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<sst xmlns="http://schemas.openxmlformats.org/spreadsheetml/2006/main" count="443" uniqueCount="178">
  <si>
    <t>序号</t>
  </si>
  <si>
    <t>门店ID</t>
  </si>
  <si>
    <t>门店名称</t>
  </si>
  <si>
    <t>片区名称</t>
  </si>
  <si>
    <t>销售额月任务</t>
  </si>
  <si>
    <t>毛利额月任务</t>
  </si>
  <si>
    <t>笔数月任务</t>
  </si>
  <si>
    <t>毛利率任务</t>
  </si>
  <si>
    <t>8月日均销售任务（元）</t>
  </si>
  <si>
    <t>8月日均毛利额任务（元）</t>
  </si>
  <si>
    <t>8月日均笔数任务</t>
  </si>
  <si>
    <t>原总销售</t>
  </si>
  <si>
    <t>8月特药品种销售</t>
  </si>
  <si>
    <t>8月实际总销售</t>
  </si>
  <si>
    <t>特药毛利</t>
  </si>
  <si>
    <t>负毛利（回填）：慢病活动品种</t>
  </si>
  <si>
    <t>8月毛利（原）</t>
  </si>
  <si>
    <t>8月实际毛利额</t>
  </si>
  <si>
    <t>特药笔数</t>
  </si>
  <si>
    <t>原笔数</t>
  </si>
  <si>
    <t>8月实际笔数</t>
  </si>
  <si>
    <t>8月 实际总销售</t>
  </si>
  <si>
    <t>8月 实际总毛利额</t>
  </si>
  <si>
    <t>8月 实际总笔数</t>
  </si>
  <si>
    <t>8月基础任务完成率</t>
  </si>
  <si>
    <t>8月基础毛利额任务完成率</t>
  </si>
  <si>
    <t>8月营业天数</t>
  </si>
  <si>
    <t>日均销售</t>
  </si>
  <si>
    <t>销售等级</t>
  </si>
  <si>
    <t>四川太极大药房连锁有限公司崇州市怀远镇新正东街药店</t>
  </si>
  <si>
    <t>崇州片区</t>
  </si>
  <si>
    <t>B</t>
  </si>
  <si>
    <t xml:space="preserve">四川太极大药房连锁有限公司崇州市崇阳镇永康东路药店 </t>
  </si>
  <si>
    <t>四川太极大药房连锁有限公司崇州市崇阳镇金带街药店</t>
  </si>
  <si>
    <t>四川太极大药房连锁有限公司崇州市崇阳镇尚贤坊街药店</t>
  </si>
  <si>
    <t>四川太极大药房连锁有限公司崇州市崇阳镇蜀州中路药店</t>
  </si>
  <si>
    <t>四川太极大药房连锁有限公司崇州市三江镇崇新路药店</t>
  </si>
  <si>
    <t>四川太极大药房连锁有限公司崇州市崇阳镇文化西街药店</t>
  </si>
  <si>
    <t>四川太极大药房连锁有限公司大邑县晋原街道内蒙古大道桃源药店</t>
  </si>
  <si>
    <t>大邑片区</t>
  </si>
  <si>
    <t>四川太极大药房连锁有限公司大邑县晋原镇通达东路五段药店</t>
  </si>
  <si>
    <t>四川太极大药房连锁有限公司大邑县晋原镇子龙街药店</t>
  </si>
  <si>
    <t>四川太极大药房连锁有限公司大邑县晋原镇北街药店</t>
  </si>
  <si>
    <t>四川太极大药房连锁有限公司大邑县晋原镇东街药店</t>
  </si>
  <si>
    <t>四川太极大药房连锁有限公司大邑县沙渠镇利民街药店</t>
  </si>
  <si>
    <t>四川太极大药房连锁有限公司大邑县安仁镇千禧街药店</t>
  </si>
  <si>
    <t>四川太极大药房连锁有限公司大邑县晋原镇潘家街药店</t>
  </si>
  <si>
    <t>四川太极大药房连锁有限公司大邑县新场镇文昌街药店</t>
  </si>
  <si>
    <t>四川太极大药房连锁有限公司大邑县青霞街道元通路南段药店</t>
  </si>
  <si>
    <t>四川太极大药房连锁有限公司大邑县晋原镇东壕沟北段药店</t>
  </si>
  <si>
    <t>四川太极大药房连锁有限公司大邑县晋原街道观音阁街西段药店</t>
  </si>
  <si>
    <t>四川太极大药房连锁有限公司大邑县金巷西街药店</t>
  </si>
  <si>
    <t>四川太极大药房连锁有限公司新都区新繁镇繁江北路药店</t>
  </si>
  <si>
    <t>东门片区</t>
  </si>
  <si>
    <t>四川太极大药房连锁有限公司新都区新都街道万和北路药店</t>
  </si>
  <si>
    <t>四川太极大药房连锁有限公司锦江区通盈街药店</t>
  </si>
  <si>
    <t>四川太极大药房连锁有限公司成华区羊子山西路药店</t>
  </si>
  <si>
    <t>四川太极大药房连锁有限公司锦江区静沙南路药店</t>
  </si>
  <si>
    <t>四川太极大药房连锁有限公司成华区高车一路药店</t>
  </si>
  <si>
    <t>四川太极大药房连锁有限公司成华区东昌路一药店</t>
  </si>
  <si>
    <t>四川太极大药房连锁有限公司锦江区观音桥街药店</t>
  </si>
  <si>
    <t>四川太极大药房连锁有限公司锦江区水杉街药店</t>
  </si>
  <si>
    <t>四川太极大药房连锁有限公司新都区新都街道兴乐北路药店</t>
  </si>
  <si>
    <t>四川太极大药房连锁有限公司新都区斑竹园街道医贸大道药店</t>
  </si>
  <si>
    <t>四川太极大药房连锁有限公司成华区西林一街药店</t>
  </si>
  <si>
    <t>四川太极大药房连锁有限公司锦江区劼人路药店</t>
  </si>
  <si>
    <t>四川太极大药房连锁有限公司成华区驷马桥三路药店</t>
  </si>
  <si>
    <t>四川太极大药房连锁有限公司新都区大丰街道华美东街药店</t>
  </si>
  <si>
    <t>四川太极大药房连锁有限公司青羊区十二桥路药店</t>
  </si>
  <si>
    <t>A</t>
  </si>
  <si>
    <t>四川太极大药房连锁有限公司金牛区蓉北商贸大道药店</t>
  </si>
  <si>
    <t>四川太极大药房连锁有限公司青羊区光华药店</t>
  </si>
  <si>
    <t>四川太极大药房连锁有限公司青羊区光华村街药店</t>
  </si>
  <si>
    <t>四川太极大药房连锁有限公司青羊区贝森北路药店</t>
  </si>
  <si>
    <t>四川太极大药房连锁有限公司青羊区清江东路药店</t>
  </si>
  <si>
    <t>四川太极大药房连锁有限公司金牛区枣子巷药店</t>
  </si>
  <si>
    <t>四川太极大药房连锁有限公司武侯区佳灵路药店</t>
  </si>
  <si>
    <t>四川太极大药房连锁有限公司武侯区顺和街药店</t>
  </si>
  <si>
    <t>四川太极大药房连锁有限公司武侯区大悦路药店</t>
  </si>
  <si>
    <t>四川太极大药房连锁有限公司金牛区五福桥东路药店</t>
  </si>
  <si>
    <t>四川太极大药房连锁有限公司青羊区文和路药店</t>
  </si>
  <si>
    <t>四川太极大药房连锁有限公司金牛区沙河源药店</t>
  </si>
  <si>
    <t>四川太极大药房连锁有限公司成都高新区成汉南路药店</t>
  </si>
  <si>
    <t>南门片区</t>
  </si>
  <si>
    <t>四川太极大药房连锁有限公司高新区锦城大道药店</t>
  </si>
  <si>
    <t>四川太极大药房连锁有限公司锦江区榕声路药店</t>
  </si>
  <si>
    <t>四川太极大药房连锁有限公司成华区万科路药店</t>
  </si>
  <si>
    <t>四川太极大药房连锁有限公司高新区新园大道药店</t>
  </si>
  <si>
    <t>四川太极大药房连锁有限公司高新区大源三期药店</t>
  </si>
  <si>
    <t>四川太极大药房连锁有限公司成都高新区泰和二街药店</t>
  </si>
  <si>
    <t>四川太极大药房连锁有限公司青羊区蜀辉路药店</t>
  </si>
  <si>
    <t>雅安市太极智慧云医药科技有限公司</t>
  </si>
  <si>
    <t>四川太极大药房连锁有限公司青羊区光华北五路药店</t>
  </si>
  <si>
    <t>四川太极大药房连锁有限公司高新区新乐中街药店</t>
  </si>
  <si>
    <t>四川太极大药房连锁有限公司成华区金马河路药店</t>
  </si>
  <si>
    <t>四川太极大药房连锁有限公司青羊区蜀源路药店</t>
  </si>
  <si>
    <t>四川太极大药房连锁有限公司成都高新区天久南巷药店</t>
  </si>
  <si>
    <t>四川太极大药房连锁有限公司温江区公平街道江安路药店</t>
  </si>
  <si>
    <t>四川太极大药房连锁有限公司青羊区光华西一路药店</t>
  </si>
  <si>
    <t>四川太极大药房连锁有限公司高新区新下街药店</t>
  </si>
  <si>
    <t>四川太极大药房连锁有限公司温江区柳城镇凤溪大道药店</t>
  </si>
  <si>
    <t>四川太极大药房连锁有限公司锦江区柳翠路药店</t>
  </si>
  <si>
    <t>四川太极大药房连锁有限公司成华区万宇路药店</t>
  </si>
  <si>
    <t>四川太极大药房连锁有限公司青羊区大石西路药店</t>
  </si>
  <si>
    <t>四川太极大药房连锁有限公司成都高新区吉瑞三路二药房</t>
  </si>
  <si>
    <t>四川太极大药房连锁有限公司青羊区金祥路药店</t>
  </si>
  <si>
    <t>四川太极大药房连锁有限公司青羊区蜀鑫路药店</t>
  </si>
  <si>
    <t>四川太极大药房连锁有限公司武侯区大华街药店</t>
  </si>
  <si>
    <t>四川太极大药房连锁有限公司成都高新区天顺路药店</t>
  </si>
  <si>
    <t>四川太极大药房连锁有限公司高新区中和公济桥路药店</t>
  </si>
  <si>
    <t>四川太极大药房连锁有限公司成都高新区泰和二街三药店</t>
  </si>
  <si>
    <t>四川太极大药房连锁有限公司邛崃市中心药店</t>
  </si>
  <si>
    <t>邛崃片区</t>
  </si>
  <si>
    <t>四川太极大药房连锁有限公司邛崃市文君街道杏林路药店</t>
  </si>
  <si>
    <t>四川太极大药房连锁有限公司邛崃市临邛镇洪川小区药店</t>
  </si>
  <si>
    <t>四川太极大药房连锁有限公司邛崃市羊安镇永康大道药店</t>
  </si>
  <si>
    <t>四川太极大药房连锁有限公司邛崃市文君街道办翠荫街药店</t>
  </si>
  <si>
    <t>四川太极大药房连锁有限公司彭州市致和镇南三环路药店</t>
  </si>
  <si>
    <t>西门片区</t>
  </si>
  <si>
    <t>四川太极大药房连锁有限公司成华区培华东路药店</t>
  </si>
  <si>
    <t>四川太极大药房连锁有限公司成华区华泰路药店</t>
  </si>
  <si>
    <t>四川太极大药房连锁有限公司成华区杉板桥南一路药店</t>
  </si>
  <si>
    <t>四川太极大药房连锁有限公司成华区华油路药店</t>
  </si>
  <si>
    <t>四川太极大药房连锁有限公司成华区崔家店路药店</t>
  </si>
  <si>
    <t>四川太极大药房连锁有限公司锦江区大田坎街药店</t>
  </si>
  <si>
    <t>四川太极大药房连锁有限公司成华区双林路药店</t>
  </si>
  <si>
    <t>四川太极大药房连锁有限公司成华区华康路药店</t>
  </si>
  <si>
    <t>四川太极大药房连锁有限公司成华区华泰路二药店</t>
  </si>
  <si>
    <t>四川太极大药房连锁有限公司成华区水碾河路药店</t>
  </si>
  <si>
    <t>四川太极大药房连锁有限公司成华区建业路药店</t>
  </si>
  <si>
    <t>四川太极大药房连锁有限公司金牛区花照壁中横街药店</t>
  </si>
  <si>
    <t>四川太极大药房连锁有限公司金牛区花照壁药店</t>
  </si>
  <si>
    <t>四川太极大药房连锁有限公司青羊区北东街药店</t>
  </si>
  <si>
    <t>四川太极大药房连锁有限公司金牛区蜀汉路药店</t>
  </si>
  <si>
    <t>四川太极大药房连锁有限公司高新区土龙路药店</t>
  </si>
  <si>
    <t>四川太极大药房连锁有限公司金牛区交大路第三药店</t>
  </si>
  <si>
    <t>四川太极大药房连锁有限公司青羊区金丝街药店</t>
  </si>
  <si>
    <t>四川太极大药房连锁有限公司郫县郫筒镇一环路东南段药店</t>
  </si>
  <si>
    <t>四川太极大药房连锁有限公司金牛区银河北街药店</t>
  </si>
  <si>
    <t>四川太极大药房连锁有限公司郫县郫筒镇东大街药店</t>
  </si>
  <si>
    <t>四川太极大药房连锁有限公司金牛区银沙路药店</t>
  </si>
  <si>
    <t>四川太极大药房连锁有限公司成都高新区尚锦路药店</t>
  </si>
  <si>
    <t>四川太极大药房连锁有限公司金牛区金沙路药店</t>
  </si>
  <si>
    <t>四川太极大药房连锁有限公司金牛区沙湾东一路药店</t>
  </si>
  <si>
    <t>四川太极大药房连锁有限公司金牛区黄苑东街药店</t>
  </si>
  <si>
    <t>四川太极大药房连锁有限公司新津县五津镇五津西路药店</t>
  </si>
  <si>
    <t>新津片</t>
  </si>
  <si>
    <t>四川太极大药房连锁有限公司新津县五津镇五津西路二药房</t>
  </si>
  <si>
    <t>四川太极大药房连锁有限公司新津县邓双镇飞雪路药店</t>
  </si>
  <si>
    <t>四川太极大药房连锁有限公司双流县西航港街道锦华路一段药店</t>
  </si>
  <si>
    <t>四川太极大药房连锁有限公司双流区东升街道三强西路药店</t>
  </si>
  <si>
    <t>四川太极大药房连锁有限公司新津县五津镇武阳西路药店</t>
  </si>
  <si>
    <t>四川太极大药房连锁有限公司新津县兴义镇万兴路药店</t>
  </si>
  <si>
    <t>四川太极大药房连锁有限公司都江堰市灌口镇蒲阳路药店</t>
  </si>
  <si>
    <t>都江堰片</t>
  </si>
  <si>
    <t>四川太极大药房连锁有限公司都江堰幸福镇景中路药店</t>
  </si>
  <si>
    <t>四川太极大药房连锁有限公司都江堰市幸福镇翔凤路药店</t>
  </si>
  <si>
    <t>四川太极大药房连锁有限公司都江堰市奎光塔街道奎光路药店</t>
  </si>
  <si>
    <t>四川太极大药房连锁有限公司都江堰市蒲阳镇问道西路药店</t>
  </si>
  <si>
    <t>四川太极大药房连锁有限公司都江堰市聚源镇联建房药店</t>
  </si>
  <si>
    <t>四川太极大药房连锁有限公司都江堰市永丰街道宝莲路药店</t>
  </si>
  <si>
    <t>四川太极大药房连锁有限公司锦江区东大街药店</t>
  </si>
  <si>
    <t>旗舰片区</t>
  </si>
  <si>
    <t>四川太极大药房连锁有限公司武侯区浆洗街药店</t>
  </si>
  <si>
    <t>四川太极大药房连锁有限公司青羊区青龙街药店</t>
  </si>
  <si>
    <t>四川太极大药房连锁有限公司锦江区庆云南街药店</t>
  </si>
  <si>
    <t>四川太极大药房连锁有限公司锦江区梨花街药店</t>
  </si>
  <si>
    <t>四川太极大药房连锁有限公司武侯区科华街药店</t>
  </si>
  <si>
    <t>四川太极大药房连锁有限公司高新区紫薇东路药店</t>
  </si>
  <si>
    <t>四川太极大药房连锁有限公司武侯区科华北路药店</t>
  </si>
  <si>
    <t>四川太极大药房连锁有限公司锦江区宏济中路药店</t>
  </si>
  <si>
    <t>四川太极大药房连锁有限公司武侯区倪家桥路药店</t>
  </si>
  <si>
    <t>四川太极大药房连锁有限公司青羊区红星路药店</t>
  </si>
  <si>
    <t>四川太极大药房连锁有限公司青羊区童子街药店</t>
  </si>
  <si>
    <t>四川太极大药房连锁有限公司成都高新区元华二巷药店</t>
  </si>
  <si>
    <t>四川太极大药房连锁有限公司武侯区长寿路药店</t>
  </si>
  <si>
    <t>四川太极大药房连锁有限公司武侯区高攀西巷药店</t>
  </si>
  <si>
    <t>四川太极大药房连锁有限公司成都高新区肖家河正街药店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</si>
</sst>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  <numFmt numFmtId="178" formatCode="0.0%"/>
    <numFmt numFmtId="179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3" borderId="2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3">
      <alignment vertical="center"/>
    </xf>
    <xf numFmtId="0" fontId="14" fillId="0" borderId="3">
      <alignment vertical="center"/>
    </xf>
    <xf numFmtId="0" fontId="15" fillId="0" borderId="4">
      <alignment vertical="center"/>
    </xf>
    <xf numFmtId="0" fontId="15" fillId="0" borderId="0">
      <alignment vertical="center"/>
    </xf>
    <xf numFmtId="0" fontId="16" fillId="4" borderId="5">
      <alignment vertical="center"/>
    </xf>
    <xf numFmtId="0" fontId="17" fillId="5" borderId="6">
      <alignment vertical="center"/>
    </xf>
    <xf numFmtId="0" fontId="18" fillId="5" borderId="5">
      <alignment vertical="center"/>
    </xf>
    <xf numFmtId="0" fontId="19" fillId="6" borderId="7">
      <alignment vertical="center"/>
    </xf>
    <xf numFmtId="0" fontId="20" fillId="0" borderId="8">
      <alignment vertical="center"/>
    </xf>
    <xf numFmtId="0" fontId="21" fillId="0" borderId="9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6" fillId="11" borderId="0">
      <alignment vertical="center"/>
    </xf>
    <xf numFmtId="0" fontId="26" fillId="12" borderId="0">
      <alignment vertical="center"/>
    </xf>
    <xf numFmtId="0" fontId="25" fillId="13" borderId="0">
      <alignment vertical="center"/>
    </xf>
    <xf numFmtId="0" fontId="25" fillId="14" borderId="0">
      <alignment vertical="center"/>
    </xf>
    <xf numFmtId="0" fontId="26" fillId="15" borderId="0">
      <alignment vertical="center"/>
    </xf>
    <xf numFmtId="0" fontId="26" fillId="16" borderId="0">
      <alignment vertical="center"/>
    </xf>
    <xf numFmtId="0" fontId="25" fillId="17" borderId="0">
      <alignment vertical="center"/>
    </xf>
    <xf numFmtId="0" fontId="25" fillId="18" borderId="0">
      <alignment vertical="center"/>
    </xf>
    <xf numFmtId="0" fontId="26" fillId="19" borderId="0">
      <alignment vertical="center"/>
    </xf>
    <xf numFmtId="0" fontId="26" fillId="20" borderId="0">
      <alignment vertical="center"/>
    </xf>
    <xf numFmtId="0" fontId="25" fillId="21" borderId="0">
      <alignment vertical="center"/>
    </xf>
    <xf numFmtId="0" fontId="25" fillId="22" borderId="0">
      <alignment vertical="center"/>
    </xf>
    <xf numFmtId="0" fontId="26" fillId="23" borderId="0">
      <alignment vertical="center"/>
    </xf>
    <xf numFmtId="0" fontId="26" fillId="24" borderId="0">
      <alignment vertical="center"/>
    </xf>
    <xf numFmtId="0" fontId="25" fillId="25" borderId="0">
      <alignment vertical="center"/>
    </xf>
    <xf numFmtId="0" fontId="25" fillId="26" borderId="0">
      <alignment vertical="center"/>
    </xf>
    <xf numFmtId="0" fontId="26" fillId="27" borderId="0">
      <alignment vertical="center"/>
    </xf>
    <xf numFmtId="0" fontId="26" fillId="28" borderId="0">
      <alignment vertical="center"/>
    </xf>
    <xf numFmtId="0" fontId="25" fillId="29" borderId="0">
      <alignment vertical="center"/>
    </xf>
    <xf numFmtId="0" fontId="25" fillId="30" borderId="0">
      <alignment vertical="center"/>
    </xf>
    <xf numFmtId="0" fontId="26" fillId="31" borderId="0">
      <alignment vertical="center"/>
    </xf>
    <xf numFmtId="0" fontId="26" fillId="32" borderId="0">
      <alignment vertical="center"/>
    </xf>
    <xf numFmtId="0" fontId="25" fillId="33" borderId="0">
      <alignment vertical="center"/>
    </xf>
    <xf numFmtId="0" fontId="27" fillId="0" borderId="0"/>
  </cellStyleXfs>
  <cellXfs count="32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9" fontId="5" fillId="2" borderId="1" xfId="3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8" fontId="0" fillId="0" borderId="1" xfId="3" applyNumberFormat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\&#38376;&#24215;&#31867;&#22411;\2025&#24180;8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类型"/>
    </sheetNames>
    <sheetDataSet>
      <sheetData sheetId="0">
        <row r="2">
          <cell r="C2" t="str">
            <v>门店ID</v>
          </cell>
          <cell r="D2" t="str">
            <v>门店名称</v>
          </cell>
          <cell r="E2" t="str">
            <v>片区名称</v>
          </cell>
          <cell r="F2" t="str">
            <v>片区主管</v>
          </cell>
          <cell r="G2" t="str">
            <v>销售笔数</v>
          </cell>
          <cell r="H2" t="str">
            <v>平均客单价</v>
          </cell>
          <cell r="I2" t="str">
            <v>收入</v>
          </cell>
          <cell r="J2" t="str">
            <v>毛利</v>
          </cell>
          <cell r="K2" t="str">
            <v>毛利率</v>
          </cell>
          <cell r="L2" t="str">
            <v>8月特药笔数</v>
          </cell>
          <cell r="M2" t="str">
            <v>8月特药销售</v>
          </cell>
          <cell r="N2" t="str">
            <v>8月特药毛利额</v>
          </cell>
          <cell r="O2" t="str">
            <v>8月慢病活动品种毛利额回填</v>
          </cell>
          <cell r="P2" t="str">
            <v>除特药下账收入</v>
          </cell>
          <cell r="Q2" t="str">
            <v>除特药下账及慢病毛利回填毛利</v>
          </cell>
          <cell r="R2" t="str">
            <v>毛利率</v>
          </cell>
          <cell r="S2" t="str">
            <v>除特药下账日均销售</v>
          </cell>
          <cell r="T2" t="str">
            <v>8月门店类型</v>
          </cell>
        </row>
        <row r="3">
          <cell r="C3">
            <v>2595</v>
          </cell>
          <cell r="D3" t="str">
            <v>四川太极大药房连锁有限公司锦江区东大街药店</v>
          </cell>
          <cell r="E3" t="str">
            <v>旗舰片区</v>
          </cell>
          <cell r="F3" t="str">
            <v>谭庆娟</v>
          </cell>
          <cell r="G3">
            <v>12932</v>
          </cell>
          <cell r="H3">
            <v>196.81</v>
          </cell>
          <cell r="I3">
            <v>2545096.14</v>
          </cell>
          <cell r="J3">
            <v>279864.42</v>
          </cell>
          <cell r="K3" t="str">
            <v>10.99%</v>
          </cell>
          <cell r="L3">
            <v>777</v>
          </cell>
          <cell r="M3">
            <v>1774252.68000001</v>
          </cell>
          <cell r="N3">
            <v>19858.19</v>
          </cell>
          <cell r="O3">
            <v>1677.93</v>
          </cell>
          <cell r="P3">
            <v>770843.45999999</v>
          </cell>
          <cell r="Q3">
            <v>261684.16</v>
          </cell>
          <cell r="R3">
            <v>0.33947769369413</v>
          </cell>
          <cell r="S3">
            <v>24865.9180645158</v>
          </cell>
          <cell r="T3" t="str">
            <v>A1</v>
          </cell>
          <cell r="U3">
            <v>31</v>
          </cell>
        </row>
        <row r="4">
          <cell r="C4">
            <v>2573</v>
          </cell>
          <cell r="D4" t="str">
            <v>四川太极大药房连锁有限公司青羊区十二桥路药店</v>
          </cell>
          <cell r="E4" t="str">
            <v>东门片区</v>
          </cell>
          <cell r="F4" t="str">
            <v>毛静静</v>
          </cell>
          <cell r="G4">
            <v>3687</v>
          </cell>
          <cell r="H4">
            <v>190.75</v>
          </cell>
          <cell r="I4">
            <v>703308.51</v>
          </cell>
          <cell r="J4">
            <v>126786.58</v>
          </cell>
          <cell r="K4" t="str">
            <v>18.02%</v>
          </cell>
        </row>
        <row r="4">
          <cell r="O4">
            <v>2842.95</v>
          </cell>
          <cell r="P4">
            <v>703308.51</v>
          </cell>
          <cell r="Q4">
            <v>129629.53</v>
          </cell>
          <cell r="R4">
            <v>0.184313893770459</v>
          </cell>
          <cell r="S4">
            <v>22687.3712903226</v>
          </cell>
          <cell r="T4" t="str">
            <v>A1</v>
          </cell>
          <cell r="U4">
            <v>31</v>
          </cell>
        </row>
        <row r="5">
          <cell r="C5">
            <v>114685</v>
          </cell>
          <cell r="D5" t="str">
            <v>四川太极大药房连锁有限公司青羊区青龙街药店</v>
          </cell>
          <cell r="E5" t="str">
            <v>旗舰片区</v>
          </cell>
          <cell r="F5" t="str">
            <v>谭庆娟</v>
          </cell>
          <cell r="G5">
            <v>3590</v>
          </cell>
          <cell r="H5">
            <v>157.06</v>
          </cell>
          <cell r="I5">
            <v>563844.53</v>
          </cell>
          <cell r="J5">
            <v>106678.38</v>
          </cell>
          <cell r="K5" t="str">
            <v>18.91%</v>
          </cell>
        </row>
        <row r="5">
          <cell r="O5">
            <v>11253.62</v>
          </cell>
          <cell r="P5">
            <v>563844.53</v>
          </cell>
          <cell r="Q5">
            <v>117932</v>
          </cell>
          <cell r="R5">
            <v>0.209156946153224</v>
          </cell>
          <cell r="S5">
            <v>18188.5332258065</v>
          </cell>
          <cell r="T5" t="str">
            <v>A2</v>
          </cell>
          <cell r="U5">
            <v>31</v>
          </cell>
        </row>
        <row r="6">
          <cell r="C6">
            <v>2738</v>
          </cell>
          <cell r="D6" t="str">
            <v>四川太极大药房连锁有限公司成都高新区成汉南路药店</v>
          </cell>
          <cell r="E6" t="str">
            <v>南门片区</v>
          </cell>
          <cell r="F6" t="str">
            <v>陈冰雪</v>
          </cell>
          <cell r="G6">
            <v>3544</v>
          </cell>
          <cell r="H6">
            <v>131.44</v>
          </cell>
          <cell r="I6">
            <v>465819.56</v>
          </cell>
          <cell r="J6">
            <v>141031.42</v>
          </cell>
          <cell r="K6" t="str">
            <v>30.27%</v>
          </cell>
        </row>
        <row r="6">
          <cell r="O6">
            <v>2616.76</v>
          </cell>
          <cell r="P6">
            <v>465819.56</v>
          </cell>
          <cell r="Q6">
            <v>143648.18</v>
          </cell>
          <cell r="R6">
            <v>0.308377303864183</v>
          </cell>
          <cell r="S6">
            <v>15026.4374193548</v>
          </cell>
          <cell r="T6" t="str">
            <v>A2</v>
          </cell>
          <cell r="U6">
            <v>31</v>
          </cell>
        </row>
        <row r="7">
          <cell r="C7">
            <v>2834</v>
          </cell>
          <cell r="D7" t="str">
            <v>四川太极大药房连锁有限公司武侯区浆洗街药店</v>
          </cell>
          <cell r="E7" t="str">
            <v>旗舰片区</v>
          </cell>
          <cell r="F7" t="str">
            <v>谭庆娟</v>
          </cell>
          <cell r="G7">
            <v>3963</v>
          </cell>
          <cell r="H7">
            <v>115.49</v>
          </cell>
          <cell r="I7">
            <v>457696.65</v>
          </cell>
          <cell r="J7">
            <v>137404.61</v>
          </cell>
          <cell r="K7" t="str">
            <v>30.02%</v>
          </cell>
        </row>
        <row r="7">
          <cell r="O7">
            <v>799.95</v>
          </cell>
          <cell r="P7">
            <v>457696.65</v>
          </cell>
          <cell r="Q7">
            <v>138204.56</v>
          </cell>
          <cell r="R7">
            <v>0.301956678074878</v>
          </cell>
          <cell r="S7">
            <v>14764.4080645161</v>
          </cell>
          <cell r="T7" t="str">
            <v>A2</v>
          </cell>
          <cell r="U7">
            <v>31</v>
          </cell>
        </row>
        <row r="8">
          <cell r="C8">
            <v>2559</v>
          </cell>
          <cell r="D8" t="str">
            <v>四川太极大药房连锁有限公司青羊区光华药店</v>
          </cell>
          <cell r="E8" t="str">
            <v>东门片区</v>
          </cell>
          <cell r="F8" t="str">
            <v>毛静静</v>
          </cell>
          <cell r="G8">
            <v>2370</v>
          </cell>
          <cell r="H8">
            <v>123.77</v>
          </cell>
          <cell r="I8">
            <v>293328.46</v>
          </cell>
          <cell r="J8">
            <v>85033.15</v>
          </cell>
          <cell r="K8" t="str">
            <v>28.98%</v>
          </cell>
        </row>
        <row r="8">
          <cell r="O8">
            <v>3062.37</v>
          </cell>
          <cell r="P8">
            <v>293328.46</v>
          </cell>
          <cell r="Q8">
            <v>88095.52</v>
          </cell>
          <cell r="R8">
            <v>0.300330625947445</v>
          </cell>
          <cell r="S8">
            <v>9462.20838709677</v>
          </cell>
          <cell r="T8" t="str">
            <v>A3</v>
          </cell>
          <cell r="U8">
            <v>31</v>
          </cell>
        </row>
        <row r="9">
          <cell r="C9">
            <v>111219</v>
          </cell>
          <cell r="D9" t="str">
            <v>四川太极大药房连锁有限公司金牛区花照壁药店</v>
          </cell>
          <cell r="E9" t="str">
            <v>西门片区</v>
          </cell>
          <cell r="F9" t="str">
            <v>梅茜</v>
          </cell>
          <cell r="G9">
            <v>6338</v>
          </cell>
          <cell r="H9">
            <v>46.05</v>
          </cell>
          <cell r="I9">
            <v>291883.29</v>
          </cell>
          <cell r="J9">
            <v>86829.51</v>
          </cell>
          <cell r="K9" t="str">
            <v>29.74%</v>
          </cell>
        </row>
        <row r="9">
          <cell r="O9">
            <v>911.86</v>
          </cell>
          <cell r="P9">
            <v>291883.29</v>
          </cell>
          <cell r="Q9">
            <v>87741.37</v>
          </cell>
          <cell r="R9">
            <v>0.300604292900769</v>
          </cell>
          <cell r="S9">
            <v>9415.59</v>
          </cell>
          <cell r="T9" t="str">
            <v>A3</v>
          </cell>
          <cell r="U9">
            <v>31</v>
          </cell>
        </row>
        <row r="10">
          <cell r="C10">
            <v>117491</v>
          </cell>
          <cell r="D10" t="str">
            <v>四川太极大药房连锁有限公司金牛区花照壁中横街药店</v>
          </cell>
          <cell r="E10" t="str">
            <v>西门片区</v>
          </cell>
          <cell r="F10" t="str">
            <v>梅茜</v>
          </cell>
          <cell r="G10">
            <v>2281</v>
          </cell>
          <cell r="H10">
            <v>126.67</v>
          </cell>
          <cell r="I10">
            <v>288928.12</v>
          </cell>
          <cell r="J10">
            <v>68624.63</v>
          </cell>
          <cell r="K10" t="str">
            <v>23.75%</v>
          </cell>
        </row>
        <row r="10">
          <cell r="O10">
            <v>1205.57</v>
          </cell>
          <cell r="P10">
            <v>288928.12</v>
          </cell>
          <cell r="Q10">
            <v>69830.2</v>
          </cell>
          <cell r="R10">
            <v>0.241687101968476</v>
          </cell>
          <cell r="S10">
            <v>9320.26193548387</v>
          </cell>
          <cell r="T10" t="str">
            <v>A3</v>
          </cell>
          <cell r="U10">
            <v>31</v>
          </cell>
        </row>
        <row r="11">
          <cell r="C11">
            <v>2791</v>
          </cell>
          <cell r="D11" t="str">
            <v>四川太极大药房连锁有限公司锦江区庆云南街药店</v>
          </cell>
          <cell r="E11" t="str">
            <v>旗舰片区</v>
          </cell>
          <cell r="F11" t="str">
            <v>谭庆娟</v>
          </cell>
          <cell r="G11">
            <v>2301</v>
          </cell>
          <cell r="H11">
            <v>119.39</v>
          </cell>
          <cell r="I11">
            <v>274724.69</v>
          </cell>
          <cell r="J11">
            <v>69196.28</v>
          </cell>
          <cell r="K11" t="str">
            <v>25.18%</v>
          </cell>
        </row>
        <row r="11">
          <cell r="O11">
            <v>553.51</v>
          </cell>
          <cell r="P11">
            <v>274724.69</v>
          </cell>
          <cell r="Q11">
            <v>69749.79</v>
          </cell>
          <cell r="R11">
            <v>0.253889775978999</v>
          </cell>
          <cell r="S11">
            <v>8862.08677419355</v>
          </cell>
          <cell r="T11" t="str">
            <v>A3</v>
          </cell>
          <cell r="U11">
            <v>31</v>
          </cell>
        </row>
        <row r="12">
          <cell r="C12">
            <v>120844</v>
          </cell>
          <cell r="D12" t="str">
            <v>四川太极大药房连锁有限公司彭州市致和镇南三环路药店</v>
          </cell>
          <cell r="E12" t="str">
            <v>西门片区</v>
          </cell>
          <cell r="F12" t="str">
            <v>梅茜</v>
          </cell>
          <cell r="G12">
            <v>3355</v>
          </cell>
          <cell r="H12">
            <v>81.24</v>
          </cell>
          <cell r="I12">
            <v>272545.43</v>
          </cell>
          <cell r="J12">
            <v>77863.95</v>
          </cell>
          <cell r="K12" t="str">
            <v>28.56%</v>
          </cell>
        </row>
        <row r="12">
          <cell r="O12">
            <v>398.96</v>
          </cell>
          <cell r="P12">
            <v>272545.43</v>
          </cell>
          <cell r="Q12">
            <v>78262.91</v>
          </cell>
          <cell r="R12">
            <v>0.287155466154762</v>
          </cell>
          <cell r="S12">
            <v>8791.78806451613</v>
          </cell>
          <cell r="T12" t="str">
            <v>A3</v>
          </cell>
          <cell r="U12">
            <v>31</v>
          </cell>
        </row>
        <row r="13">
          <cell r="C13">
            <v>2881</v>
          </cell>
          <cell r="D13" t="str">
            <v>四川太极大药房连锁有限公司邛崃市中心药店</v>
          </cell>
          <cell r="E13" t="str">
            <v>邛崃片区</v>
          </cell>
          <cell r="F13" t="str">
            <v>何巍</v>
          </cell>
          <cell r="G13">
            <v>3820</v>
          </cell>
          <cell r="H13">
            <v>66.81</v>
          </cell>
          <cell r="I13">
            <v>255219.78</v>
          </cell>
          <cell r="J13">
            <v>93745.8</v>
          </cell>
          <cell r="K13" t="str">
            <v>36.73%</v>
          </cell>
        </row>
        <row r="13">
          <cell r="O13">
            <v>1016.04</v>
          </cell>
          <cell r="P13">
            <v>255219.78</v>
          </cell>
          <cell r="Q13">
            <v>94761.84</v>
          </cell>
          <cell r="R13">
            <v>0.371295046175496</v>
          </cell>
          <cell r="S13">
            <v>8232.89612903226</v>
          </cell>
          <cell r="T13" t="str">
            <v>A3</v>
          </cell>
          <cell r="U13">
            <v>31</v>
          </cell>
        </row>
        <row r="14">
          <cell r="C14">
            <v>2113</v>
          </cell>
          <cell r="D14" t="str">
            <v>四川太极大药房连锁有限公司高新区锦城大道药店</v>
          </cell>
          <cell r="E14" t="str">
            <v>南门片区</v>
          </cell>
          <cell r="F14" t="str">
            <v>陈冰雪</v>
          </cell>
          <cell r="G14">
            <v>4091</v>
          </cell>
          <cell r="H14">
            <v>61.38</v>
          </cell>
          <cell r="I14">
            <v>251094.52</v>
          </cell>
          <cell r="J14">
            <v>74746.8</v>
          </cell>
          <cell r="K14" t="str">
            <v>29.76%</v>
          </cell>
        </row>
        <row r="14">
          <cell r="O14">
            <v>1020.16</v>
          </cell>
          <cell r="P14">
            <v>251094.52</v>
          </cell>
          <cell r="Q14">
            <v>75766.96</v>
          </cell>
          <cell r="R14">
            <v>0.301746768507732</v>
          </cell>
          <cell r="S14">
            <v>8099.82322580645</v>
          </cell>
          <cell r="T14" t="str">
            <v>A3</v>
          </cell>
          <cell r="U14">
            <v>31</v>
          </cell>
        </row>
        <row r="15">
          <cell r="C15">
            <v>2875</v>
          </cell>
          <cell r="D15" t="str">
            <v>四川太极大药房连锁有限公司大邑县晋原街道内蒙古大道桃源药店</v>
          </cell>
          <cell r="E15" t="str">
            <v>大邑片区</v>
          </cell>
          <cell r="F15" t="str">
            <v>刘美玲</v>
          </cell>
          <cell r="G15">
            <v>5887</v>
          </cell>
          <cell r="H15">
            <v>41.2</v>
          </cell>
          <cell r="I15">
            <v>242549.05</v>
          </cell>
          <cell r="J15">
            <v>70115.09</v>
          </cell>
          <cell r="K15" t="str">
            <v>28.9%</v>
          </cell>
        </row>
        <row r="15">
          <cell r="O15">
            <v>192.06</v>
          </cell>
          <cell r="P15">
            <v>242549.05</v>
          </cell>
          <cell r="Q15">
            <v>70307.15</v>
          </cell>
          <cell r="R15">
            <v>0.289867760768389</v>
          </cell>
          <cell r="S15">
            <v>7824.16290322581</v>
          </cell>
          <cell r="T15" t="str">
            <v>B1</v>
          </cell>
          <cell r="U15">
            <v>31</v>
          </cell>
        </row>
        <row r="16">
          <cell r="C16">
            <v>2741</v>
          </cell>
          <cell r="D16" t="str">
            <v>四川太极大药房连锁有限公司锦江区榕声路药店</v>
          </cell>
          <cell r="E16" t="str">
            <v>南门片区</v>
          </cell>
          <cell r="F16" t="str">
            <v>陈冰雪</v>
          </cell>
          <cell r="G16">
            <v>5052</v>
          </cell>
          <cell r="H16">
            <v>47.92</v>
          </cell>
          <cell r="I16">
            <v>242074.62</v>
          </cell>
          <cell r="J16">
            <v>84298.67</v>
          </cell>
          <cell r="K16" t="str">
            <v>34.82%</v>
          </cell>
        </row>
        <row r="16">
          <cell r="O16">
            <v>415.46</v>
          </cell>
          <cell r="P16">
            <v>242074.62</v>
          </cell>
          <cell r="Q16">
            <v>84714.13</v>
          </cell>
          <cell r="R16">
            <v>0.349950482210816</v>
          </cell>
          <cell r="S16">
            <v>7808.85870967742</v>
          </cell>
          <cell r="T16" t="str">
            <v>B1</v>
          </cell>
          <cell r="U16">
            <v>31</v>
          </cell>
        </row>
        <row r="17">
          <cell r="C17">
            <v>114844</v>
          </cell>
          <cell r="D17" t="str">
            <v>四川太极大药房连锁有限公司成华区培华东路药店</v>
          </cell>
          <cell r="E17" t="str">
            <v>西门片区</v>
          </cell>
          <cell r="F17" t="str">
            <v>梅茜</v>
          </cell>
          <cell r="G17">
            <v>1414</v>
          </cell>
          <cell r="H17">
            <v>160.11</v>
          </cell>
          <cell r="I17">
            <v>226388.81</v>
          </cell>
          <cell r="J17">
            <v>54787.23</v>
          </cell>
          <cell r="K17" t="str">
            <v>24.2%</v>
          </cell>
        </row>
        <row r="17">
          <cell r="O17">
            <v>410.03</v>
          </cell>
          <cell r="P17">
            <v>226388.81</v>
          </cell>
          <cell r="Q17">
            <v>55197.26</v>
          </cell>
          <cell r="R17">
            <v>0.243816202753131</v>
          </cell>
          <cell r="S17">
            <v>7302.86483870968</v>
          </cell>
          <cell r="T17" t="str">
            <v>B1</v>
          </cell>
          <cell r="U17">
            <v>31</v>
          </cell>
        </row>
        <row r="18">
          <cell r="C18">
            <v>2877</v>
          </cell>
          <cell r="D18" t="str">
            <v>四川太极大药房连锁有限公司新津县五津镇五津西路药店</v>
          </cell>
          <cell r="E18" t="str">
            <v>新津片</v>
          </cell>
          <cell r="F18" t="str">
            <v>王燕丽</v>
          </cell>
          <cell r="G18">
            <v>1517</v>
          </cell>
          <cell r="H18">
            <v>142.95</v>
          </cell>
          <cell r="I18">
            <v>216852.79</v>
          </cell>
          <cell r="J18">
            <v>54591.89</v>
          </cell>
          <cell r="K18" t="str">
            <v>25.17%</v>
          </cell>
        </row>
        <row r="18">
          <cell r="O18">
            <v>1157.4</v>
          </cell>
          <cell r="P18">
            <v>216852.79</v>
          </cell>
          <cell r="Q18">
            <v>55749.29</v>
          </cell>
          <cell r="R18">
            <v>0.257083572685415</v>
          </cell>
          <cell r="S18">
            <v>6995.25129032258</v>
          </cell>
          <cell r="T18" t="str">
            <v>B1</v>
          </cell>
          <cell r="U18">
            <v>31</v>
          </cell>
        </row>
        <row r="19">
          <cell r="C19">
            <v>2755</v>
          </cell>
          <cell r="D19" t="str">
            <v>四川太极大药房连锁有限公司成华区万科路药店</v>
          </cell>
          <cell r="E19" t="str">
            <v>南门片区</v>
          </cell>
          <cell r="F19" t="str">
            <v>陈冰雪</v>
          </cell>
          <cell r="G19">
            <v>2852</v>
          </cell>
          <cell r="H19">
            <v>74.83</v>
          </cell>
          <cell r="I19">
            <v>213405.85</v>
          </cell>
          <cell r="J19">
            <v>74290.96</v>
          </cell>
          <cell r="K19" t="str">
            <v>34.81%</v>
          </cell>
        </row>
        <row r="19">
          <cell r="O19">
            <v>238.55</v>
          </cell>
          <cell r="P19">
            <v>213405.85</v>
          </cell>
          <cell r="Q19">
            <v>74529.51</v>
          </cell>
          <cell r="R19">
            <v>0.349238364365363</v>
          </cell>
          <cell r="S19">
            <v>6884.05967741936</v>
          </cell>
          <cell r="T19" t="str">
            <v>B1</v>
          </cell>
          <cell r="U19">
            <v>31</v>
          </cell>
        </row>
        <row r="20">
          <cell r="C20">
            <v>117184</v>
          </cell>
          <cell r="D20" t="str">
            <v>四川太极大药房连锁有限公司锦江区静沙南路药店</v>
          </cell>
          <cell r="E20" t="str">
            <v>东门片区</v>
          </cell>
          <cell r="F20" t="str">
            <v>毛静静</v>
          </cell>
          <cell r="G20">
            <v>3048</v>
          </cell>
          <cell r="H20">
            <v>68.23</v>
          </cell>
          <cell r="I20">
            <v>207952.66</v>
          </cell>
          <cell r="J20">
            <v>75700.73</v>
          </cell>
          <cell r="K20" t="str">
            <v>36.4%</v>
          </cell>
        </row>
        <row r="20">
          <cell r="O20">
            <v>253.15</v>
          </cell>
          <cell r="P20">
            <v>207952.66</v>
          </cell>
          <cell r="Q20">
            <v>75953.88</v>
          </cell>
          <cell r="R20">
            <v>0.365246013203197</v>
          </cell>
          <cell r="S20">
            <v>6708.15032258065</v>
          </cell>
          <cell r="T20" t="str">
            <v>B1</v>
          </cell>
          <cell r="U20">
            <v>31</v>
          </cell>
        </row>
        <row r="21">
          <cell r="C21">
            <v>106066</v>
          </cell>
          <cell r="D21" t="str">
            <v>四川太极大药房连锁有限公司锦江区梨花街药店</v>
          </cell>
          <cell r="E21" t="str">
            <v>旗舰片区</v>
          </cell>
          <cell r="F21" t="str">
            <v>谭庆娟</v>
          </cell>
          <cell r="G21">
            <v>3937</v>
          </cell>
          <cell r="H21">
            <v>52.49</v>
          </cell>
          <cell r="I21">
            <v>206637.58</v>
          </cell>
          <cell r="J21">
            <v>86581.76</v>
          </cell>
          <cell r="K21" t="str">
            <v>41.9%</v>
          </cell>
        </row>
        <row r="21">
          <cell r="O21">
            <v>33.17</v>
          </cell>
          <cell r="P21">
            <v>206637.58</v>
          </cell>
          <cell r="Q21">
            <v>86614.93</v>
          </cell>
          <cell r="R21">
            <v>0.419163493881413</v>
          </cell>
          <cell r="S21">
            <v>6665.72838709677</v>
          </cell>
          <cell r="T21" t="str">
            <v>B1</v>
          </cell>
          <cell r="U21">
            <v>31</v>
          </cell>
        </row>
        <row r="22">
          <cell r="C22">
            <v>114622</v>
          </cell>
          <cell r="D22" t="str">
            <v>四川太极大药房连锁有限公司成华区东昌路一药店</v>
          </cell>
          <cell r="E22" t="str">
            <v>东门片区</v>
          </cell>
          <cell r="F22" t="str">
            <v>毛静静</v>
          </cell>
          <cell r="G22">
            <v>4012</v>
          </cell>
          <cell r="H22">
            <v>51.04</v>
          </cell>
          <cell r="I22">
            <v>204787.22</v>
          </cell>
          <cell r="J22">
            <v>77715.62</v>
          </cell>
          <cell r="K22" t="str">
            <v>37.94%</v>
          </cell>
        </row>
        <row r="22">
          <cell r="O22">
            <v>394.73</v>
          </cell>
          <cell r="P22">
            <v>204787.22</v>
          </cell>
          <cell r="Q22">
            <v>78110.35</v>
          </cell>
          <cell r="R22">
            <v>0.38142199498582</v>
          </cell>
          <cell r="S22">
            <v>6606.03935483871</v>
          </cell>
          <cell r="T22" t="str">
            <v>B1</v>
          </cell>
          <cell r="U22">
            <v>31</v>
          </cell>
        </row>
        <row r="23">
          <cell r="C23">
            <v>2817</v>
          </cell>
          <cell r="D23" t="str">
            <v>四川太极大药房连锁有限公司锦江区通盈街药店</v>
          </cell>
          <cell r="E23" t="str">
            <v>东门片区</v>
          </cell>
          <cell r="F23" t="str">
            <v>毛静静</v>
          </cell>
          <cell r="G23">
            <v>2106</v>
          </cell>
          <cell r="H23">
            <v>96.91</v>
          </cell>
          <cell r="I23">
            <v>204086.46</v>
          </cell>
          <cell r="J23">
            <v>71627.01</v>
          </cell>
          <cell r="K23" t="str">
            <v>35.09%</v>
          </cell>
        </row>
        <row r="23">
          <cell r="O23">
            <v>2130.91</v>
          </cell>
          <cell r="P23">
            <v>204086.46</v>
          </cell>
          <cell r="Q23">
            <v>73757.92</v>
          </cell>
          <cell r="R23">
            <v>0.361405259319996</v>
          </cell>
          <cell r="S23">
            <v>6583.43419354839</v>
          </cell>
          <cell r="T23" t="str">
            <v>B1</v>
          </cell>
          <cell r="U23">
            <v>31</v>
          </cell>
        </row>
        <row r="24">
          <cell r="C24">
            <v>2802</v>
          </cell>
          <cell r="D24" t="str">
            <v>四川太极大药房连锁有限公司青羊区金丝街药店</v>
          </cell>
          <cell r="E24" t="str">
            <v>西门片区</v>
          </cell>
          <cell r="F24" t="str">
            <v>梅茜</v>
          </cell>
          <cell r="G24">
            <v>5086</v>
          </cell>
          <cell r="H24">
            <v>39.32</v>
          </cell>
          <cell r="I24">
            <v>199974.74</v>
          </cell>
          <cell r="J24">
            <v>68844.09</v>
          </cell>
          <cell r="K24" t="str">
            <v>34.42%</v>
          </cell>
        </row>
        <row r="24">
          <cell r="O24">
            <v>164.97</v>
          </cell>
          <cell r="P24">
            <v>199974.74</v>
          </cell>
          <cell r="Q24">
            <v>69009.06</v>
          </cell>
          <cell r="R24">
            <v>0.345088884726141</v>
          </cell>
          <cell r="S24">
            <v>6450.79806451613</v>
          </cell>
          <cell r="T24" t="str">
            <v>B1</v>
          </cell>
          <cell r="U24">
            <v>31</v>
          </cell>
        </row>
        <row r="25">
          <cell r="C25">
            <v>2729</v>
          </cell>
          <cell r="D25" t="str">
            <v>四川太极大药房连锁有限公司高新区新园大道药店</v>
          </cell>
          <cell r="E25" t="str">
            <v>南门片区</v>
          </cell>
          <cell r="F25" t="str">
            <v>陈冰雪</v>
          </cell>
          <cell r="G25">
            <v>4351</v>
          </cell>
          <cell r="H25">
            <v>45.25</v>
          </cell>
          <cell r="I25">
            <v>196890.09</v>
          </cell>
          <cell r="J25">
            <v>70788.53</v>
          </cell>
          <cell r="K25" t="str">
            <v>35.95%</v>
          </cell>
        </row>
        <row r="25">
          <cell r="O25">
            <v>410.08</v>
          </cell>
          <cell r="P25">
            <v>196890.09</v>
          </cell>
          <cell r="Q25">
            <v>71198.61</v>
          </cell>
          <cell r="R25">
            <v>0.361616016326672</v>
          </cell>
          <cell r="S25">
            <v>6351.29322580645</v>
          </cell>
          <cell r="T25" t="str">
            <v>B1</v>
          </cell>
          <cell r="U25">
            <v>31</v>
          </cell>
        </row>
        <row r="26">
          <cell r="C26">
            <v>110378</v>
          </cell>
          <cell r="D26" t="str">
            <v>四川太极大药房连锁有限公司都江堰市永丰街道宝莲路药店</v>
          </cell>
          <cell r="E26" t="str">
            <v>都江堰片</v>
          </cell>
          <cell r="F26" t="str">
            <v>杨科</v>
          </cell>
          <cell r="G26">
            <v>951</v>
          </cell>
          <cell r="H26">
            <v>206.08</v>
          </cell>
          <cell r="I26">
            <v>195985.41</v>
          </cell>
          <cell r="J26">
            <v>33633.85</v>
          </cell>
          <cell r="K26" t="str">
            <v>17.16%</v>
          </cell>
        </row>
        <row r="26">
          <cell r="O26">
            <v>57.22</v>
          </cell>
          <cell r="P26">
            <v>195985.41</v>
          </cell>
          <cell r="Q26">
            <v>33691.07</v>
          </cell>
          <cell r="R26">
            <v>0.171906010758658</v>
          </cell>
          <cell r="S26">
            <v>6322.11</v>
          </cell>
          <cell r="T26" t="str">
            <v>B1</v>
          </cell>
          <cell r="U26">
            <v>31</v>
          </cell>
        </row>
        <row r="27">
          <cell r="C27">
            <v>2304</v>
          </cell>
          <cell r="D27" t="str">
            <v>四川太极大药房连锁有限公司成都高新区天久南巷药店</v>
          </cell>
          <cell r="E27" t="str">
            <v>南门片区</v>
          </cell>
          <cell r="F27" t="str">
            <v>陈冰雪</v>
          </cell>
          <cell r="G27">
            <v>2340</v>
          </cell>
          <cell r="H27">
            <v>83.48</v>
          </cell>
          <cell r="I27">
            <v>195347.72</v>
          </cell>
          <cell r="J27">
            <v>62955.03</v>
          </cell>
          <cell r="K27" t="str">
            <v>32.22%</v>
          </cell>
        </row>
        <row r="27">
          <cell r="O27">
            <v>339.7</v>
          </cell>
          <cell r="P27">
            <v>195347.72</v>
          </cell>
          <cell r="Q27">
            <v>63294.73</v>
          </cell>
          <cell r="R27">
            <v>0.324010589936755</v>
          </cell>
          <cell r="S27">
            <v>6301.53935483871</v>
          </cell>
          <cell r="T27" t="str">
            <v>B1</v>
          </cell>
          <cell r="U27">
            <v>31</v>
          </cell>
        </row>
        <row r="28">
          <cell r="C28">
            <v>2527</v>
          </cell>
          <cell r="D28" t="str">
            <v>四川太极大药房连锁有限公司青羊区光华村街药店</v>
          </cell>
          <cell r="E28" t="str">
            <v>东门片区</v>
          </cell>
          <cell r="F28" t="str">
            <v>毛静静</v>
          </cell>
          <cell r="G28">
            <v>2389</v>
          </cell>
          <cell r="H28">
            <v>80.09</v>
          </cell>
          <cell r="I28">
            <v>191335.91</v>
          </cell>
          <cell r="J28">
            <v>69007.1</v>
          </cell>
          <cell r="K28" t="str">
            <v>36.06%</v>
          </cell>
        </row>
        <row r="28">
          <cell r="O28">
            <v>550.44</v>
          </cell>
          <cell r="P28">
            <v>191335.91</v>
          </cell>
          <cell r="Q28">
            <v>69557.54</v>
          </cell>
          <cell r="R28">
            <v>0.363536254119783</v>
          </cell>
          <cell r="S28">
            <v>6172.12612903226</v>
          </cell>
          <cell r="T28" t="str">
            <v>B1</v>
          </cell>
          <cell r="U28">
            <v>31</v>
          </cell>
        </row>
        <row r="29">
          <cell r="C29">
            <v>111400</v>
          </cell>
          <cell r="D29" t="str">
            <v>四川太极大药房连锁有限公司邛崃市文君街道杏林路药店</v>
          </cell>
          <cell r="E29" t="str">
            <v>邛崃片区</v>
          </cell>
          <cell r="F29" t="str">
            <v>何巍</v>
          </cell>
          <cell r="G29">
            <v>1547</v>
          </cell>
          <cell r="H29">
            <v>122.07</v>
          </cell>
          <cell r="I29">
            <v>188839.98</v>
          </cell>
          <cell r="J29">
            <v>46404.14</v>
          </cell>
          <cell r="K29" t="str">
            <v>24.57%</v>
          </cell>
        </row>
        <row r="29">
          <cell r="O29">
            <v>128.04</v>
          </cell>
          <cell r="P29">
            <v>188839.98</v>
          </cell>
          <cell r="Q29">
            <v>46532.18</v>
          </cell>
          <cell r="R29">
            <v>0.246410638255734</v>
          </cell>
          <cell r="S29">
            <v>6091.61225806452</v>
          </cell>
          <cell r="T29" t="str">
            <v>B1</v>
          </cell>
          <cell r="U29">
            <v>31</v>
          </cell>
        </row>
        <row r="30">
          <cell r="C30">
            <v>2520</v>
          </cell>
          <cell r="D30" t="str">
            <v>四川太极大药房连锁有限公司成华区高车一路药店</v>
          </cell>
          <cell r="E30" t="str">
            <v>东门片区</v>
          </cell>
          <cell r="F30" t="str">
            <v>毛静静</v>
          </cell>
          <cell r="G30">
            <v>2603</v>
          </cell>
          <cell r="H30">
            <v>71.52</v>
          </cell>
          <cell r="I30">
            <v>186157.99</v>
          </cell>
          <cell r="J30">
            <v>66498.23</v>
          </cell>
          <cell r="K30" t="str">
            <v>35.72%</v>
          </cell>
        </row>
        <row r="30">
          <cell r="O30">
            <v>1425.38</v>
          </cell>
          <cell r="P30">
            <v>186157.99</v>
          </cell>
          <cell r="Q30">
            <v>67923.61</v>
          </cell>
          <cell r="R30">
            <v>0.364870774550155</v>
          </cell>
          <cell r="S30">
            <v>6005.0964516129</v>
          </cell>
          <cell r="T30" t="str">
            <v>B1</v>
          </cell>
          <cell r="U30">
            <v>31</v>
          </cell>
        </row>
        <row r="31">
          <cell r="C31">
            <v>105910</v>
          </cell>
          <cell r="D31" t="str">
            <v>四川太极大药房连锁有限公司高新区紫薇东路药店</v>
          </cell>
          <cell r="E31" t="str">
            <v>旗舰片区</v>
          </cell>
          <cell r="F31" t="str">
            <v>谭庆娟</v>
          </cell>
          <cell r="G31">
            <v>2357</v>
          </cell>
          <cell r="H31">
            <v>77.47</v>
          </cell>
          <cell r="I31">
            <v>182592.04</v>
          </cell>
          <cell r="J31">
            <v>67508.31</v>
          </cell>
          <cell r="K31" t="str">
            <v>36.97%</v>
          </cell>
        </row>
        <row r="31">
          <cell r="O31">
            <v>245.02</v>
          </cell>
          <cell r="P31">
            <v>182592.04</v>
          </cell>
          <cell r="Q31">
            <v>67753.33</v>
          </cell>
          <cell r="R31">
            <v>0.371063985045569</v>
          </cell>
          <cell r="S31">
            <v>5890.06580645161</v>
          </cell>
          <cell r="T31" t="str">
            <v>B2</v>
          </cell>
          <cell r="U31">
            <v>31</v>
          </cell>
        </row>
        <row r="32">
          <cell r="C32">
            <v>107658</v>
          </cell>
          <cell r="D32" t="str">
            <v>四川太极大药房连锁有限公司新都区新都街道万和北路药店</v>
          </cell>
          <cell r="E32" t="str">
            <v>东门片区</v>
          </cell>
          <cell r="F32" t="str">
            <v>毛静静</v>
          </cell>
          <cell r="G32">
            <v>2962</v>
          </cell>
          <cell r="H32">
            <v>60.98</v>
          </cell>
          <cell r="I32">
            <v>180627.56</v>
          </cell>
          <cell r="J32">
            <v>64875.16</v>
          </cell>
          <cell r="K32" t="str">
            <v>35.91%</v>
          </cell>
        </row>
        <row r="32">
          <cell r="O32">
            <v>1004.23</v>
          </cell>
          <cell r="P32">
            <v>180627.56</v>
          </cell>
          <cell r="Q32">
            <v>65879.39</v>
          </cell>
          <cell r="R32">
            <v>0.364725017599751</v>
          </cell>
          <cell r="S32">
            <v>5826.69548387097</v>
          </cell>
          <cell r="T32" t="str">
            <v>B2</v>
          </cell>
          <cell r="U32">
            <v>31</v>
          </cell>
        </row>
        <row r="33">
          <cell r="C33">
            <v>2757</v>
          </cell>
          <cell r="D33" t="str">
            <v>四川太极大药房连锁有限公司成华区华泰路药店</v>
          </cell>
          <cell r="E33" t="str">
            <v>西门片区</v>
          </cell>
          <cell r="F33" t="str">
            <v>梅茜</v>
          </cell>
          <cell r="G33">
            <v>3601</v>
          </cell>
          <cell r="H33">
            <v>49.29</v>
          </cell>
          <cell r="I33">
            <v>177485.57</v>
          </cell>
          <cell r="J33">
            <v>69575.07</v>
          </cell>
          <cell r="K33" t="str">
            <v>39.2%</v>
          </cell>
        </row>
        <row r="33">
          <cell r="O33">
            <v>221.16</v>
          </cell>
          <cell r="P33">
            <v>177485.57</v>
          </cell>
          <cell r="Q33">
            <v>69796.23</v>
          </cell>
          <cell r="R33">
            <v>0.393250166760036</v>
          </cell>
          <cell r="S33">
            <v>5725.34096774194</v>
          </cell>
          <cell r="T33" t="str">
            <v>B2</v>
          </cell>
          <cell r="U33">
            <v>31</v>
          </cell>
        </row>
        <row r="34">
          <cell r="C34">
            <v>105267</v>
          </cell>
          <cell r="D34" t="str">
            <v>四川太极大药房连锁有限公司金牛区蜀汉路药店</v>
          </cell>
          <cell r="E34" t="str">
            <v>西门片区</v>
          </cell>
          <cell r="F34" t="str">
            <v>梅茜</v>
          </cell>
          <cell r="G34">
            <v>3661</v>
          </cell>
          <cell r="H34">
            <v>47.54</v>
          </cell>
          <cell r="I34">
            <v>174032.22</v>
          </cell>
          <cell r="J34">
            <v>61717.86</v>
          </cell>
          <cell r="K34" t="str">
            <v>35.46%</v>
          </cell>
        </row>
        <row r="34">
          <cell r="O34">
            <v>200.49</v>
          </cell>
          <cell r="P34">
            <v>174032.22</v>
          </cell>
          <cell r="Q34">
            <v>61918.35</v>
          </cell>
          <cell r="R34">
            <v>0.355786704324061</v>
          </cell>
          <cell r="S34">
            <v>5613.94258064516</v>
          </cell>
          <cell r="T34" t="str">
            <v>B2</v>
          </cell>
          <cell r="U34">
            <v>31</v>
          </cell>
        </row>
        <row r="35">
          <cell r="C35">
            <v>103198</v>
          </cell>
          <cell r="D35" t="str">
            <v>四川太极大药房连锁有限公司青羊区贝森北路药店</v>
          </cell>
          <cell r="E35" t="str">
            <v>东门片区</v>
          </cell>
          <cell r="F35" t="str">
            <v>毛静静</v>
          </cell>
          <cell r="G35">
            <v>2786</v>
          </cell>
          <cell r="H35">
            <v>61.54</v>
          </cell>
          <cell r="I35">
            <v>171459.41</v>
          </cell>
          <cell r="J35">
            <v>56016.93</v>
          </cell>
          <cell r="K35" t="str">
            <v>32.67%</v>
          </cell>
        </row>
        <row r="35">
          <cell r="O35">
            <v>585.78</v>
          </cell>
          <cell r="P35">
            <v>171459.41</v>
          </cell>
          <cell r="Q35">
            <v>56602.71</v>
          </cell>
          <cell r="R35">
            <v>0.330123088607385</v>
          </cell>
          <cell r="S35">
            <v>5530.94870967742</v>
          </cell>
          <cell r="T35" t="str">
            <v>B2</v>
          </cell>
          <cell r="U35">
            <v>31</v>
          </cell>
        </row>
        <row r="36">
          <cell r="C36">
            <v>2512</v>
          </cell>
          <cell r="D36" t="str">
            <v>四川太极大药房连锁有限公司成华区羊子山西路药店</v>
          </cell>
          <cell r="E36" t="str">
            <v>东门片区</v>
          </cell>
          <cell r="F36" t="str">
            <v>毛静静</v>
          </cell>
          <cell r="G36">
            <v>2559</v>
          </cell>
          <cell r="H36">
            <v>66.48</v>
          </cell>
          <cell r="I36">
            <v>170112.26</v>
          </cell>
          <cell r="J36">
            <v>63537.86</v>
          </cell>
          <cell r="K36" t="str">
            <v>37.35%</v>
          </cell>
        </row>
        <row r="36">
          <cell r="O36">
            <v>470.72</v>
          </cell>
          <cell r="P36">
            <v>170112.26</v>
          </cell>
          <cell r="Q36">
            <v>64008.58</v>
          </cell>
          <cell r="R36">
            <v>0.376272586114605</v>
          </cell>
          <cell r="S36">
            <v>5487.49225806452</v>
          </cell>
          <cell r="T36" t="str">
            <v>B2</v>
          </cell>
          <cell r="U36">
            <v>31</v>
          </cell>
        </row>
        <row r="37">
          <cell r="C37">
            <v>297863</v>
          </cell>
          <cell r="D37" t="str">
            <v>四川太极大药房连锁有限公司锦江区大田坎街药店</v>
          </cell>
          <cell r="E37" t="str">
            <v>西门片区</v>
          </cell>
          <cell r="F37" t="str">
            <v>梅茜</v>
          </cell>
          <cell r="G37">
            <v>2772</v>
          </cell>
          <cell r="H37">
            <v>60.6</v>
          </cell>
          <cell r="I37">
            <v>167971.54</v>
          </cell>
          <cell r="J37">
            <v>56964.91</v>
          </cell>
          <cell r="K37" t="str">
            <v>33.91%</v>
          </cell>
        </row>
        <row r="37">
          <cell r="O37">
            <v>708.29</v>
          </cell>
          <cell r="P37">
            <v>167971.54</v>
          </cell>
          <cell r="Q37">
            <v>57673.2</v>
          </cell>
          <cell r="R37">
            <v>0.343351022441064</v>
          </cell>
          <cell r="S37">
            <v>5418.43677419355</v>
          </cell>
          <cell r="T37" t="str">
            <v>B2</v>
          </cell>
          <cell r="U37">
            <v>31</v>
          </cell>
        </row>
        <row r="38">
          <cell r="C38">
            <v>2526</v>
          </cell>
          <cell r="D38" t="str">
            <v>四川太极大药房连锁有限公司新都区新繁镇繁江北路药店</v>
          </cell>
          <cell r="E38" t="str">
            <v>东门片区</v>
          </cell>
          <cell r="F38" t="str">
            <v>毛静静</v>
          </cell>
          <cell r="G38">
            <v>2297</v>
          </cell>
          <cell r="H38">
            <v>72.96</v>
          </cell>
          <cell r="I38">
            <v>167595.08</v>
          </cell>
          <cell r="J38">
            <v>61806.98</v>
          </cell>
          <cell r="K38" t="str">
            <v>36.87%</v>
          </cell>
        </row>
        <row r="38">
          <cell r="O38">
            <v>476.1</v>
          </cell>
          <cell r="P38">
            <v>167595.08</v>
          </cell>
          <cell r="Q38">
            <v>62283.08</v>
          </cell>
          <cell r="R38">
            <v>0.371628331810218</v>
          </cell>
          <cell r="S38">
            <v>5406.29290322581</v>
          </cell>
          <cell r="T38" t="str">
            <v>B2</v>
          </cell>
          <cell r="U38">
            <v>31</v>
          </cell>
        </row>
        <row r="39">
          <cell r="C39">
            <v>2876</v>
          </cell>
          <cell r="D39" t="str">
            <v>四川太极大药房连锁有限公司新津县邓双镇飞雪路药店</v>
          </cell>
          <cell r="E39" t="str">
            <v>新津片</v>
          </cell>
          <cell r="F39" t="str">
            <v>王燕丽</v>
          </cell>
          <cell r="G39">
            <v>2326</v>
          </cell>
          <cell r="H39">
            <v>71.72</v>
          </cell>
          <cell r="I39">
            <v>166821.14</v>
          </cell>
          <cell r="J39">
            <v>65447.38</v>
          </cell>
          <cell r="K39" t="str">
            <v>39.23%</v>
          </cell>
        </row>
        <row r="39">
          <cell r="O39">
            <v>86.27</v>
          </cell>
          <cell r="P39">
            <v>166821.14</v>
          </cell>
          <cell r="Q39">
            <v>65533.65</v>
          </cell>
          <cell r="R39">
            <v>0.392837802211398</v>
          </cell>
          <cell r="S39">
            <v>5381.32709677419</v>
          </cell>
          <cell r="T39" t="str">
            <v>B2</v>
          </cell>
          <cell r="U39">
            <v>31</v>
          </cell>
        </row>
        <row r="40">
          <cell r="C40">
            <v>2893</v>
          </cell>
          <cell r="D40" t="str">
            <v>四川太极大药房连锁有限公司都江堰市灌口镇蒲阳路药店</v>
          </cell>
          <cell r="E40" t="str">
            <v>都江堰片</v>
          </cell>
          <cell r="F40" t="str">
            <v>杨科</v>
          </cell>
          <cell r="G40">
            <v>3649</v>
          </cell>
          <cell r="H40">
            <v>45.4</v>
          </cell>
          <cell r="I40">
            <v>165648.27</v>
          </cell>
          <cell r="J40">
            <v>52985.85</v>
          </cell>
          <cell r="K40" t="str">
            <v>31.98%</v>
          </cell>
        </row>
        <row r="40">
          <cell r="O40">
            <v>308.91</v>
          </cell>
          <cell r="P40">
            <v>165648.27</v>
          </cell>
          <cell r="Q40">
            <v>53294.76</v>
          </cell>
          <cell r="R40">
            <v>0.321734479931484</v>
          </cell>
          <cell r="S40">
            <v>5343.49258064516</v>
          </cell>
          <cell r="T40" t="str">
            <v>B2</v>
          </cell>
          <cell r="U40">
            <v>31</v>
          </cell>
        </row>
        <row r="41">
          <cell r="C41">
            <v>2914</v>
          </cell>
          <cell r="D41" t="str">
            <v>四川太极大药房连锁有限公司崇州市怀远镇新正东街药店</v>
          </cell>
          <cell r="E41" t="str">
            <v>崇州片区</v>
          </cell>
          <cell r="F41" t="str">
            <v>黄梅</v>
          </cell>
          <cell r="G41">
            <v>2116</v>
          </cell>
          <cell r="H41">
            <v>77.74</v>
          </cell>
          <cell r="I41">
            <v>164506.77</v>
          </cell>
          <cell r="J41">
            <v>58222.89</v>
          </cell>
          <cell r="K41" t="str">
            <v>35.39%</v>
          </cell>
        </row>
        <row r="41">
          <cell r="O41">
            <v>296.89</v>
          </cell>
          <cell r="P41">
            <v>164506.77</v>
          </cell>
          <cell r="Q41">
            <v>58519.78</v>
          </cell>
          <cell r="R41">
            <v>0.355728703444849</v>
          </cell>
          <cell r="S41">
            <v>5306.67</v>
          </cell>
          <cell r="T41" t="str">
            <v>B2</v>
          </cell>
          <cell r="U41">
            <v>31</v>
          </cell>
        </row>
        <row r="42">
          <cell r="C42">
            <v>2483</v>
          </cell>
          <cell r="D42" t="str">
            <v>四川太极大药房连锁有限公司金牛区蓉北商贸大道药店</v>
          </cell>
          <cell r="E42" t="str">
            <v>东门片区</v>
          </cell>
          <cell r="F42" t="str">
            <v>毛静静</v>
          </cell>
          <cell r="G42">
            <v>1499</v>
          </cell>
          <cell r="H42">
            <v>1221.4</v>
          </cell>
          <cell r="I42">
            <v>1830883.9</v>
          </cell>
          <cell r="J42">
            <v>-206508.31</v>
          </cell>
          <cell r="K42" t="str">
            <v>-11.27%</v>
          </cell>
          <cell r="L42">
            <v>334</v>
          </cell>
          <cell r="M42">
            <v>1666780.51</v>
          </cell>
          <cell r="N42">
            <v>-242902.7</v>
          </cell>
          <cell r="O42">
            <v>99.4</v>
          </cell>
          <cell r="P42">
            <v>164103.39</v>
          </cell>
          <cell r="Q42">
            <v>36493.79</v>
          </cell>
          <cell r="R42">
            <v>0.222382913600993</v>
          </cell>
          <cell r="S42">
            <v>5293.65774193548</v>
          </cell>
          <cell r="T42" t="str">
            <v>B2</v>
          </cell>
          <cell r="U42">
            <v>31</v>
          </cell>
        </row>
        <row r="43">
          <cell r="C43">
            <v>2804</v>
          </cell>
          <cell r="D43" t="str">
            <v>四川太极大药房连锁有限公司郫县郫筒镇一环路东南段药店</v>
          </cell>
          <cell r="E43" t="str">
            <v>西门片区</v>
          </cell>
          <cell r="F43" t="str">
            <v>梅茜</v>
          </cell>
          <cell r="G43">
            <v>1574</v>
          </cell>
          <cell r="H43">
            <v>102.64</v>
          </cell>
          <cell r="I43">
            <v>161556.3</v>
          </cell>
          <cell r="J43">
            <v>44296.41</v>
          </cell>
          <cell r="K43" t="str">
            <v>27.41%</v>
          </cell>
        </row>
        <row r="43">
          <cell r="O43">
            <v>431.43</v>
          </cell>
          <cell r="P43">
            <v>161556.3</v>
          </cell>
          <cell r="Q43">
            <v>44727.84</v>
          </cell>
          <cell r="R43">
            <v>0.276856055752701</v>
          </cell>
          <cell r="S43">
            <v>5211.4935483871</v>
          </cell>
          <cell r="T43" t="str">
            <v>B2</v>
          </cell>
          <cell r="U43">
            <v>31</v>
          </cell>
        </row>
        <row r="44">
          <cell r="C44">
            <v>118074</v>
          </cell>
          <cell r="D44" t="str">
            <v>四川太极大药房连锁有限公司成都高新区泰和二街药店</v>
          </cell>
          <cell r="E44" t="str">
            <v>南门片区</v>
          </cell>
          <cell r="F44" t="str">
            <v>陈冰雪</v>
          </cell>
          <cell r="G44">
            <v>2769</v>
          </cell>
          <cell r="H44">
            <v>58.08</v>
          </cell>
          <cell r="I44">
            <v>160832.59</v>
          </cell>
          <cell r="J44">
            <v>59469.64</v>
          </cell>
          <cell r="K44" t="str">
            <v>36.97%</v>
          </cell>
        </row>
        <row r="44">
          <cell r="O44">
            <v>202.72</v>
          </cell>
          <cell r="P44">
            <v>160832.59</v>
          </cell>
          <cell r="Q44">
            <v>59672.36</v>
          </cell>
          <cell r="R44">
            <v>0.371021569695545</v>
          </cell>
          <cell r="S44">
            <v>5188.14806451613</v>
          </cell>
          <cell r="T44" t="str">
            <v>B2</v>
          </cell>
          <cell r="U44">
            <v>31</v>
          </cell>
        </row>
        <row r="45">
          <cell r="C45">
            <v>102565</v>
          </cell>
          <cell r="D45" t="str">
            <v>四川太极大药房连锁有限公司武侯区佳灵路药店</v>
          </cell>
          <cell r="E45" t="str">
            <v>东门片区</v>
          </cell>
          <cell r="F45" t="str">
            <v>毛静静</v>
          </cell>
          <cell r="G45">
            <v>4279</v>
          </cell>
          <cell r="H45">
            <v>37.08</v>
          </cell>
          <cell r="I45">
            <v>158655.48</v>
          </cell>
          <cell r="J45">
            <v>56324.1</v>
          </cell>
          <cell r="K45" t="str">
            <v>35.5%</v>
          </cell>
        </row>
        <row r="45">
          <cell r="O45">
            <v>125.77</v>
          </cell>
          <cell r="P45">
            <v>158655.48</v>
          </cell>
          <cell r="Q45">
            <v>56449.87</v>
          </cell>
          <cell r="R45">
            <v>0.355801577102789</v>
          </cell>
          <cell r="S45">
            <v>5117.91870967742</v>
          </cell>
          <cell r="T45" t="str">
            <v>B2</v>
          </cell>
          <cell r="U45">
            <v>31</v>
          </cell>
        </row>
        <row r="46">
          <cell r="C46">
            <v>2735</v>
          </cell>
          <cell r="D46" t="str">
            <v>四川太极大药房连锁有限公司锦江区观音桥街药店</v>
          </cell>
          <cell r="E46" t="str">
            <v>东门片区</v>
          </cell>
          <cell r="F46" t="str">
            <v>毛静静</v>
          </cell>
          <cell r="G46">
            <v>2451</v>
          </cell>
          <cell r="H46">
            <v>64.28</v>
          </cell>
          <cell r="I46">
            <v>157562.06</v>
          </cell>
          <cell r="J46">
            <v>61113.54</v>
          </cell>
          <cell r="K46" t="str">
            <v>38.78%</v>
          </cell>
        </row>
        <row r="46">
          <cell r="O46">
            <v>726.79</v>
          </cell>
          <cell r="P46">
            <v>157562.06</v>
          </cell>
          <cell r="Q46">
            <v>61840.33</v>
          </cell>
          <cell r="R46">
            <v>0.392482365361306</v>
          </cell>
          <cell r="S46">
            <v>5082.64709677419</v>
          </cell>
          <cell r="T46" t="str">
            <v>B2</v>
          </cell>
          <cell r="U46">
            <v>31</v>
          </cell>
        </row>
        <row r="47">
          <cell r="C47">
            <v>104428</v>
          </cell>
          <cell r="D47" t="str">
            <v>四川太极大药房连锁有限公司崇州市崇阳镇永康东路药店 </v>
          </cell>
          <cell r="E47" t="str">
            <v>崇州片区</v>
          </cell>
          <cell r="F47" t="str">
            <v>黄梅</v>
          </cell>
          <cell r="G47">
            <v>2717</v>
          </cell>
          <cell r="H47">
            <v>57.56</v>
          </cell>
          <cell r="I47">
            <v>156385.66</v>
          </cell>
          <cell r="J47">
            <v>53733.05</v>
          </cell>
          <cell r="K47" t="str">
            <v>34.35%</v>
          </cell>
        </row>
        <row r="47">
          <cell r="O47">
            <v>156.89</v>
          </cell>
          <cell r="P47">
            <v>156385.66</v>
          </cell>
          <cell r="Q47">
            <v>53889.94</v>
          </cell>
          <cell r="R47">
            <v>0.344596429109932</v>
          </cell>
          <cell r="S47">
            <v>5044.69870967742</v>
          </cell>
          <cell r="T47" t="str">
            <v>B2</v>
          </cell>
          <cell r="U47">
            <v>31</v>
          </cell>
        </row>
        <row r="48">
          <cell r="C48">
            <v>2466</v>
          </cell>
          <cell r="D48" t="str">
            <v>四川太极大药房连锁有限公司金牛区交大路第三药店</v>
          </cell>
          <cell r="E48" t="str">
            <v>西门片区</v>
          </cell>
          <cell r="F48" t="str">
            <v>梅茜</v>
          </cell>
          <cell r="G48">
            <v>2034</v>
          </cell>
          <cell r="H48">
            <v>75.71</v>
          </cell>
          <cell r="I48">
            <v>153986.75</v>
          </cell>
          <cell r="J48">
            <v>52463.24</v>
          </cell>
          <cell r="K48" t="str">
            <v>34.06%</v>
          </cell>
        </row>
        <row r="48">
          <cell r="O48">
            <v>488.43</v>
          </cell>
          <cell r="P48">
            <v>153986.75</v>
          </cell>
          <cell r="Q48">
            <v>52951.67</v>
          </cell>
          <cell r="R48">
            <v>0.343871599342151</v>
          </cell>
          <cell r="S48">
            <v>4967.31451612903</v>
          </cell>
          <cell r="T48" t="str">
            <v>C1</v>
          </cell>
          <cell r="U48">
            <v>31</v>
          </cell>
        </row>
        <row r="49">
          <cell r="C49">
            <v>2479</v>
          </cell>
          <cell r="D49" t="str">
            <v>四川太极大药房连锁有限公司武侯区顺和街药店</v>
          </cell>
          <cell r="E49" t="str">
            <v>东门片区</v>
          </cell>
          <cell r="F49" t="str">
            <v>毛静静</v>
          </cell>
          <cell r="G49">
            <v>2393</v>
          </cell>
          <cell r="H49">
            <v>64.3</v>
          </cell>
          <cell r="I49">
            <v>153860.47</v>
          </cell>
          <cell r="J49">
            <v>53890.68</v>
          </cell>
          <cell r="K49" t="str">
            <v>35.02%</v>
          </cell>
        </row>
        <row r="49">
          <cell r="O49">
            <v>506.33</v>
          </cell>
          <cell r="P49">
            <v>153860.47</v>
          </cell>
          <cell r="Q49">
            <v>54397.01</v>
          </cell>
          <cell r="R49">
            <v>0.353547665621976</v>
          </cell>
          <cell r="S49">
            <v>4963.24096774194</v>
          </cell>
          <cell r="T49" t="str">
            <v>C1</v>
          </cell>
          <cell r="U49">
            <v>31</v>
          </cell>
        </row>
        <row r="50">
          <cell r="C50">
            <v>116919</v>
          </cell>
          <cell r="D50" t="str">
            <v>四川太极大药房连锁有限公司武侯区科华北路药店</v>
          </cell>
          <cell r="E50" t="str">
            <v>旗舰片区</v>
          </cell>
          <cell r="F50" t="str">
            <v>谭庆娟</v>
          </cell>
          <cell r="G50">
            <v>2535</v>
          </cell>
          <cell r="H50">
            <v>60.57</v>
          </cell>
          <cell r="I50">
            <v>153553.99</v>
          </cell>
          <cell r="J50">
            <v>63692.14</v>
          </cell>
          <cell r="K50" t="str">
            <v>41.47%</v>
          </cell>
        </row>
        <row r="50">
          <cell r="O50">
            <v>43.5</v>
          </cell>
          <cell r="P50">
            <v>153553.99</v>
          </cell>
          <cell r="Q50">
            <v>63735.64</v>
          </cell>
          <cell r="R50">
            <v>0.415069904728623</v>
          </cell>
          <cell r="S50">
            <v>4953.35451612903</v>
          </cell>
          <cell r="T50" t="str">
            <v>C1</v>
          </cell>
          <cell r="U50">
            <v>31</v>
          </cell>
        </row>
        <row r="51">
          <cell r="C51">
            <v>114286</v>
          </cell>
          <cell r="D51" t="str">
            <v>四川太极大药房连锁有限公司青羊区光华北五路药店</v>
          </cell>
          <cell r="E51" t="str">
            <v>南门片区</v>
          </cell>
          <cell r="F51" t="str">
            <v>陈冰雪</v>
          </cell>
          <cell r="G51">
            <v>2167</v>
          </cell>
          <cell r="H51">
            <v>70.57</v>
          </cell>
          <cell r="I51">
            <v>152922.14</v>
          </cell>
          <cell r="J51">
            <v>52240.81</v>
          </cell>
          <cell r="K51" t="str">
            <v>34.16%</v>
          </cell>
        </row>
        <row r="51">
          <cell r="O51">
            <v>1232.07</v>
          </cell>
          <cell r="P51">
            <v>152922.14</v>
          </cell>
          <cell r="Q51">
            <v>53472.88</v>
          </cell>
          <cell r="R51">
            <v>0.349673892871235</v>
          </cell>
          <cell r="S51">
            <v>4932.97225806452</v>
          </cell>
          <cell r="T51" t="str">
            <v>C1</v>
          </cell>
          <cell r="U51">
            <v>31</v>
          </cell>
        </row>
        <row r="52">
          <cell r="C52">
            <v>2471</v>
          </cell>
          <cell r="D52" t="str">
            <v>四川太极大药房连锁有限公司青羊区清江东路药店</v>
          </cell>
          <cell r="E52" t="str">
            <v>东门片区</v>
          </cell>
          <cell r="F52" t="str">
            <v>毛静静</v>
          </cell>
          <cell r="G52">
            <v>1553</v>
          </cell>
          <cell r="H52">
            <v>97.52</v>
          </cell>
          <cell r="I52">
            <v>151449.89</v>
          </cell>
          <cell r="J52">
            <v>50573.36</v>
          </cell>
          <cell r="K52" t="str">
            <v>33.39%</v>
          </cell>
        </row>
        <row r="52">
          <cell r="O52">
            <v>464.3</v>
          </cell>
          <cell r="P52">
            <v>151449.89</v>
          </cell>
          <cell r="Q52">
            <v>51037.66</v>
          </cell>
          <cell r="R52">
            <v>0.336993707951851</v>
          </cell>
          <cell r="S52">
            <v>4885.48032258065</v>
          </cell>
          <cell r="T52" t="str">
            <v>C1</v>
          </cell>
          <cell r="U52">
            <v>31</v>
          </cell>
        </row>
        <row r="53">
          <cell r="C53">
            <v>2808</v>
          </cell>
          <cell r="D53" t="str">
            <v>四川太极大药房连锁有限公司成华区崔家店路药店</v>
          </cell>
          <cell r="E53" t="str">
            <v>西门片区</v>
          </cell>
          <cell r="F53" t="str">
            <v>梅茜</v>
          </cell>
          <cell r="G53">
            <v>3133</v>
          </cell>
          <cell r="H53">
            <v>47.1</v>
          </cell>
          <cell r="I53">
            <v>147555.92</v>
          </cell>
          <cell r="J53">
            <v>49397.71</v>
          </cell>
          <cell r="K53" t="str">
            <v>33.47%</v>
          </cell>
        </row>
        <row r="53">
          <cell r="O53">
            <v>168.59</v>
          </cell>
          <cell r="P53">
            <v>147555.92</v>
          </cell>
          <cell r="Q53">
            <v>49566.3</v>
          </cell>
          <cell r="R53">
            <v>0.335915360088568</v>
          </cell>
          <cell r="S53">
            <v>4759.86838709677</v>
          </cell>
          <cell r="T53" t="str">
            <v>C1</v>
          </cell>
          <cell r="U53">
            <v>31</v>
          </cell>
        </row>
        <row r="54">
          <cell r="C54">
            <v>106399</v>
          </cell>
          <cell r="D54" t="str">
            <v>四川太极大药房连锁有限公司青羊区蜀辉路药店</v>
          </cell>
          <cell r="E54" t="str">
            <v>南门片区</v>
          </cell>
          <cell r="F54" t="str">
            <v>陈冰雪</v>
          </cell>
          <cell r="G54">
            <v>1914</v>
          </cell>
          <cell r="H54">
            <v>76.16</v>
          </cell>
          <cell r="I54">
            <v>145769.58</v>
          </cell>
          <cell r="J54">
            <v>50531.67</v>
          </cell>
          <cell r="K54" t="str">
            <v>34.66%</v>
          </cell>
        </row>
        <row r="54">
          <cell r="O54">
            <v>839.17</v>
          </cell>
          <cell r="P54">
            <v>145769.58</v>
          </cell>
          <cell r="Q54">
            <v>51370.84</v>
          </cell>
          <cell r="R54">
            <v>0.352411250687558</v>
          </cell>
          <cell r="S54">
            <v>4702.24451612903</v>
          </cell>
          <cell r="T54" t="str">
            <v>C1</v>
          </cell>
          <cell r="U54">
            <v>31</v>
          </cell>
        </row>
        <row r="55">
          <cell r="C55">
            <v>138202</v>
          </cell>
          <cell r="D55" t="str">
            <v>雅安市太极智慧云医药科技有限公司</v>
          </cell>
          <cell r="E55" t="str">
            <v>南门片区</v>
          </cell>
          <cell r="F55" t="str">
            <v>陈冰雪</v>
          </cell>
          <cell r="G55">
            <v>2083</v>
          </cell>
          <cell r="H55">
            <v>69.84</v>
          </cell>
          <cell r="I55">
            <v>145470.77</v>
          </cell>
          <cell r="J55">
            <v>62680.2</v>
          </cell>
          <cell r="K55" t="str">
            <v>43.08%</v>
          </cell>
        </row>
        <row r="55">
          <cell r="P55">
            <v>145470.77</v>
          </cell>
          <cell r="Q55">
            <v>62680.2</v>
          </cell>
          <cell r="R55">
            <v>0.43087831321715</v>
          </cell>
          <cell r="S55">
            <v>4692.60548387097</v>
          </cell>
          <cell r="T55" t="str">
            <v>C1</v>
          </cell>
          <cell r="U55">
            <v>31</v>
          </cell>
        </row>
        <row r="56">
          <cell r="C56">
            <v>2443</v>
          </cell>
          <cell r="D56" t="str">
            <v>四川太极大药房连锁有限公司金牛区枣子巷药店</v>
          </cell>
          <cell r="E56" t="str">
            <v>东门片区</v>
          </cell>
          <cell r="F56" t="str">
            <v>毛静静</v>
          </cell>
          <cell r="G56">
            <v>2233</v>
          </cell>
          <cell r="H56">
            <v>64.56</v>
          </cell>
          <cell r="I56">
            <v>144157.2</v>
          </cell>
          <cell r="J56">
            <v>50381.71</v>
          </cell>
          <cell r="K56" t="str">
            <v>34.94%</v>
          </cell>
        </row>
        <row r="56">
          <cell r="O56">
            <v>15.21</v>
          </cell>
          <cell r="P56">
            <v>144157.2</v>
          </cell>
          <cell r="Q56">
            <v>50396.92</v>
          </cell>
          <cell r="R56">
            <v>0.349596967754646</v>
          </cell>
          <cell r="S56">
            <v>4650.23225806452</v>
          </cell>
          <cell r="T56" t="str">
            <v>C1</v>
          </cell>
          <cell r="U56">
            <v>31</v>
          </cell>
        </row>
        <row r="57">
          <cell r="C57">
            <v>2797</v>
          </cell>
          <cell r="D57" t="str">
            <v>四川太极大药房连锁有限公司成华区杉板桥南一路药店</v>
          </cell>
          <cell r="E57" t="str">
            <v>西门片区</v>
          </cell>
          <cell r="F57" t="str">
            <v>梅茜</v>
          </cell>
          <cell r="G57">
            <v>2067</v>
          </cell>
          <cell r="H57">
            <v>68.48</v>
          </cell>
          <cell r="I57">
            <v>141558.49</v>
          </cell>
          <cell r="J57">
            <v>50307.39</v>
          </cell>
          <cell r="K57" t="str">
            <v>35.53%</v>
          </cell>
        </row>
        <row r="57">
          <cell r="O57">
            <v>424.35</v>
          </cell>
          <cell r="P57">
            <v>141558.49</v>
          </cell>
          <cell r="Q57">
            <v>50731.74</v>
          </cell>
          <cell r="R57">
            <v>0.358380059013062</v>
          </cell>
          <cell r="S57">
            <v>4566.40290322581</v>
          </cell>
          <cell r="T57" t="str">
            <v>C1</v>
          </cell>
          <cell r="U57">
            <v>31</v>
          </cell>
        </row>
        <row r="58">
          <cell r="C58">
            <v>2730</v>
          </cell>
          <cell r="D58" t="str">
            <v>四川太极大药房连锁有限公司锦江区水杉街药店</v>
          </cell>
          <cell r="E58" t="str">
            <v>东门片区</v>
          </cell>
          <cell r="F58" t="str">
            <v>毛静静</v>
          </cell>
          <cell r="G58">
            <v>2544</v>
          </cell>
          <cell r="H58">
            <v>55.14</v>
          </cell>
          <cell r="I58">
            <v>140286.08</v>
          </cell>
          <cell r="J58">
            <v>60067.19</v>
          </cell>
          <cell r="K58" t="str">
            <v>42.81%</v>
          </cell>
        </row>
        <row r="58">
          <cell r="O58">
            <v>288.74</v>
          </cell>
          <cell r="P58">
            <v>140286.08</v>
          </cell>
          <cell r="Q58">
            <v>60355.93</v>
          </cell>
          <cell r="R58">
            <v>0.43023463197489</v>
          </cell>
          <cell r="S58">
            <v>4525.35741935484</v>
          </cell>
          <cell r="T58" t="str">
            <v>C1</v>
          </cell>
          <cell r="U58">
            <v>31</v>
          </cell>
        </row>
        <row r="59">
          <cell r="C59">
            <v>2904</v>
          </cell>
          <cell r="D59" t="str">
            <v>四川太极大药房连锁有限公司都江堰幸福镇景中路药店</v>
          </cell>
          <cell r="E59" t="str">
            <v>都江堰片</v>
          </cell>
          <cell r="F59" t="str">
            <v>杨科</v>
          </cell>
          <cell r="G59">
            <v>1647</v>
          </cell>
          <cell r="H59">
            <v>83.43</v>
          </cell>
          <cell r="I59">
            <v>137403.33</v>
          </cell>
          <cell r="J59">
            <v>46311.49</v>
          </cell>
          <cell r="K59" t="str">
            <v>33.7%</v>
          </cell>
        </row>
        <row r="59">
          <cell r="P59">
            <v>137403.33</v>
          </cell>
          <cell r="Q59">
            <v>46311.49</v>
          </cell>
          <cell r="R59">
            <v>0.337047799351006</v>
          </cell>
          <cell r="S59">
            <v>4432.36548387097</v>
          </cell>
          <cell r="T59" t="str">
            <v>C1</v>
          </cell>
          <cell r="U59">
            <v>31</v>
          </cell>
        </row>
        <row r="60">
          <cell r="C60">
            <v>105751</v>
          </cell>
          <cell r="D60" t="str">
            <v>四川太极大药房连锁有限公司高新区新下街药店</v>
          </cell>
          <cell r="E60" t="str">
            <v>南门片区</v>
          </cell>
          <cell r="F60" t="str">
            <v>陈冰雪</v>
          </cell>
          <cell r="G60">
            <v>2746</v>
          </cell>
          <cell r="H60">
            <v>48.87</v>
          </cell>
          <cell r="I60">
            <v>134186.78</v>
          </cell>
          <cell r="J60">
            <v>40763.34</v>
          </cell>
          <cell r="K60" t="str">
            <v>30.37%</v>
          </cell>
        </row>
        <row r="60">
          <cell r="O60">
            <v>340.64</v>
          </cell>
          <cell r="P60">
            <v>134186.78</v>
          </cell>
          <cell r="Q60">
            <v>41103.98</v>
          </cell>
          <cell r="R60">
            <v>0.306319147087366</v>
          </cell>
          <cell r="S60">
            <v>4328.60580645161</v>
          </cell>
          <cell r="T60" t="str">
            <v>C1</v>
          </cell>
          <cell r="U60">
            <v>31</v>
          </cell>
        </row>
        <row r="61">
          <cell r="C61">
            <v>2820</v>
          </cell>
          <cell r="D61" t="str">
            <v>四川太极大药房连锁有限公司武侯区科华街药店</v>
          </cell>
          <cell r="E61" t="str">
            <v>旗舰片区</v>
          </cell>
          <cell r="F61" t="str">
            <v>谭庆娟</v>
          </cell>
          <cell r="G61">
            <v>1774</v>
          </cell>
          <cell r="H61">
            <v>75.07</v>
          </cell>
          <cell r="I61">
            <v>133181.7</v>
          </cell>
          <cell r="J61">
            <v>49360.89</v>
          </cell>
          <cell r="K61" t="str">
            <v>37.06%</v>
          </cell>
        </row>
        <row r="61">
          <cell r="O61">
            <v>161.84</v>
          </cell>
          <cell r="P61">
            <v>133181.7</v>
          </cell>
          <cell r="Q61">
            <v>49522.73</v>
          </cell>
          <cell r="R61">
            <v>0.371843353854171</v>
          </cell>
          <cell r="S61">
            <v>4296.18387096774</v>
          </cell>
          <cell r="T61" t="str">
            <v>C1</v>
          </cell>
          <cell r="U61">
            <v>31</v>
          </cell>
        </row>
        <row r="62">
          <cell r="C62">
            <v>102934</v>
          </cell>
          <cell r="D62" t="str">
            <v>四川太极大药房连锁有限公司金牛区银河北街药店</v>
          </cell>
          <cell r="E62" t="str">
            <v>西门片区</v>
          </cell>
          <cell r="F62" t="str">
            <v>梅茜</v>
          </cell>
          <cell r="G62">
            <v>1843</v>
          </cell>
          <cell r="H62">
            <v>72.13</v>
          </cell>
          <cell r="I62">
            <v>132928.7</v>
          </cell>
          <cell r="J62">
            <v>46646.14</v>
          </cell>
          <cell r="K62" t="str">
            <v>35.09%</v>
          </cell>
        </row>
        <row r="62">
          <cell r="O62">
            <v>404.86</v>
          </cell>
          <cell r="P62">
            <v>132928.7</v>
          </cell>
          <cell r="Q62">
            <v>47051</v>
          </cell>
          <cell r="R62">
            <v>0.353956670004295</v>
          </cell>
          <cell r="S62">
            <v>4288.02258064516</v>
          </cell>
          <cell r="T62" t="str">
            <v>C1</v>
          </cell>
          <cell r="U62">
            <v>31</v>
          </cell>
        </row>
        <row r="63">
          <cell r="C63">
            <v>108277</v>
          </cell>
          <cell r="D63" t="str">
            <v>四川太极大药房连锁有限公司金牛区银沙路药店</v>
          </cell>
          <cell r="E63" t="str">
            <v>西门片区</v>
          </cell>
          <cell r="F63" t="str">
            <v>梅茜</v>
          </cell>
          <cell r="G63">
            <v>2441</v>
          </cell>
          <cell r="H63">
            <v>54.1</v>
          </cell>
          <cell r="I63">
            <v>132061.79</v>
          </cell>
          <cell r="J63">
            <v>48783.92</v>
          </cell>
          <cell r="K63" t="str">
            <v>36.94%</v>
          </cell>
        </row>
        <row r="63">
          <cell r="O63">
            <v>483.14</v>
          </cell>
          <cell r="P63">
            <v>132061.79</v>
          </cell>
          <cell r="Q63">
            <v>49267.06</v>
          </cell>
          <cell r="R63">
            <v>0.373060671069202</v>
          </cell>
          <cell r="S63">
            <v>4260.05774193548</v>
          </cell>
          <cell r="T63" t="str">
            <v>C1</v>
          </cell>
          <cell r="U63">
            <v>31</v>
          </cell>
        </row>
        <row r="64">
          <cell r="C64">
            <v>2451</v>
          </cell>
          <cell r="D64" t="str">
            <v>四川太极大药房连锁有限公司高新区土龙路药店</v>
          </cell>
          <cell r="E64" t="str">
            <v>西门片区</v>
          </cell>
          <cell r="F64" t="str">
            <v>梅茜</v>
          </cell>
          <cell r="G64">
            <v>2101</v>
          </cell>
          <cell r="H64">
            <v>61.99</v>
          </cell>
          <cell r="I64">
            <v>130235.57</v>
          </cell>
          <cell r="J64">
            <v>45805.59</v>
          </cell>
          <cell r="K64" t="str">
            <v>35.17%</v>
          </cell>
        </row>
        <row r="64">
          <cell r="O64">
            <v>314.18</v>
          </cell>
          <cell r="P64">
            <v>130235.57</v>
          </cell>
          <cell r="Q64">
            <v>46119.77</v>
          </cell>
          <cell r="R64">
            <v>0.354125758423755</v>
          </cell>
          <cell r="S64">
            <v>4201.14741935484</v>
          </cell>
          <cell r="T64" t="str">
            <v>C1</v>
          </cell>
          <cell r="U64">
            <v>31</v>
          </cell>
        </row>
        <row r="65">
          <cell r="C65">
            <v>2722</v>
          </cell>
          <cell r="D65" t="str">
            <v>四川太极大药房连锁有限公司高新区大源三期药店</v>
          </cell>
          <cell r="E65" t="str">
            <v>南门片区</v>
          </cell>
          <cell r="F65" t="str">
            <v>陈冰雪</v>
          </cell>
          <cell r="G65">
            <v>2227</v>
          </cell>
          <cell r="H65">
            <v>58.12</v>
          </cell>
          <cell r="I65">
            <v>129422.35</v>
          </cell>
          <cell r="J65">
            <v>39861.31</v>
          </cell>
          <cell r="K65" t="str">
            <v>30.79%</v>
          </cell>
        </row>
        <row r="65">
          <cell r="O65">
            <v>791.92</v>
          </cell>
          <cell r="P65">
            <v>129422.35</v>
          </cell>
          <cell r="Q65">
            <v>40653.23</v>
          </cell>
          <cell r="R65">
            <v>0.314112902446911</v>
          </cell>
          <cell r="S65">
            <v>4174.91451612903</v>
          </cell>
          <cell r="T65" t="str">
            <v>C1</v>
          </cell>
          <cell r="U65">
            <v>31</v>
          </cell>
        </row>
        <row r="66">
          <cell r="C66">
            <v>2910</v>
          </cell>
          <cell r="D66" t="str">
            <v>四川太极大药房连锁有限公司崇州市崇阳镇金带街药店</v>
          </cell>
          <cell r="E66" t="str">
            <v>崇州片区</v>
          </cell>
          <cell r="F66" t="str">
            <v>黄梅</v>
          </cell>
          <cell r="G66">
            <v>2030</v>
          </cell>
          <cell r="H66">
            <v>63.71</v>
          </cell>
          <cell r="I66">
            <v>129322.16</v>
          </cell>
          <cell r="J66">
            <v>42180.79</v>
          </cell>
          <cell r="K66" t="str">
            <v>32.61%</v>
          </cell>
        </row>
        <row r="66">
          <cell r="O66">
            <v>197.83</v>
          </cell>
          <cell r="P66">
            <v>129322.16</v>
          </cell>
          <cell r="Q66">
            <v>42378.62</v>
          </cell>
          <cell r="R66">
            <v>0.327698052677128</v>
          </cell>
          <cell r="S66">
            <v>4171.68258064516</v>
          </cell>
          <cell r="T66" t="str">
            <v>C1</v>
          </cell>
          <cell r="U66">
            <v>31</v>
          </cell>
        </row>
        <row r="67">
          <cell r="C67">
            <v>122906</v>
          </cell>
          <cell r="D67" t="str">
            <v>四川太极大药房连锁有限公司新都区斑竹园街道医贸大道药店</v>
          </cell>
          <cell r="E67" t="str">
            <v>东门片区</v>
          </cell>
          <cell r="F67" t="str">
            <v>毛静静</v>
          </cell>
          <cell r="G67">
            <v>2385</v>
          </cell>
          <cell r="H67">
            <v>53.32</v>
          </cell>
          <cell r="I67">
            <v>127172.96</v>
          </cell>
          <cell r="J67">
            <v>50772.89</v>
          </cell>
          <cell r="K67" t="str">
            <v>39.92%</v>
          </cell>
        </row>
        <row r="67">
          <cell r="O67">
            <v>273.42</v>
          </cell>
          <cell r="P67">
            <v>127172.96</v>
          </cell>
          <cell r="Q67">
            <v>51046.31</v>
          </cell>
          <cell r="R67">
            <v>0.401392796078663</v>
          </cell>
          <cell r="S67">
            <v>4102.3535483871</v>
          </cell>
          <cell r="T67" t="str">
            <v>C1</v>
          </cell>
          <cell r="U67">
            <v>31</v>
          </cell>
        </row>
        <row r="68">
          <cell r="C68">
            <v>2819</v>
          </cell>
          <cell r="D68" t="str">
            <v>四川太极大药房连锁有限公司成华区华油路药店</v>
          </cell>
          <cell r="E68" t="str">
            <v>西门片区</v>
          </cell>
          <cell r="F68" t="str">
            <v>梅茜</v>
          </cell>
          <cell r="G68">
            <v>2012</v>
          </cell>
          <cell r="H68">
            <v>62.8</v>
          </cell>
          <cell r="I68">
            <v>126348.84</v>
          </cell>
          <cell r="J68">
            <v>46470.04</v>
          </cell>
          <cell r="K68" t="str">
            <v>36.77%</v>
          </cell>
        </row>
        <row r="68">
          <cell r="O68">
            <v>243.21</v>
          </cell>
          <cell r="P68">
            <v>126348.84</v>
          </cell>
          <cell r="Q68">
            <v>46713.25</v>
          </cell>
          <cell r="R68">
            <v>0.369716492846313</v>
          </cell>
          <cell r="S68">
            <v>4075.76903225806</v>
          </cell>
          <cell r="T68" t="str">
            <v>C1</v>
          </cell>
          <cell r="U68">
            <v>31</v>
          </cell>
        </row>
        <row r="69">
          <cell r="C69">
            <v>108656</v>
          </cell>
          <cell r="D69" t="str">
            <v>四川太极大药房连锁有限公司新津县五津镇五津西路二药房</v>
          </cell>
          <cell r="E69" t="str">
            <v>新津片</v>
          </cell>
          <cell r="F69" t="str">
            <v>王燕丽</v>
          </cell>
          <cell r="G69">
            <v>1026</v>
          </cell>
          <cell r="H69">
            <v>122.29</v>
          </cell>
          <cell r="I69">
            <v>125470.79</v>
          </cell>
          <cell r="J69">
            <v>33916.31</v>
          </cell>
          <cell r="K69" t="str">
            <v>27.03%</v>
          </cell>
        </row>
        <row r="69">
          <cell r="O69">
            <v>212.43</v>
          </cell>
          <cell r="P69">
            <v>125470.79</v>
          </cell>
          <cell r="Q69">
            <v>34128.74</v>
          </cell>
          <cell r="R69">
            <v>0.272005460394407</v>
          </cell>
          <cell r="S69">
            <v>4047.44483870968</v>
          </cell>
          <cell r="T69" t="str">
            <v>C1</v>
          </cell>
          <cell r="U69">
            <v>31</v>
          </cell>
        </row>
        <row r="70">
          <cell r="C70">
            <v>2497</v>
          </cell>
          <cell r="D70" t="str">
            <v>四川太极大药房连锁有限公司新都区新都街道兴乐北路药店</v>
          </cell>
          <cell r="E70" t="str">
            <v>东门片区</v>
          </cell>
          <cell r="F70" t="str">
            <v>毛静静</v>
          </cell>
          <cell r="G70">
            <v>1418</v>
          </cell>
          <cell r="H70">
            <v>88</v>
          </cell>
          <cell r="I70">
            <v>124784.27</v>
          </cell>
          <cell r="J70">
            <v>36081.11</v>
          </cell>
          <cell r="K70" t="str">
            <v>28.91%</v>
          </cell>
        </row>
        <row r="70">
          <cell r="O70">
            <v>379.94</v>
          </cell>
          <cell r="P70">
            <v>124784.27</v>
          </cell>
          <cell r="Q70">
            <v>36461.05</v>
          </cell>
          <cell r="R70">
            <v>0.292192677811073</v>
          </cell>
          <cell r="S70">
            <v>4025.29903225806</v>
          </cell>
          <cell r="T70" t="str">
            <v>C1</v>
          </cell>
          <cell r="U70">
            <v>31</v>
          </cell>
        </row>
        <row r="71">
          <cell r="C71">
            <v>113299</v>
          </cell>
          <cell r="D71" t="str">
            <v>四川太极大药房连锁有限公司武侯区倪家桥路药店</v>
          </cell>
          <cell r="E71" t="str">
            <v>旗舰片区</v>
          </cell>
          <cell r="F71" t="str">
            <v>谭庆娟</v>
          </cell>
          <cell r="G71">
            <v>2185</v>
          </cell>
          <cell r="H71">
            <v>57.01</v>
          </cell>
          <cell r="I71">
            <v>124575.37</v>
          </cell>
          <cell r="J71">
            <v>49160.61</v>
          </cell>
          <cell r="K71" t="str">
            <v>39.46%</v>
          </cell>
        </row>
        <row r="71">
          <cell r="O71">
            <v>261.58</v>
          </cell>
          <cell r="P71">
            <v>124575.37</v>
          </cell>
          <cell r="Q71">
            <v>49422.19</v>
          </cell>
          <cell r="R71">
            <v>0.396725211412176</v>
          </cell>
          <cell r="S71">
            <v>4018.56032258064</v>
          </cell>
          <cell r="T71" t="str">
            <v>C1</v>
          </cell>
          <cell r="U71">
            <v>31</v>
          </cell>
        </row>
        <row r="72">
          <cell r="C72">
            <v>2414</v>
          </cell>
          <cell r="D72" t="str">
            <v>四川太极大药房连锁有限公司青羊区大石西路药店</v>
          </cell>
          <cell r="E72" t="str">
            <v>南门片区</v>
          </cell>
          <cell r="F72" t="str">
            <v>陈冰雪</v>
          </cell>
          <cell r="G72">
            <v>1579</v>
          </cell>
          <cell r="H72">
            <v>77.98</v>
          </cell>
          <cell r="I72">
            <v>123124.49</v>
          </cell>
          <cell r="J72">
            <v>50280.66</v>
          </cell>
          <cell r="K72" t="str">
            <v>40.83%</v>
          </cell>
        </row>
        <row r="72">
          <cell r="O72">
            <v>264.6</v>
          </cell>
          <cell r="P72">
            <v>123124.49</v>
          </cell>
          <cell r="Q72">
            <v>50545.26</v>
          </cell>
          <cell r="R72">
            <v>0.410521578607148</v>
          </cell>
          <cell r="S72">
            <v>3971.75774193548</v>
          </cell>
          <cell r="T72" t="str">
            <v>C1</v>
          </cell>
          <cell r="U72">
            <v>31</v>
          </cell>
        </row>
        <row r="73">
          <cell r="C73">
            <v>103639</v>
          </cell>
          <cell r="D73" t="str">
            <v>四川太极大药房连锁有限公司成华区金马河路药店</v>
          </cell>
          <cell r="E73" t="str">
            <v>南门片区</v>
          </cell>
          <cell r="F73" t="str">
            <v>陈冰雪</v>
          </cell>
          <cell r="G73">
            <v>2097</v>
          </cell>
          <cell r="H73">
            <v>57.81</v>
          </cell>
          <cell r="I73">
            <v>121221.91</v>
          </cell>
          <cell r="J73">
            <v>48173.48</v>
          </cell>
          <cell r="K73" t="str">
            <v>39.73%</v>
          </cell>
        </row>
        <row r="73">
          <cell r="O73">
            <v>279.37</v>
          </cell>
          <cell r="P73">
            <v>121221.91</v>
          </cell>
          <cell r="Q73">
            <v>48452.85</v>
          </cell>
          <cell r="R73">
            <v>0.399703733425748</v>
          </cell>
          <cell r="S73">
            <v>3910.38419354839</v>
          </cell>
          <cell r="T73" t="str">
            <v>C1</v>
          </cell>
          <cell r="U73">
            <v>31</v>
          </cell>
        </row>
        <row r="74">
          <cell r="C74">
            <v>113833</v>
          </cell>
          <cell r="D74" t="str">
            <v>四川太极大药房连锁有限公司青羊区光华西一路药店</v>
          </cell>
          <cell r="E74" t="str">
            <v>南门片区</v>
          </cell>
          <cell r="F74" t="str">
            <v>陈冰雪</v>
          </cell>
          <cell r="G74">
            <v>1778</v>
          </cell>
          <cell r="H74">
            <v>67.41</v>
          </cell>
          <cell r="I74">
            <v>119850.98</v>
          </cell>
          <cell r="J74">
            <v>47230.06</v>
          </cell>
          <cell r="K74" t="str">
            <v>39.4%</v>
          </cell>
        </row>
        <row r="74">
          <cell r="O74">
            <v>333.92</v>
          </cell>
          <cell r="P74">
            <v>119850.98</v>
          </cell>
          <cell r="Q74">
            <v>47563.98</v>
          </cell>
          <cell r="R74">
            <v>0.396859333148548</v>
          </cell>
          <cell r="S74">
            <v>3866.16064516129</v>
          </cell>
          <cell r="T74" t="str">
            <v>C1</v>
          </cell>
          <cell r="U74">
            <v>31</v>
          </cell>
        </row>
        <row r="75">
          <cell r="C75">
            <v>116482</v>
          </cell>
          <cell r="D75" t="str">
            <v>四川太极大药房连锁有限公司锦江区宏济中路药店</v>
          </cell>
          <cell r="E75" t="str">
            <v>旗舰片区</v>
          </cell>
          <cell r="F75" t="str">
            <v>谭庆娟</v>
          </cell>
          <cell r="G75">
            <v>1983</v>
          </cell>
          <cell r="H75">
            <v>57</v>
          </cell>
          <cell r="I75">
            <v>113024.61</v>
          </cell>
          <cell r="J75">
            <v>42532.51</v>
          </cell>
          <cell r="K75" t="str">
            <v>37.63%</v>
          </cell>
        </row>
        <row r="75">
          <cell r="O75">
            <v>345.61</v>
          </cell>
          <cell r="P75">
            <v>113024.61</v>
          </cell>
          <cell r="Q75">
            <v>42878.12</v>
          </cell>
          <cell r="R75">
            <v>0.37936976734536</v>
          </cell>
          <cell r="S75">
            <v>3645.95516129032</v>
          </cell>
          <cell r="T75" t="str">
            <v>C1</v>
          </cell>
          <cell r="U75">
            <v>31</v>
          </cell>
        </row>
        <row r="76">
          <cell r="C76">
            <v>2854</v>
          </cell>
          <cell r="D76" t="str">
            <v>四川太极大药房连锁有限公司大邑县晋原镇通达东路五段药店</v>
          </cell>
          <cell r="E76" t="str">
            <v>大邑片区</v>
          </cell>
          <cell r="F76" t="str">
            <v>刘美玲</v>
          </cell>
          <cell r="G76">
            <v>1625</v>
          </cell>
          <cell r="H76">
            <v>68.63</v>
          </cell>
          <cell r="I76">
            <v>111523.08</v>
          </cell>
          <cell r="J76">
            <v>37907.33</v>
          </cell>
          <cell r="K76" t="str">
            <v>33.99%</v>
          </cell>
        </row>
        <row r="76">
          <cell r="O76">
            <v>396.77</v>
          </cell>
          <cell r="P76">
            <v>111523.08</v>
          </cell>
          <cell r="Q76">
            <v>38304.1</v>
          </cell>
          <cell r="R76">
            <v>0.343463433757389</v>
          </cell>
          <cell r="S76">
            <v>3597.51870967742</v>
          </cell>
          <cell r="T76" t="str">
            <v>C1</v>
          </cell>
          <cell r="U76">
            <v>31</v>
          </cell>
        </row>
        <row r="77">
          <cell r="C77">
            <v>101453</v>
          </cell>
          <cell r="D77" t="str">
            <v>四川太极大药房连锁有限公司温江区公平街道江安路药店</v>
          </cell>
          <cell r="E77" t="str">
            <v>南门片区</v>
          </cell>
          <cell r="F77" t="str">
            <v>陈冰雪</v>
          </cell>
          <cell r="G77">
            <v>1960</v>
          </cell>
          <cell r="H77">
            <v>56.87</v>
          </cell>
          <cell r="I77">
            <v>111457.56</v>
          </cell>
          <cell r="J77">
            <v>42623.01</v>
          </cell>
          <cell r="K77" t="str">
            <v>38.24%</v>
          </cell>
        </row>
        <row r="77">
          <cell r="O77">
            <v>17.11</v>
          </cell>
          <cell r="P77">
            <v>111457.56</v>
          </cell>
          <cell r="Q77">
            <v>42640.12</v>
          </cell>
          <cell r="R77">
            <v>0.382568216996676</v>
          </cell>
          <cell r="S77">
            <v>3595.40516129032</v>
          </cell>
          <cell r="T77" t="str">
            <v>C1</v>
          </cell>
          <cell r="U77">
            <v>31</v>
          </cell>
        </row>
        <row r="78">
          <cell r="C78">
            <v>2852</v>
          </cell>
          <cell r="D78" t="str">
            <v>四川太极大药房连锁有限公司大邑县晋原镇子龙街药店</v>
          </cell>
          <cell r="E78" t="str">
            <v>大邑片区</v>
          </cell>
          <cell r="F78" t="str">
            <v>刘美玲</v>
          </cell>
          <cell r="G78">
            <v>1314</v>
          </cell>
          <cell r="H78">
            <v>84.16</v>
          </cell>
          <cell r="I78">
            <v>110580.4</v>
          </cell>
          <cell r="J78">
            <v>35507.94</v>
          </cell>
          <cell r="K78" t="str">
            <v>32.11%</v>
          </cell>
          <cell r="L78">
            <v>1</v>
          </cell>
          <cell r="M78">
            <v>1695.6</v>
          </cell>
          <cell r="N78">
            <v>-150.68</v>
          </cell>
          <cell r="O78">
            <v>123.07</v>
          </cell>
          <cell r="P78">
            <v>108884.8</v>
          </cell>
          <cell r="Q78">
            <v>35781.69</v>
          </cell>
          <cell r="R78">
            <v>0.328619697147811</v>
          </cell>
          <cell r="S78">
            <v>3512.41290322581</v>
          </cell>
          <cell r="T78" t="str">
            <v>C1</v>
          </cell>
          <cell r="U78">
            <v>31</v>
          </cell>
        </row>
        <row r="79">
          <cell r="C79">
            <v>103199</v>
          </cell>
          <cell r="D79" t="str">
            <v>四川太极大药房连锁有限公司成华区西林一街药店</v>
          </cell>
          <cell r="E79" t="str">
            <v>东门片区</v>
          </cell>
          <cell r="F79" t="str">
            <v>毛静静</v>
          </cell>
          <cell r="G79">
            <v>2425</v>
          </cell>
          <cell r="H79">
            <v>44.59</v>
          </cell>
          <cell r="I79">
            <v>108123.35</v>
          </cell>
          <cell r="J79">
            <v>38262.61</v>
          </cell>
          <cell r="K79" t="str">
            <v>35.38%</v>
          </cell>
        </row>
        <row r="79">
          <cell r="O79">
            <v>106.03</v>
          </cell>
          <cell r="P79">
            <v>108123.35</v>
          </cell>
          <cell r="Q79">
            <v>38368.64</v>
          </cell>
          <cell r="R79">
            <v>0.354859889191373</v>
          </cell>
          <cell r="S79">
            <v>3487.85</v>
          </cell>
          <cell r="T79" t="str">
            <v>C1</v>
          </cell>
          <cell r="U79">
            <v>31</v>
          </cell>
        </row>
        <row r="80">
          <cell r="C80">
            <v>106569</v>
          </cell>
          <cell r="D80" t="str">
            <v>四川太极大药房连锁有限公司武侯区大悦路药店</v>
          </cell>
          <cell r="E80" t="str">
            <v>东门片区</v>
          </cell>
          <cell r="F80" t="str">
            <v>毛静静</v>
          </cell>
          <cell r="G80">
            <v>1722</v>
          </cell>
          <cell r="H80">
            <v>62.78</v>
          </cell>
          <cell r="I80">
            <v>108112.72</v>
          </cell>
          <cell r="J80">
            <v>32903.5</v>
          </cell>
          <cell r="K80" t="str">
            <v>30.43%</v>
          </cell>
        </row>
        <row r="80">
          <cell r="O80">
            <v>264.27</v>
          </cell>
          <cell r="P80">
            <v>108112.72</v>
          </cell>
          <cell r="Q80">
            <v>33167.77</v>
          </cell>
          <cell r="R80">
            <v>0.306788784890437</v>
          </cell>
          <cell r="S80">
            <v>3487.50709677419</v>
          </cell>
          <cell r="T80" t="str">
            <v>C1</v>
          </cell>
          <cell r="U80">
            <v>31</v>
          </cell>
        </row>
        <row r="81">
          <cell r="C81">
            <v>119263</v>
          </cell>
          <cell r="D81" t="str">
            <v>四川太极大药房连锁有限公司青羊区蜀源路药店</v>
          </cell>
          <cell r="E81" t="str">
            <v>南门片区</v>
          </cell>
          <cell r="F81" t="str">
            <v>陈冰雪</v>
          </cell>
          <cell r="G81">
            <v>1293</v>
          </cell>
          <cell r="H81">
            <v>82.94</v>
          </cell>
          <cell r="I81">
            <v>107238.74</v>
          </cell>
          <cell r="J81">
            <v>37923.03</v>
          </cell>
          <cell r="K81" t="str">
            <v>35.36%</v>
          </cell>
        </row>
        <row r="81">
          <cell r="O81">
            <v>265.88</v>
          </cell>
          <cell r="P81">
            <v>107238.74</v>
          </cell>
          <cell r="Q81">
            <v>38188.91</v>
          </cell>
          <cell r="R81">
            <v>0.356111140433019</v>
          </cell>
          <cell r="S81">
            <v>3459.31419354839</v>
          </cell>
          <cell r="T81" t="str">
            <v>C1</v>
          </cell>
          <cell r="U81">
            <v>31</v>
          </cell>
        </row>
        <row r="82">
          <cell r="C82">
            <v>2778</v>
          </cell>
          <cell r="D82" t="str">
            <v>四川太极大药房连锁有限公司郫县郫筒镇东大街药店</v>
          </cell>
          <cell r="E82" t="str">
            <v>西门片区</v>
          </cell>
          <cell r="F82" t="str">
            <v>梅茜</v>
          </cell>
          <cell r="G82">
            <v>1774</v>
          </cell>
          <cell r="H82">
            <v>59.39</v>
          </cell>
          <cell r="I82">
            <v>105355.08</v>
          </cell>
          <cell r="J82">
            <v>39875.14</v>
          </cell>
          <cell r="K82" t="str">
            <v>37.84%</v>
          </cell>
        </row>
        <row r="82">
          <cell r="O82">
            <v>85.06</v>
          </cell>
          <cell r="P82">
            <v>105355.08</v>
          </cell>
          <cell r="Q82">
            <v>39960.2</v>
          </cell>
          <cell r="R82">
            <v>0.379290680620242</v>
          </cell>
          <cell r="S82">
            <v>3398.55096774194</v>
          </cell>
          <cell r="T82" t="str">
            <v>C1</v>
          </cell>
          <cell r="U82">
            <v>31</v>
          </cell>
        </row>
        <row r="83">
          <cell r="C83">
            <v>2751</v>
          </cell>
          <cell r="D83" t="str">
            <v>四川太极大药房连锁有限公司高新区新乐中街药店</v>
          </cell>
          <cell r="E83" t="str">
            <v>南门片区</v>
          </cell>
          <cell r="F83" t="str">
            <v>陈冰雪</v>
          </cell>
          <cell r="G83">
            <v>1993</v>
          </cell>
          <cell r="H83">
            <v>51.93</v>
          </cell>
          <cell r="I83">
            <v>103494.71</v>
          </cell>
          <cell r="J83">
            <v>40207.01</v>
          </cell>
          <cell r="K83" t="str">
            <v>38.84%</v>
          </cell>
        </row>
        <row r="83">
          <cell r="O83">
            <v>329.03</v>
          </cell>
          <cell r="P83">
            <v>103494.71</v>
          </cell>
          <cell r="Q83">
            <v>40536.04</v>
          </cell>
          <cell r="R83">
            <v>0.391672579207188</v>
          </cell>
          <cell r="S83">
            <v>3338.53903225806</v>
          </cell>
          <cell r="T83" t="str">
            <v>C1</v>
          </cell>
          <cell r="U83">
            <v>31</v>
          </cell>
        </row>
        <row r="84">
          <cell r="C84">
            <v>2153</v>
          </cell>
          <cell r="D84" t="str">
            <v>四川太极大药房连锁有限公司成都高新区吉瑞三路二药房</v>
          </cell>
          <cell r="E84" t="str">
            <v>南门片区</v>
          </cell>
          <cell r="F84" t="str">
            <v>陈冰雪</v>
          </cell>
          <cell r="G84">
            <v>2490</v>
          </cell>
          <cell r="H84">
            <v>41.43</v>
          </cell>
          <cell r="I84">
            <v>103157.55</v>
          </cell>
          <cell r="J84">
            <v>35494.71</v>
          </cell>
          <cell r="K84" t="str">
            <v>34.4%</v>
          </cell>
        </row>
        <row r="84">
          <cell r="O84">
            <v>96.26</v>
          </cell>
          <cell r="P84">
            <v>103157.55</v>
          </cell>
          <cell r="Q84">
            <v>35590.97</v>
          </cell>
          <cell r="R84">
            <v>0.345015658088041</v>
          </cell>
          <cell r="S84">
            <v>3327.66290322581</v>
          </cell>
          <cell r="T84" t="str">
            <v>C1</v>
          </cell>
          <cell r="U84">
            <v>31</v>
          </cell>
        </row>
        <row r="85">
          <cell r="C85">
            <v>2901</v>
          </cell>
          <cell r="D85" t="str">
            <v>四川太极大药房连锁有限公司都江堰市奎光塔街道奎光路药店</v>
          </cell>
          <cell r="E85" t="str">
            <v>都江堰片</v>
          </cell>
          <cell r="F85" t="str">
            <v>杨科</v>
          </cell>
          <cell r="G85">
            <v>1431</v>
          </cell>
          <cell r="H85">
            <v>71.65</v>
          </cell>
          <cell r="I85">
            <v>102530.01</v>
          </cell>
          <cell r="J85">
            <v>38467.19</v>
          </cell>
          <cell r="K85" t="str">
            <v>37.51%</v>
          </cell>
        </row>
        <row r="85">
          <cell r="O85">
            <v>247.47</v>
          </cell>
          <cell r="P85">
            <v>102530.01</v>
          </cell>
          <cell r="Q85">
            <v>38714.66</v>
          </cell>
          <cell r="R85">
            <v>0.377593448006101</v>
          </cell>
          <cell r="S85">
            <v>3307.41967741935</v>
          </cell>
          <cell r="T85" t="str">
            <v>C1</v>
          </cell>
          <cell r="U85">
            <v>31</v>
          </cell>
        </row>
        <row r="86">
          <cell r="C86">
            <v>118758</v>
          </cell>
          <cell r="D86" t="str">
            <v>四川太极大药房连锁有限公司成华区水碾河路药店</v>
          </cell>
          <cell r="E86" t="str">
            <v>西门片区</v>
          </cell>
          <cell r="F86" t="str">
            <v>梅茜</v>
          </cell>
          <cell r="G86">
            <v>1259</v>
          </cell>
          <cell r="H86">
            <v>80.22</v>
          </cell>
          <cell r="I86">
            <v>101002.69</v>
          </cell>
          <cell r="J86">
            <v>29064.42</v>
          </cell>
          <cell r="K86" t="str">
            <v>28.77%</v>
          </cell>
        </row>
        <row r="86">
          <cell r="O86">
            <v>114.32</v>
          </cell>
          <cell r="P86">
            <v>101002.69</v>
          </cell>
          <cell r="Q86">
            <v>29178.74</v>
          </cell>
          <cell r="R86">
            <v>0.288890721623355</v>
          </cell>
          <cell r="S86">
            <v>3258.15129032258</v>
          </cell>
          <cell r="T86" t="str">
            <v>C1</v>
          </cell>
          <cell r="U86">
            <v>31</v>
          </cell>
        </row>
        <row r="87">
          <cell r="C87">
            <v>2888</v>
          </cell>
          <cell r="D87" t="str">
            <v>四川太极大药房连锁有限公司都江堰市蒲阳镇问道西路药店</v>
          </cell>
          <cell r="E87" t="str">
            <v>都江堰片</v>
          </cell>
          <cell r="F87" t="str">
            <v>杨科</v>
          </cell>
          <cell r="G87">
            <v>1846</v>
          </cell>
          <cell r="H87">
            <v>54.59</v>
          </cell>
          <cell r="I87">
            <v>100768.61</v>
          </cell>
          <cell r="J87">
            <v>37619.23</v>
          </cell>
          <cell r="K87" t="str">
            <v>37.33%</v>
          </cell>
        </row>
        <row r="87">
          <cell r="P87">
            <v>100768.61</v>
          </cell>
          <cell r="Q87">
            <v>37619.23</v>
          </cell>
          <cell r="R87">
            <v>0.373322902836508</v>
          </cell>
          <cell r="S87">
            <v>3250.60032258065</v>
          </cell>
          <cell r="T87" t="str">
            <v>C1</v>
          </cell>
          <cell r="U87">
            <v>31</v>
          </cell>
        </row>
        <row r="88">
          <cell r="C88">
            <v>2837</v>
          </cell>
          <cell r="D88" t="str">
            <v>四川太极大药房连锁有限公司邛崃市羊安镇永康大道药店</v>
          </cell>
          <cell r="E88" t="str">
            <v>邛崃片区</v>
          </cell>
          <cell r="F88" t="str">
            <v>何巍</v>
          </cell>
          <cell r="G88">
            <v>1626</v>
          </cell>
          <cell r="H88">
            <v>60.83</v>
          </cell>
          <cell r="I88">
            <v>98908.64</v>
          </cell>
          <cell r="J88">
            <v>35201.77</v>
          </cell>
          <cell r="K88" t="str">
            <v>35.59%</v>
          </cell>
        </row>
        <row r="88">
          <cell r="O88">
            <v>6</v>
          </cell>
          <cell r="P88">
            <v>98908.64</v>
          </cell>
          <cell r="Q88">
            <v>35207.77</v>
          </cell>
          <cell r="R88">
            <v>0.35596253269684</v>
          </cell>
          <cell r="S88">
            <v>3190.60129032258</v>
          </cell>
          <cell r="T88" t="str">
            <v>C1</v>
          </cell>
          <cell r="U88">
            <v>31</v>
          </cell>
        </row>
        <row r="89">
          <cell r="C89">
            <v>2873</v>
          </cell>
          <cell r="D89" t="str">
            <v>四川太极大药房连锁有限公司大邑县沙渠镇利民街药店</v>
          </cell>
          <cell r="E89" t="str">
            <v>大邑片区</v>
          </cell>
          <cell r="F89" t="str">
            <v>刘美玲</v>
          </cell>
          <cell r="G89">
            <v>1016</v>
          </cell>
          <cell r="H89">
            <v>95.72</v>
          </cell>
          <cell r="I89">
            <v>97249.5</v>
          </cell>
          <cell r="J89">
            <v>38768.06</v>
          </cell>
          <cell r="K89" t="str">
            <v>39.86%</v>
          </cell>
        </row>
        <row r="89">
          <cell r="O89">
            <v>191.98</v>
          </cell>
          <cell r="P89">
            <v>97249.5</v>
          </cell>
          <cell r="Q89">
            <v>38960.04</v>
          </cell>
          <cell r="R89">
            <v>0.40061943763207</v>
          </cell>
          <cell r="S89">
            <v>3137.08064516129</v>
          </cell>
          <cell r="T89" t="str">
            <v>C1</v>
          </cell>
          <cell r="U89">
            <v>31</v>
          </cell>
        </row>
        <row r="90">
          <cell r="C90">
            <v>107728</v>
          </cell>
          <cell r="D90" t="str">
            <v>四川太极大药房连锁有限公司大邑县晋原镇北街药店</v>
          </cell>
          <cell r="E90" t="str">
            <v>大邑片区</v>
          </cell>
          <cell r="F90" t="str">
            <v>刘美玲</v>
          </cell>
          <cell r="G90">
            <v>1298</v>
          </cell>
          <cell r="H90">
            <v>74.51</v>
          </cell>
          <cell r="I90">
            <v>96711.04</v>
          </cell>
          <cell r="J90">
            <v>37249.88</v>
          </cell>
          <cell r="K90" t="str">
            <v>38.51%</v>
          </cell>
        </row>
        <row r="90">
          <cell r="O90">
            <v>367.56</v>
          </cell>
          <cell r="P90">
            <v>96711.04</v>
          </cell>
          <cell r="Q90">
            <v>37617.44</v>
          </cell>
          <cell r="R90">
            <v>0.388967381593663</v>
          </cell>
          <cell r="S90">
            <v>3119.71096774194</v>
          </cell>
          <cell r="T90" t="str">
            <v>C1</v>
          </cell>
          <cell r="U90">
            <v>31</v>
          </cell>
        </row>
        <row r="91">
          <cell r="C91">
            <v>2886</v>
          </cell>
          <cell r="D91" t="str">
            <v>四川太极大药房连锁有限公司都江堰市幸福镇翔凤路药店</v>
          </cell>
          <cell r="E91" t="str">
            <v>都江堰片</v>
          </cell>
          <cell r="F91" t="str">
            <v>杨科</v>
          </cell>
          <cell r="G91">
            <v>1500</v>
          </cell>
          <cell r="H91">
            <v>64.18</v>
          </cell>
          <cell r="I91">
            <v>96271.44</v>
          </cell>
          <cell r="J91">
            <v>35562.89</v>
          </cell>
          <cell r="K91" t="str">
            <v>36.94%</v>
          </cell>
        </row>
        <row r="91">
          <cell r="O91">
            <v>121.04</v>
          </cell>
          <cell r="P91">
            <v>96271.44</v>
          </cell>
          <cell r="Q91">
            <v>35683.93</v>
          </cell>
          <cell r="R91">
            <v>0.370659564248753</v>
          </cell>
          <cell r="S91">
            <v>3105.53032258065</v>
          </cell>
          <cell r="T91" t="str">
            <v>C1</v>
          </cell>
          <cell r="U91">
            <v>31</v>
          </cell>
        </row>
        <row r="92">
          <cell r="C92">
            <v>112415</v>
          </cell>
          <cell r="D92" t="str">
            <v>四川太极大药房连锁有限公司金牛区五福桥东路药店</v>
          </cell>
          <cell r="E92" t="str">
            <v>东门片区</v>
          </cell>
          <cell r="F92" t="str">
            <v>毛静静</v>
          </cell>
          <cell r="G92">
            <v>1890</v>
          </cell>
          <cell r="H92">
            <v>50.36</v>
          </cell>
          <cell r="I92">
            <v>95173.7</v>
          </cell>
          <cell r="J92">
            <v>31904.43</v>
          </cell>
          <cell r="K92" t="str">
            <v>33.52%</v>
          </cell>
        </row>
        <row r="92">
          <cell r="O92">
            <v>68.02</v>
          </cell>
          <cell r="P92">
            <v>95173.7</v>
          </cell>
          <cell r="Q92">
            <v>31972.45</v>
          </cell>
          <cell r="R92">
            <v>0.335937869390388</v>
          </cell>
          <cell r="S92">
            <v>3070.11935483871</v>
          </cell>
          <cell r="T92" t="str">
            <v>C1</v>
          </cell>
          <cell r="U92">
            <v>31</v>
          </cell>
        </row>
        <row r="93">
          <cell r="C93">
            <v>2816</v>
          </cell>
          <cell r="D93" t="str">
            <v>四川太极大药房连锁有限公司成华区双林路药店</v>
          </cell>
          <cell r="E93" t="str">
            <v>西门片区</v>
          </cell>
          <cell r="F93" t="str">
            <v>梅茜</v>
          </cell>
          <cell r="G93">
            <v>1134</v>
          </cell>
          <cell r="H93">
            <v>79.77</v>
          </cell>
          <cell r="I93">
            <v>90459.85</v>
          </cell>
          <cell r="J93">
            <v>34731.67</v>
          </cell>
          <cell r="K93" t="str">
            <v>38.39%</v>
          </cell>
        </row>
        <row r="93">
          <cell r="O93">
            <v>10</v>
          </cell>
          <cell r="P93">
            <v>90459.85</v>
          </cell>
          <cell r="Q93">
            <v>34741.67</v>
          </cell>
          <cell r="R93">
            <v>0.384056241525937</v>
          </cell>
          <cell r="S93">
            <v>2918.05967741936</v>
          </cell>
          <cell r="T93" t="str">
            <v>C2</v>
          </cell>
          <cell r="U93">
            <v>31</v>
          </cell>
        </row>
        <row r="94">
          <cell r="C94">
            <v>2865</v>
          </cell>
          <cell r="D94" t="str">
            <v>四川太极大药房连锁有限公司邛崃市临邛镇洪川小区药店</v>
          </cell>
          <cell r="E94" t="str">
            <v>邛崃片区</v>
          </cell>
          <cell r="F94" t="str">
            <v>何巍</v>
          </cell>
          <cell r="G94">
            <v>1464</v>
          </cell>
          <cell r="H94">
            <v>61.72</v>
          </cell>
          <cell r="I94">
            <v>90358.49</v>
          </cell>
          <cell r="J94">
            <v>35852.19</v>
          </cell>
          <cell r="K94" t="str">
            <v>39.67%</v>
          </cell>
        </row>
        <row r="94">
          <cell r="O94">
            <v>210.92</v>
          </cell>
          <cell r="P94">
            <v>90358.49</v>
          </cell>
          <cell r="Q94">
            <v>36063.11</v>
          </cell>
          <cell r="R94">
            <v>0.399111472535674</v>
          </cell>
          <cell r="S94">
            <v>2914.79</v>
          </cell>
          <cell r="T94" t="str">
            <v>C2</v>
          </cell>
          <cell r="U94">
            <v>31</v>
          </cell>
        </row>
        <row r="95">
          <cell r="C95">
            <v>113008</v>
          </cell>
          <cell r="D95" t="str">
            <v>四川太极大药房连锁有限公司成都高新区尚锦路药店</v>
          </cell>
          <cell r="E95" t="str">
            <v>西门片区</v>
          </cell>
          <cell r="F95" t="str">
            <v>梅茜</v>
          </cell>
          <cell r="G95">
            <v>1760</v>
          </cell>
          <cell r="H95">
            <v>51.29</v>
          </cell>
          <cell r="I95">
            <v>90269.65</v>
          </cell>
          <cell r="J95">
            <v>28237.01</v>
          </cell>
          <cell r="K95" t="str">
            <v>31.28%</v>
          </cell>
        </row>
        <row r="95">
          <cell r="O95">
            <v>79.23</v>
          </cell>
          <cell r="P95">
            <v>90269.65</v>
          </cell>
          <cell r="Q95">
            <v>28316.24</v>
          </cell>
          <cell r="R95">
            <v>0.313685053614365</v>
          </cell>
          <cell r="S95">
            <v>2911.92419354839</v>
          </cell>
          <cell r="T95" t="str">
            <v>C2</v>
          </cell>
          <cell r="U95">
            <v>31</v>
          </cell>
        </row>
        <row r="96">
          <cell r="C96">
            <v>2813</v>
          </cell>
          <cell r="D96" t="str">
            <v>四川太极大药房连锁有限公司青羊区红星路药店</v>
          </cell>
          <cell r="E96" t="str">
            <v>旗舰片区</v>
          </cell>
          <cell r="F96" t="str">
            <v>谭庆娟</v>
          </cell>
          <cell r="G96">
            <v>1176</v>
          </cell>
          <cell r="H96">
            <v>76.15</v>
          </cell>
          <cell r="I96">
            <v>89553.07</v>
          </cell>
          <cell r="J96">
            <v>35808.6</v>
          </cell>
          <cell r="K96" t="str">
            <v>39.98%</v>
          </cell>
        </row>
        <row r="96">
          <cell r="O96">
            <v>14.12</v>
          </cell>
          <cell r="P96">
            <v>89553.07</v>
          </cell>
          <cell r="Q96">
            <v>35822.72</v>
          </cell>
          <cell r="R96">
            <v>0.400016660512029</v>
          </cell>
          <cell r="S96">
            <v>2888.80870967742</v>
          </cell>
          <cell r="T96" t="str">
            <v>C2</v>
          </cell>
          <cell r="U96">
            <v>31</v>
          </cell>
        </row>
        <row r="97">
          <cell r="C97">
            <v>118951</v>
          </cell>
          <cell r="D97" t="str">
            <v>四川太极大药房连锁有限公司青羊区金祥路药店</v>
          </cell>
          <cell r="E97" t="str">
            <v>南门片区</v>
          </cell>
          <cell r="F97" t="str">
            <v>陈冰雪</v>
          </cell>
          <cell r="G97">
            <v>1848</v>
          </cell>
          <cell r="H97">
            <v>48.21</v>
          </cell>
          <cell r="I97">
            <v>89101.22</v>
          </cell>
          <cell r="J97">
            <v>34841.55</v>
          </cell>
          <cell r="K97" t="str">
            <v>39.1%</v>
          </cell>
        </row>
        <row r="97">
          <cell r="O97">
            <v>225.36</v>
          </cell>
          <cell r="P97">
            <v>89101.22</v>
          </cell>
          <cell r="Q97">
            <v>35066.91</v>
          </cell>
          <cell r="R97">
            <v>0.393562624619506</v>
          </cell>
          <cell r="S97">
            <v>2874.23290322581</v>
          </cell>
          <cell r="T97" t="str">
            <v>C2</v>
          </cell>
          <cell r="U97">
            <v>31</v>
          </cell>
        </row>
        <row r="98">
          <cell r="C98">
            <v>102479</v>
          </cell>
          <cell r="D98" t="str">
            <v>四川太极大药房连锁有限公司锦江区劼人路药店</v>
          </cell>
          <cell r="E98" t="str">
            <v>东门片区</v>
          </cell>
          <cell r="F98" t="str">
            <v>毛静静</v>
          </cell>
          <cell r="G98">
            <v>1786</v>
          </cell>
          <cell r="H98">
            <v>49.77</v>
          </cell>
          <cell r="I98">
            <v>88896.34</v>
          </cell>
          <cell r="J98">
            <v>33088.08</v>
          </cell>
          <cell r="K98" t="str">
            <v>37.22%</v>
          </cell>
        </row>
        <row r="98">
          <cell r="O98">
            <v>85.2</v>
          </cell>
          <cell r="P98">
            <v>88896.34</v>
          </cell>
          <cell r="Q98">
            <v>33173.28</v>
          </cell>
          <cell r="R98">
            <v>0.37316811918241</v>
          </cell>
          <cell r="S98">
            <v>2867.62387096774</v>
          </cell>
          <cell r="T98" t="str">
            <v>C2</v>
          </cell>
          <cell r="U98">
            <v>31</v>
          </cell>
        </row>
        <row r="99">
          <cell r="C99">
            <v>119262</v>
          </cell>
          <cell r="D99" t="str">
            <v>四川太极大药房连锁有限公司成华区驷马桥三路药店</v>
          </cell>
          <cell r="E99" t="str">
            <v>东门片区</v>
          </cell>
          <cell r="F99" t="str">
            <v>毛静静</v>
          </cell>
          <cell r="G99">
            <v>1536</v>
          </cell>
          <cell r="H99">
            <v>57.68</v>
          </cell>
          <cell r="I99">
            <v>88602.91</v>
          </cell>
          <cell r="J99">
            <v>35727.25</v>
          </cell>
          <cell r="K99" t="str">
            <v>40.32%</v>
          </cell>
        </row>
        <row r="99">
          <cell r="O99">
            <v>3.95</v>
          </cell>
          <cell r="P99">
            <v>88602.91</v>
          </cell>
          <cell r="Q99">
            <v>35731.2</v>
          </cell>
          <cell r="R99">
            <v>0.403273436504512</v>
          </cell>
          <cell r="S99">
            <v>2858.15838709677</v>
          </cell>
          <cell r="T99" t="str">
            <v>C2</v>
          </cell>
          <cell r="U99">
            <v>31</v>
          </cell>
        </row>
        <row r="100">
          <cell r="C100">
            <v>113025</v>
          </cell>
          <cell r="D100" t="str">
            <v>四川太极大药房连锁有限公司青羊区蜀鑫路药店</v>
          </cell>
          <cell r="E100" t="str">
            <v>南门片区</v>
          </cell>
          <cell r="F100" t="str">
            <v>陈冰雪</v>
          </cell>
          <cell r="G100">
            <v>1409</v>
          </cell>
          <cell r="H100">
            <v>62.3</v>
          </cell>
          <cell r="I100">
            <v>87776.22</v>
          </cell>
          <cell r="J100">
            <v>33038.51</v>
          </cell>
          <cell r="K100" t="str">
            <v>37.63%</v>
          </cell>
        </row>
        <row r="100">
          <cell r="O100">
            <v>188.89</v>
          </cell>
          <cell r="P100">
            <v>87776.22</v>
          </cell>
          <cell r="Q100">
            <v>33227.4</v>
          </cell>
          <cell r="R100">
            <v>0.378546718006312</v>
          </cell>
          <cell r="S100">
            <v>2831.49096774194</v>
          </cell>
          <cell r="T100" t="str">
            <v>C2</v>
          </cell>
          <cell r="U100">
            <v>31</v>
          </cell>
        </row>
        <row r="101">
          <cell r="C101">
            <v>2717</v>
          </cell>
          <cell r="D101" t="str">
            <v>四川太极大药房连锁有限公司成华区万宇路药店</v>
          </cell>
          <cell r="E101" t="str">
            <v>南门片区</v>
          </cell>
          <cell r="F101" t="str">
            <v>陈冰雪</v>
          </cell>
          <cell r="G101">
            <v>1653</v>
          </cell>
          <cell r="H101">
            <v>52.89</v>
          </cell>
          <cell r="I101">
            <v>87432.63</v>
          </cell>
          <cell r="J101">
            <v>33837.74</v>
          </cell>
          <cell r="K101" t="str">
            <v>38.7%</v>
          </cell>
        </row>
        <row r="101">
          <cell r="O101">
            <v>256.59</v>
          </cell>
          <cell r="P101">
            <v>87432.63</v>
          </cell>
          <cell r="Q101">
            <v>34094.33</v>
          </cell>
          <cell r="R101">
            <v>0.389949724719478</v>
          </cell>
          <cell r="S101">
            <v>2820.40741935484</v>
          </cell>
          <cell r="T101" t="str">
            <v>C2</v>
          </cell>
          <cell r="U101">
            <v>31</v>
          </cell>
        </row>
        <row r="102">
          <cell r="C102">
            <v>2874</v>
          </cell>
          <cell r="D102" t="str">
            <v>四川太极大药房连锁有限公司大邑县晋原镇东街药店</v>
          </cell>
          <cell r="E102" t="str">
            <v>大邑片区</v>
          </cell>
          <cell r="F102" t="str">
            <v>刘美玲</v>
          </cell>
          <cell r="G102">
            <v>1307</v>
          </cell>
          <cell r="H102">
            <v>66.34</v>
          </cell>
          <cell r="I102">
            <v>86704.22</v>
          </cell>
          <cell r="J102">
            <v>30611.46</v>
          </cell>
          <cell r="K102" t="str">
            <v>35.3%</v>
          </cell>
        </row>
        <row r="102">
          <cell r="O102">
            <v>25.35</v>
          </cell>
          <cell r="P102">
            <v>86704.22</v>
          </cell>
          <cell r="Q102">
            <v>30636.81</v>
          </cell>
          <cell r="R102">
            <v>0.353348545203451</v>
          </cell>
          <cell r="S102">
            <v>2796.91032258065</v>
          </cell>
          <cell r="T102" t="str">
            <v>C2</v>
          </cell>
          <cell r="U102">
            <v>31</v>
          </cell>
        </row>
        <row r="103">
          <cell r="C103">
            <v>118151</v>
          </cell>
          <cell r="D103" t="str">
            <v>四川太极大药房连锁有限公司金牛区沙湾东一路药店</v>
          </cell>
          <cell r="E103" t="str">
            <v>西门片区</v>
          </cell>
          <cell r="F103" t="str">
            <v>梅茜</v>
          </cell>
          <cell r="G103">
            <v>1529</v>
          </cell>
          <cell r="H103">
            <v>56.28</v>
          </cell>
          <cell r="I103">
            <v>86045.41</v>
          </cell>
          <cell r="J103">
            <v>30553.97</v>
          </cell>
          <cell r="K103" t="str">
            <v>35.5%</v>
          </cell>
        </row>
        <row r="103">
          <cell r="O103">
            <v>167.37</v>
          </cell>
          <cell r="P103">
            <v>86045.41</v>
          </cell>
          <cell r="Q103">
            <v>30721.34</v>
          </cell>
          <cell r="R103">
            <v>0.357036360219563</v>
          </cell>
          <cell r="S103">
            <v>2775.65838709677</v>
          </cell>
          <cell r="T103" t="str">
            <v>C2</v>
          </cell>
          <cell r="U103">
            <v>31</v>
          </cell>
        </row>
        <row r="104">
          <cell r="C104">
            <v>102935</v>
          </cell>
          <cell r="D104" t="str">
            <v>四川太极大药房连锁有限公司青羊区童子街药店</v>
          </cell>
          <cell r="E104" t="str">
            <v>旗舰片区</v>
          </cell>
          <cell r="F104" t="str">
            <v>谭庆娟</v>
          </cell>
          <cell r="G104">
            <v>1015</v>
          </cell>
          <cell r="H104">
            <v>84.51</v>
          </cell>
          <cell r="I104">
            <v>85781.73</v>
          </cell>
          <cell r="J104">
            <v>36361.35</v>
          </cell>
          <cell r="K104" t="str">
            <v>42.38%</v>
          </cell>
        </row>
        <row r="104">
          <cell r="O104">
            <v>136.04</v>
          </cell>
          <cell r="P104">
            <v>85781.73</v>
          </cell>
          <cell r="Q104">
            <v>36497.39</v>
          </cell>
          <cell r="R104">
            <v>0.425468103755893</v>
          </cell>
          <cell r="S104">
            <v>2767.15258064516</v>
          </cell>
          <cell r="T104" t="str">
            <v>C2</v>
          </cell>
          <cell r="U104">
            <v>31</v>
          </cell>
        </row>
        <row r="105">
          <cell r="C105">
            <v>2422</v>
          </cell>
          <cell r="D105" t="str">
            <v>四川太极大药房连锁有限公司金牛区金沙路药店</v>
          </cell>
          <cell r="E105" t="str">
            <v>西门片区</v>
          </cell>
          <cell r="F105" t="str">
            <v>梅茜</v>
          </cell>
          <cell r="G105">
            <v>1353</v>
          </cell>
          <cell r="H105">
            <v>62.39</v>
          </cell>
          <cell r="I105">
            <v>84407.4</v>
          </cell>
          <cell r="J105">
            <v>27193.79</v>
          </cell>
          <cell r="K105" t="str">
            <v>32.21%</v>
          </cell>
        </row>
        <row r="105">
          <cell r="O105">
            <v>206.89</v>
          </cell>
          <cell r="P105">
            <v>84407.4</v>
          </cell>
          <cell r="Q105">
            <v>27400.68</v>
          </cell>
          <cell r="R105">
            <v>0.324624144328578</v>
          </cell>
          <cell r="S105">
            <v>2722.81935483871</v>
          </cell>
          <cell r="T105" t="str">
            <v>C2</v>
          </cell>
          <cell r="U105">
            <v>31</v>
          </cell>
        </row>
        <row r="106">
          <cell r="C106">
            <v>2714</v>
          </cell>
          <cell r="D106" t="str">
            <v>四川太极大药房连锁有限公司成华区华康路药店</v>
          </cell>
          <cell r="E106" t="str">
            <v>西门片区</v>
          </cell>
          <cell r="F106" t="str">
            <v>梅茜</v>
          </cell>
          <cell r="G106">
            <v>1446</v>
          </cell>
          <cell r="H106">
            <v>58.18</v>
          </cell>
          <cell r="I106">
            <v>84130.34</v>
          </cell>
          <cell r="J106">
            <v>32933.56</v>
          </cell>
          <cell r="K106" t="str">
            <v>39.14%</v>
          </cell>
        </row>
        <row r="106">
          <cell r="O106">
            <v>249.23</v>
          </cell>
          <cell r="P106">
            <v>84130.34</v>
          </cell>
          <cell r="Q106">
            <v>33182.79</v>
          </cell>
          <cell r="R106">
            <v>0.394421204050762</v>
          </cell>
          <cell r="S106">
            <v>2713.88193548387</v>
          </cell>
          <cell r="T106" t="str">
            <v>C2</v>
          </cell>
          <cell r="U106">
            <v>31</v>
          </cell>
        </row>
        <row r="107">
          <cell r="C107">
            <v>106485</v>
          </cell>
          <cell r="D107" t="str">
            <v>四川太极大药房连锁有限公司成都高新区元华二巷药店</v>
          </cell>
          <cell r="E107" t="str">
            <v>旗舰片区</v>
          </cell>
          <cell r="F107" t="str">
            <v>谭庆娟</v>
          </cell>
          <cell r="G107">
            <v>1202</v>
          </cell>
          <cell r="H107">
            <v>69.42</v>
          </cell>
          <cell r="I107">
            <v>83444.69</v>
          </cell>
          <cell r="J107">
            <v>30764.98</v>
          </cell>
          <cell r="K107" t="str">
            <v>36.86%</v>
          </cell>
        </row>
        <row r="107">
          <cell r="O107">
            <v>242.84</v>
          </cell>
          <cell r="P107">
            <v>83444.69</v>
          </cell>
          <cell r="Q107">
            <v>31007.82</v>
          </cell>
          <cell r="R107">
            <v>0.37159728198403</v>
          </cell>
          <cell r="S107">
            <v>2691.76419354839</v>
          </cell>
          <cell r="T107" t="str">
            <v>C2</v>
          </cell>
          <cell r="U107">
            <v>31</v>
          </cell>
        </row>
        <row r="108">
          <cell r="C108">
            <v>2826</v>
          </cell>
          <cell r="D108" t="str">
            <v>四川太极大药房连锁有限公司青羊区北东街药店</v>
          </cell>
          <cell r="E108" t="str">
            <v>西门片区</v>
          </cell>
          <cell r="F108" t="str">
            <v>梅茜</v>
          </cell>
          <cell r="G108">
            <v>1410</v>
          </cell>
          <cell r="H108">
            <v>61.65</v>
          </cell>
          <cell r="I108">
            <v>86928.52</v>
          </cell>
          <cell r="J108">
            <v>33300.38</v>
          </cell>
          <cell r="K108" t="str">
            <v>38.3%</v>
          </cell>
          <cell r="L108">
            <v>4</v>
          </cell>
          <cell r="M108">
            <v>4872</v>
          </cell>
          <cell r="N108">
            <v>248.6</v>
          </cell>
          <cell r="O108">
            <v>98.92</v>
          </cell>
          <cell r="P108">
            <v>82056.52</v>
          </cell>
          <cell r="Q108">
            <v>33150.7</v>
          </cell>
          <cell r="R108">
            <v>0.40399836600431</v>
          </cell>
          <cell r="S108">
            <v>2646.98451612903</v>
          </cell>
          <cell r="T108" t="str">
            <v>C2</v>
          </cell>
          <cell r="U108">
            <v>31</v>
          </cell>
        </row>
        <row r="109">
          <cell r="C109">
            <v>2883</v>
          </cell>
          <cell r="D109" t="str">
            <v>四川太极大药房连锁有限公司都江堰市聚源镇联建房药店</v>
          </cell>
          <cell r="E109" t="str">
            <v>都江堰片</v>
          </cell>
          <cell r="F109" t="str">
            <v>杨科</v>
          </cell>
          <cell r="G109">
            <v>1014</v>
          </cell>
          <cell r="H109">
            <v>80.03</v>
          </cell>
          <cell r="I109">
            <v>81148.65</v>
          </cell>
          <cell r="J109">
            <v>30023.9</v>
          </cell>
          <cell r="K109" t="str">
            <v>36.99%</v>
          </cell>
        </row>
        <row r="109">
          <cell r="P109">
            <v>81148.65</v>
          </cell>
          <cell r="Q109">
            <v>30023.9</v>
          </cell>
          <cell r="R109">
            <v>0.369986438468169</v>
          </cell>
          <cell r="S109">
            <v>2617.69838709677</v>
          </cell>
          <cell r="T109" t="str">
            <v>C2</v>
          </cell>
          <cell r="U109">
            <v>31</v>
          </cell>
        </row>
        <row r="110">
          <cell r="C110">
            <v>2907</v>
          </cell>
          <cell r="D110" t="str">
            <v>四川太极大药房连锁有限公司温江区柳城镇凤溪大道药店</v>
          </cell>
          <cell r="E110" t="str">
            <v>南门片区</v>
          </cell>
          <cell r="F110" t="str">
            <v>陈冰雪</v>
          </cell>
          <cell r="G110">
            <v>1168</v>
          </cell>
          <cell r="H110">
            <v>69.33</v>
          </cell>
          <cell r="I110">
            <v>80974.19</v>
          </cell>
          <cell r="J110">
            <v>24512.68</v>
          </cell>
          <cell r="K110" t="str">
            <v>30.27%</v>
          </cell>
        </row>
        <row r="110">
          <cell r="O110">
            <v>1026.98</v>
          </cell>
          <cell r="P110">
            <v>80974.19</v>
          </cell>
          <cell r="Q110">
            <v>25539.66</v>
          </cell>
          <cell r="R110">
            <v>0.315404945699364</v>
          </cell>
          <cell r="S110">
            <v>2612.07064516129</v>
          </cell>
          <cell r="T110" t="str">
            <v>C2</v>
          </cell>
          <cell r="U110">
            <v>31</v>
          </cell>
        </row>
        <row r="111">
          <cell r="C111">
            <v>2916</v>
          </cell>
          <cell r="D111" t="str">
            <v>四川太极大药房连锁有限公司崇州市崇阳镇尚贤坊街药店</v>
          </cell>
          <cell r="E111" t="str">
            <v>崇州片区</v>
          </cell>
          <cell r="F111" t="str">
            <v>黄梅</v>
          </cell>
          <cell r="G111">
            <v>1270</v>
          </cell>
          <cell r="H111">
            <v>63.66</v>
          </cell>
          <cell r="I111">
            <v>80849.57</v>
          </cell>
          <cell r="J111">
            <v>30911.35</v>
          </cell>
          <cell r="K111" t="str">
            <v>38.23%</v>
          </cell>
        </row>
        <row r="111">
          <cell r="O111">
            <v>11.91</v>
          </cell>
          <cell r="P111">
            <v>80849.57</v>
          </cell>
          <cell r="Q111">
            <v>30923.26</v>
          </cell>
          <cell r="R111">
            <v>0.382478966802173</v>
          </cell>
          <cell r="S111">
            <v>2608.05064516129</v>
          </cell>
          <cell r="T111" t="str">
            <v>C2</v>
          </cell>
          <cell r="U111">
            <v>31</v>
          </cell>
        </row>
        <row r="112">
          <cell r="C112">
            <v>2771</v>
          </cell>
          <cell r="D112" t="str">
            <v>四川太极大药房连锁有限公司锦江区柳翠路药店</v>
          </cell>
          <cell r="E112" t="str">
            <v>南门片区</v>
          </cell>
          <cell r="F112" t="str">
            <v>陈冰雪</v>
          </cell>
          <cell r="G112">
            <v>1618</v>
          </cell>
          <cell r="H112">
            <v>49.28</v>
          </cell>
          <cell r="I112">
            <v>79730.36</v>
          </cell>
          <cell r="J112">
            <v>30010.34</v>
          </cell>
          <cell r="K112" t="str">
            <v>37.63%</v>
          </cell>
        </row>
        <row r="112">
          <cell r="O112">
            <v>83.23</v>
          </cell>
          <cell r="P112">
            <v>79730.36</v>
          </cell>
          <cell r="Q112">
            <v>30093.57</v>
          </cell>
          <cell r="R112">
            <v>0.37744179256183</v>
          </cell>
          <cell r="S112">
            <v>2571.94709677419</v>
          </cell>
          <cell r="T112" t="str">
            <v>C2</v>
          </cell>
          <cell r="U112">
            <v>31</v>
          </cell>
        </row>
        <row r="113">
          <cell r="C113">
            <v>104533</v>
          </cell>
          <cell r="D113" t="str">
            <v>四川太极大药房连锁有限公司大邑县晋原镇潘家街药店</v>
          </cell>
          <cell r="E113" t="str">
            <v>大邑片区</v>
          </cell>
          <cell r="F113" t="str">
            <v>刘美玲</v>
          </cell>
          <cell r="G113">
            <v>1295</v>
          </cell>
          <cell r="H113">
            <v>60.54</v>
          </cell>
          <cell r="I113">
            <v>78398.99</v>
          </cell>
          <cell r="J113">
            <v>29061.12</v>
          </cell>
          <cell r="K113" t="str">
            <v>37.06%</v>
          </cell>
        </row>
        <row r="113">
          <cell r="O113">
            <v>30.21</v>
          </cell>
          <cell r="P113">
            <v>78398.99</v>
          </cell>
          <cell r="Q113">
            <v>29091.33</v>
          </cell>
          <cell r="R113">
            <v>0.371067662989026</v>
          </cell>
          <cell r="S113">
            <v>2528.99967741936</v>
          </cell>
          <cell r="T113" t="str">
            <v>C2</v>
          </cell>
          <cell r="U113">
            <v>31</v>
          </cell>
        </row>
        <row r="114">
          <cell r="C114">
            <v>2409</v>
          </cell>
          <cell r="D114" t="str">
            <v>四川太极大药房连锁有限公司金牛区黄苑东街药店</v>
          </cell>
          <cell r="E114" t="str">
            <v>西门片区</v>
          </cell>
          <cell r="F114" t="str">
            <v>梅茜</v>
          </cell>
          <cell r="G114">
            <v>1328</v>
          </cell>
          <cell r="H114">
            <v>58.29</v>
          </cell>
          <cell r="I114">
            <v>77404.74</v>
          </cell>
          <cell r="J114">
            <v>29354.4</v>
          </cell>
          <cell r="K114" t="str">
            <v>37.92%</v>
          </cell>
        </row>
        <row r="114">
          <cell r="O114">
            <v>330.72</v>
          </cell>
          <cell r="P114">
            <v>77404.74</v>
          </cell>
          <cell r="Q114">
            <v>29685.12</v>
          </cell>
          <cell r="R114">
            <v>0.383505196193411</v>
          </cell>
          <cell r="S114">
            <v>2496.92709677419</v>
          </cell>
          <cell r="T114" t="str">
            <v>C2</v>
          </cell>
          <cell r="U114">
            <v>31</v>
          </cell>
        </row>
        <row r="115">
          <cell r="C115">
            <v>115971</v>
          </cell>
          <cell r="D115" t="str">
            <v>四川太极大药房连锁有限公司成都高新区天顺路药店</v>
          </cell>
          <cell r="E115" t="str">
            <v>南门片区</v>
          </cell>
          <cell r="F115" t="str">
            <v>陈冰雪</v>
          </cell>
          <cell r="G115">
            <v>1124</v>
          </cell>
          <cell r="H115">
            <v>67.35</v>
          </cell>
          <cell r="I115">
            <v>75697.94</v>
          </cell>
          <cell r="J115">
            <v>25971.76</v>
          </cell>
          <cell r="K115" t="str">
            <v>34.3%</v>
          </cell>
        </row>
        <row r="115">
          <cell r="O115">
            <v>118.49</v>
          </cell>
          <cell r="P115">
            <v>75697.94</v>
          </cell>
          <cell r="Q115">
            <v>26090.25</v>
          </cell>
          <cell r="R115">
            <v>0.344662615653742</v>
          </cell>
          <cell r="S115">
            <v>2441.86903225806</v>
          </cell>
          <cell r="T115" t="str">
            <v>C2</v>
          </cell>
          <cell r="U115">
            <v>31</v>
          </cell>
        </row>
        <row r="116">
          <cell r="C116">
            <v>2844</v>
          </cell>
          <cell r="D116" t="str">
            <v>四川太极大药房连锁有限公司大邑县新场镇文昌街药店</v>
          </cell>
          <cell r="E116" t="str">
            <v>大邑片区</v>
          </cell>
          <cell r="F116" t="str">
            <v>刘美玲</v>
          </cell>
          <cell r="G116">
            <v>996</v>
          </cell>
          <cell r="H116">
            <v>73.97</v>
          </cell>
          <cell r="I116">
            <v>73670.61</v>
          </cell>
          <cell r="J116">
            <v>26551.23</v>
          </cell>
          <cell r="K116" t="str">
            <v>36.04%</v>
          </cell>
        </row>
        <row r="116">
          <cell r="O116">
            <v>58.82</v>
          </cell>
          <cell r="P116">
            <v>73670.61</v>
          </cell>
          <cell r="Q116">
            <v>26610.05</v>
          </cell>
          <cell r="R116">
            <v>0.361203063202544</v>
          </cell>
          <cell r="S116">
            <v>2376.47129032258</v>
          </cell>
          <cell r="T116" t="str">
            <v>C2</v>
          </cell>
          <cell r="U116">
            <v>31</v>
          </cell>
        </row>
        <row r="117">
          <cell r="C117">
            <v>104429</v>
          </cell>
          <cell r="D117" t="str">
            <v>四川太极大药房连锁有限公司武侯区大华街药店</v>
          </cell>
          <cell r="E117" t="str">
            <v>南门片区</v>
          </cell>
          <cell r="F117" t="str">
            <v>陈冰雪</v>
          </cell>
          <cell r="G117">
            <v>1248</v>
          </cell>
          <cell r="H117">
            <v>58.17</v>
          </cell>
          <cell r="I117">
            <v>72597.6</v>
          </cell>
          <cell r="J117">
            <v>26240.19</v>
          </cell>
          <cell r="K117" t="str">
            <v>36.14%</v>
          </cell>
        </row>
        <row r="117">
          <cell r="O117">
            <v>68.02</v>
          </cell>
          <cell r="P117">
            <v>72597.6</v>
          </cell>
          <cell r="Q117">
            <v>26308.21</v>
          </cell>
          <cell r="R117">
            <v>0.362384018204459</v>
          </cell>
          <cell r="S117">
            <v>2341.85806451613</v>
          </cell>
          <cell r="T117" t="str">
            <v>C2</v>
          </cell>
          <cell r="U117">
            <v>31</v>
          </cell>
        </row>
        <row r="118">
          <cell r="C118">
            <v>117310</v>
          </cell>
          <cell r="D118" t="str">
            <v>四川太极大药房连锁有限公司武侯区长寿路药店</v>
          </cell>
          <cell r="E118" t="str">
            <v>旗舰片区</v>
          </cell>
          <cell r="F118" t="str">
            <v>谭庆娟</v>
          </cell>
          <cell r="G118">
            <v>1057</v>
          </cell>
          <cell r="H118">
            <v>67.91</v>
          </cell>
          <cell r="I118">
            <v>71779.67</v>
          </cell>
          <cell r="J118">
            <v>29173.18</v>
          </cell>
          <cell r="K118" t="str">
            <v>40.64%</v>
          </cell>
        </row>
        <row r="118">
          <cell r="O118">
            <v>70.68</v>
          </cell>
          <cell r="P118">
            <v>71779.67</v>
          </cell>
          <cell r="Q118">
            <v>29243.86</v>
          </cell>
          <cell r="R118">
            <v>0.407411457868224</v>
          </cell>
          <cell r="S118">
            <v>2315.47322580645</v>
          </cell>
          <cell r="T118" t="str">
            <v>C2</v>
          </cell>
          <cell r="U118">
            <v>31</v>
          </cell>
        </row>
        <row r="119">
          <cell r="C119">
            <v>2326</v>
          </cell>
          <cell r="D119" t="str">
            <v>四川太极大药房连锁有限公司成华区建业路药店</v>
          </cell>
          <cell r="E119" t="str">
            <v>西门片区</v>
          </cell>
          <cell r="F119" t="str">
            <v>梅茜</v>
          </cell>
          <cell r="G119">
            <v>1255</v>
          </cell>
          <cell r="H119">
            <v>56.48</v>
          </cell>
          <cell r="I119">
            <v>70887.6</v>
          </cell>
          <cell r="J119">
            <v>25399.67</v>
          </cell>
          <cell r="K119" t="str">
            <v>35.83%</v>
          </cell>
        </row>
        <row r="119">
          <cell r="P119">
            <v>70887.6</v>
          </cell>
          <cell r="Q119">
            <v>25399.67</v>
          </cell>
          <cell r="R119">
            <v>0.35830906956929</v>
          </cell>
          <cell r="S119">
            <v>2286.69677419355</v>
          </cell>
          <cell r="T119" t="str">
            <v>C2</v>
          </cell>
          <cell r="U119">
            <v>31</v>
          </cell>
        </row>
        <row r="120">
          <cell r="C120">
            <v>122198</v>
          </cell>
          <cell r="D120" t="str">
            <v>四川太极大药房连锁有限公司成华区华泰路二药店</v>
          </cell>
          <cell r="E120" t="str">
            <v>西门片区</v>
          </cell>
          <cell r="F120" t="str">
            <v>梅茜</v>
          </cell>
          <cell r="G120">
            <v>1204</v>
          </cell>
          <cell r="H120">
            <v>58.69</v>
          </cell>
          <cell r="I120">
            <v>70661.18</v>
          </cell>
          <cell r="J120">
            <v>23128.93</v>
          </cell>
          <cell r="K120" t="str">
            <v>32.73%</v>
          </cell>
        </row>
        <row r="120">
          <cell r="O120">
            <v>85.89</v>
          </cell>
          <cell r="P120">
            <v>70661.18</v>
          </cell>
          <cell r="Q120">
            <v>23214.82</v>
          </cell>
          <cell r="R120">
            <v>0.328537111890857</v>
          </cell>
          <cell r="S120">
            <v>2279.39290322581</v>
          </cell>
          <cell r="T120" t="str">
            <v>C2</v>
          </cell>
          <cell r="U120">
            <v>31</v>
          </cell>
        </row>
        <row r="121">
          <cell r="C121">
            <v>2408</v>
          </cell>
          <cell r="D121" t="str">
            <v>四川太极大药房连锁有限公司金牛区沙河源药店</v>
          </cell>
          <cell r="E121" t="str">
            <v>东门片区</v>
          </cell>
          <cell r="F121" t="str">
            <v>毛静静</v>
          </cell>
          <cell r="G121">
            <v>1442</v>
          </cell>
          <cell r="H121">
            <v>235.35</v>
          </cell>
          <cell r="I121">
            <v>339368.34</v>
          </cell>
          <cell r="J121">
            <v>20978.28</v>
          </cell>
          <cell r="K121" t="str">
            <v>6.18%</v>
          </cell>
          <cell r="L121">
            <v>209</v>
          </cell>
          <cell r="M121">
            <v>269239.9</v>
          </cell>
          <cell r="N121">
            <v>-2193.32</v>
          </cell>
        </row>
        <row r="121">
          <cell r="P121">
            <v>70128.44</v>
          </cell>
          <cell r="Q121">
            <v>23171.6</v>
          </cell>
          <cell r="R121">
            <v>0.330416589902756</v>
          </cell>
          <cell r="S121">
            <v>2262.20774193548</v>
          </cell>
          <cell r="T121" t="str">
            <v>C2</v>
          </cell>
          <cell r="U121">
            <v>31</v>
          </cell>
        </row>
        <row r="122">
          <cell r="C122">
            <v>2715</v>
          </cell>
          <cell r="D122" t="str">
            <v>四川太极大药房连锁有限公司双流县西航港街道锦华路一段药店</v>
          </cell>
          <cell r="E122" t="str">
            <v>新津片</v>
          </cell>
          <cell r="F122" t="str">
            <v>王燕丽</v>
          </cell>
          <cell r="G122">
            <v>1577</v>
          </cell>
          <cell r="H122">
            <v>43.15</v>
          </cell>
          <cell r="I122">
            <v>68054.33</v>
          </cell>
          <cell r="J122">
            <v>22091.02</v>
          </cell>
          <cell r="K122" t="str">
            <v>32.46%</v>
          </cell>
        </row>
        <row r="122">
          <cell r="O122">
            <v>194.52</v>
          </cell>
          <cell r="P122">
            <v>68054.33</v>
          </cell>
          <cell r="Q122">
            <v>22285.54</v>
          </cell>
          <cell r="R122">
            <v>0.32746689299564</v>
          </cell>
          <cell r="S122">
            <v>2195.30096774194</v>
          </cell>
          <cell r="T122" t="str">
            <v>C2</v>
          </cell>
          <cell r="U122">
            <v>31</v>
          </cell>
        </row>
        <row r="123">
          <cell r="C123">
            <v>2905</v>
          </cell>
          <cell r="D123" t="str">
            <v>四川太极大药房连锁有限公司崇州市崇阳镇文化西街药店</v>
          </cell>
          <cell r="E123" t="str">
            <v>崇州片区</v>
          </cell>
          <cell r="F123" t="str">
            <v>黄梅</v>
          </cell>
          <cell r="G123">
            <v>1055</v>
          </cell>
          <cell r="H123">
            <v>64.39</v>
          </cell>
          <cell r="I123">
            <v>67928.37</v>
          </cell>
          <cell r="J123">
            <v>24330.09</v>
          </cell>
          <cell r="K123" t="str">
            <v>35.81%</v>
          </cell>
        </row>
        <row r="123">
          <cell r="P123">
            <v>67928.37</v>
          </cell>
          <cell r="Q123">
            <v>24330.09</v>
          </cell>
          <cell r="R123">
            <v>0.358172734013785</v>
          </cell>
          <cell r="S123">
            <v>2191.23774193548</v>
          </cell>
          <cell r="T123" t="str">
            <v>C2</v>
          </cell>
          <cell r="U123">
            <v>31</v>
          </cell>
        </row>
        <row r="124">
          <cell r="C124">
            <v>2894</v>
          </cell>
          <cell r="D124" t="str">
            <v>四川太极大药房连锁有限公司崇州市三江镇崇新路药店</v>
          </cell>
          <cell r="E124" t="str">
            <v>崇州片区</v>
          </cell>
          <cell r="F124" t="str">
            <v>黄梅</v>
          </cell>
          <cell r="G124">
            <v>864</v>
          </cell>
          <cell r="H124">
            <v>77.55</v>
          </cell>
          <cell r="I124">
            <v>67003.65</v>
          </cell>
          <cell r="J124">
            <v>26749.17</v>
          </cell>
          <cell r="K124" t="str">
            <v>39.92%</v>
          </cell>
        </row>
        <row r="124">
          <cell r="O124">
            <v>100.07</v>
          </cell>
          <cell r="P124">
            <v>67003.65</v>
          </cell>
          <cell r="Q124">
            <v>26849.24</v>
          </cell>
          <cell r="R124">
            <v>0.400713095480619</v>
          </cell>
          <cell r="S124">
            <v>2161.40806451613</v>
          </cell>
          <cell r="T124" t="str">
            <v>C2</v>
          </cell>
          <cell r="U124">
            <v>31</v>
          </cell>
        </row>
        <row r="125">
          <cell r="C125">
            <v>119622</v>
          </cell>
          <cell r="D125" t="str">
            <v>四川太极大药房连锁有限公司武侯区高攀西巷药店</v>
          </cell>
          <cell r="E125" t="str">
            <v>旗舰片区</v>
          </cell>
          <cell r="F125" t="str">
            <v>谭庆娟</v>
          </cell>
          <cell r="G125">
            <v>959</v>
          </cell>
          <cell r="H125">
            <v>69.09</v>
          </cell>
          <cell r="I125">
            <v>66254.6</v>
          </cell>
          <cell r="J125">
            <v>27771.13</v>
          </cell>
          <cell r="K125" t="str">
            <v>41.91%</v>
          </cell>
        </row>
        <row r="125">
          <cell r="O125">
            <v>192.67</v>
          </cell>
          <cell r="P125">
            <v>66254.6</v>
          </cell>
          <cell r="Q125">
            <v>27963.8</v>
          </cell>
          <cell r="R125">
            <v>0.422065788639581</v>
          </cell>
          <cell r="S125">
            <v>2137.24516129032</v>
          </cell>
          <cell r="T125" t="str">
            <v>C2</v>
          </cell>
          <cell r="U125">
            <v>31</v>
          </cell>
        </row>
        <row r="126">
          <cell r="C126">
            <v>102564</v>
          </cell>
          <cell r="D126" t="str">
            <v>四川太极大药房连锁有限公司邛崃市文君街道办翠荫街药店</v>
          </cell>
          <cell r="E126" t="str">
            <v>邛崃片区</v>
          </cell>
          <cell r="F126" t="str">
            <v>何巍</v>
          </cell>
          <cell r="G126">
            <v>753</v>
          </cell>
          <cell r="H126">
            <v>85.8</v>
          </cell>
          <cell r="I126">
            <v>64605.38</v>
          </cell>
          <cell r="J126">
            <v>24944.2</v>
          </cell>
          <cell r="K126" t="str">
            <v>38.61%</v>
          </cell>
        </row>
        <row r="126">
          <cell r="O126">
            <v>71.53</v>
          </cell>
          <cell r="P126">
            <v>64605.38</v>
          </cell>
          <cell r="Q126">
            <v>25015.73</v>
          </cell>
          <cell r="R126">
            <v>0.387208155110302</v>
          </cell>
          <cell r="S126">
            <v>2084.04451612903</v>
          </cell>
          <cell r="T126" t="str">
            <v>C2</v>
          </cell>
          <cell r="U126">
            <v>31</v>
          </cell>
        </row>
        <row r="127">
          <cell r="C127">
            <v>2274</v>
          </cell>
          <cell r="D127" t="str">
            <v>四川太极大药房连锁有限公司成都高新区肖家河正街药店</v>
          </cell>
          <cell r="E127" t="str">
            <v>旗舰片区</v>
          </cell>
          <cell r="F127" t="str">
            <v>谭庆娟</v>
          </cell>
          <cell r="G127">
            <v>975</v>
          </cell>
          <cell r="H127">
            <v>65.5</v>
          </cell>
          <cell r="I127">
            <v>63858.41</v>
          </cell>
          <cell r="J127">
            <v>21586.41</v>
          </cell>
          <cell r="K127" t="str">
            <v>33.8%</v>
          </cell>
        </row>
        <row r="127">
          <cell r="O127">
            <v>155.14</v>
          </cell>
          <cell r="P127">
            <v>63858.41</v>
          </cell>
          <cell r="Q127">
            <v>21741.55</v>
          </cell>
          <cell r="R127">
            <v>0.340464944241487</v>
          </cell>
          <cell r="S127">
            <v>2059.94870967742</v>
          </cell>
          <cell r="T127" t="str">
            <v>C2</v>
          </cell>
          <cell r="U127">
            <v>31</v>
          </cell>
        </row>
        <row r="128">
          <cell r="C128">
            <v>2713</v>
          </cell>
          <cell r="D128" t="str">
            <v>四川太极大药房连锁有限公司双流区东升街道三强西路药店</v>
          </cell>
          <cell r="E128" t="str">
            <v>新津片</v>
          </cell>
          <cell r="F128" t="str">
            <v>王燕丽</v>
          </cell>
          <cell r="G128">
            <v>1405</v>
          </cell>
          <cell r="H128">
            <v>44.75</v>
          </cell>
          <cell r="I128">
            <v>62879.64</v>
          </cell>
          <cell r="J128">
            <v>23640.21</v>
          </cell>
          <cell r="K128" t="str">
            <v>37.59%</v>
          </cell>
        </row>
        <row r="128">
          <cell r="O128">
            <v>89.43</v>
          </cell>
          <cell r="P128">
            <v>62879.64</v>
          </cell>
          <cell r="Q128">
            <v>23729.64</v>
          </cell>
          <cell r="R128">
            <v>0.377381931575944</v>
          </cell>
          <cell r="S128">
            <v>2028.37548387097</v>
          </cell>
          <cell r="T128" t="str">
            <v>C2</v>
          </cell>
          <cell r="U128">
            <v>31</v>
          </cell>
        </row>
        <row r="129">
          <cell r="C129">
            <v>123007</v>
          </cell>
          <cell r="D129" t="str">
            <v>四川太极大药房连锁有限公司大邑县青霞街道元通路南段药店</v>
          </cell>
          <cell r="E129" t="str">
            <v>大邑片区</v>
          </cell>
          <cell r="F129" t="str">
            <v>刘美玲</v>
          </cell>
          <cell r="G129">
            <v>939</v>
          </cell>
          <cell r="H129">
            <v>63.36</v>
          </cell>
          <cell r="I129">
            <v>59497.74</v>
          </cell>
          <cell r="J129">
            <v>21559.33</v>
          </cell>
          <cell r="K129" t="str">
            <v>36.23%</v>
          </cell>
        </row>
        <row r="129">
          <cell r="O129">
            <v>78.6</v>
          </cell>
          <cell r="P129">
            <v>59497.74</v>
          </cell>
          <cell r="Q129">
            <v>21637.93</v>
          </cell>
          <cell r="R129">
            <v>0.363676502670522</v>
          </cell>
          <cell r="S129">
            <v>1919.28193548387</v>
          </cell>
          <cell r="T129" t="str">
            <v>C2</v>
          </cell>
          <cell r="U129">
            <v>31</v>
          </cell>
        </row>
        <row r="130">
          <cell r="C130">
            <v>298747</v>
          </cell>
          <cell r="D130" t="str">
            <v>四川太极大药房连锁有限公司青羊区文和路药店</v>
          </cell>
          <cell r="E130" t="str">
            <v>东门片区</v>
          </cell>
          <cell r="F130" t="str">
            <v>毛静静</v>
          </cell>
          <cell r="G130">
            <v>1099</v>
          </cell>
          <cell r="H130">
            <v>48.87</v>
          </cell>
          <cell r="I130">
            <v>53707.29</v>
          </cell>
          <cell r="J130">
            <v>18827.19</v>
          </cell>
          <cell r="K130" t="str">
            <v>35.05%</v>
          </cell>
        </row>
        <row r="130">
          <cell r="O130">
            <v>200.44</v>
          </cell>
          <cell r="P130">
            <v>53707.29</v>
          </cell>
          <cell r="Q130">
            <v>19027.63</v>
          </cell>
          <cell r="R130">
            <v>0.354283934266652</v>
          </cell>
          <cell r="S130">
            <v>1732.49322580645</v>
          </cell>
          <cell r="T130" t="str">
            <v>C2</v>
          </cell>
          <cell r="U130">
            <v>31</v>
          </cell>
        </row>
        <row r="131">
          <cell r="C131">
            <v>2851</v>
          </cell>
          <cell r="D131" t="str">
            <v>四川太极大药房连锁有限公司大邑县安仁镇千禧街药店</v>
          </cell>
          <cell r="E131" t="str">
            <v>大邑片区</v>
          </cell>
          <cell r="F131" t="str">
            <v>刘美玲</v>
          </cell>
          <cell r="G131">
            <v>1076</v>
          </cell>
          <cell r="H131">
            <v>49.4</v>
          </cell>
          <cell r="I131">
            <v>53154.46</v>
          </cell>
          <cell r="J131">
            <v>18041.21</v>
          </cell>
          <cell r="K131" t="str">
            <v>33.94%</v>
          </cell>
        </row>
        <row r="131">
          <cell r="O131">
            <v>114.72</v>
          </cell>
          <cell r="P131">
            <v>53154.46</v>
          </cell>
          <cell r="Q131">
            <v>18155.93</v>
          </cell>
          <cell r="R131">
            <v>0.341569268129147</v>
          </cell>
          <cell r="S131">
            <v>1714.66</v>
          </cell>
          <cell r="T131" t="str">
            <v>C2</v>
          </cell>
          <cell r="U131">
            <v>31</v>
          </cell>
        </row>
        <row r="132">
          <cell r="C132">
            <v>104838</v>
          </cell>
          <cell r="D132" t="str">
            <v>四川太极大药房连锁有限公司崇州市崇阳镇蜀州中路药店</v>
          </cell>
          <cell r="E132" t="str">
            <v>崇州片区</v>
          </cell>
          <cell r="F132" t="str">
            <v>黄梅</v>
          </cell>
          <cell r="G132">
            <v>857</v>
          </cell>
          <cell r="H132">
            <v>61.55</v>
          </cell>
          <cell r="I132">
            <v>52744.86</v>
          </cell>
          <cell r="J132">
            <v>18966.61</v>
          </cell>
          <cell r="K132" t="str">
            <v>35.95%</v>
          </cell>
        </row>
        <row r="132">
          <cell r="O132">
            <v>37.13</v>
          </cell>
          <cell r="P132">
            <v>52744.86</v>
          </cell>
          <cell r="Q132">
            <v>19003.74</v>
          </cell>
          <cell r="R132">
            <v>0.360295581408312</v>
          </cell>
          <cell r="S132">
            <v>1701.44709677419</v>
          </cell>
          <cell r="T132" t="str">
            <v>C2</v>
          </cell>
          <cell r="U132">
            <v>31</v>
          </cell>
        </row>
        <row r="133">
          <cell r="C133">
            <v>102567</v>
          </cell>
          <cell r="D133" t="str">
            <v>四川太极大药房连锁有限公司新津县五津镇武阳西路药店</v>
          </cell>
          <cell r="E133" t="str">
            <v>新津片</v>
          </cell>
          <cell r="F133" t="str">
            <v>王燕丽</v>
          </cell>
          <cell r="G133">
            <v>855</v>
          </cell>
          <cell r="H133">
            <v>61.44</v>
          </cell>
          <cell r="I133">
            <v>52533.14</v>
          </cell>
          <cell r="J133">
            <v>19968.29</v>
          </cell>
          <cell r="K133" t="str">
            <v>38.01%</v>
          </cell>
        </row>
        <row r="133">
          <cell r="O133">
            <v>109.65</v>
          </cell>
          <cell r="P133">
            <v>52533.14</v>
          </cell>
          <cell r="Q133">
            <v>20077.94</v>
          </cell>
          <cell r="R133">
            <v>0.382195695897866</v>
          </cell>
          <cell r="S133">
            <v>1694.61741935484</v>
          </cell>
          <cell r="T133" t="str">
            <v>C2</v>
          </cell>
          <cell r="U133">
            <v>31</v>
          </cell>
        </row>
        <row r="134">
          <cell r="C134">
            <v>1950</v>
          </cell>
          <cell r="D134" t="str">
            <v>四川太极大药房连锁有限公司成都高新区泰和二街三药店</v>
          </cell>
          <cell r="E134" t="str">
            <v>南门片区</v>
          </cell>
          <cell r="F134" t="str">
            <v>陈冰雪</v>
          </cell>
          <cell r="G134">
            <v>830</v>
          </cell>
          <cell r="H134">
            <v>61.91</v>
          </cell>
          <cell r="I134">
            <v>51383.76</v>
          </cell>
          <cell r="J134">
            <v>18603.36</v>
          </cell>
          <cell r="K134" t="str">
            <v>36.2%</v>
          </cell>
        </row>
        <row r="134">
          <cell r="O134">
            <v>285.93</v>
          </cell>
          <cell r="P134">
            <v>51383.76</v>
          </cell>
          <cell r="Q134">
            <v>18889.29</v>
          </cell>
          <cell r="R134">
            <v>0.367612062643917</v>
          </cell>
          <cell r="S134">
            <v>1657.54064516129</v>
          </cell>
          <cell r="T134" t="str">
            <v>C2</v>
          </cell>
          <cell r="U134">
            <v>31</v>
          </cell>
        </row>
        <row r="135">
          <cell r="C135">
            <v>106568</v>
          </cell>
          <cell r="D135" t="str">
            <v>四川太极大药房连锁有限公司高新区中和公济桥路药店</v>
          </cell>
          <cell r="E135" t="str">
            <v>南门片区</v>
          </cell>
          <cell r="F135" t="str">
            <v>陈冰雪</v>
          </cell>
          <cell r="G135">
            <v>1158</v>
          </cell>
          <cell r="H135">
            <v>44.26</v>
          </cell>
          <cell r="I135">
            <v>51253.19</v>
          </cell>
          <cell r="J135">
            <v>22247.3</v>
          </cell>
          <cell r="K135" t="str">
            <v>43.4%</v>
          </cell>
        </row>
        <row r="135">
          <cell r="O135">
            <v>71.97</v>
          </cell>
          <cell r="P135">
            <v>51253.19</v>
          </cell>
          <cell r="Q135">
            <v>22319.27</v>
          </cell>
          <cell r="R135">
            <v>0.43547084581467</v>
          </cell>
          <cell r="S135">
            <v>1653.32870967742</v>
          </cell>
          <cell r="T135" t="str">
            <v>C2</v>
          </cell>
          <cell r="U135">
            <v>31</v>
          </cell>
        </row>
        <row r="136">
          <cell r="C136">
            <v>2853</v>
          </cell>
          <cell r="D136" t="str">
            <v>四川太极大药房连锁有限公司大邑县晋原镇东壕沟北段药店</v>
          </cell>
          <cell r="E136" t="str">
            <v>大邑片区</v>
          </cell>
          <cell r="F136" t="str">
            <v>刘美玲</v>
          </cell>
          <cell r="G136">
            <v>790</v>
          </cell>
          <cell r="H136">
            <v>63.79</v>
          </cell>
          <cell r="I136">
            <v>50395.54</v>
          </cell>
          <cell r="J136">
            <v>18044.55</v>
          </cell>
          <cell r="K136" t="str">
            <v>35.8%</v>
          </cell>
        </row>
        <row r="136">
          <cell r="O136">
            <v>30.42</v>
          </cell>
          <cell r="P136">
            <v>50395.54</v>
          </cell>
          <cell r="Q136">
            <v>18074.97</v>
          </cell>
          <cell r="R136">
            <v>0.358662095891819</v>
          </cell>
          <cell r="S136">
            <v>1625.66258064516</v>
          </cell>
          <cell r="T136" t="str">
            <v>C2</v>
          </cell>
          <cell r="U136">
            <v>31</v>
          </cell>
        </row>
        <row r="137">
          <cell r="C137">
            <v>117923</v>
          </cell>
          <cell r="D137" t="str">
            <v>四川太极大药房连锁有限公司大邑县晋原街道观音阁街西段药店</v>
          </cell>
          <cell r="E137" t="str">
            <v>大邑片区</v>
          </cell>
          <cell r="F137" t="str">
            <v>刘美玲</v>
          </cell>
          <cell r="G137">
            <v>749</v>
          </cell>
          <cell r="H137">
            <v>65.74</v>
          </cell>
          <cell r="I137">
            <v>49235.52</v>
          </cell>
          <cell r="J137">
            <v>21257.29</v>
          </cell>
          <cell r="K137" t="str">
            <v>43.17%</v>
          </cell>
        </row>
        <row r="137">
          <cell r="O137">
            <v>78.6</v>
          </cell>
          <cell r="P137">
            <v>49235.52</v>
          </cell>
          <cell r="Q137">
            <v>21335.89</v>
          </cell>
          <cell r="R137">
            <v>0.43334344798227</v>
          </cell>
          <cell r="S137">
            <v>1588.24258064516</v>
          </cell>
          <cell r="T137" t="str">
            <v>C2</v>
          </cell>
          <cell r="U137">
            <v>31</v>
          </cell>
        </row>
        <row r="138">
          <cell r="C138">
            <v>2839</v>
          </cell>
          <cell r="D138" t="str">
            <v>四川太极大药房连锁有限公司新津县兴义镇万兴路药店</v>
          </cell>
          <cell r="E138" t="str">
            <v>新津片</v>
          </cell>
          <cell r="F138" t="str">
            <v>王燕丽</v>
          </cell>
          <cell r="G138">
            <v>704</v>
          </cell>
          <cell r="H138">
            <v>69.76</v>
          </cell>
          <cell r="I138">
            <v>49112.14</v>
          </cell>
          <cell r="J138">
            <v>18745.51</v>
          </cell>
          <cell r="K138" t="str">
            <v>38.16%</v>
          </cell>
        </row>
        <row r="138">
          <cell r="O138">
            <v>129.44</v>
          </cell>
          <cell r="P138">
            <v>49112.14</v>
          </cell>
          <cell r="Q138">
            <v>18874.95</v>
          </cell>
          <cell r="R138">
            <v>0.384323509421499</v>
          </cell>
          <cell r="S138">
            <v>1584.26258064516</v>
          </cell>
          <cell r="T138" t="str">
            <v>C2</v>
          </cell>
          <cell r="U138">
            <v>31</v>
          </cell>
        </row>
        <row r="139">
          <cell r="C139">
            <v>302867</v>
          </cell>
          <cell r="D139" t="str">
            <v>四川太极大药房连锁有限公司新都区大丰街道华美东街药店</v>
          </cell>
          <cell r="E139" t="str">
            <v>东门片区</v>
          </cell>
          <cell r="F139" t="str">
            <v>毛静静</v>
          </cell>
          <cell r="G139">
            <v>1239</v>
          </cell>
          <cell r="H139">
            <v>36.56</v>
          </cell>
          <cell r="I139">
            <v>45293.47</v>
          </cell>
          <cell r="J139">
            <v>16216.56</v>
          </cell>
          <cell r="K139" t="str">
            <v>35.8%</v>
          </cell>
        </row>
        <row r="139">
          <cell r="O139">
            <v>17.44</v>
          </cell>
          <cell r="P139">
            <v>45293.47</v>
          </cell>
          <cell r="Q139">
            <v>16234</v>
          </cell>
          <cell r="R139">
            <v>0.358418111926509</v>
          </cell>
          <cell r="S139">
            <v>1461.07967741935</v>
          </cell>
          <cell r="T139" t="str">
            <v>C2</v>
          </cell>
          <cell r="U139">
            <v>31</v>
          </cell>
        </row>
        <row r="140">
          <cell r="C140">
            <v>122718</v>
          </cell>
          <cell r="D140" t="str">
            <v>四川太极大药房连锁有限公司大邑县金巷西街药店</v>
          </cell>
          <cell r="E140" t="str">
            <v>大邑片区</v>
          </cell>
          <cell r="F140" t="str">
            <v>刘美玲</v>
          </cell>
          <cell r="G140">
            <v>557</v>
          </cell>
          <cell r="H140">
            <v>69.65</v>
          </cell>
          <cell r="I140">
            <v>38796.21</v>
          </cell>
          <cell r="J140">
            <v>17472.38</v>
          </cell>
          <cell r="K140" t="str">
            <v>45.03%</v>
          </cell>
        </row>
        <row r="140">
          <cell r="O140">
            <v>15.21</v>
          </cell>
          <cell r="P140">
            <v>38796.21</v>
          </cell>
          <cell r="Q140">
            <v>17487.59</v>
          </cell>
          <cell r="R140">
            <v>0.450755112419486</v>
          </cell>
          <cell r="S140">
            <v>1251.49064516129</v>
          </cell>
          <cell r="T140" t="str">
            <v>C2</v>
          </cell>
          <cell r="U140">
            <v>31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39"/>
  <sheetViews>
    <sheetView tabSelected="1" workbookViewId="0">
      <selection activeCell="D1" sqref="D$1:D$1048576"/>
    </sheetView>
  </sheetViews>
  <sheetFormatPr defaultColWidth="9" defaultRowHeight="13.5" customHeight="1"/>
  <cols>
    <col min="1" max="1" width="9" style="2"/>
    <col min="2" max="2" width="11.75" style="3" customWidth="1"/>
    <col min="3" max="3" width="57.875" style="3" customWidth="1"/>
    <col min="4" max="4" width="13.375" style="2" customWidth="1"/>
    <col min="5" max="7" width="12.875" style="4" customWidth="1"/>
    <col min="8" max="8" width="17.1666666666667" style="3" customWidth="1"/>
    <col min="9" max="10" width="17.1666666666667" style="4" hidden="1" customWidth="1"/>
    <col min="11" max="11" width="15.5" style="4" hidden="1" customWidth="1"/>
    <col min="12" max="13" width="11.5" style="5"/>
    <col min="14" max="15" width="10.375" style="5"/>
    <col min="16" max="16" width="18.25" style="5" customWidth="1"/>
    <col min="17" max="18" width="13.625" style="5" customWidth="1"/>
    <col min="19" max="19" width="9.875" style="5" customWidth="1"/>
    <col min="20" max="21" width="9" style="5"/>
    <col min="22" max="23" width="10.375" style="5"/>
    <col min="24" max="24" width="9" style="5"/>
    <col min="25" max="26" width="12.625" style="5"/>
    <col min="27" max="27" width="9" style="5"/>
    <col min="28" max="28" width="12.625" style="5"/>
    <col min="29" max="29" width="9" style="5"/>
    <col min="30" max="16384" width="9" style="1"/>
  </cols>
  <sheetData>
    <row r="1" s="1" customFormat="1" ht="37" customHeight="1" spans="1:29">
      <c r="A1" s="6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9" t="s">
        <v>7</v>
      </c>
      <c r="I1" s="13" t="s">
        <v>8</v>
      </c>
      <c r="J1" s="13" t="s">
        <v>9</v>
      </c>
      <c r="K1" s="14" t="s">
        <v>10</v>
      </c>
      <c r="L1" s="15" t="s">
        <v>11</v>
      </c>
      <c r="M1" s="16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21" t="s">
        <v>17</v>
      </c>
      <c r="S1" s="21" t="s">
        <v>18</v>
      </c>
      <c r="T1" s="21" t="s">
        <v>19</v>
      </c>
      <c r="U1" s="17" t="s">
        <v>20</v>
      </c>
      <c r="V1" s="22" t="s">
        <v>21</v>
      </c>
      <c r="W1" s="23" t="s">
        <v>22</v>
      </c>
      <c r="X1" s="22" t="s">
        <v>23</v>
      </c>
      <c r="Y1" s="24" t="s">
        <v>24</v>
      </c>
      <c r="Z1" s="23" t="s">
        <v>25</v>
      </c>
      <c r="AA1" s="25" t="s">
        <v>26</v>
      </c>
      <c r="AB1" s="26" t="s">
        <v>27</v>
      </c>
      <c r="AC1" s="23" t="s">
        <v>28</v>
      </c>
    </row>
    <row r="2" s="1" customFormat="1" customHeight="1" spans="1:29">
      <c r="A2" s="6">
        <v>1</v>
      </c>
      <c r="B2" s="6">
        <v>2914</v>
      </c>
      <c r="C2" s="6" t="s">
        <v>29</v>
      </c>
      <c r="D2" s="6" t="s">
        <v>30</v>
      </c>
      <c r="E2" s="10">
        <v>221340</v>
      </c>
      <c r="F2" s="9">
        <v>85560</v>
      </c>
      <c r="G2" s="10">
        <v>2635</v>
      </c>
      <c r="H2" s="11">
        <v>0.38655462184874</v>
      </c>
      <c r="I2" s="10">
        <v>7140</v>
      </c>
      <c r="J2" s="10">
        <v>2760</v>
      </c>
      <c r="K2" s="10">
        <v>85</v>
      </c>
      <c r="L2" s="18">
        <f>VLOOKUP(B:B,[1]门店类型!$C:$I,7,0)</f>
        <v>164506.77</v>
      </c>
      <c r="M2" s="18">
        <f>VLOOKUP(B:B,[1]门店类型!$C:$M,11,0)</f>
        <v>0</v>
      </c>
      <c r="N2" s="18">
        <f t="shared" ref="N2:N65" si="0">L2-M2</f>
        <v>164506.77</v>
      </c>
      <c r="O2" s="18">
        <f>VLOOKUP(B:B,[1]门店类型!$C:$N,12,0)</f>
        <v>0</v>
      </c>
      <c r="P2" s="18">
        <f>VLOOKUP(B:B,[1]门店类型!$C:$O,13,0)</f>
        <v>296.89</v>
      </c>
      <c r="Q2" s="18">
        <f>VLOOKUP(B:B,[1]门店类型!$C:$J,8,0)</f>
        <v>58222.89</v>
      </c>
      <c r="R2" s="18">
        <f t="shared" ref="R2:R65" si="1">Q2-O2+P2</f>
        <v>58519.78</v>
      </c>
      <c r="S2" s="18">
        <f>VLOOKUP(B:B,[1]门店类型!$C:$L,10,0)</f>
        <v>0</v>
      </c>
      <c r="T2" s="18">
        <f>VLOOKUP(B:B,[1]门店类型!$C:$G,5,0)</f>
        <v>2116</v>
      </c>
      <c r="U2" s="18">
        <f t="shared" ref="U2:U65" si="2">T2-S2</f>
        <v>2116</v>
      </c>
      <c r="V2" s="18">
        <f t="shared" ref="V2:V65" si="3">N2</f>
        <v>164506.77</v>
      </c>
      <c r="W2" s="18">
        <f t="shared" ref="W2:W65" si="4">R2</f>
        <v>58519.78</v>
      </c>
      <c r="X2" s="18">
        <f t="shared" ref="X2:X65" si="5">U2</f>
        <v>2116</v>
      </c>
      <c r="Y2" s="27">
        <f t="shared" ref="Y2:Y65" si="6">V2/E2</f>
        <v>0.743231092436975</v>
      </c>
      <c r="Z2" s="27">
        <f t="shared" ref="Z2:Z65" si="7">W2/F2</f>
        <v>0.683961898083216</v>
      </c>
      <c r="AA2" s="18">
        <f>VLOOKUP(B:B,[1]门店类型!$C:$U,19,0)</f>
        <v>31</v>
      </c>
      <c r="AB2" s="28">
        <f t="shared" ref="AB2:AB65" si="8">V2/AA2</f>
        <v>5306.67</v>
      </c>
      <c r="AC2" s="18" t="s">
        <v>31</v>
      </c>
    </row>
    <row r="3" s="1" customFormat="1" customHeight="1" spans="1:29">
      <c r="A3" s="6">
        <v>2</v>
      </c>
      <c r="B3" s="6">
        <v>104428</v>
      </c>
      <c r="C3" s="6" t="s">
        <v>32</v>
      </c>
      <c r="D3" s="6" t="s">
        <v>30</v>
      </c>
      <c r="E3" s="10">
        <v>218860</v>
      </c>
      <c r="F3" s="9">
        <v>79949</v>
      </c>
      <c r="G3" s="10">
        <v>2852</v>
      </c>
      <c r="H3" s="11">
        <v>0.365297450424929</v>
      </c>
      <c r="I3" s="10">
        <v>7060</v>
      </c>
      <c r="J3" s="10">
        <v>2579</v>
      </c>
      <c r="K3" s="10">
        <v>92</v>
      </c>
      <c r="L3" s="18">
        <f>VLOOKUP(B:B,[1]门店类型!$C:$I,7,0)</f>
        <v>156385.66</v>
      </c>
      <c r="M3" s="18">
        <f>VLOOKUP(B:B,[1]门店类型!$C:$M,11,0)</f>
        <v>0</v>
      </c>
      <c r="N3" s="18">
        <f t="shared" si="0"/>
        <v>156385.66</v>
      </c>
      <c r="O3" s="18">
        <f>VLOOKUP(B:B,[1]门店类型!$C:$N,12,0)</f>
        <v>0</v>
      </c>
      <c r="P3" s="18">
        <f>VLOOKUP(B:B,[1]门店类型!$C:$O,13,0)</f>
        <v>156.89</v>
      </c>
      <c r="Q3" s="18">
        <f>VLOOKUP(B:B,[1]门店类型!$C:$J,8,0)</f>
        <v>53733.05</v>
      </c>
      <c r="R3" s="18">
        <f t="shared" si="1"/>
        <v>53889.94</v>
      </c>
      <c r="S3" s="18">
        <f>VLOOKUP(B:B,[1]门店类型!$C:$L,10,0)</f>
        <v>0</v>
      </c>
      <c r="T3" s="18">
        <f>VLOOKUP(B:B,[1]门店类型!$C:$G,5,0)</f>
        <v>2717</v>
      </c>
      <c r="U3" s="18">
        <f t="shared" si="2"/>
        <v>2717</v>
      </c>
      <c r="V3" s="18">
        <f t="shared" si="3"/>
        <v>156385.66</v>
      </c>
      <c r="W3" s="18">
        <f t="shared" si="4"/>
        <v>53889.94</v>
      </c>
      <c r="X3" s="18">
        <f t="shared" si="5"/>
        <v>2717</v>
      </c>
      <c r="Y3" s="27">
        <f t="shared" si="6"/>
        <v>0.714546559444394</v>
      </c>
      <c r="Z3" s="27">
        <f t="shared" si="7"/>
        <v>0.674053959399117</v>
      </c>
      <c r="AA3" s="18">
        <f>VLOOKUP(B:B,[1]门店类型!$C:$U,19,0)</f>
        <v>31</v>
      </c>
      <c r="AB3" s="28">
        <f t="shared" si="8"/>
        <v>5044.69870967742</v>
      </c>
      <c r="AC3" s="18" t="s">
        <v>31</v>
      </c>
    </row>
    <row r="4" s="1" customFormat="1" customHeight="1" spans="1:29">
      <c r="A4" s="6">
        <v>3</v>
      </c>
      <c r="B4" s="6">
        <v>2910</v>
      </c>
      <c r="C4" s="6" t="s">
        <v>33</v>
      </c>
      <c r="D4" s="6" t="s">
        <v>30</v>
      </c>
      <c r="E4" s="10">
        <v>137950</v>
      </c>
      <c r="F4" s="9">
        <v>52700</v>
      </c>
      <c r="G4" s="10">
        <v>2015</v>
      </c>
      <c r="H4" s="11">
        <v>0.382022471910112</v>
      </c>
      <c r="I4" s="10">
        <v>4450</v>
      </c>
      <c r="J4" s="10">
        <v>1700</v>
      </c>
      <c r="K4" s="10">
        <v>65</v>
      </c>
      <c r="L4" s="18">
        <f>VLOOKUP(B:B,[1]门店类型!$C:$I,7,0)</f>
        <v>129322.16</v>
      </c>
      <c r="M4" s="18">
        <f>VLOOKUP(B:B,[1]门店类型!$C:$M,11,0)</f>
        <v>0</v>
      </c>
      <c r="N4" s="18">
        <f t="shared" si="0"/>
        <v>129322.16</v>
      </c>
      <c r="O4" s="18">
        <f>VLOOKUP(B:B,[1]门店类型!$C:$N,12,0)</f>
        <v>0</v>
      </c>
      <c r="P4" s="18">
        <f>VLOOKUP(B:B,[1]门店类型!$C:$O,13,0)</f>
        <v>197.83</v>
      </c>
      <c r="Q4" s="18">
        <f>VLOOKUP(B:B,[1]门店类型!$C:$J,8,0)</f>
        <v>42180.79</v>
      </c>
      <c r="R4" s="18">
        <f t="shared" si="1"/>
        <v>42378.62</v>
      </c>
      <c r="S4" s="18">
        <f>VLOOKUP(B:B,[1]门店类型!$C:$L,10,0)</f>
        <v>0</v>
      </c>
      <c r="T4" s="18">
        <f>VLOOKUP(B:B,[1]门店类型!$C:$G,5,0)</f>
        <v>2030</v>
      </c>
      <c r="U4" s="18">
        <f t="shared" si="2"/>
        <v>2030</v>
      </c>
      <c r="V4" s="18">
        <f t="shared" si="3"/>
        <v>129322.16</v>
      </c>
      <c r="W4" s="18">
        <f t="shared" si="4"/>
        <v>42378.62</v>
      </c>
      <c r="X4" s="18">
        <f t="shared" si="5"/>
        <v>2030</v>
      </c>
      <c r="Y4" s="27">
        <f t="shared" si="6"/>
        <v>0.937456759695542</v>
      </c>
      <c r="Z4" s="27">
        <f t="shared" si="7"/>
        <v>0.804148387096774</v>
      </c>
      <c r="AA4" s="18">
        <f>VLOOKUP(B:B,[1]门店类型!$C:$U,19,0)</f>
        <v>31</v>
      </c>
      <c r="AB4" s="28">
        <f t="shared" si="8"/>
        <v>4171.68258064516</v>
      </c>
      <c r="AC4" s="18" t="s">
        <v>31</v>
      </c>
    </row>
    <row r="5" s="1" customFormat="1" customHeight="1" spans="1:29">
      <c r="A5" s="6">
        <v>4</v>
      </c>
      <c r="B5" s="6">
        <v>2916</v>
      </c>
      <c r="C5" s="6" t="s">
        <v>34</v>
      </c>
      <c r="D5" s="6" t="s">
        <v>30</v>
      </c>
      <c r="E5" s="10">
        <v>136400</v>
      </c>
      <c r="F5" s="9">
        <v>48949</v>
      </c>
      <c r="G5" s="10">
        <v>1488</v>
      </c>
      <c r="H5" s="11">
        <v>0.358863636363636</v>
      </c>
      <c r="I5" s="10">
        <v>4400</v>
      </c>
      <c r="J5" s="10">
        <v>1579</v>
      </c>
      <c r="K5" s="10">
        <v>48</v>
      </c>
      <c r="L5" s="18">
        <f>VLOOKUP(B:B,[1]门店类型!$C:$I,7,0)</f>
        <v>80849.57</v>
      </c>
      <c r="M5" s="18">
        <f>VLOOKUP(B:B,[1]门店类型!$C:$M,11,0)</f>
        <v>0</v>
      </c>
      <c r="N5" s="18">
        <f t="shared" si="0"/>
        <v>80849.57</v>
      </c>
      <c r="O5" s="18">
        <f>VLOOKUP(B:B,[1]门店类型!$C:$N,12,0)</f>
        <v>0</v>
      </c>
      <c r="P5" s="18">
        <f>VLOOKUP(B:B,[1]门店类型!$C:$O,13,0)</f>
        <v>11.91</v>
      </c>
      <c r="Q5" s="18">
        <f>VLOOKUP(B:B,[1]门店类型!$C:$J,8,0)</f>
        <v>30911.35</v>
      </c>
      <c r="R5" s="18">
        <f t="shared" si="1"/>
        <v>30923.26</v>
      </c>
      <c r="S5" s="18">
        <f>VLOOKUP(B:B,[1]门店类型!$C:$L,10,0)</f>
        <v>0</v>
      </c>
      <c r="T5" s="18">
        <f>VLOOKUP(B:B,[1]门店类型!$C:$G,5,0)</f>
        <v>1270</v>
      </c>
      <c r="U5" s="18">
        <f t="shared" si="2"/>
        <v>1270</v>
      </c>
      <c r="V5" s="18">
        <f t="shared" si="3"/>
        <v>80849.57</v>
      </c>
      <c r="W5" s="18">
        <f t="shared" si="4"/>
        <v>30923.26</v>
      </c>
      <c r="X5" s="18">
        <f t="shared" si="5"/>
        <v>1270</v>
      </c>
      <c r="Y5" s="27">
        <f t="shared" si="6"/>
        <v>0.592738782991202</v>
      </c>
      <c r="Z5" s="27">
        <f t="shared" si="7"/>
        <v>0.631744468732763</v>
      </c>
      <c r="AA5" s="18">
        <f>VLOOKUP(B:B,[1]门店类型!$C:$U,19,0)</f>
        <v>31</v>
      </c>
      <c r="AB5" s="28">
        <f t="shared" si="8"/>
        <v>2608.05064516129</v>
      </c>
      <c r="AC5" s="18" t="s">
        <v>31</v>
      </c>
    </row>
    <row r="6" s="1" customFormat="1" customHeight="1" spans="1:29">
      <c r="A6" s="6">
        <v>5</v>
      </c>
      <c r="B6" s="6">
        <v>104838</v>
      </c>
      <c r="C6" s="6" t="s">
        <v>35</v>
      </c>
      <c r="D6" s="6" t="s">
        <v>30</v>
      </c>
      <c r="E6" s="10">
        <v>99200</v>
      </c>
      <c r="F6" s="9">
        <v>34534</v>
      </c>
      <c r="G6" s="10">
        <v>1209</v>
      </c>
      <c r="H6" s="11">
        <v>0.348125</v>
      </c>
      <c r="I6" s="10">
        <v>3200</v>
      </c>
      <c r="J6" s="10">
        <v>1114</v>
      </c>
      <c r="K6" s="10">
        <v>39</v>
      </c>
      <c r="L6" s="18">
        <f>VLOOKUP(B:B,[1]门店类型!$C:$I,7,0)</f>
        <v>52744.86</v>
      </c>
      <c r="M6" s="18">
        <f>VLOOKUP(B:B,[1]门店类型!$C:$M,11,0)</f>
        <v>0</v>
      </c>
      <c r="N6" s="18">
        <f t="shared" si="0"/>
        <v>52744.86</v>
      </c>
      <c r="O6" s="18">
        <f>VLOOKUP(B:B,[1]门店类型!$C:$N,12,0)</f>
        <v>0</v>
      </c>
      <c r="P6" s="18">
        <f>VLOOKUP(B:B,[1]门店类型!$C:$O,13,0)</f>
        <v>37.13</v>
      </c>
      <c r="Q6" s="18">
        <f>VLOOKUP(B:B,[1]门店类型!$C:$J,8,0)</f>
        <v>18966.61</v>
      </c>
      <c r="R6" s="18">
        <f t="shared" si="1"/>
        <v>19003.74</v>
      </c>
      <c r="S6" s="18">
        <f>VLOOKUP(B:B,[1]门店类型!$C:$L,10,0)</f>
        <v>0</v>
      </c>
      <c r="T6" s="18">
        <f>VLOOKUP(B:B,[1]门店类型!$C:$G,5,0)</f>
        <v>857</v>
      </c>
      <c r="U6" s="18">
        <f t="shared" si="2"/>
        <v>857</v>
      </c>
      <c r="V6" s="18">
        <f t="shared" si="3"/>
        <v>52744.86</v>
      </c>
      <c r="W6" s="18">
        <f t="shared" si="4"/>
        <v>19003.74</v>
      </c>
      <c r="X6" s="18">
        <f t="shared" si="5"/>
        <v>857</v>
      </c>
      <c r="Y6" s="27">
        <f t="shared" si="6"/>
        <v>0.531702217741935</v>
      </c>
      <c r="Z6" s="27">
        <f t="shared" si="7"/>
        <v>0.550290727978224</v>
      </c>
      <c r="AA6" s="18">
        <f>VLOOKUP(B:B,[1]门店类型!$C:$U,19,0)</f>
        <v>31</v>
      </c>
      <c r="AB6" s="28">
        <f t="shared" si="8"/>
        <v>1701.44709677419</v>
      </c>
      <c r="AC6" s="18" t="s">
        <v>31</v>
      </c>
    </row>
    <row r="7" s="1" customFormat="1" customHeight="1" spans="1:29">
      <c r="A7" s="6">
        <v>6</v>
      </c>
      <c r="B7" s="6">
        <v>2894</v>
      </c>
      <c r="C7" s="6" t="s">
        <v>36</v>
      </c>
      <c r="D7" s="6" t="s">
        <v>30</v>
      </c>
      <c r="E7" s="10">
        <v>97619</v>
      </c>
      <c r="F7" s="9">
        <v>37014</v>
      </c>
      <c r="G7" s="10">
        <v>1240</v>
      </c>
      <c r="H7" s="11">
        <v>0.379167989838044</v>
      </c>
      <c r="I7" s="10">
        <v>3149</v>
      </c>
      <c r="J7" s="10">
        <v>1194</v>
      </c>
      <c r="K7" s="10">
        <v>40</v>
      </c>
      <c r="L7" s="18">
        <f>VLOOKUP(B:B,[1]门店类型!$C:$I,7,0)</f>
        <v>67003.65</v>
      </c>
      <c r="M7" s="18">
        <f>VLOOKUP(B:B,[1]门店类型!$C:$M,11,0)</f>
        <v>0</v>
      </c>
      <c r="N7" s="18">
        <f t="shared" si="0"/>
        <v>67003.65</v>
      </c>
      <c r="O7" s="18">
        <f>VLOOKUP(B:B,[1]门店类型!$C:$N,12,0)</f>
        <v>0</v>
      </c>
      <c r="P7" s="18">
        <f>VLOOKUP(B:B,[1]门店类型!$C:$O,13,0)</f>
        <v>100.07</v>
      </c>
      <c r="Q7" s="18">
        <f>VLOOKUP(B:B,[1]门店类型!$C:$J,8,0)</f>
        <v>26749.17</v>
      </c>
      <c r="R7" s="18">
        <f t="shared" si="1"/>
        <v>26849.24</v>
      </c>
      <c r="S7" s="18">
        <f>VLOOKUP(B:B,[1]门店类型!$C:$L,10,0)</f>
        <v>0</v>
      </c>
      <c r="T7" s="18">
        <f>VLOOKUP(B:B,[1]门店类型!$C:$G,5,0)</f>
        <v>864</v>
      </c>
      <c r="U7" s="18">
        <f t="shared" si="2"/>
        <v>864</v>
      </c>
      <c r="V7" s="18">
        <f t="shared" si="3"/>
        <v>67003.65</v>
      </c>
      <c r="W7" s="18">
        <f t="shared" si="4"/>
        <v>26849.24</v>
      </c>
      <c r="X7" s="18">
        <f t="shared" si="5"/>
        <v>864</v>
      </c>
      <c r="Y7" s="27">
        <f t="shared" si="6"/>
        <v>0.686379188477653</v>
      </c>
      <c r="Z7" s="27">
        <f t="shared" si="7"/>
        <v>0.725380666774734</v>
      </c>
      <c r="AA7" s="18">
        <f>VLOOKUP(B:B,[1]门店类型!$C:$U,19,0)</f>
        <v>31</v>
      </c>
      <c r="AB7" s="28">
        <f t="shared" si="8"/>
        <v>2161.40806451613</v>
      </c>
      <c r="AC7" s="18" t="s">
        <v>31</v>
      </c>
    </row>
    <row r="8" s="1" customFormat="1" customHeight="1" spans="1:29">
      <c r="A8" s="6">
        <v>7</v>
      </c>
      <c r="B8" s="6">
        <v>2905</v>
      </c>
      <c r="C8" s="6" t="s">
        <v>37</v>
      </c>
      <c r="D8" s="6" t="s">
        <v>30</v>
      </c>
      <c r="E8" s="10">
        <v>84909</v>
      </c>
      <c r="F8" s="9">
        <v>32178</v>
      </c>
      <c r="G8" s="10">
        <v>1395</v>
      </c>
      <c r="H8" s="11">
        <v>0.378970427163198</v>
      </c>
      <c r="I8" s="10">
        <v>2739</v>
      </c>
      <c r="J8" s="10">
        <v>1038</v>
      </c>
      <c r="K8" s="10">
        <v>45</v>
      </c>
      <c r="L8" s="18">
        <f>VLOOKUP(B:B,[1]门店类型!$C:$I,7,0)</f>
        <v>67928.37</v>
      </c>
      <c r="M8" s="18">
        <f>VLOOKUP(B:B,[1]门店类型!$C:$M,11,0)</f>
        <v>0</v>
      </c>
      <c r="N8" s="18">
        <f t="shared" si="0"/>
        <v>67928.37</v>
      </c>
      <c r="O8" s="18">
        <f>VLOOKUP(B:B,[1]门店类型!$C:$N,12,0)</f>
        <v>0</v>
      </c>
      <c r="P8" s="18">
        <f>VLOOKUP(B:B,[1]门店类型!$C:$O,13,0)</f>
        <v>0</v>
      </c>
      <c r="Q8" s="18">
        <f>VLOOKUP(B:B,[1]门店类型!$C:$J,8,0)</f>
        <v>24330.09</v>
      </c>
      <c r="R8" s="18">
        <f t="shared" si="1"/>
        <v>24330.09</v>
      </c>
      <c r="S8" s="18">
        <f>VLOOKUP(B:B,[1]门店类型!$C:$L,10,0)</f>
        <v>0</v>
      </c>
      <c r="T8" s="18">
        <f>VLOOKUP(B:B,[1]门店类型!$C:$G,5,0)</f>
        <v>1055</v>
      </c>
      <c r="U8" s="18">
        <f t="shared" si="2"/>
        <v>1055</v>
      </c>
      <c r="V8" s="18">
        <f t="shared" si="3"/>
        <v>67928.37</v>
      </c>
      <c r="W8" s="18">
        <f t="shared" si="4"/>
        <v>24330.09</v>
      </c>
      <c r="X8" s="18">
        <f t="shared" si="5"/>
        <v>1055</v>
      </c>
      <c r="Y8" s="27">
        <f t="shared" si="6"/>
        <v>0.800013779458008</v>
      </c>
      <c r="Z8" s="27">
        <f t="shared" si="7"/>
        <v>0.756109453663994</v>
      </c>
      <c r="AA8" s="18">
        <f>VLOOKUP(B:B,[1]门店类型!$C:$U,19,0)</f>
        <v>31</v>
      </c>
      <c r="AB8" s="28">
        <f t="shared" si="8"/>
        <v>2191.23774193548</v>
      </c>
      <c r="AC8" s="18" t="s">
        <v>31</v>
      </c>
    </row>
    <row r="9" s="1" customFormat="1" customHeight="1" spans="1:29">
      <c r="A9" s="6">
        <v>8</v>
      </c>
      <c r="B9" s="12">
        <v>2875</v>
      </c>
      <c r="C9" s="12" t="s">
        <v>38</v>
      </c>
      <c r="D9" s="6" t="s">
        <v>39</v>
      </c>
      <c r="E9" s="10">
        <v>272180</v>
      </c>
      <c r="F9" s="9">
        <v>79732</v>
      </c>
      <c r="G9" s="10">
        <v>5580</v>
      </c>
      <c r="H9" s="11">
        <v>0.292938496583144</v>
      </c>
      <c r="I9" s="19">
        <v>8780</v>
      </c>
      <c r="J9" s="19">
        <v>2572</v>
      </c>
      <c r="K9" s="20">
        <v>180</v>
      </c>
      <c r="L9" s="18">
        <f>VLOOKUP(B:B,[1]门店类型!$C:$I,7,0)</f>
        <v>242549.05</v>
      </c>
      <c r="M9" s="18">
        <f>VLOOKUP(B:B,[1]门店类型!$C:$M,11,0)</f>
        <v>0</v>
      </c>
      <c r="N9" s="18">
        <f t="shared" si="0"/>
        <v>242549.05</v>
      </c>
      <c r="O9" s="18">
        <f>VLOOKUP(B:B,[1]门店类型!$C:$N,12,0)</f>
        <v>0</v>
      </c>
      <c r="P9" s="18">
        <f>VLOOKUP(B:B,[1]门店类型!$C:$O,13,0)</f>
        <v>192.06</v>
      </c>
      <c r="Q9" s="18">
        <f>VLOOKUP(B:B,[1]门店类型!$C:$J,8,0)</f>
        <v>70115.09</v>
      </c>
      <c r="R9" s="18">
        <f t="shared" si="1"/>
        <v>70307.15</v>
      </c>
      <c r="S9" s="18">
        <f>VLOOKUP(B:B,[1]门店类型!$C:$L,10,0)</f>
        <v>0</v>
      </c>
      <c r="T9" s="18">
        <f>VLOOKUP(B:B,[1]门店类型!$C:$G,5,0)</f>
        <v>5887</v>
      </c>
      <c r="U9" s="18">
        <f t="shared" si="2"/>
        <v>5887</v>
      </c>
      <c r="V9" s="18">
        <f t="shared" si="3"/>
        <v>242549.05</v>
      </c>
      <c r="W9" s="18">
        <f t="shared" si="4"/>
        <v>70307.15</v>
      </c>
      <c r="X9" s="18">
        <f t="shared" si="5"/>
        <v>5887</v>
      </c>
      <c r="Y9" s="27">
        <f t="shared" si="6"/>
        <v>0.891134727018885</v>
      </c>
      <c r="Z9" s="27">
        <f t="shared" si="7"/>
        <v>0.881793382832489</v>
      </c>
      <c r="AA9" s="18">
        <f>VLOOKUP(B:B,[1]门店类型!$C:$U,19,0)</f>
        <v>31</v>
      </c>
      <c r="AB9" s="28">
        <f t="shared" si="8"/>
        <v>7824.16290322581</v>
      </c>
      <c r="AC9" s="18" t="s">
        <v>31</v>
      </c>
    </row>
    <row r="10" s="1" customFormat="1" customHeight="1" spans="1:29">
      <c r="A10" s="6">
        <v>9</v>
      </c>
      <c r="B10" s="12">
        <v>2854</v>
      </c>
      <c r="C10" s="12" t="s">
        <v>40</v>
      </c>
      <c r="D10" s="6" t="s">
        <v>39</v>
      </c>
      <c r="E10" s="10">
        <v>163277</v>
      </c>
      <c r="F10" s="9">
        <v>57660</v>
      </c>
      <c r="G10" s="10">
        <v>2170</v>
      </c>
      <c r="H10" s="11">
        <v>0.353142206189482</v>
      </c>
      <c r="I10" s="19">
        <v>5267</v>
      </c>
      <c r="J10" s="19">
        <v>1860</v>
      </c>
      <c r="K10" s="20">
        <v>70</v>
      </c>
      <c r="L10" s="18">
        <f>VLOOKUP(B:B,[1]门店类型!$C:$I,7,0)</f>
        <v>111523.08</v>
      </c>
      <c r="M10" s="18">
        <f>VLOOKUP(B:B,[1]门店类型!$C:$M,11,0)</f>
        <v>0</v>
      </c>
      <c r="N10" s="18">
        <f t="shared" si="0"/>
        <v>111523.08</v>
      </c>
      <c r="O10" s="18">
        <f>VLOOKUP(B:B,[1]门店类型!$C:$N,12,0)</f>
        <v>0</v>
      </c>
      <c r="P10" s="18">
        <f>VLOOKUP(B:B,[1]门店类型!$C:$O,13,0)</f>
        <v>396.77</v>
      </c>
      <c r="Q10" s="18">
        <f>VLOOKUP(B:B,[1]门店类型!$C:$J,8,0)</f>
        <v>37907.33</v>
      </c>
      <c r="R10" s="18">
        <f t="shared" si="1"/>
        <v>38304.1</v>
      </c>
      <c r="S10" s="18">
        <f>VLOOKUP(B:B,[1]门店类型!$C:$L,10,0)</f>
        <v>0</v>
      </c>
      <c r="T10" s="18">
        <f>VLOOKUP(B:B,[1]门店类型!$C:$G,5,0)</f>
        <v>1625</v>
      </c>
      <c r="U10" s="18">
        <f t="shared" si="2"/>
        <v>1625</v>
      </c>
      <c r="V10" s="18">
        <f t="shared" si="3"/>
        <v>111523.08</v>
      </c>
      <c r="W10" s="18">
        <f t="shared" si="4"/>
        <v>38304.1</v>
      </c>
      <c r="X10" s="18">
        <f t="shared" si="5"/>
        <v>1625</v>
      </c>
      <c r="Y10" s="27">
        <f t="shared" si="6"/>
        <v>0.683029942980334</v>
      </c>
      <c r="Z10" s="27">
        <f t="shared" si="7"/>
        <v>0.664309746791537</v>
      </c>
      <c r="AA10" s="18">
        <f>VLOOKUP(B:B,[1]门店类型!$C:$U,19,0)</f>
        <v>31</v>
      </c>
      <c r="AB10" s="28">
        <f t="shared" si="8"/>
        <v>3597.51870967742</v>
      </c>
      <c r="AC10" s="18" t="s">
        <v>31</v>
      </c>
    </row>
    <row r="11" s="1" customFormat="1" customHeight="1" spans="1:29">
      <c r="A11" s="6">
        <v>10</v>
      </c>
      <c r="B11" s="12">
        <v>2852</v>
      </c>
      <c r="C11" s="12" t="s">
        <v>41</v>
      </c>
      <c r="D11" s="6" t="s">
        <v>39</v>
      </c>
      <c r="E11" s="10">
        <v>155403</v>
      </c>
      <c r="F11" s="9">
        <v>55180</v>
      </c>
      <c r="G11" s="10">
        <v>1705</v>
      </c>
      <c r="H11" s="11">
        <v>0.35507680031917</v>
      </c>
      <c r="I11" s="19">
        <v>5013</v>
      </c>
      <c r="J11" s="19">
        <v>1780</v>
      </c>
      <c r="K11" s="20">
        <v>55</v>
      </c>
      <c r="L11" s="18">
        <f>VLOOKUP(B:B,[1]门店类型!$C:$I,7,0)</f>
        <v>110580.4</v>
      </c>
      <c r="M11" s="18">
        <f>VLOOKUP(B:B,[1]门店类型!$C:$M,11,0)</f>
        <v>1695.6</v>
      </c>
      <c r="N11" s="18">
        <f t="shared" si="0"/>
        <v>108884.8</v>
      </c>
      <c r="O11" s="18">
        <f>VLOOKUP(B:B,[1]门店类型!$C:$N,12,0)</f>
        <v>-150.68</v>
      </c>
      <c r="P11" s="18">
        <f>VLOOKUP(B:B,[1]门店类型!$C:$O,13,0)</f>
        <v>123.07</v>
      </c>
      <c r="Q11" s="18">
        <f>VLOOKUP(B:B,[1]门店类型!$C:$J,8,0)</f>
        <v>35507.94</v>
      </c>
      <c r="R11" s="18">
        <f t="shared" si="1"/>
        <v>35781.69</v>
      </c>
      <c r="S11" s="18">
        <f>VLOOKUP(B:B,[1]门店类型!$C:$L,10,0)</f>
        <v>1</v>
      </c>
      <c r="T11" s="18">
        <f>VLOOKUP(B:B,[1]门店类型!$C:$G,5,0)</f>
        <v>1314</v>
      </c>
      <c r="U11" s="18">
        <f t="shared" si="2"/>
        <v>1313</v>
      </c>
      <c r="V11" s="18">
        <f t="shared" si="3"/>
        <v>108884.8</v>
      </c>
      <c r="W11" s="18">
        <f t="shared" si="4"/>
        <v>35781.69</v>
      </c>
      <c r="X11" s="18">
        <f t="shared" si="5"/>
        <v>1313</v>
      </c>
      <c r="Y11" s="27">
        <f t="shared" si="6"/>
        <v>0.700660862402914</v>
      </c>
      <c r="Z11" s="27">
        <f t="shared" si="7"/>
        <v>0.648453968829286</v>
      </c>
      <c r="AA11" s="18">
        <f>VLOOKUP(B:B,[1]门店类型!$C:$U,19,0)</f>
        <v>31</v>
      </c>
      <c r="AB11" s="28">
        <f t="shared" si="8"/>
        <v>3512.41290322581</v>
      </c>
      <c r="AC11" s="18" t="s">
        <v>31</v>
      </c>
    </row>
    <row r="12" s="1" customFormat="1" customHeight="1" spans="1:29">
      <c r="A12" s="6">
        <v>11</v>
      </c>
      <c r="B12" s="12">
        <v>107728</v>
      </c>
      <c r="C12" s="12" t="s">
        <v>42</v>
      </c>
      <c r="D12" s="6" t="s">
        <v>39</v>
      </c>
      <c r="E12" s="10">
        <v>149792</v>
      </c>
      <c r="F12" s="9">
        <v>51367</v>
      </c>
      <c r="G12" s="10">
        <v>1705</v>
      </c>
      <c r="H12" s="11">
        <v>0.342922185430464</v>
      </c>
      <c r="I12" s="19">
        <v>4832</v>
      </c>
      <c r="J12" s="19">
        <v>1657</v>
      </c>
      <c r="K12" s="20">
        <v>55</v>
      </c>
      <c r="L12" s="18">
        <f>VLOOKUP(B:B,[1]门店类型!$C:$I,7,0)</f>
        <v>96711.04</v>
      </c>
      <c r="M12" s="18">
        <f>VLOOKUP(B:B,[1]门店类型!$C:$M,11,0)</f>
        <v>0</v>
      </c>
      <c r="N12" s="18">
        <f t="shared" si="0"/>
        <v>96711.04</v>
      </c>
      <c r="O12" s="18">
        <f>VLOOKUP(B:B,[1]门店类型!$C:$N,12,0)</f>
        <v>0</v>
      </c>
      <c r="P12" s="18">
        <f>VLOOKUP(B:B,[1]门店类型!$C:$O,13,0)</f>
        <v>367.56</v>
      </c>
      <c r="Q12" s="18">
        <f>VLOOKUP(B:B,[1]门店类型!$C:$J,8,0)</f>
        <v>37249.88</v>
      </c>
      <c r="R12" s="18">
        <f t="shared" si="1"/>
        <v>37617.44</v>
      </c>
      <c r="S12" s="18">
        <f>VLOOKUP(B:B,[1]门店类型!$C:$L,10,0)</f>
        <v>0</v>
      </c>
      <c r="T12" s="18">
        <f>VLOOKUP(B:B,[1]门店类型!$C:$G,5,0)</f>
        <v>1298</v>
      </c>
      <c r="U12" s="18">
        <f t="shared" si="2"/>
        <v>1298</v>
      </c>
      <c r="V12" s="18">
        <f t="shared" si="3"/>
        <v>96711.04</v>
      </c>
      <c r="W12" s="18">
        <f t="shared" si="4"/>
        <v>37617.44</v>
      </c>
      <c r="X12" s="18">
        <f t="shared" si="5"/>
        <v>1298</v>
      </c>
      <c r="Y12" s="27">
        <f t="shared" si="6"/>
        <v>0.645635547959838</v>
      </c>
      <c r="Z12" s="27">
        <f t="shared" si="7"/>
        <v>0.732326980357038</v>
      </c>
      <c r="AA12" s="18">
        <f>VLOOKUP(B:B,[1]门店类型!$C:$U,19,0)</f>
        <v>31</v>
      </c>
      <c r="AB12" s="28">
        <f t="shared" si="8"/>
        <v>3119.71096774194</v>
      </c>
      <c r="AC12" s="18" t="s">
        <v>31</v>
      </c>
    </row>
    <row r="13" s="1" customFormat="1" customHeight="1" spans="1:29">
      <c r="A13" s="6">
        <v>12</v>
      </c>
      <c r="B13" s="12">
        <v>2874</v>
      </c>
      <c r="C13" s="12" t="s">
        <v>43</v>
      </c>
      <c r="D13" s="6" t="s">
        <v>39</v>
      </c>
      <c r="E13" s="10">
        <v>139655</v>
      </c>
      <c r="F13" s="9">
        <v>49414</v>
      </c>
      <c r="G13" s="10">
        <v>1860</v>
      </c>
      <c r="H13" s="11">
        <v>0.353829078801332</v>
      </c>
      <c r="I13" s="19">
        <v>4505</v>
      </c>
      <c r="J13" s="19">
        <v>1594</v>
      </c>
      <c r="K13" s="20">
        <v>60</v>
      </c>
      <c r="L13" s="18">
        <f>VLOOKUP(B:B,[1]门店类型!$C:$I,7,0)</f>
        <v>86704.22</v>
      </c>
      <c r="M13" s="18">
        <f>VLOOKUP(B:B,[1]门店类型!$C:$M,11,0)</f>
        <v>0</v>
      </c>
      <c r="N13" s="18">
        <f t="shared" si="0"/>
        <v>86704.22</v>
      </c>
      <c r="O13" s="18">
        <f>VLOOKUP(B:B,[1]门店类型!$C:$N,12,0)</f>
        <v>0</v>
      </c>
      <c r="P13" s="18">
        <f>VLOOKUP(B:B,[1]门店类型!$C:$O,13,0)</f>
        <v>25.35</v>
      </c>
      <c r="Q13" s="18">
        <f>VLOOKUP(B:B,[1]门店类型!$C:$J,8,0)</f>
        <v>30611.46</v>
      </c>
      <c r="R13" s="18">
        <f t="shared" si="1"/>
        <v>30636.81</v>
      </c>
      <c r="S13" s="18">
        <f>VLOOKUP(B:B,[1]门店类型!$C:$L,10,0)</f>
        <v>0</v>
      </c>
      <c r="T13" s="18">
        <f>VLOOKUP(B:B,[1]门店类型!$C:$G,5,0)</f>
        <v>1307</v>
      </c>
      <c r="U13" s="18">
        <f t="shared" si="2"/>
        <v>1307</v>
      </c>
      <c r="V13" s="18">
        <f t="shared" si="3"/>
        <v>86704.22</v>
      </c>
      <c r="W13" s="18">
        <f t="shared" si="4"/>
        <v>30636.81</v>
      </c>
      <c r="X13" s="18">
        <f t="shared" si="5"/>
        <v>1307</v>
      </c>
      <c r="Y13" s="27">
        <f t="shared" si="6"/>
        <v>0.62084579857506</v>
      </c>
      <c r="Z13" s="27">
        <f t="shared" si="7"/>
        <v>0.620002630833367</v>
      </c>
      <c r="AA13" s="18">
        <f>VLOOKUP(B:B,[1]门店类型!$C:$U,19,0)</f>
        <v>31</v>
      </c>
      <c r="AB13" s="28">
        <f t="shared" si="8"/>
        <v>2796.91032258065</v>
      </c>
      <c r="AC13" s="18" t="s">
        <v>31</v>
      </c>
    </row>
    <row r="14" s="1" customFormat="1" customHeight="1" spans="1:29">
      <c r="A14" s="6">
        <v>13</v>
      </c>
      <c r="B14" s="12">
        <v>2873</v>
      </c>
      <c r="C14" s="12" t="s">
        <v>44</v>
      </c>
      <c r="D14" s="6" t="s">
        <v>39</v>
      </c>
      <c r="E14" s="10">
        <v>143282</v>
      </c>
      <c r="F14" s="9">
        <v>52173</v>
      </c>
      <c r="G14" s="10">
        <v>1488</v>
      </c>
      <c r="H14" s="11">
        <v>0.364128083080917</v>
      </c>
      <c r="I14" s="19">
        <v>4622</v>
      </c>
      <c r="J14" s="19">
        <v>1683</v>
      </c>
      <c r="K14" s="20">
        <v>48</v>
      </c>
      <c r="L14" s="18">
        <f>VLOOKUP(B:B,[1]门店类型!$C:$I,7,0)</f>
        <v>97249.5</v>
      </c>
      <c r="M14" s="18">
        <f>VLOOKUP(B:B,[1]门店类型!$C:$M,11,0)</f>
        <v>0</v>
      </c>
      <c r="N14" s="18">
        <f t="shared" si="0"/>
        <v>97249.5</v>
      </c>
      <c r="O14" s="18">
        <f>VLOOKUP(B:B,[1]门店类型!$C:$N,12,0)</f>
        <v>0</v>
      </c>
      <c r="P14" s="18">
        <f>VLOOKUP(B:B,[1]门店类型!$C:$O,13,0)</f>
        <v>191.98</v>
      </c>
      <c r="Q14" s="18">
        <f>VLOOKUP(B:B,[1]门店类型!$C:$J,8,0)</f>
        <v>38768.06</v>
      </c>
      <c r="R14" s="18">
        <f t="shared" si="1"/>
        <v>38960.04</v>
      </c>
      <c r="S14" s="18">
        <f>VLOOKUP(B:B,[1]门店类型!$C:$L,10,0)</f>
        <v>0</v>
      </c>
      <c r="T14" s="18">
        <f>VLOOKUP(B:B,[1]门店类型!$C:$G,5,0)</f>
        <v>1016</v>
      </c>
      <c r="U14" s="18">
        <f t="shared" si="2"/>
        <v>1016</v>
      </c>
      <c r="V14" s="18">
        <f t="shared" si="3"/>
        <v>97249.5</v>
      </c>
      <c r="W14" s="18">
        <f t="shared" si="4"/>
        <v>38960.04</v>
      </c>
      <c r="X14" s="18">
        <f t="shared" si="5"/>
        <v>1016</v>
      </c>
      <c r="Y14" s="27">
        <f t="shared" si="6"/>
        <v>0.678727963037925</v>
      </c>
      <c r="Z14" s="27">
        <f t="shared" si="7"/>
        <v>0.746747168075441</v>
      </c>
      <c r="AA14" s="18">
        <f>VLOOKUP(B:B,[1]门店类型!$C:$U,19,0)</f>
        <v>31</v>
      </c>
      <c r="AB14" s="28">
        <f t="shared" si="8"/>
        <v>3137.08064516129</v>
      </c>
      <c r="AC14" s="18" t="s">
        <v>31</v>
      </c>
    </row>
    <row r="15" s="1" customFormat="1" customHeight="1" spans="1:29">
      <c r="A15" s="6">
        <v>14</v>
      </c>
      <c r="B15" s="12">
        <v>2851</v>
      </c>
      <c r="C15" s="12" t="s">
        <v>45</v>
      </c>
      <c r="D15" s="6" t="s">
        <v>39</v>
      </c>
      <c r="E15" s="10">
        <v>139593</v>
      </c>
      <c r="F15" s="9">
        <v>49538</v>
      </c>
      <c r="G15" s="10">
        <v>2108</v>
      </c>
      <c r="H15" s="11">
        <v>0.354874528092383</v>
      </c>
      <c r="I15" s="19">
        <v>4503</v>
      </c>
      <c r="J15" s="19">
        <v>1598</v>
      </c>
      <c r="K15" s="20">
        <v>68</v>
      </c>
      <c r="L15" s="18">
        <f>VLOOKUP(B:B,[1]门店类型!$C:$I,7,0)</f>
        <v>53154.46</v>
      </c>
      <c r="M15" s="18">
        <f>VLOOKUP(B:B,[1]门店类型!$C:$M,11,0)</f>
        <v>0</v>
      </c>
      <c r="N15" s="18">
        <f t="shared" si="0"/>
        <v>53154.46</v>
      </c>
      <c r="O15" s="18">
        <f>VLOOKUP(B:B,[1]门店类型!$C:$N,12,0)</f>
        <v>0</v>
      </c>
      <c r="P15" s="18">
        <f>VLOOKUP(B:B,[1]门店类型!$C:$O,13,0)</f>
        <v>114.72</v>
      </c>
      <c r="Q15" s="18">
        <f>VLOOKUP(B:B,[1]门店类型!$C:$J,8,0)</f>
        <v>18041.21</v>
      </c>
      <c r="R15" s="18">
        <f t="shared" si="1"/>
        <v>18155.93</v>
      </c>
      <c r="S15" s="18">
        <f>VLOOKUP(B:B,[1]门店类型!$C:$L,10,0)</f>
        <v>0</v>
      </c>
      <c r="T15" s="18">
        <f>VLOOKUP(B:B,[1]门店类型!$C:$G,5,0)</f>
        <v>1076</v>
      </c>
      <c r="U15" s="18">
        <f t="shared" si="2"/>
        <v>1076</v>
      </c>
      <c r="V15" s="18">
        <f t="shared" si="3"/>
        <v>53154.46</v>
      </c>
      <c r="W15" s="18">
        <f t="shared" si="4"/>
        <v>18155.93</v>
      </c>
      <c r="X15" s="18">
        <f t="shared" si="5"/>
        <v>1076</v>
      </c>
      <c r="Y15" s="27">
        <f t="shared" si="6"/>
        <v>0.380781701088163</v>
      </c>
      <c r="Z15" s="27">
        <f t="shared" si="7"/>
        <v>0.36650510719044</v>
      </c>
      <c r="AA15" s="18">
        <f>VLOOKUP(B:B,[1]门店类型!$C:$U,19,0)</f>
        <v>31</v>
      </c>
      <c r="AB15" s="28">
        <f t="shared" si="8"/>
        <v>1714.66</v>
      </c>
      <c r="AC15" s="18" t="s">
        <v>31</v>
      </c>
    </row>
    <row r="16" s="1" customFormat="1" customHeight="1" spans="1:29">
      <c r="A16" s="6">
        <v>15</v>
      </c>
      <c r="B16" s="12">
        <v>104533</v>
      </c>
      <c r="C16" s="12" t="s">
        <v>46</v>
      </c>
      <c r="D16" s="6" t="s">
        <v>39</v>
      </c>
      <c r="E16" s="10">
        <v>130169</v>
      </c>
      <c r="F16" s="9">
        <v>47182</v>
      </c>
      <c r="G16" s="10">
        <v>1860</v>
      </c>
      <c r="H16" s="11">
        <v>0.362467254108121</v>
      </c>
      <c r="I16" s="19">
        <v>4199</v>
      </c>
      <c r="J16" s="19">
        <v>1522</v>
      </c>
      <c r="K16" s="20">
        <v>60</v>
      </c>
      <c r="L16" s="18">
        <f>VLOOKUP(B:B,[1]门店类型!$C:$I,7,0)</f>
        <v>78398.99</v>
      </c>
      <c r="M16" s="18">
        <f>VLOOKUP(B:B,[1]门店类型!$C:$M,11,0)</f>
        <v>0</v>
      </c>
      <c r="N16" s="18">
        <f t="shared" si="0"/>
        <v>78398.99</v>
      </c>
      <c r="O16" s="18">
        <f>VLOOKUP(B:B,[1]门店类型!$C:$N,12,0)</f>
        <v>0</v>
      </c>
      <c r="P16" s="18">
        <f>VLOOKUP(B:B,[1]门店类型!$C:$O,13,0)</f>
        <v>30.21</v>
      </c>
      <c r="Q16" s="18">
        <f>VLOOKUP(B:B,[1]门店类型!$C:$J,8,0)</f>
        <v>29061.12</v>
      </c>
      <c r="R16" s="18">
        <f t="shared" si="1"/>
        <v>29091.33</v>
      </c>
      <c r="S16" s="18">
        <f>VLOOKUP(B:B,[1]门店类型!$C:$L,10,0)</f>
        <v>0</v>
      </c>
      <c r="T16" s="18">
        <f>VLOOKUP(B:B,[1]门店类型!$C:$G,5,0)</f>
        <v>1295</v>
      </c>
      <c r="U16" s="18">
        <f t="shared" si="2"/>
        <v>1295</v>
      </c>
      <c r="V16" s="18">
        <f t="shared" si="3"/>
        <v>78398.99</v>
      </c>
      <c r="W16" s="18">
        <f t="shared" si="4"/>
        <v>29091.33</v>
      </c>
      <c r="X16" s="18">
        <f t="shared" si="5"/>
        <v>1295</v>
      </c>
      <c r="Y16" s="27">
        <f t="shared" si="6"/>
        <v>0.602286181809801</v>
      </c>
      <c r="Z16" s="27">
        <f t="shared" si="7"/>
        <v>0.616576872536137</v>
      </c>
      <c r="AA16" s="18">
        <f>VLOOKUP(B:B,[1]门店类型!$C:$U,19,0)</f>
        <v>31</v>
      </c>
      <c r="AB16" s="28">
        <f t="shared" si="8"/>
        <v>2528.99967741936</v>
      </c>
      <c r="AC16" s="18" t="s">
        <v>31</v>
      </c>
    </row>
    <row r="17" s="1" customFormat="1" customHeight="1" spans="1:29">
      <c r="A17" s="6">
        <v>16</v>
      </c>
      <c r="B17" s="12">
        <v>2844</v>
      </c>
      <c r="C17" s="12" t="s">
        <v>47</v>
      </c>
      <c r="D17" s="6" t="s">
        <v>39</v>
      </c>
      <c r="E17" s="10">
        <v>114142</v>
      </c>
      <c r="F17" s="9">
        <v>40455</v>
      </c>
      <c r="G17" s="10">
        <v>1395</v>
      </c>
      <c r="H17" s="11">
        <v>0.354426941879413</v>
      </c>
      <c r="I17" s="19">
        <v>3682</v>
      </c>
      <c r="J17" s="19">
        <v>1305</v>
      </c>
      <c r="K17" s="20">
        <v>45</v>
      </c>
      <c r="L17" s="18">
        <f>VLOOKUP(B:B,[1]门店类型!$C:$I,7,0)</f>
        <v>73670.61</v>
      </c>
      <c r="M17" s="18">
        <f>VLOOKUP(B:B,[1]门店类型!$C:$M,11,0)</f>
        <v>0</v>
      </c>
      <c r="N17" s="18">
        <f t="shared" si="0"/>
        <v>73670.61</v>
      </c>
      <c r="O17" s="18">
        <f>VLOOKUP(B:B,[1]门店类型!$C:$N,12,0)</f>
        <v>0</v>
      </c>
      <c r="P17" s="18">
        <f>VLOOKUP(B:B,[1]门店类型!$C:$O,13,0)</f>
        <v>58.82</v>
      </c>
      <c r="Q17" s="18">
        <f>VLOOKUP(B:B,[1]门店类型!$C:$J,8,0)</f>
        <v>26551.23</v>
      </c>
      <c r="R17" s="18">
        <f t="shared" si="1"/>
        <v>26610.05</v>
      </c>
      <c r="S17" s="18">
        <f>VLOOKUP(B:B,[1]门店类型!$C:$L,10,0)</f>
        <v>0</v>
      </c>
      <c r="T17" s="18">
        <f>VLOOKUP(B:B,[1]门店类型!$C:$G,5,0)</f>
        <v>996</v>
      </c>
      <c r="U17" s="18">
        <f t="shared" si="2"/>
        <v>996</v>
      </c>
      <c r="V17" s="18">
        <f t="shared" si="3"/>
        <v>73670.61</v>
      </c>
      <c r="W17" s="18">
        <f t="shared" si="4"/>
        <v>26610.05</v>
      </c>
      <c r="X17" s="18">
        <f t="shared" si="5"/>
        <v>996</v>
      </c>
      <c r="Y17" s="27">
        <f t="shared" si="6"/>
        <v>0.645429465052303</v>
      </c>
      <c r="Z17" s="27">
        <f t="shared" si="7"/>
        <v>0.657769126189593</v>
      </c>
      <c r="AA17" s="18">
        <f>VLOOKUP(B:B,[1]门店类型!$C:$U,19,0)</f>
        <v>31</v>
      </c>
      <c r="AB17" s="28">
        <f t="shared" si="8"/>
        <v>2376.47129032258</v>
      </c>
      <c r="AC17" s="18" t="s">
        <v>31</v>
      </c>
    </row>
    <row r="18" s="1" customFormat="1" customHeight="1" spans="1:29">
      <c r="A18" s="6">
        <v>17</v>
      </c>
      <c r="B18" s="12">
        <v>123007</v>
      </c>
      <c r="C18" s="12" t="s">
        <v>48</v>
      </c>
      <c r="D18" s="6" t="s">
        <v>39</v>
      </c>
      <c r="E18" s="10">
        <v>108376</v>
      </c>
      <c r="F18" s="9">
        <v>38130</v>
      </c>
      <c r="G18" s="10">
        <v>1240</v>
      </c>
      <c r="H18" s="11">
        <v>0.351830663615561</v>
      </c>
      <c r="I18" s="19">
        <v>3496</v>
      </c>
      <c r="J18" s="19">
        <v>1230</v>
      </c>
      <c r="K18" s="20">
        <v>40</v>
      </c>
      <c r="L18" s="18">
        <f>VLOOKUP(B:B,[1]门店类型!$C:$I,7,0)</f>
        <v>59497.74</v>
      </c>
      <c r="M18" s="18">
        <f>VLOOKUP(B:B,[1]门店类型!$C:$M,11,0)</f>
        <v>0</v>
      </c>
      <c r="N18" s="18">
        <f t="shared" si="0"/>
        <v>59497.74</v>
      </c>
      <c r="O18" s="18">
        <f>VLOOKUP(B:B,[1]门店类型!$C:$N,12,0)</f>
        <v>0</v>
      </c>
      <c r="P18" s="18">
        <f>VLOOKUP(B:B,[1]门店类型!$C:$O,13,0)</f>
        <v>78.6</v>
      </c>
      <c r="Q18" s="18">
        <f>VLOOKUP(B:B,[1]门店类型!$C:$J,8,0)</f>
        <v>21559.33</v>
      </c>
      <c r="R18" s="18">
        <f t="shared" si="1"/>
        <v>21637.93</v>
      </c>
      <c r="S18" s="18">
        <f>VLOOKUP(B:B,[1]门店类型!$C:$L,10,0)</f>
        <v>0</v>
      </c>
      <c r="T18" s="18">
        <f>VLOOKUP(B:B,[1]门店类型!$C:$G,5,0)</f>
        <v>939</v>
      </c>
      <c r="U18" s="18">
        <f t="shared" si="2"/>
        <v>939</v>
      </c>
      <c r="V18" s="18">
        <f t="shared" si="3"/>
        <v>59497.74</v>
      </c>
      <c r="W18" s="18">
        <f t="shared" si="4"/>
        <v>21637.93</v>
      </c>
      <c r="X18" s="18">
        <f t="shared" si="5"/>
        <v>939</v>
      </c>
      <c r="Y18" s="27">
        <f t="shared" si="6"/>
        <v>0.548993688639551</v>
      </c>
      <c r="Z18" s="27">
        <f t="shared" si="7"/>
        <v>0.567477838971938</v>
      </c>
      <c r="AA18" s="18">
        <f>VLOOKUP(B:B,[1]门店类型!$C:$U,19,0)</f>
        <v>31</v>
      </c>
      <c r="AB18" s="28">
        <f t="shared" si="8"/>
        <v>1919.28193548387</v>
      </c>
      <c r="AC18" s="18" t="s">
        <v>31</v>
      </c>
    </row>
    <row r="19" s="1" customFormat="1" customHeight="1" spans="1:29">
      <c r="A19" s="6">
        <v>18</v>
      </c>
      <c r="B19" s="12">
        <v>2853</v>
      </c>
      <c r="C19" s="12" t="s">
        <v>49</v>
      </c>
      <c r="D19" s="6" t="s">
        <v>39</v>
      </c>
      <c r="E19" s="10">
        <v>93124</v>
      </c>
      <c r="F19" s="9">
        <v>36580</v>
      </c>
      <c r="G19" s="10">
        <v>1240</v>
      </c>
      <c r="H19" s="11">
        <v>0.392809587217044</v>
      </c>
      <c r="I19" s="19">
        <v>3004</v>
      </c>
      <c r="J19" s="19">
        <v>1180</v>
      </c>
      <c r="K19" s="20">
        <v>40</v>
      </c>
      <c r="L19" s="18">
        <f>VLOOKUP(B:B,[1]门店类型!$C:$I,7,0)</f>
        <v>50395.54</v>
      </c>
      <c r="M19" s="18">
        <f>VLOOKUP(B:B,[1]门店类型!$C:$M,11,0)</f>
        <v>0</v>
      </c>
      <c r="N19" s="18">
        <f t="shared" si="0"/>
        <v>50395.54</v>
      </c>
      <c r="O19" s="18">
        <f>VLOOKUP(B:B,[1]门店类型!$C:$N,12,0)</f>
        <v>0</v>
      </c>
      <c r="P19" s="18">
        <f>VLOOKUP(B:B,[1]门店类型!$C:$O,13,0)</f>
        <v>30.42</v>
      </c>
      <c r="Q19" s="18">
        <f>VLOOKUP(B:B,[1]门店类型!$C:$J,8,0)</f>
        <v>18044.55</v>
      </c>
      <c r="R19" s="18">
        <f t="shared" si="1"/>
        <v>18074.97</v>
      </c>
      <c r="S19" s="18">
        <f>VLOOKUP(B:B,[1]门店类型!$C:$L,10,0)</f>
        <v>0</v>
      </c>
      <c r="T19" s="18">
        <f>VLOOKUP(B:B,[1]门店类型!$C:$G,5,0)</f>
        <v>790</v>
      </c>
      <c r="U19" s="18">
        <f t="shared" si="2"/>
        <v>790</v>
      </c>
      <c r="V19" s="18">
        <f t="shared" si="3"/>
        <v>50395.54</v>
      </c>
      <c r="W19" s="18">
        <f t="shared" si="4"/>
        <v>18074.97</v>
      </c>
      <c r="X19" s="18">
        <f t="shared" si="5"/>
        <v>790</v>
      </c>
      <c r="Y19" s="27">
        <f t="shared" si="6"/>
        <v>0.541165972252051</v>
      </c>
      <c r="Z19" s="27">
        <f t="shared" si="7"/>
        <v>0.494121651175506</v>
      </c>
      <c r="AA19" s="18">
        <f>VLOOKUP(B:B,[1]门店类型!$C:$U,19,0)</f>
        <v>31</v>
      </c>
      <c r="AB19" s="28">
        <f t="shared" si="8"/>
        <v>1625.66258064516</v>
      </c>
      <c r="AC19" s="18" t="s">
        <v>31</v>
      </c>
    </row>
    <row r="20" s="1" customFormat="1" customHeight="1" spans="1:29">
      <c r="A20" s="6">
        <v>19</v>
      </c>
      <c r="B20" s="12">
        <v>117923</v>
      </c>
      <c r="C20" s="12" t="s">
        <v>50</v>
      </c>
      <c r="D20" s="6" t="s">
        <v>39</v>
      </c>
      <c r="E20" s="10">
        <v>105400</v>
      </c>
      <c r="F20" s="9">
        <v>38316</v>
      </c>
      <c r="G20" s="10">
        <v>1240</v>
      </c>
      <c r="H20" s="11">
        <v>0.363529411764706</v>
      </c>
      <c r="I20" s="19">
        <v>3400</v>
      </c>
      <c r="J20" s="19">
        <v>1236</v>
      </c>
      <c r="K20" s="20">
        <v>40</v>
      </c>
      <c r="L20" s="18">
        <f>VLOOKUP(B:B,[1]门店类型!$C:$I,7,0)</f>
        <v>49235.52</v>
      </c>
      <c r="M20" s="18">
        <f>VLOOKUP(B:B,[1]门店类型!$C:$M,11,0)</f>
        <v>0</v>
      </c>
      <c r="N20" s="18">
        <f t="shared" si="0"/>
        <v>49235.52</v>
      </c>
      <c r="O20" s="18">
        <f>VLOOKUP(B:B,[1]门店类型!$C:$N,12,0)</f>
        <v>0</v>
      </c>
      <c r="P20" s="18">
        <f>VLOOKUP(B:B,[1]门店类型!$C:$O,13,0)</f>
        <v>78.6</v>
      </c>
      <c r="Q20" s="18">
        <f>VLOOKUP(B:B,[1]门店类型!$C:$J,8,0)</f>
        <v>21257.29</v>
      </c>
      <c r="R20" s="18">
        <f t="shared" si="1"/>
        <v>21335.89</v>
      </c>
      <c r="S20" s="18">
        <f>VLOOKUP(B:B,[1]门店类型!$C:$L,10,0)</f>
        <v>0</v>
      </c>
      <c r="T20" s="18">
        <f>VLOOKUP(B:B,[1]门店类型!$C:$G,5,0)</f>
        <v>749</v>
      </c>
      <c r="U20" s="18">
        <f t="shared" si="2"/>
        <v>749</v>
      </c>
      <c r="V20" s="18">
        <f t="shared" si="3"/>
        <v>49235.52</v>
      </c>
      <c r="W20" s="18">
        <f t="shared" si="4"/>
        <v>21335.89</v>
      </c>
      <c r="X20" s="18">
        <f t="shared" si="5"/>
        <v>749</v>
      </c>
      <c r="Y20" s="27">
        <f t="shared" si="6"/>
        <v>0.467130170777989</v>
      </c>
      <c r="Z20" s="27">
        <f t="shared" si="7"/>
        <v>0.556840223405366</v>
      </c>
      <c r="AA20" s="18">
        <f>VLOOKUP(B:B,[1]门店类型!$C:$U,19,0)</f>
        <v>31</v>
      </c>
      <c r="AB20" s="28">
        <f t="shared" si="8"/>
        <v>1588.24258064516</v>
      </c>
      <c r="AC20" s="18" t="s">
        <v>31</v>
      </c>
    </row>
    <row r="21" s="1" customFormat="1" customHeight="1" spans="1:29">
      <c r="A21" s="6">
        <v>20</v>
      </c>
      <c r="B21" s="12">
        <v>122718</v>
      </c>
      <c r="C21" s="12" t="s">
        <v>51</v>
      </c>
      <c r="D21" s="6" t="s">
        <v>39</v>
      </c>
      <c r="E21" s="10">
        <v>93062</v>
      </c>
      <c r="F21" s="9">
        <v>35898</v>
      </c>
      <c r="G21" s="10">
        <v>868</v>
      </c>
      <c r="H21" s="11">
        <v>0.385742838107928</v>
      </c>
      <c r="I21" s="19">
        <v>3002</v>
      </c>
      <c r="J21" s="19">
        <v>1158</v>
      </c>
      <c r="K21" s="20">
        <v>28</v>
      </c>
      <c r="L21" s="18">
        <f>VLOOKUP(B:B,[1]门店类型!$C:$I,7,0)</f>
        <v>38796.21</v>
      </c>
      <c r="M21" s="18">
        <f>VLOOKUP(B:B,[1]门店类型!$C:$M,11,0)</f>
        <v>0</v>
      </c>
      <c r="N21" s="18">
        <f t="shared" si="0"/>
        <v>38796.21</v>
      </c>
      <c r="O21" s="18">
        <f>VLOOKUP(B:B,[1]门店类型!$C:$N,12,0)</f>
        <v>0</v>
      </c>
      <c r="P21" s="18">
        <f>VLOOKUP(B:B,[1]门店类型!$C:$O,13,0)</f>
        <v>15.21</v>
      </c>
      <c r="Q21" s="18">
        <f>VLOOKUP(B:B,[1]门店类型!$C:$J,8,0)</f>
        <v>17472.38</v>
      </c>
      <c r="R21" s="18">
        <f t="shared" si="1"/>
        <v>17487.59</v>
      </c>
      <c r="S21" s="18">
        <f>VLOOKUP(B:B,[1]门店类型!$C:$L,10,0)</f>
        <v>0</v>
      </c>
      <c r="T21" s="18">
        <f>VLOOKUP(B:B,[1]门店类型!$C:$G,5,0)</f>
        <v>557</v>
      </c>
      <c r="U21" s="18">
        <f t="shared" si="2"/>
        <v>557</v>
      </c>
      <c r="V21" s="18">
        <f t="shared" si="3"/>
        <v>38796.21</v>
      </c>
      <c r="W21" s="18">
        <f t="shared" si="4"/>
        <v>17487.59</v>
      </c>
      <c r="X21" s="18">
        <f t="shared" si="5"/>
        <v>557</v>
      </c>
      <c r="Y21" s="27">
        <f t="shared" si="6"/>
        <v>0.416885624637339</v>
      </c>
      <c r="Z21" s="27">
        <f t="shared" si="7"/>
        <v>0.487146637695693</v>
      </c>
      <c r="AA21" s="18">
        <f>VLOOKUP(B:B,[1]门店类型!$C:$U,19,0)</f>
        <v>31</v>
      </c>
      <c r="AB21" s="28">
        <f t="shared" si="8"/>
        <v>1251.49064516129</v>
      </c>
      <c r="AC21" s="18" t="s">
        <v>31</v>
      </c>
    </row>
    <row r="22" s="1" customFormat="1" customHeight="1" spans="1:29">
      <c r="A22" s="6">
        <v>21</v>
      </c>
      <c r="B22" s="6">
        <v>2526</v>
      </c>
      <c r="C22" s="6" t="s">
        <v>52</v>
      </c>
      <c r="D22" s="6" t="s">
        <v>53</v>
      </c>
      <c r="E22" s="9">
        <v>265635.49640548</v>
      </c>
      <c r="F22" s="9">
        <v>107688.630242782</v>
      </c>
      <c r="G22" s="10">
        <v>3038</v>
      </c>
      <c r="H22" s="11">
        <v>0.4054</v>
      </c>
      <c r="I22" s="9">
        <v>8568.88698082192</v>
      </c>
      <c r="J22" s="9">
        <v>3473.82678202521</v>
      </c>
      <c r="K22" s="10">
        <v>98</v>
      </c>
      <c r="L22" s="18">
        <f>VLOOKUP(B:B,[1]门店类型!$C:$I,7,0)</f>
        <v>167595.08</v>
      </c>
      <c r="M22" s="18">
        <f>VLOOKUP(B:B,[1]门店类型!$C:$M,11,0)</f>
        <v>0</v>
      </c>
      <c r="N22" s="18">
        <f t="shared" si="0"/>
        <v>167595.08</v>
      </c>
      <c r="O22" s="18">
        <f>VLOOKUP(B:B,[1]门店类型!$C:$N,12,0)</f>
        <v>0</v>
      </c>
      <c r="P22" s="18">
        <f>VLOOKUP(B:B,[1]门店类型!$C:$O,13,0)</f>
        <v>476.1</v>
      </c>
      <c r="Q22" s="18">
        <f>VLOOKUP(B:B,[1]门店类型!$C:$J,8,0)</f>
        <v>61806.98</v>
      </c>
      <c r="R22" s="18">
        <f t="shared" si="1"/>
        <v>62283.08</v>
      </c>
      <c r="S22" s="18">
        <f>VLOOKUP(B:B,[1]门店类型!$C:$L,10,0)</f>
        <v>0</v>
      </c>
      <c r="T22" s="18">
        <f>VLOOKUP(B:B,[1]门店类型!$C:$G,5,0)</f>
        <v>2297</v>
      </c>
      <c r="U22" s="18">
        <f t="shared" si="2"/>
        <v>2297</v>
      </c>
      <c r="V22" s="18">
        <f t="shared" si="3"/>
        <v>167595.08</v>
      </c>
      <c r="W22" s="18">
        <f t="shared" si="4"/>
        <v>62283.08</v>
      </c>
      <c r="X22" s="18">
        <f t="shared" si="5"/>
        <v>2297</v>
      </c>
      <c r="Y22" s="27">
        <f t="shared" si="6"/>
        <v>0.630921252121268</v>
      </c>
      <c r="Z22" s="27">
        <f t="shared" si="7"/>
        <v>0.578362635494425</v>
      </c>
      <c r="AA22" s="18">
        <f>VLOOKUP(B:B,[1]门店类型!$C:$U,19,0)</f>
        <v>31</v>
      </c>
      <c r="AB22" s="28">
        <f t="shared" si="8"/>
        <v>5406.29290322581</v>
      </c>
      <c r="AC22" s="18" t="s">
        <v>31</v>
      </c>
    </row>
    <row r="23" s="1" customFormat="1" customHeight="1" spans="1:29">
      <c r="A23" s="6">
        <v>22</v>
      </c>
      <c r="B23" s="6">
        <v>107658</v>
      </c>
      <c r="C23" s="6" t="s">
        <v>54</v>
      </c>
      <c r="D23" s="6" t="s">
        <v>53</v>
      </c>
      <c r="E23" s="9">
        <v>254772.056843836</v>
      </c>
      <c r="F23" s="9">
        <v>89374.0375408175</v>
      </c>
      <c r="G23" s="10">
        <v>3193</v>
      </c>
      <c r="H23" s="11">
        <v>0.3508</v>
      </c>
      <c r="I23" s="9">
        <v>8218.45344657534</v>
      </c>
      <c r="J23" s="9">
        <v>2883.03346905863</v>
      </c>
      <c r="K23" s="10">
        <v>103</v>
      </c>
      <c r="L23" s="18">
        <f>VLOOKUP(B:B,[1]门店类型!$C:$I,7,0)</f>
        <v>180627.56</v>
      </c>
      <c r="M23" s="18">
        <f>VLOOKUP(B:B,[1]门店类型!$C:$M,11,0)</f>
        <v>0</v>
      </c>
      <c r="N23" s="18">
        <f t="shared" si="0"/>
        <v>180627.56</v>
      </c>
      <c r="O23" s="18">
        <f>VLOOKUP(B:B,[1]门店类型!$C:$N,12,0)</f>
        <v>0</v>
      </c>
      <c r="P23" s="18">
        <f>VLOOKUP(B:B,[1]门店类型!$C:$O,13,0)</f>
        <v>1004.23</v>
      </c>
      <c r="Q23" s="18">
        <f>VLOOKUP(B:B,[1]门店类型!$C:$J,8,0)</f>
        <v>64875.16</v>
      </c>
      <c r="R23" s="18">
        <f t="shared" si="1"/>
        <v>65879.39</v>
      </c>
      <c r="S23" s="18">
        <f>VLOOKUP(B:B,[1]门店类型!$C:$L,10,0)</f>
        <v>0</v>
      </c>
      <c r="T23" s="18">
        <f>VLOOKUP(B:B,[1]门店类型!$C:$G,5,0)</f>
        <v>2962</v>
      </c>
      <c r="U23" s="18">
        <f t="shared" si="2"/>
        <v>2962</v>
      </c>
      <c r="V23" s="18">
        <f t="shared" si="3"/>
        <v>180627.56</v>
      </c>
      <c r="W23" s="18">
        <f t="shared" si="4"/>
        <v>65879.39</v>
      </c>
      <c r="X23" s="18">
        <f t="shared" si="5"/>
        <v>2962</v>
      </c>
      <c r="Y23" s="27">
        <f t="shared" si="6"/>
        <v>0.708977123463413</v>
      </c>
      <c r="Z23" s="27">
        <f t="shared" si="7"/>
        <v>0.737119993822732</v>
      </c>
      <c r="AA23" s="18">
        <f>VLOOKUP(B:B,[1]门店类型!$C:$U,19,0)</f>
        <v>31</v>
      </c>
      <c r="AB23" s="28">
        <f t="shared" si="8"/>
        <v>5826.69548387097</v>
      </c>
      <c r="AC23" s="18" t="s">
        <v>31</v>
      </c>
    </row>
    <row r="24" s="1" customFormat="1" customHeight="1" spans="1:29">
      <c r="A24" s="6">
        <v>23</v>
      </c>
      <c r="B24" s="6">
        <v>2817</v>
      </c>
      <c r="C24" s="6" t="s">
        <v>55</v>
      </c>
      <c r="D24" s="6" t="s">
        <v>53</v>
      </c>
      <c r="E24" s="9">
        <v>253498.239623288</v>
      </c>
      <c r="F24" s="9">
        <v>81448.9843909624</v>
      </c>
      <c r="G24" s="10">
        <v>2356</v>
      </c>
      <c r="H24" s="11">
        <v>0.3213</v>
      </c>
      <c r="I24" s="9">
        <v>8177.36256849315</v>
      </c>
      <c r="J24" s="9">
        <v>2627.38659325685</v>
      </c>
      <c r="K24" s="10">
        <v>76</v>
      </c>
      <c r="L24" s="18">
        <f>VLOOKUP(B:B,[1]门店类型!$C:$I,7,0)</f>
        <v>204086.46</v>
      </c>
      <c r="M24" s="18">
        <f>VLOOKUP(B:B,[1]门店类型!$C:$M,11,0)</f>
        <v>0</v>
      </c>
      <c r="N24" s="18">
        <f t="shared" si="0"/>
        <v>204086.46</v>
      </c>
      <c r="O24" s="18">
        <f>VLOOKUP(B:B,[1]门店类型!$C:$N,12,0)</f>
        <v>0</v>
      </c>
      <c r="P24" s="18">
        <f>VLOOKUP(B:B,[1]门店类型!$C:$O,13,0)</f>
        <v>2130.91</v>
      </c>
      <c r="Q24" s="18">
        <f>VLOOKUP(B:B,[1]门店类型!$C:$J,8,0)</f>
        <v>71627.01</v>
      </c>
      <c r="R24" s="18">
        <f t="shared" si="1"/>
        <v>73757.92</v>
      </c>
      <c r="S24" s="18">
        <f>VLOOKUP(B:B,[1]门店类型!$C:$L,10,0)</f>
        <v>0</v>
      </c>
      <c r="T24" s="18">
        <f>VLOOKUP(B:B,[1]门店类型!$C:$G,5,0)</f>
        <v>2106</v>
      </c>
      <c r="U24" s="18">
        <f t="shared" si="2"/>
        <v>2106</v>
      </c>
      <c r="V24" s="18">
        <f t="shared" si="3"/>
        <v>204086.46</v>
      </c>
      <c r="W24" s="18">
        <f t="shared" si="4"/>
        <v>73757.92</v>
      </c>
      <c r="X24" s="18">
        <f t="shared" si="5"/>
        <v>2106</v>
      </c>
      <c r="Y24" s="27">
        <f t="shared" si="6"/>
        <v>0.805080383608515</v>
      </c>
      <c r="Z24" s="27">
        <f t="shared" si="7"/>
        <v>0.905572003770549</v>
      </c>
      <c r="AA24" s="18">
        <f>VLOOKUP(B:B,[1]门店类型!$C:$U,19,0)</f>
        <v>31</v>
      </c>
      <c r="AB24" s="28">
        <f t="shared" si="8"/>
        <v>6583.43419354839</v>
      </c>
      <c r="AC24" s="18" t="s">
        <v>31</v>
      </c>
    </row>
    <row r="25" s="1" customFormat="1" customHeight="1" spans="1:29">
      <c r="A25" s="6">
        <v>24</v>
      </c>
      <c r="B25" s="6">
        <v>2512</v>
      </c>
      <c r="C25" s="6" t="s">
        <v>56</v>
      </c>
      <c r="D25" s="6" t="s">
        <v>53</v>
      </c>
      <c r="E25" s="9">
        <v>232774.083782192</v>
      </c>
      <c r="F25" s="9">
        <v>84403.8827794227</v>
      </c>
      <c r="G25" s="10">
        <v>3069</v>
      </c>
      <c r="H25" s="11">
        <v>0.3626</v>
      </c>
      <c r="I25" s="9">
        <v>7508.84141232877</v>
      </c>
      <c r="J25" s="9">
        <v>2722.70589611041</v>
      </c>
      <c r="K25" s="10">
        <v>99</v>
      </c>
      <c r="L25" s="18">
        <f>VLOOKUP(B:B,[1]门店类型!$C:$I,7,0)</f>
        <v>170112.26</v>
      </c>
      <c r="M25" s="18">
        <f>VLOOKUP(B:B,[1]门店类型!$C:$M,11,0)</f>
        <v>0</v>
      </c>
      <c r="N25" s="18">
        <f t="shared" si="0"/>
        <v>170112.26</v>
      </c>
      <c r="O25" s="18">
        <f>VLOOKUP(B:B,[1]门店类型!$C:$N,12,0)</f>
        <v>0</v>
      </c>
      <c r="P25" s="18">
        <f>VLOOKUP(B:B,[1]门店类型!$C:$O,13,0)</f>
        <v>470.72</v>
      </c>
      <c r="Q25" s="18">
        <f>VLOOKUP(B:B,[1]门店类型!$C:$J,8,0)</f>
        <v>63537.86</v>
      </c>
      <c r="R25" s="18">
        <f t="shared" si="1"/>
        <v>64008.58</v>
      </c>
      <c r="S25" s="18">
        <f>VLOOKUP(B:B,[1]门店类型!$C:$L,10,0)</f>
        <v>0</v>
      </c>
      <c r="T25" s="18">
        <f>VLOOKUP(B:B,[1]门店类型!$C:$G,5,0)</f>
        <v>2559</v>
      </c>
      <c r="U25" s="18">
        <f t="shared" si="2"/>
        <v>2559</v>
      </c>
      <c r="V25" s="18">
        <f t="shared" si="3"/>
        <v>170112.26</v>
      </c>
      <c r="W25" s="18">
        <f t="shared" si="4"/>
        <v>64008.58</v>
      </c>
      <c r="X25" s="18">
        <f t="shared" si="5"/>
        <v>2559</v>
      </c>
      <c r="Y25" s="27">
        <f t="shared" si="6"/>
        <v>0.730804122331655</v>
      </c>
      <c r="Z25" s="27">
        <f t="shared" si="7"/>
        <v>0.758360609633056</v>
      </c>
      <c r="AA25" s="18">
        <f>VLOOKUP(B:B,[1]门店类型!$C:$U,19,0)</f>
        <v>31</v>
      </c>
      <c r="AB25" s="28">
        <f t="shared" si="8"/>
        <v>5487.49225806452</v>
      </c>
      <c r="AC25" s="18" t="s">
        <v>31</v>
      </c>
    </row>
    <row r="26" s="1" customFormat="1" customHeight="1" spans="1:29">
      <c r="A26" s="6">
        <v>25</v>
      </c>
      <c r="B26" s="6">
        <v>117184</v>
      </c>
      <c r="C26" s="6" t="s">
        <v>57</v>
      </c>
      <c r="D26" s="6" t="s">
        <v>53</v>
      </c>
      <c r="E26" s="9">
        <v>244532.128469589</v>
      </c>
      <c r="F26" s="9">
        <v>86808.9056067042</v>
      </c>
      <c r="G26" s="10">
        <v>3069</v>
      </c>
      <c r="H26" s="11">
        <v>0.355</v>
      </c>
      <c r="I26" s="9">
        <v>7888.13317643836</v>
      </c>
      <c r="J26" s="9">
        <v>2800.28727763562</v>
      </c>
      <c r="K26" s="10">
        <v>99</v>
      </c>
      <c r="L26" s="18">
        <f>VLOOKUP(B:B,[1]门店类型!$C:$I,7,0)</f>
        <v>207952.66</v>
      </c>
      <c r="M26" s="18">
        <f>VLOOKUP(B:B,[1]门店类型!$C:$M,11,0)</f>
        <v>0</v>
      </c>
      <c r="N26" s="18">
        <f t="shared" si="0"/>
        <v>207952.66</v>
      </c>
      <c r="O26" s="18">
        <f>VLOOKUP(B:B,[1]门店类型!$C:$N,12,0)</f>
        <v>0</v>
      </c>
      <c r="P26" s="18">
        <f>VLOOKUP(B:B,[1]门店类型!$C:$O,13,0)</f>
        <v>253.15</v>
      </c>
      <c r="Q26" s="18">
        <f>VLOOKUP(B:B,[1]门店类型!$C:$J,8,0)</f>
        <v>75700.73</v>
      </c>
      <c r="R26" s="18">
        <f t="shared" si="1"/>
        <v>75953.88</v>
      </c>
      <c r="S26" s="18">
        <f>VLOOKUP(B:B,[1]门店类型!$C:$L,10,0)</f>
        <v>0</v>
      </c>
      <c r="T26" s="18">
        <f>VLOOKUP(B:B,[1]门店类型!$C:$G,5,0)</f>
        <v>3048</v>
      </c>
      <c r="U26" s="18">
        <f t="shared" si="2"/>
        <v>3048</v>
      </c>
      <c r="V26" s="18">
        <f t="shared" si="3"/>
        <v>207952.66</v>
      </c>
      <c r="W26" s="18">
        <f t="shared" si="4"/>
        <v>75953.88</v>
      </c>
      <c r="X26" s="18">
        <f t="shared" si="5"/>
        <v>3048</v>
      </c>
      <c r="Y26" s="27">
        <f t="shared" si="6"/>
        <v>0.850410378797573</v>
      </c>
      <c r="Z26" s="27">
        <f t="shared" si="7"/>
        <v>0.874954930823758</v>
      </c>
      <c r="AA26" s="18">
        <f>VLOOKUP(B:B,[1]门店类型!$C:$U,19,0)</f>
        <v>31</v>
      </c>
      <c r="AB26" s="28">
        <f t="shared" si="8"/>
        <v>6708.15032258065</v>
      </c>
      <c r="AC26" s="18" t="s">
        <v>31</v>
      </c>
    </row>
    <row r="27" s="1" customFormat="1" customHeight="1" spans="1:29">
      <c r="A27" s="6">
        <v>26</v>
      </c>
      <c r="B27" s="6">
        <v>2520</v>
      </c>
      <c r="C27" s="6" t="s">
        <v>58</v>
      </c>
      <c r="D27" s="6" t="s">
        <v>53</v>
      </c>
      <c r="E27" s="9">
        <v>247615.430773973</v>
      </c>
      <c r="F27" s="9">
        <v>88349.1857001533</v>
      </c>
      <c r="G27" s="10">
        <v>2852</v>
      </c>
      <c r="H27" s="11">
        <v>0.3568</v>
      </c>
      <c r="I27" s="9">
        <v>7987.59454109589</v>
      </c>
      <c r="J27" s="9">
        <v>2849.97373226301</v>
      </c>
      <c r="K27" s="10">
        <v>92</v>
      </c>
      <c r="L27" s="18">
        <f>VLOOKUP(B:B,[1]门店类型!$C:$I,7,0)</f>
        <v>186157.99</v>
      </c>
      <c r="M27" s="18">
        <f>VLOOKUP(B:B,[1]门店类型!$C:$M,11,0)</f>
        <v>0</v>
      </c>
      <c r="N27" s="18">
        <f t="shared" si="0"/>
        <v>186157.99</v>
      </c>
      <c r="O27" s="18">
        <f>VLOOKUP(B:B,[1]门店类型!$C:$N,12,0)</f>
        <v>0</v>
      </c>
      <c r="P27" s="18">
        <f>VLOOKUP(B:B,[1]门店类型!$C:$O,13,0)</f>
        <v>1425.38</v>
      </c>
      <c r="Q27" s="18">
        <f>VLOOKUP(B:B,[1]门店类型!$C:$J,8,0)</f>
        <v>66498.23</v>
      </c>
      <c r="R27" s="18">
        <f t="shared" si="1"/>
        <v>67923.61</v>
      </c>
      <c r="S27" s="18">
        <f>VLOOKUP(B:B,[1]门店类型!$C:$L,10,0)</f>
        <v>0</v>
      </c>
      <c r="T27" s="18">
        <f>VLOOKUP(B:B,[1]门店类型!$C:$G,5,0)</f>
        <v>2603</v>
      </c>
      <c r="U27" s="18">
        <f t="shared" si="2"/>
        <v>2603</v>
      </c>
      <c r="V27" s="18">
        <f t="shared" si="3"/>
        <v>186157.99</v>
      </c>
      <c r="W27" s="18">
        <f t="shared" si="4"/>
        <v>67923.61</v>
      </c>
      <c r="X27" s="18">
        <f t="shared" si="5"/>
        <v>2603</v>
      </c>
      <c r="Y27" s="27">
        <f t="shared" si="6"/>
        <v>0.751802863893114</v>
      </c>
      <c r="Z27" s="27">
        <f t="shared" si="7"/>
        <v>0.76880855733662</v>
      </c>
      <c r="AA27" s="18">
        <f>VLOOKUP(B:B,[1]门店类型!$C:$U,19,0)</f>
        <v>31</v>
      </c>
      <c r="AB27" s="28">
        <f t="shared" si="8"/>
        <v>6005.0964516129</v>
      </c>
      <c r="AC27" s="18" t="s">
        <v>31</v>
      </c>
    </row>
    <row r="28" s="1" customFormat="1" customHeight="1" spans="1:29">
      <c r="A28" s="6">
        <v>27</v>
      </c>
      <c r="B28" s="6">
        <v>114622</v>
      </c>
      <c r="C28" s="6" t="s">
        <v>59</v>
      </c>
      <c r="D28" s="6" t="s">
        <v>53</v>
      </c>
      <c r="E28" s="9">
        <v>245219.215093973</v>
      </c>
      <c r="F28" s="9">
        <v>93992.5251455196</v>
      </c>
      <c r="G28" s="10">
        <v>4092</v>
      </c>
      <c r="H28" s="11">
        <v>0.383299999999999</v>
      </c>
      <c r="I28" s="9">
        <v>7910.29726109589</v>
      </c>
      <c r="J28" s="9">
        <v>3032.01694017805</v>
      </c>
      <c r="K28" s="10">
        <v>132</v>
      </c>
      <c r="L28" s="18">
        <f>VLOOKUP(B:B,[1]门店类型!$C:$I,7,0)</f>
        <v>204787.22</v>
      </c>
      <c r="M28" s="18">
        <f>VLOOKUP(B:B,[1]门店类型!$C:$M,11,0)</f>
        <v>0</v>
      </c>
      <c r="N28" s="18">
        <f t="shared" si="0"/>
        <v>204787.22</v>
      </c>
      <c r="O28" s="18">
        <f>VLOOKUP(B:B,[1]门店类型!$C:$N,12,0)</f>
        <v>0</v>
      </c>
      <c r="P28" s="18">
        <f>VLOOKUP(B:B,[1]门店类型!$C:$O,13,0)</f>
        <v>394.73</v>
      </c>
      <c r="Q28" s="18">
        <f>VLOOKUP(B:B,[1]门店类型!$C:$J,8,0)</f>
        <v>77715.62</v>
      </c>
      <c r="R28" s="18">
        <f t="shared" si="1"/>
        <v>78110.35</v>
      </c>
      <c r="S28" s="18">
        <f>VLOOKUP(B:B,[1]门店类型!$C:$L,10,0)</f>
        <v>0</v>
      </c>
      <c r="T28" s="18">
        <f>VLOOKUP(B:B,[1]门店类型!$C:$G,5,0)</f>
        <v>4012</v>
      </c>
      <c r="U28" s="18">
        <f t="shared" si="2"/>
        <v>4012</v>
      </c>
      <c r="V28" s="18">
        <f t="shared" si="3"/>
        <v>204787.22</v>
      </c>
      <c r="W28" s="18">
        <f t="shared" si="4"/>
        <v>78110.35</v>
      </c>
      <c r="X28" s="18">
        <f t="shared" si="5"/>
        <v>4012</v>
      </c>
      <c r="Y28" s="27">
        <f t="shared" si="6"/>
        <v>0.835118976796012</v>
      </c>
      <c r="Z28" s="27">
        <f t="shared" si="7"/>
        <v>0.831027253274335</v>
      </c>
      <c r="AA28" s="18">
        <f>VLOOKUP(B:B,[1]门店类型!$C:$U,19,0)</f>
        <v>31</v>
      </c>
      <c r="AB28" s="28">
        <f t="shared" si="8"/>
        <v>6606.03935483871</v>
      </c>
      <c r="AC28" s="18" t="s">
        <v>31</v>
      </c>
    </row>
    <row r="29" s="1" customFormat="1" customHeight="1" spans="1:29">
      <c r="A29" s="6">
        <v>28</v>
      </c>
      <c r="B29" s="6">
        <v>2735</v>
      </c>
      <c r="C29" s="6" t="s">
        <v>60</v>
      </c>
      <c r="D29" s="6" t="s">
        <v>53</v>
      </c>
      <c r="E29" s="9">
        <v>227977.483890411</v>
      </c>
      <c r="F29" s="9">
        <v>80840.8157875398</v>
      </c>
      <c r="G29" s="10">
        <v>2790</v>
      </c>
      <c r="H29" s="11">
        <v>0.3546</v>
      </c>
      <c r="I29" s="9">
        <v>7354.11238356164</v>
      </c>
      <c r="J29" s="9">
        <v>2607.76825121096</v>
      </c>
      <c r="K29" s="10">
        <v>90</v>
      </c>
      <c r="L29" s="18">
        <f>VLOOKUP(B:B,[1]门店类型!$C:$I,7,0)</f>
        <v>157562.06</v>
      </c>
      <c r="M29" s="18">
        <f>VLOOKUP(B:B,[1]门店类型!$C:$M,11,0)</f>
        <v>0</v>
      </c>
      <c r="N29" s="18">
        <f t="shared" si="0"/>
        <v>157562.06</v>
      </c>
      <c r="O29" s="18">
        <f>VLOOKUP(B:B,[1]门店类型!$C:$N,12,0)</f>
        <v>0</v>
      </c>
      <c r="P29" s="18">
        <f>VLOOKUP(B:B,[1]门店类型!$C:$O,13,0)</f>
        <v>726.79</v>
      </c>
      <c r="Q29" s="18">
        <f>VLOOKUP(B:B,[1]门店类型!$C:$J,8,0)</f>
        <v>61113.54</v>
      </c>
      <c r="R29" s="18">
        <f t="shared" si="1"/>
        <v>61840.33</v>
      </c>
      <c r="S29" s="18">
        <f>VLOOKUP(B:B,[1]门店类型!$C:$L,10,0)</f>
        <v>0</v>
      </c>
      <c r="T29" s="18">
        <f>VLOOKUP(B:B,[1]门店类型!$C:$G,5,0)</f>
        <v>2451</v>
      </c>
      <c r="U29" s="18">
        <f t="shared" si="2"/>
        <v>2451</v>
      </c>
      <c r="V29" s="18">
        <f t="shared" si="3"/>
        <v>157562.06</v>
      </c>
      <c r="W29" s="18">
        <f t="shared" si="4"/>
        <v>61840.33</v>
      </c>
      <c r="X29" s="18">
        <f t="shared" si="5"/>
        <v>2451</v>
      </c>
      <c r="Y29" s="27">
        <f t="shared" si="6"/>
        <v>0.691129919109644</v>
      </c>
      <c r="Z29" s="27">
        <f t="shared" si="7"/>
        <v>0.764964200293629</v>
      </c>
      <c r="AA29" s="18">
        <f>VLOOKUP(B:B,[1]门店类型!$C:$U,19,0)</f>
        <v>31</v>
      </c>
      <c r="AB29" s="28">
        <f t="shared" si="8"/>
        <v>5082.64709677419</v>
      </c>
      <c r="AC29" s="18" t="s">
        <v>31</v>
      </c>
    </row>
    <row r="30" s="1" customFormat="1" customHeight="1" spans="1:29">
      <c r="A30" s="6">
        <v>29</v>
      </c>
      <c r="B30" s="6">
        <v>2730</v>
      </c>
      <c r="C30" s="6" t="s">
        <v>61</v>
      </c>
      <c r="D30" s="6" t="s">
        <v>53</v>
      </c>
      <c r="E30" s="9">
        <v>197205.289726027</v>
      </c>
      <c r="F30" s="9">
        <v>74326.6736977398</v>
      </c>
      <c r="G30" s="10">
        <v>2790</v>
      </c>
      <c r="H30" s="11">
        <v>0.3769</v>
      </c>
      <c r="I30" s="9">
        <v>6361.46095890411</v>
      </c>
      <c r="J30" s="9">
        <v>2397.63463541096</v>
      </c>
      <c r="K30" s="10">
        <v>90</v>
      </c>
      <c r="L30" s="18">
        <f>VLOOKUP(B:B,[1]门店类型!$C:$I,7,0)</f>
        <v>140286.08</v>
      </c>
      <c r="M30" s="18">
        <f>VLOOKUP(B:B,[1]门店类型!$C:$M,11,0)</f>
        <v>0</v>
      </c>
      <c r="N30" s="18">
        <f t="shared" si="0"/>
        <v>140286.08</v>
      </c>
      <c r="O30" s="18">
        <f>VLOOKUP(B:B,[1]门店类型!$C:$N,12,0)</f>
        <v>0</v>
      </c>
      <c r="P30" s="18">
        <f>VLOOKUP(B:B,[1]门店类型!$C:$O,13,0)</f>
        <v>288.74</v>
      </c>
      <c r="Q30" s="18">
        <f>VLOOKUP(B:B,[1]门店类型!$C:$J,8,0)</f>
        <v>60067.19</v>
      </c>
      <c r="R30" s="18">
        <f t="shared" si="1"/>
        <v>60355.93</v>
      </c>
      <c r="S30" s="18">
        <f>VLOOKUP(B:B,[1]门店类型!$C:$L,10,0)</f>
        <v>0</v>
      </c>
      <c r="T30" s="18">
        <f>VLOOKUP(B:B,[1]门店类型!$C:$G,5,0)</f>
        <v>2544</v>
      </c>
      <c r="U30" s="18">
        <f t="shared" si="2"/>
        <v>2544</v>
      </c>
      <c r="V30" s="18">
        <f t="shared" si="3"/>
        <v>140286.08</v>
      </c>
      <c r="W30" s="18">
        <f t="shared" si="4"/>
        <v>60355.93</v>
      </c>
      <c r="X30" s="18">
        <f t="shared" si="5"/>
        <v>2544</v>
      </c>
      <c r="Y30" s="27">
        <f t="shared" si="6"/>
        <v>0.711370776082611</v>
      </c>
      <c r="Z30" s="27">
        <f t="shared" si="7"/>
        <v>0.812035935382312</v>
      </c>
      <c r="AA30" s="18">
        <f>VLOOKUP(B:B,[1]门店类型!$C:$U,19,0)</f>
        <v>31</v>
      </c>
      <c r="AB30" s="28">
        <f t="shared" si="8"/>
        <v>4525.35741935484</v>
      </c>
      <c r="AC30" s="18" t="s">
        <v>31</v>
      </c>
    </row>
    <row r="31" s="1" customFormat="1" customHeight="1" spans="1:29">
      <c r="A31" s="6">
        <v>30</v>
      </c>
      <c r="B31" s="6">
        <v>2497</v>
      </c>
      <c r="C31" s="6" t="s">
        <v>62</v>
      </c>
      <c r="D31" s="6" t="s">
        <v>53</v>
      </c>
      <c r="E31" s="9">
        <v>172670.134191781</v>
      </c>
      <c r="F31" s="9">
        <v>58932.3167996548</v>
      </c>
      <c r="G31" s="10">
        <v>1798</v>
      </c>
      <c r="H31" s="11">
        <v>0.3413</v>
      </c>
      <c r="I31" s="9">
        <v>5570.00432876712</v>
      </c>
      <c r="J31" s="9">
        <v>1901.04247740822</v>
      </c>
      <c r="K31" s="10">
        <v>58</v>
      </c>
      <c r="L31" s="18">
        <f>VLOOKUP(B:B,[1]门店类型!$C:$I,7,0)</f>
        <v>124784.27</v>
      </c>
      <c r="M31" s="18">
        <f>VLOOKUP(B:B,[1]门店类型!$C:$M,11,0)</f>
        <v>0</v>
      </c>
      <c r="N31" s="18">
        <f t="shared" si="0"/>
        <v>124784.27</v>
      </c>
      <c r="O31" s="18">
        <f>VLOOKUP(B:B,[1]门店类型!$C:$N,12,0)</f>
        <v>0</v>
      </c>
      <c r="P31" s="18">
        <f>VLOOKUP(B:B,[1]门店类型!$C:$O,13,0)</f>
        <v>379.94</v>
      </c>
      <c r="Q31" s="18">
        <f>VLOOKUP(B:B,[1]门店类型!$C:$J,8,0)</f>
        <v>36081.11</v>
      </c>
      <c r="R31" s="18">
        <f t="shared" si="1"/>
        <v>36461.05</v>
      </c>
      <c r="S31" s="18">
        <f>VLOOKUP(B:B,[1]门店类型!$C:$L,10,0)</f>
        <v>0</v>
      </c>
      <c r="T31" s="18">
        <f>VLOOKUP(B:B,[1]门店类型!$C:$G,5,0)</f>
        <v>1418</v>
      </c>
      <c r="U31" s="18">
        <f t="shared" si="2"/>
        <v>1418</v>
      </c>
      <c r="V31" s="18">
        <f t="shared" si="3"/>
        <v>124784.27</v>
      </c>
      <c r="W31" s="18">
        <f t="shared" si="4"/>
        <v>36461.05</v>
      </c>
      <c r="X31" s="18">
        <f t="shared" si="5"/>
        <v>1418</v>
      </c>
      <c r="Y31" s="27">
        <f t="shared" si="6"/>
        <v>0.722674309509743</v>
      </c>
      <c r="Z31" s="27">
        <f t="shared" si="7"/>
        <v>0.618693646882275</v>
      </c>
      <c r="AA31" s="18">
        <f>VLOOKUP(B:B,[1]门店类型!$C:$U,19,0)</f>
        <v>31</v>
      </c>
      <c r="AB31" s="28">
        <f t="shared" si="8"/>
        <v>4025.29903225806</v>
      </c>
      <c r="AC31" s="18" t="s">
        <v>31</v>
      </c>
    </row>
    <row r="32" s="1" customFormat="1" customHeight="1" spans="1:29">
      <c r="A32" s="6">
        <v>31</v>
      </c>
      <c r="B32" s="6">
        <v>122906</v>
      </c>
      <c r="C32" s="6" t="s">
        <v>63</v>
      </c>
      <c r="D32" s="6" t="s">
        <v>53</v>
      </c>
      <c r="E32" s="9">
        <v>153658.041127397</v>
      </c>
      <c r="F32" s="9">
        <v>60449.073379518</v>
      </c>
      <c r="G32" s="10">
        <v>2232</v>
      </c>
      <c r="H32" s="11">
        <v>0.393399999999999</v>
      </c>
      <c r="I32" s="9">
        <v>4956.71100410959</v>
      </c>
      <c r="J32" s="9">
        <v>1949.97010901671</v>
      </c>
      <c r="K32" s="10">
        <v>72</v>
      </c>
      <c r="L32" s="18">
        <f>VLOOKUP(B:B,[1]门店类型!$C:$I,7,0)</f>
        <v>127172.96</v>
      </c>
      <c r="M32" s="18">
        <f>VLOOKUP(B:B,[1]门店类型!$C:$M,11,0)</f>
        <v>0</v>
      </c>
      <c r="N32" s="18">
        <f t="shared" si="0"/>
        <v>127172.96</v>
      </c>
      <c r="O32" s="18">
        <f>VLOOKUP(B:B,[1]门店类型!$C:$N,12,0)</f>
        <v>0</v>
      </c>
      <c r="P32" s="18">
        <f>VLOOKUP(B:B,[1]门店类型!$C:$O,13,0)</f>
        <v>273.42</v>
      </c>
      <c r="Q32" s="18">
        <f>VLOOKUP(B:B,[1]门店类型!$C:$J,8,0)</f>
        <v>50772.89</v>
      </c>
      <c r="R32" s="18">
        <f t="shared" si="1"/>
        <v>51046.31</v>
      </c>
      <c r="S32" s="18">
        <f>VLOOKUP(B:B,[1]门店类型!$C:$L,10,0)</f>
        <v>0</v>
      </c>
      <c r="T32" s="18">
        <f>VLOOKUP(B:B,[1]门店类型!$C:$G,5,0)</f>
        <v>2385</v>
      </c>
      <c r="U32" s="18">
        <f t="shared" si="2"/>
        <v>2385</v>
      </c>
      <c r="V32" s="18">
        <f t="shared" si="3"/>
        <v>127172.96</v>
      </c>
      <c r="W32" s="18">
        <f t="shared" si="4"/>
        <v>51046.31</v>
      </c>
      <c r="X32" s="18">
        <f t="shared" si="5"/>
        <v>2385</v>
      </c>
      <c r="Y32" s="27">
        <f t="shared" si="6"/>
        <v>0.827636217844022</v>
      </c>
      <c r="Z32" s="27">
        <f t="shared" si="7"/>
        <v>0.844451488602901</v>
      </c>
      <c r="AA32" s="18">
        <f>VLOOKUP(B:B,[1]门店类型!$C:$U,19,0)</f>
        <v>31</v>
      </c>
      <c r="AB32" s="28">
        <f t="shared" si="8"/>
        <v>4102.3535483871</v>
      </c>
      <c r="AC32" s="18" t="s">
        <v>31</v>
      </c>
    </row>
    <row r="33" s="1" customFormat="1" customHeight="1" spans="1:29">
      <c r="A33" s="6">
        <v>32</v>
      </c>
      <c r="B33" s="6">
        <v>103199</v>
      </c>
      <c r="C33" s="6" t="s">
        <v>64</v>
      </c>
      <c r="D33" s="6" t="s">
        <v>53</v>
      </c>
      <c r="E33" s="9">
        <v>139049.531568493</v>
      </c>
      <c r="F33" s="9">
        <v>49821.447160991</v>
      </c>
      <c r="G33" s="10">
        <v>2170</v>
      </c>
      <c r="H33" s="11">
        <v>0.358299999999999</v>
      </c>
      <c r="I33" s="9">
        <v>4485.46876027397</v>
      </c>
      <c r="J33" s="9">
        <v>1607.14345680616</v>
      </c>
      <c r="K33" s="10">
        <v>70</v>
      </c>
      <c r="L33" s="18">
        <f>VLOOKUP(B:B,[1]门店类型!$C:$I,7,0)</f>
        <v>108123.35</v>
      </c>
      <c r="M33" s="18">
        <f>VLOOKUP(B:B,[1]门店类型!$C:$M,11,0)</f>
        <v>0</v>
      </c>
      <c r="N33" s="18">
        <f t="shared" si="0"/>
        <v>108123.35</v>
      </c>
      <c r="O33" s="18">
        <f>VLOOKUP(B:B,[1]门店类型!$C:$N,12,0)</f>
        <v>0</v>
      </c>
      <c r="P33" s="18">
        <f>VLOOKUP(B:B,[1]门店类型!$C:$O,13,0)</f>
        <v>106.03</v>
      </c>
      <c r="Q33" s="18">
        <f>VLOOKUP(B:B,[1]门店类型!$C:$J,8,0)</f>
        <v>38262.61</v>
      </c>
      <c r="R33" s="18">
        <f t="shared" si="1"/>
        <v>38368.64</v>
      </c>
      <c r="S33" s="18">
        <f>VLOOKUP(B:B,[1]门店类型!$C:$L,10,0)</f>
        <v>0</v>
      </c>
      <c r="T33" s="18">
        <f>VLOOKUP(B:B,[1]门店类型!$C:$G,5,0)</f>
        <v>2425</v>
      </c>
      <c r="U33" s="18">
        <f t="shared" si="2"/>
        <v>2425</v>
      </c>
      <c r="V33" s="18">
        <f t="shared" si="3"/>
        <v>108123.35</v>
      </c>
      <c r="W33" s="18">
        <f t="shared" si="4"/>
        <v>38368.64</v>
      </c>
      <c r="X33" s="18">
        <f t="shared" si="5"/>
        <v>2425</v>
      </c>
      <c r="Y33" s="27">
        <f t="shared" si="6"/>
        <v>0.777588739640886</v>
      </c>
      <c r="Z33" s="27">
        <f t="shared" si="7"/>
        <v>0.770122952792141</v>
      </c>
      <c r="AA33" s="18">
        <f>VLOOKUP(B:B,[1]门店类型!$C:$U,19,0)</f>
        <v>31</v>
      </c>
      <c r="AB33" s="28">
        <f t="shared" si="8"/>
        <v>3487.85</v>
      </c>
      <c r="AC33" s="18" t="s">
        <v>31</v>
      </c>
    </row>
    <row r="34" s="1" customFormat="1" customHeight="1" spans="1:29">
      <c r="A34" s="6">
        <v>33</v>
      </c>
      <c r="B34" s="6">
        <v>102479</v>
      </c>
      <c r="C34" s="6" t="s">
        <v>65</v>
      </c>
      <c r="D34" s="6" t="s">
        <v>53</v>
      </c>
      <c r="E34" s="9">
        <v>133233.839035617</v>
      </c>
      <c r="F34" s="9">
        <v>47018.2217956692</v>
      </c>
      <c r="G34" s="10">
        <v>1860</v>
      </c>
      <c r="H34" s="11">
        <v>0.352900000000001</v>
      </c>
      <c r="I34" s="9">
        <v>4297.86577534247</v>
      </c>
      <c r="J34" s="9">
        <v>1516.71683211836</v>
      </c>
      <c r="K34" s="10">
        <v>60</v>
      </c>
      <c r="L34" s="18">
        <f>VLOOKUP(B:B,[1]门店类型!$C:$I,7,0)</f>
        <v>88896.34</v>
      </c>
      <c r="M34" s="18">
        <f>VLOOKUP(B:B,[1]门店类型!$C:$M,11,0)</f>
        <v>0</v>
      </c>
      <c r="N34" s="18">
        <f t="shared" si="0"/>
        <v>88896.34</v>
      </c>
      <c r="O34" s="18">
        <f>VLOOKUP(B:B,[1]门店类型!$C:$N,12,0)</f>
        <v>0</v>
      </c>
      <c r="P34" s="18">
        <f>VLOOKUP(B:B,[1]门店类型!$C:$O,13,0)</f>
        <v>85.2</v>
      </c>
      <c r="Q34" s="18">
        <f>VLOOKUP(B:B,[1]门店类型!$C:$J,8,0)</f>
        <v>33088.08</v>
      </c>
      <c r="R34" s="18">
        <f t="shared" si="1"/>
        <v>33173.28</v>
      </c>
      <c r="S34" s="18">
        <f>VLOOKUP(B:B,[1]门店类型!$C:$L,10,0)</f>
        <v>0</v>
      </c>
      <c r="T34" s="18">
        <f>VLOOKUP(B:B,[1]门店类型!$C:$G,5,0)</f>
        <v>1786</v>
      </c>
      <c r="U34" s="18">
        <f t="shared" si="2"/>
        <v>1786</v>
      </c>
      <c r="V34" s="18">
        <f t="shared" si="3"/>
        <v>88896.34</v>
      </c>
      <c r="W34" s="18">
        <f t="shared" si="4"/>
        <v>33173.28</v>
      </c>
      <c r="X34" s="18">
        <f t="shared" si="5"/>
        <v>1786</v>
      </c>
      <c r="Y34" s="27">
        <f t="shared" si="6"/>
        <v>0.667220434714304</v>
      </c>
      <c r="Z34" s="27">
        <f t="shared" si="7"/>
        <v>0.705540931432153</v>
      </c>
      <c r="AA34" s="18">
        <f>VLOOKUP(B:B,[1]门店类型!$C:$U,19,0)</f>
        <v>31</v>
      </c>
      <c r="AB34" s="28">
        <f t="shared" si="8"/>
        <v>2867.62387096774</v>
      </c>
      <c r="AC34" s="18" t="s">
        <v>31</v>
      </c>
    </row>
    <row r="35" s="1" customFormat="1" customHeight="1" spans="1:29">
      <c r="A35" s="6">
        <v>34</v>
      </c>
      <c r="B35" s="6">
        <v>119262</v>
      </c>
      <c r="C35" s="6" t="s">
        <v>66</v>
      </c>
      <c r="D35" s="6" t="s">
        <v>53</v>
      </c>
      <c r="E35" s="9">
        <v>131628.530279452</v>
      </c>
      <c r="F35" s="9">
        <v>52585.5978466413</v>
      </c>
      <c r="G35" s="10">
        <v>1798</v>
      </c>
      <c r="H35" s="11">
        <v>0.399500000000001</v>
      </c>
      <c r="I35" s="9">
        <v>4246.08162191781</v>
      </c>
      <c r="J35" s="9">
        <v>1696.30960795617</v>
      </c>
      <c r="K35" s="10">
        <v>58</v>
      </c>
      <c r="L35" s="18">
        <f>VLOOKUP(B:B,[1]门店类型!$C:$I,7,0)</f>
        <v>88602.91</v>
      </c>
      <c r="M35" s="18">
        <f>VLOOKUP(B:B,[1]门店类型!$C:$M,11,0)</f>
        <v>0</v>
      </c>
      <c r="N35" s="18">
        <f t="shared" si="0"/>
        <v>88602.91</v>
      </c>
      <c r="O35" s="18">
        <f>VLOOKUP(B:B,[1]门店类型!$C:$N,12,0)</f>
        <v>0</v>
      </c>
      <c r="P35" s="18">
        <f>VLOOKUP(B:B,[1]门店类型!$C:$O,13,0)</f>
        <v>3.95</v>
      </c>
      <c r="Q35" s="18">
        <f>VLOOKUP(B:B,[1]门店类型!$C:$J,8,0)</f>
        <v>35727.25</v>
      </c>
      <c r="R35" s="18">
        <f t="shared" si="1"/>
        <v>35731.2</v>
      </c>
      <c r="S35" s="18">
        <f>VLOOKUP(B:B,[1]门店类型!$C:$L,10,0)</f>
        <v>0</v>
      </c>
      <c r="T35" s="18">
        <f>VLOOKUP(B:B,[1]门店类型!$C:$G,5,0)</f>
        <v>1536</v>
      </c>
      <c r="U35" s="18">
        <f t="shared" si="2"/>
        <v>1536</v>
      </c>
      <c r="V35" s="18">
        <f t="shared" si="3"/>
        <v>88602.91</v>
      </c>
      <c r="W35" s="18">
        <f t="shared" si="4"/>
        <v>35731.2</v>
      </c>
      <c r="X35" s="18">
        <f t="shared" si="5"/>
        <v>1536</v>
      </c>
      <c r="Y35" s="27">
        <f t="shared" si="6"/>
        <v>0.673128460918715</v>
      </c>
      <c r="Z35" s="27">
        <f t="shared" si="7"/>
        <v>0.679486427143134</v>
      </c>
      <c r="AA35" s="18">
        <f>VLOOKUP(B:B,[1]门店类型!$C:$U,19,0)</f>
        <v>31</v>
      </c>
      <c r="AB35" s="28">
        <f t="shared" si="8"/>
        <v>2858.15838709677</v>
      </c>
      <c r="AC35" s="18" t="s">
        <v>31</v>
      </c>
    </row>
    <row r="36" s="1" customFormat="1" customHeight="1" spans="1:29">
      <c r="A36" s="6">
        <v>35</v>
      </c>
      <c r="B36" s="6">
        <v>302867</v>
      </c>
      <c r="C36" s="6" t="s">
        <v>67</v>
      </c>
      <c r="D36" s="6" t="s">
        <v>53</v>
      </c>
      <c r="E36" s="9">
        <v>96741.3305479452</v>
      </c>
      <c r="F36" s="9">
        <v>33172.6022448904</v>
      </c>
      <c r="G36" s="10">
        <v>1240</v>
      </c>
      <c r="H36" s="11">
        <v>0.3429</v>
      </c>
      <c r="I36" s="9">
        <v>3120.68808219178</v>
      </c>
      <c r="J36" s="9">
        <v>1070.08394338356</v>
      </c>
      <c r="K36" s="10">
        <v>40</v>
      </c>
      <c r="L36" s="18">
        <f>VLOOKUP(B:B,[1]门店类型!$C:$I,7,0)</f>
        <v>45293.47</v>
      </c>
      <c r="M36" s="18">
        <f>VLOOKUP(B:B,[1]门店类型!$C:$M,11,0)</f>
        <v>0</v>
      </c>
      <c r="N36" s="18">
        <f t="shared" si="0"/>
        <v>45293.47</v>
      </c>
      <c r="O36" s="18">
        <f>VLOOKUP(B:B,[1]门店类型!$C:$N,12,0)</f>
        <v>0</v>
      </c>
      <c r="P36" s="18">
        <f>VLOOKUP(B:B,[1]门店类型!$C:$O,13,0)</f>
        <v>17.44</v>
      </c>
      <c r="Q36" s="18">
        <f>VLOOKUP(B:B,[1]门店类型!$C:$J,8,0)</f>
        <v>16216.56</v>
      </c>
      <c r="R36" s="18">
        <f t="shared" si="1"/>
        <v>16234</v>
      </c>
      <c r="S36" s="18">
        <f>VLOOKUP(B:B,[1]门店类型!$C:$L,10,0)</f>
        <v>0</v>
      </c>
      <c r="T36" s="18">
        <f>VLOOKUP(B:B,[1]门店类型!$C:$G,5,0)</f>
        <v>1239</v>
      </c>
      <c r="U36" s="18">
        <f t="shared" si="2"/>
        <v>1239</v>
      </c>
      <c r="V36" s="18">
        <f t="shared" si="3"/>
        <v>45293.47</v>
      </c>
      <c r="W36" s="18">
        <f t="shared" si="4"/>
        <v>16234</v>
      </c>
      <c r="X36" s="18">
        <f t="shared" si="5"/>
        <v>1239</v>
      </c>
      <c r="Y36" s="27">
        <f t="shared" si="6"/>
        <v>0.46819151383857</v>
      </c>
      <c r="Z36" s="27">
        <f t="shared" si="7"/>
        <v>0.489379756226406</v>
      </c>
      <c r="AA36" s="18">
        <f>VLOOKUP(B:B,[1]门店类型!$C:$U,19,0)</f>
        <v>31</v>
      </c>
      <c r="AB36" s="28">
        <f t="shared" si="8"/>
        <v>1461.07967741935</v>
      </c>
      <c r="AC36" s="18" t="s">
        <v>31</v>
      </c>
    </row>
    <row r="37" s="1" customFormat="1" customHeight="1" spans="1:29">
      <c r="A37" s="6">
        <v>36</v>
      </c>
      <c r="B37" s="6">
        <v>2573</v>
      </c>
      <c r="C37" s="6" t="s">
        <v>68</v>
      </c>
      <c r="D37" s="6" t="s">
        <v>53</v>
      </c>
      <c r="E37" s="9">
        <v>729192.814073973</v>
      </c>
      <c r="F37" s="9">
        <v>164068.383166644</v>
      </c>
      <c r="G37" s="10">
        <v>4092</v>
      </c>
      <c r="H37" s="11">
        <v>0.225</v>
      </c>
      <c r="I37" s="9">
        <v>23522.3488410959</v>
      </c>
      <c r="J37" s="9">
        <v>5292.52848924658</v>
      </c>
      <c r="K37" s="10">
        <v>132</v>
      </c>
      <c r="L37" s="18">
        <f>VLOOKUP(B:B,[1]门店类型!$C:$I,7,0)</f>
        <v>703308.51</v>
      </c>
      <c r="M37" s="18">
        <f>VLOOKUP(B:B,[1]门店类型!$C:$M,11,0)</f>
        <v>0</v>
      </c>
      <c r="N37" s="18">
        <f t="shared" si="0"/>
        <v>703308.51</v>
      </c>
      <c r="O37" s="18">
        <f>VLOOKUP(B:B,[1]门店类型!$C:$N,12,0)</f>
        <v>0</v>
      </c>
      <c r="P37" s="18">
        <f>VLOOKUP(B:B,[1]门店类型!$C:$O,13,0)</f>
        <v>2842.95</v>
      </c>
      <c r="Q37" s="18">
        <f>VLOOKUP(B:B,[1]门店类型!$C:$J,8,0)</f>
        <v>126786.58</v>
      </c>
      <c r="R37" s="18">
        <f t="shared" si="1"/>
        <v>129629.53</v>
      </c>
      <c r="S37" s="18">
        <f>VLOOKUP(B:B,[1]门店类型!$C:$L,10,0)</f>
        <v>0</v>
      </c>
      <c r="T37" s="18">
        <f>VLOOKUP(B:B,[1]门店类型!$C:$G,5,0)</f>
        <v>3687</v>
      </c>
      <c r="U37" s="18">
        <f t="shared" si="2"/>
        <v>3687</v>
      </c>
      <c r="V37" s="18">
        <f t="shared" si="3"/>
        <v>703308.51</v>
      </c>
      <c r="W37" s="18">
        <f t="shared" si="4"/>
        <v>129629.53</v>
      </c>
      <c r="X37" s="18">
        <f t="shared" si="5"/>
        <v>3687</v>
      </c>
      <c r="Y37" s="27">
        <f t="shared" si="6"/>
        <v>0.964502798746249</v>
      </c>
      <c r="Z37" s="27">
        <f t="shared" si="7"/>
        <v>0.790094517286341</v>
      </c>
      <c r="AA37" s="18">
        <f>VLOOKUP(B:B,[1]门店类型!$C:$U,19,0)</f>
        <v>31</v>
      </c>
      <c r="AB37" s="28">
        <f t="shared" si="8"/>
        <v>22687.3712903226</v>
      </c>
      <c r="AC37" s="18" t="s">
        <v>69</v>
      </c>
    </row>
    <row r="38" s="1" customFormat="1" customHeight="1" spans="1:29">
      <c r="A38" s="6">
        <v>37</v>
      </c>
      <c r="B38" s="6">
        <v>2483</v>
      </c>
      <c r="C38" s="6" t="s">
        <v>70</v>
      </c>
      <c r="D38" s="6" t="s">
        <v>53</v>
      </c>
      <c r="E38" s="9">
        <v>156273.97260274</v>
      </c>
      <c r="F38" s="9">
        <v>53133.1506849316</v>
      </c>
      <c r="G38" s="10">
        <v>1705</v>
      </c>
      <c r="H38" s="11">
        <v>0.340000000000001</v>
      </c>
      <c r="I38" s="9">
        <v>5041.09589041096</v>
      </c>
      <c r="J38" s="9">
        <v>1713.97260273973</v>
      </c>
      <c r="K38" s="10">
        <v>55</v>
      </c>
      <c r="L38" s="18">
        <f>VLOOKUP(B:B,[1]门店类型!$C:$I,7,0)</f>
        <v>1830883.9</v>
      </c>
      <c r="M38" s="18">
        <f>VLOOKUP(B:B,[1]门店类型!$C:$M,11,0)</f>
        <v>1666780.51</v>
      </c>
      <c r="N38" s="18">
        <f t="shared" si="0"/>
        <v>164103.39</v>
      </c>
      <c r="O38" s="18">
        <f>VLOOKUP(B:B,[1]门店类型!$C:$N,12,0)</f>
        <v>-242902.7</v>
      </c>
      <c r="P38" s="18">
        <f>VLOOKUP(B:B,[1]门店类型!$C:$O,13,0)</f>
        <v>99.4</v>
      </c>
      <c r="Q38" s="18">
        <f>VLOOKUP(B:B,[1]门店类型!$C:$J,8,0)</f>
        <v>-206508.31</v>
      </c>
      <c r="R38" s="18">
        <f t="shared" si="1"/>
        <v>36493.79</v>
      </c>
      <c r="S38" s="18">
        <f>VLOOKUP(B:B,[1]门店类型!$C:$L,10,0)</f>
        <v>334</v>
      </c>
      <c r="T38" s="18">
        <f>VLOOKUP(B:B,[1]门店类型!$C:$G,5,0)</f>
        <v>1499</v>
      </c>
      <c r="U38" s="18">
        <f t="shared" si="2"/>
        <v>1165</v>
      </c>
      <c r="V38" s="18">
        <f t="shared" si="3"/>
        <v>164103.39</v>
      </c>
      <c r="W38" s="18">
        <f t="shared" si="4"/>
        <v>36493.79</v>
      </c>
      <c r="X38" s="18">
        <f t="shared" si="5"/>
        <v>1165</v>
      </c>
      <c r="Y38" s="27">
        <f t="shared" si="6"/>
        <v>1.05010058467742</v>
      </c>
      <c r="Z38" s="27">
        <f t="shared" si="7"/>
        <v>0.68683655174903</v>
      </c>
      <c r="AA38" s="18">
        <f>VLOOKUP(B:B,[1]门店类型!$C:$U,19,0)</f>
        <v>31</v>
      </c>
      <c r="AB38" s="28">
        <f t="shared" si="8"/>
        <v>5293.65774193548</v>
      </c>
      <c r="AC38" s="18" t="s">
        <v>31</v>
      </c>
    </row>
    <row r="39" s="1" customFormat="1" customHeight="1" spans="1:29">
      <c r="A39" s="6">
        <v>38</v>
      </c>
      <c r="B39" s="6">
        <v>2559</v>
      </c>
      <c r="C39" s="6" t="s">
        <v>71</v>
      </c>
      <c r="D39" s="6" t="s">
        <v>53</v>
      </c>
      <c r="E39" s="9">
        <v>421081.141058629</v>
      </c>
      <c r="F39" s="9">
        <v>143125.479845828</v>
      </c>
      <c r="G39" s="10">
        <v>3038</v>
      </c>
      <c r="H39" s="11">
        <v>0.3399</v>
      </c>
      <c r="I39" s="9">
        <v>13583.2626147945</v>
      </c>
      <c r="J39" s="9">
        <v>4616.95096276865</v>
      </c>
      <c r="K39" s="10">
        <v>98</v>
      </c>
      <c r="L39" s="18">
        <f>VLOOKUP(B:B,[1]门店类型!$C:$I,7,0)</f>
        <v>293328.46</v>
      </c>
      <c r="M39" s="18">
        <f>VLOOKUP(B:B,[1]门店类型!$C:$M,11,0)</f>
        <v>0</v>
      </c>
      <c r="N39" s="18">
        <f t="shared" si="0"/>
        <v>293328.46</v>
      </c>
      <c r="O39" s="18">
        <f>VLOOKUP(B:B,[1]门店类型!$C:$N,12,0)</f>
        <v>0</v>
      </c>
      <c r="P39" s="18">
        <f>VLOOKUP(B:B,[1]门店类型!$C:$O,13,0)</f>
        <v>3062.37</v>
      </c>
      <c r="Q39" s="18">
        <f>VLOOKUP(B:B,[1]门店类型!$C:$J,8,0)</f>
        <v>85033.15</v>
      </c>
      <c r="R39" s="18">
        <f t="shared" si="1"/>
        <v>88095.52</v>
      </c>
      <c r="S39" s="18">
        <f>VLOOKUP(B:B,[1]门店类型!$C:$L,10,0)</f>
        <v>0</v>
      </c>
      <c r="T39" s="18">
        <f>VLOOKUP(B:B,[1]门店类型!$C:$G,5,0)</f>
        <v>2370</v>
      </c>
      <c r="U39" s="18">
        <f t="shared" si="2"/>
        <v>2370</v>
      </c>
      <c r="V39" s="18">
        <f t="shared" si="3"/>
        <v>293328.46</v>
      </c>
      <c r="W39" s="18">
        <f t="shared" si="4"/>
        <v>88095.52</v>
      </c>
      <c r="X39" s="18">
        <f t="shared" si="5"/>
        <v>2370</v>
      </c>
      <c r="Y39" s="27">
        <f t="shared" si="6"/>
        <v>0.696607925167465</v>
      </c>
      <c r="Z39" s="27">
        <f t="shared" si="7"/>
        <v>0.615512486629877</v>
      </c>
      <c r="AA39" s="18">
        <f>VLOOKUP(B:B,[1]门店类型!$C:$U,19,0)</f>
        <v>31</v>
      </c>
      <c r="AB39" s="28">
        <f t="shared" si="8"/>
        <v>9462.20838709677</v>
      </c>
      <c r="AC39" s="18" t="s">
        <v>69</v>
      </c>
    </row>
    <row r="40" s="1" customFormat="1" customHeight="1" spans="1:29">
      <c r="A40" s="6">
        <v>39</v>
      </c>
      <c r="B40" s="6">
        <v>2527</v>
      </c>
      <c r="C40" s="6" t="s">
        <v>72</v>
      </c>
      <c r="D40" s="6" t="s">
        <v>53</v>
      </c>
      <c r="E40" s="9">
        <v>305412.46780274</v>
      </c>
      <c r="F40" s="9">
        <v>108116.01360217</v>
      </c>
      <c r="G40" s="10">
        <v>2728</v>
      </c>
      <c r="H40" s="11">
        <v>0.354</v>
      </c>
      <c r="I40" s="9">
        <v>9852.01509041096</v>
      </c>
      <c r="J40" s="9">
        <v>3487.61334200548</v>
      </c>
      <c r="K40" s="10">
        <v>88</v>
      </c>
      <c r="L40" s="18">
        <f>VLOOKUP(B:B,[1]门店类型!$C:$I,7,0)</f>
        <v>191335.91</v>
      </c>
      <c r="M40" s="18">
        <f>VLOOKUP(B:B,[1]门店类型!$C:$M,11,0)</f>
        <v>0</v>
      </c>
      <c r="N40" s="18">
        <f t="shared" si="0"/>
        <v>191335.91</v>
      </c>
      <c r="O40" s="18">
        <f>VLOOKUP(B:B,[1]门店类型!$C:$N,12,0)</f>
        <v>0</v>
      </c>
      <c r="P40" s="18">
        <f>VLOOKUP(B:B,[1]门店类型!$C:$O,13,0)</f>
        <v>550.44</v>
      </c>
      <c r="Q40" s="18">
        <f>VLOOKUP(B:B,[1]门店类型!$C:$J,8,0)</f>
        <v>69007.1</v>
      </c>
      <c r="R40" s="18">
        <f t="shared" si="1"/>
        <v>69557.54</v>
      </c>
      <c r="S40" s="18">
        <f>VLOOKUP(B:B,[1]门店类型!$C:$L,10,0)</f>
        <v>0</v>
      </c>
      <c r="T40" s="18">
        <f>VLOOKUP(B:B,[1]门店类型!$C:$G,5,0)</f>
        <v>2389</v>
      </c>
      <c r="U40" s="18">
        <f t="shared" si="2"/>
        <v>2389</v>
      </c>
      <c r="V40" s="18">
        <f t="shared" si="3"/>
        <v>191335.91</v>
      </c>
      <c r="W40" s="18">
        <f t="shared" si="4"/>
        <v>69557.54</v>
      </c>
      <c r="X40" s="18">
        <f t="shared" si="5"/>
        <v>2389</v>
      </c>
      <c r="Y40" s="27">
        <f t="shared" si="6"/>
        <v>0.626483625166148</v>
      </c>
      <c r="Z40" s="27">
        <f t="shared" si="7"/>
        <v>0.643360198757864</v>
      </c>
      <c r="AA40" s="18">
        <f>VLOOKUP(B:B,[1]门店类型!$C:$U,19,0)</f>
        <v>31</v>
      </c>
      <c r="AB40" s="28">
        <f t="shared" si="8"/>
        <v>6172.12612903226</v>
      </c>
      <c r="AC40" s="18" t="s">
        <v>31</v>
      </c>
    </row>
    <row r="41" s="1" customFormat="1" customHeight="1" spans="1:29">
      <c r="A41" s="6">
        <v>40</v>
      </c>
      <c r="B41" s="6">
        <v>103198</v>
      </c>
      <c r="C41" s="6" t="s">
        <v>73</v>
      </c>
      <c r="D41" s="6" t="s">
        <v>53</v>
      </c>
      <c r="E41" s="9">
        <v>253499.799178082</v>
      </c>
      <c r="F41" s="9">
        <v>84668.9329254795</v>
      </c>
      <c r="G41" s="10">
        <v>3069</v>
      </c>
      <c r="H41" s="11">
        <v>0.334</v>
      </c>
      <c r="I41" s="9">
        <v>8177.41287671233</v>
      </c>
      <c r="J41" s="9">
        <v>2731.25590082192</v>
      </c>
      <c r="K41" s="10">
        <v>99</v>
      </c>
      <c r="L41" s="18">
        <f>VLOOKUP(B:B,[1]门店类型!$C:$I,7,0)</f>
        <v>171459.41</v>
      </c>
      <c r="M41" s="18">
        <f>VLOOKUP(B:B,[1]门店类型!$C:$M,11,0)</f>
        <v>0</v>
      </c>
      <c r="N41" s="18">
        <f t="shared" si="0"/>
        <v>171459.41</v>
      </c>
      <c r="O41" s="18">
        <f>VLOOKUP(B:B,[1]门店类型!$C:$N,12,0)</f>
        <v>0</v>
      </c>
      <c r="P41" s="18">
        <f>VLOOKUP(B:B,[1]门店类型!$C:$O,13,0)</f>
        <v>585.78</v>
      </c>
      <c r="Q41" s="18">
        <f>VLOOKUP(B:B,[1]门店类型!$C:$J,8,0)</f>
        <v>56016.93</v>
      </c>
      <c r="R41" s="18">
        <f t="shared" si="1"/>
        <v>56602.71</v>
      </c>
      <c r="S41" s="18">
        <f>VLOOKUP(B:B,[1]门店类型!$C:$L,10,0)</f>
        <v>0</v>
      </c>
      <c r="T41" s="18">
        <f>VLOOKUP(B:B,[1]门店类型!$C:$G,5,0)</f>
        <v>2786</v>
      </c>
      <c r="U41" s="18">
        <f t="shared" si="2"/>
        <v>2786</v>
      </c>
      <c r="V41" s="18">
        <f t="shared" si="3"/>
        <v>171459.41</v>
      </c>
      <c r="W41" s="18">
        <f t="shared" si="4"/>
        <v>56602.71</v>
      </c>
      <c r="X41" s="18">
        <f t="shared" si="5"/>
        <v>2786</v>
      </c>
      <c r="Y41" s="27">
        <f t="shared" si="6"/>
        <v>0.676369017079776</v>
      </c>
      <c r="Z41" s="27">
        <f t="shared" si="7"/>
        <v>0.668518050768613</v>
      </c>
      <c r="AA41" s="18">
        <f>VLOOKUP(B:B,[1]门店类型!$C:$U,19,0)</f>
        <v>31</v>
      </c>
      <c r="AB41" s="28">
        <f t="shared" si="8"/>
        <v>5530.94870967742</v>
      </c>
      <c r="AC41" s="18" t="s">
        <v>31</v>
      </c>
    </row>
    <row r="42" s="1" customFormat="1" customHeight="1" spans="1:29">
      <c r="A42" s="6">
        <v>41</v>
      </c>
      <c r="B42" s="6">
        <v>2471</v>
      </c>
      <c r="C42" s="6" t="s">
        <v>74</v>
      </c>
      <c r="D42" s="6" t="s">
        <v>53</v>
      </c>
      <c r="E42" s="9">
        <v>229050.569358904</v>
      </c>
      <c r="F42" s="9">
        <v>80305.1296172319</v>
      </c>
      <c r="G42" s="10">
        <v>2108</v>
      </c>
      <c r="H42" s="11">
        <v>0.3506</v>
      </c>
      <c r="I42" s="9">
        <v>7388.72804383562</v>
      </c>
      <c r="J42" s="9">
        <v>2590.48805216877</v>
      </c>
      <c r="K42" s="10">
        <v>68</v>
      </c>
      <c r="L42" s="18">
        <f>VLOOKUP(B:B,[1]门店类型!$C:$I,7,0)</f>
        <v>151449.89</v>
      </c>
      <c r="M42" s="18">
        <f>VLOOKUP(B:B,[1]门店类型!$C:$M,11,0)</f>
        <v>0</v>
      </c>
      <c r="N42" s="18">
        <f t="shared" si="0"/>
        <v>151449.89</v>
      </c>
      <c r="O42" s="18">
        <f>VLOOKUP(B:B,[1]门店类型!$C:$N,12,0)</f>
        <v>0</v>
      </c>
      <c r="P42" s="18">
        <f>VLOOKUP(B:B,[1]门店类型!$C:$O,13,0)</f>
        <v>464.3</v>
      </c>
      <c r="Q42" s="18">
        <f>VLOOKUP(B:B,[1]门店类型!$C:$J,8,0)</f>
        <v>50573.36</v>
      </c>
      <c r="R42" s="18">
        <f t="shared" si="1"/>
        <v>51037.66</v>
      </c>
      <c r="S42" s="18">
        <f>VLOOKUP(B:B,[1]门店类型!$C:$L,10,0)</f>
        <v>0</v>
      </c>
      <c r="T42" s="18">
        <f>VLOOKUP(B:B,[1]门店类型!$C:$G,5,0)</f>
        <v>1553</v>
      </c>
      <c r="U42" s="18">
        <f t="shared" si="2"/>
        <v>1553</v>
      </c>
      <c r="V42" s="18">
        <f t="shared" si="3"/>
        <v>151449.89</v>
      </c>
      <c r="W42" s="18">
        <f t="shared" si="4"/>
        <v>51037.66</v>
      </c>
      <c r="X42" s="18">
        <f t="shared" si="5"/>
        <v>1553</v>
      </c>
      <c r="Y42" s="27">
        <f t="shared" si="6"/>
        <v>0.661207219104049</v>
      </c>
      <c r="Z42" s="27">
        <f t="shared" si="7"/>
        <v>0.635546698489461</v>
      </c>
      <c r="AA42" s="18">
        <f>VLOOKUP(B:B,[1]门店类型!$C:$U,19,0)</f>
        <v>31</v>
      </c>
      <c r="AB42" s="28">
        <f t="shared" si="8"/>
        <v>4885.48032258065</v>
      </c>
      <c r="AC42" s="18" t="s">
        <v>31</v>
      </c>
    </row>
    <row r="43" s="1" customFormat="1" customHeight="1" spans="1:29">
      <c r="A43" s="6">
        <v>42</v>
      </c>
      <c r="B43" s="6">
        <v>2443</v>
      </c>
      <c r="C43" s="6" t="s">
        <v>75</v>
      </c>
      <c r="D43" s="6" t="s">
        <v>53</v>
      </c>
      <c r="E43" s="9">
        <v>238119.499520548</v>
      </c>
      <c r="F43" s="9">
        <v>81341.6210362193</v>
      </c>
      <c r="G43" s="10">
        <v>2511</v>
      </c>
      <c r="H43" s="11">
        <v>0.341600000000001</v>
      </c>
      <c r="I43" s="9">
        <v>7681.27417808219</v>
      </c>
      <c r="J43" s="9">
        <v>2623.92325923288</v>
      </c>
      <c r="K43" s="10">
        <v>81</v>
      </c>
      <c r="L43" s="18">
        <f>VLOOKUP(B:B,[1]门店类型!$C:$I,7,0)</f>
        <v>144157.2</v>
      </c>
      <c r="M43" s="18">
        <f>VLOOKUP(B:B,[1]门店类型!$C:$M,11,0)</f>
        <v>0</v>
      </c>
      <c r="N43" s="18">
        <f t="shared" si="0"/>
        <v>144157.2</v>
      </c>
      <c r="O43" s="18">
        <f>VLOOKUP(B:B,[1]门店类型!$C:$N,12,0)</f>
        <v>0</v>
      </c>
      <c r="P43" s="18">
        <f>VLOOKUP(B:B,[1]门店类型!$C:$O,13,0)</f>
        <v>15.21</v>
      </c>
      <c r="Q43" s="18">
        <f>VLOOKUP(B:B,[1]门店类型!$C:$J,8,0)</f>
        <v>50381.71</v>
      </c>
      <c r="R43" s="18">
        <f t="shared" si="1"/>
        <v>50396.92</v>
      </c>
      <c r="S43" s="18">
        <f>VLOOKUP(B:B,[1]门店类型!$C:$L,10,0)</f>
        <v>0</v>
      </c>
      <c r="T43" s="18">
        <f>VLOOKUP(B:B,[1]门店类型!$C:$G,5,0)</f>
        <v>2233</v>
      </c>
      <c r="U43" s="18">
        <f t="shared" si="2"/>
        <v>2233</v>
      </c>
      <c r="V43" s="18">
        <f t="shared" si="3"/>
        <v>144157.2</v>
      </c>
      <c r="W43" s="18">
        <f t="shared" si="4"/>
        <v>50396.92</v>
      </c>
      <c r="X43" s="18">
        <f t="shared" si="5"/>
        <v>2233</v>
      </c>
      <c r="Y43" s="27">
        <f t="shared" si="6"/>
        <v>0.605398551106732</v>
      </c>
      <c r="Z43" s="27">
        <f t="shared" si="7"/>
        <v>0.619571129244641</v>
      </c>
      <c r="AA43" s="18">
        <f>VLOOKUP(B:B,[1]门店类型!$C:$U,19,0)</f>
        <v>31</v>
      </c>
      <c r="AB43" s="28">
        <f t="shared" si="8"/>
        <v>4650.23225806452</v>
      </c>
      <c r="AC43" s="18" t="s">
        <v>31</v>
      </c>
    </row>
    <row r="44" s="1" customFormat="1" customHeight="1" spans="1:29">
      <c r="A44" s="6">
        <v>43</v>
      </c>
      <c r="B44" s="6">
        <v>102565</v>
      </c>
      <c r="C44" s="6" t="s">
        <v>76</v>
      </c>
      <c r="D44" s="6" t="s">
        <v>53</v>
      </c>
      <c r="E44" s="9">
        <v>228121.753686302</v>
      </c>
      <c r="F44" s="9">
        <v>79409.1824582016</v>
      </c>
      <c r="G44" s="10">
        <v>3286</v>
      </c>
      <c r="H44" s="11">
        <v>0.3481</v>
      </c>
      <c r="I44" s="9">
        <v>7358.76624794521</v>
      </c>
      <c r="J44" s="9">
        <v>2561.58653090973</v>
      </c>
      <c r="K44" s="10">
        <v>106</v>
      </c>
      <c r="L44" s="18">
        <f>VLOOKUP(B:B,[1]门店类型!$C:$I,7,0)</f>
        <v>158655.48</v>
      </c>
      <c r="M44" s="18">
        <f>VLOOKUP(B:B,[1]门店类型!$C:$M,11,0)</f>
        <v>0</v>
      </c>
      <c r="N44" s="18">
        <f t="shared" si="0"/>
        <v>158655.48</v>
      </c>
      <c r="O44" s="18">
        <f>VLOOKUP(B:B,[1]门店类型!$C:$N,12,0)</f>
        <v>0</v>
      </c>
      <c r="P44" s="18">
        <f>VLOOKUP(B:B,[1]门店类型!$C:$O,13,0)</f>
        <v>125.77</v>
      </c>
      <c r="Q44" s="18">
        <f>VLOOKUP(B:B,[1]门店类型!$C:$J,8,0)</f>
        <v>56324.1</v>
      </c>
      <c r="R44" s="18">
        <f t="shared" si="1"/>
        <v>56449.87</v>
      </c>
      <c r="S44" s="18">
        <f>VLOOKUP(B:B,[1]门店类型!$C:$L,10,0)</f>
        <v>0</v>
      </c>
      <c r="T44" s="18">
        <f>VLOOKUP(B:B,[1]门店类型!$C:$G,5,0)</f>
        <v>4279</v>
      </c>
      <c r="U44" s="18">
        <f t="shared" si="2"/>
        <v>4279</v>
      </c>
      <c r="V44" s="18">
        <f t="shared" si="3"/>
        <v>158655.48</v>
      </c>
      <c r="W44" s="18">
        <f t="shared" si="4"/>
        <v>56449.87</v>
      </c>
      <c r="X44" s="18">
        <f t="shared" si="5"/>
        <v>4279</v>
      </c>
      <c r="Y44" s="27">
        <f t="shared" si="6"/>
        <v>0.695485973767204</v>
      </c>
      <c r="Z44" s="27">
        <f t="shared" si="7"/>
        <v>0.710873330420111</v>
      </c>
      <c r="AA44" s="18">
        <f>VLOOKUP(B:B,[1]门店类型!$C:$U,19,0)</f>
        <v>31</v>
      </c>
      <c r="AB44" s="28">
        <f t="shared" si="8"/>
        <v>5117.91870967742</v>
      </c>
      <c r="AC44" s="18" t="s">
        <v>31</v>
      </c>
    </row>
    <row r="45" s="1" customFormat="1" customHeight="1" spans="1:29">
      <c r="A45" s="6">
        <v>44</v>
      </c>
      <c r="B45" s="6">
        <v>2479</v>
      </c>
      <c r="C45" s="6" t="s">
        <v>77</v>
      </c>
      <c r="D45" s="6" t="s">
        <v>53</v>
      </c>
      <c r="E45" s="9">
        <v>209560.973017808</v>
      </c>
      <c r="F45" s="9">
        <v>81225.8331417025</v>
      </c>
      <c r="G45" s="10">
        <v>2511</v>
      </c>
      <c r="H45" s="11">
        <v>0.3876</v>
      </c>
      <c r="I45" s="9">
        <v>6760.03138767123</v>
      </c>
      <c r="J45" s="9">
        <v>2620.18816586137</v>
      </c>
      <c r="K45" s="10">
        <v>81</v>
      </c>
      <c r="L45" s="18">
        <f>VLOOKUP(B:B,[1]门店类型!$C:$I,7,0)</f>
        <v>153860.47</v>
      </c>
      <c r="M45" s="18">
        <f>VLOOKUP(B:B,[1]门店类型!$C:$M,11,0)</f>
        <v>0</v>
      </c>
      <c r="N45" s="18">
        <f t="shared" si="0"/>
        <v>153860.47</v>
      </c>
      <c r="O45" s="18">
        <f>VLOOKUP(B:B,[1]门店类型!$C:$N,12,0)</f>
        <v>0</v>
      </c>
      <c r="P45" s="18">
        <f>VLOOKUP(B:B,[1]门店类型!$C:$O,13,0)</f>
        <v>506.33</v>
      </c>
      <c r="Q45" s="18">
        <f>VLOOKUP(B:B,[1]门店类型!$C:$J,8,0)</f>
        <v>53890.68</v>
      </c>
      <c r="R45" s="18">
        <f t="shared" si="1"/>
        <v>54397.01</v>
      </c>
      <c r="S45" s="18">
        <f>VLOOKUP(B:B,[1]门店类型!$C:$L,10,0)</f>
        <v>0</v>
      </c>
      <c r="T45" s="18">
        <f>VLOOKUP(B:B,[1]门店类型!$C:$G,5,0)</f>
        <v>2393</v>
      </c>
      <c r="U45" s="18">
        <f t="shared" si="2"/>
        <v>2393</v>
      </c>
      <c r="V45" s="18">
        <f t="shared" si="3"/>
        <v>153860.47</v>
      </c>
      <c r="W45" s="18">
        <f t="shared" si="4"/>
        <v>54397.01</v>
      </c>
      <c r="X45" s="18">
        <f t="shared" si="5"/>
        <v>2393</v>
      </c>
      <c r="Y45" s="27">
        <f t="shared" si="6"/>
        <v>0.734203834732745</v>
      </c>
      <c r="Z45" s="27">
        <f t="shared" si="7"/>
        <v>0.669700856193149</v>
      </c>
      <c r="AA45" s="18">
        <f>VLOOKUP(B:B,[1]门店类型!$C:$U,19,0)</f>
        <v>31</v>
      </c>
      <c r="AB45" s="28">
        <f t="shared" si="8"/>
        <v>4963.24096774194</v>
      </c>
      <c r="AC45" s="18" t="s">
        <v>31</v>
      </c>
    </row>
    <row r="46" s="1" customFormat="1" customHeight="1" spans="1:29">
      <c r="A46" s="6">
        <v>45</v>
      </c>
      <c r="B46" s="6">
        <v>106569</v>
      </c>
      <c r="C46" s="6" t="s">
        <v>78</v>
      </c>
      <c r="D46" s="6" t="s">
        <v>53</v>
      </c>
      <c r="E46" s="9">
        <v>150062.508717808</v>
      </c>
      <c r="F46" s="9">
        <v>49925.7966504148</v>
      </c>
      <c r="G46" s="10">
        <v>1767</v>
      </c>
      <c r="H46" s="11">
        <v>0.3327</v>
      </c>
      <c r="I46" s="9">
        <v>4840.72608767123</v>
      </c>
      <c r="J46" s="9">
        <v>1610.50956936822</v>
      </c>
      <c r="K46" s="10">
        <v>57</v>
      </c>
      <c r="L46" s="18">
        <f>VLOOKUP(B:B,[1]门店类型!$C:$I,7,0)</f>
        <v>108112.72</v>
      </c>
      <c r="M46" s="18">
        <f>VLOOKUP(B:B,[1]门店类型!$C:$M,11,0)</f>
        <v>0</v>
      </c>
      <c r="N46" s="18">
        <f t="shared" si="0"/>
        <v>108112.72</v>
      </c>
      <c r="O46" s="18">
        <f>VLOOKUP(B:B,[1]门店类型!$C:$N,12,0)</f>
        <v>0</v>
      </c>
      <c r="P46" s="18">
        <f>VLOOKUP(B:B,[1]门店类型!$C:$O,13,0)</f>
        <v>264.27</v>
      </c>
      <c r="Q46" s="18">
        <f>VLOOKUP(B:B,[1]门店类型!$C:$J,8,0)</f>
        <v>32903.5</v>
      </c>
      <c r="R46" s="18">
        <f t="shared" si="1"/>
        <v>33167.77</v>
      </c>
      <c r="S46" s="18">
        <f>VLOOKUP(B:B,[1]门店类型!$C:$L,10,0)</f>
        <v>0</v>
      </c>
      <c r="T46" s="18">
        <f>VLOOKUP(B:B,[1]门店类型!$C:$G,5,0)</f>
        <v>1722</v>
      </c>
      <c r="U46" s="18">
        <f t="shared" si="2"/>
        <v>1722</v>
      </c>
      <c r="V46" s="18">
        <f t="shared" si="3"/>
        <v>108112.72</v>
      </c>
      <c r="W46" s="18">
        <f t="shared" si="4"/>
        <v>33167.77</v>
      </c>
      <c r="X46" s="18">
        <f t="shared" si="5"/>
        <v>1722</v>
      </c>
      <c r="Y46" s="27">
        <f t="shared" si="6"/>
        <v>0.720451236779638</v>
      </c>
      <c r="Z46" s="27">
        <f t="shared" si="7"/>
        <v>0.664341327034677</v>
      </c>
      <c r="AA46" s="18">
        <f>VLOOKUP(B:B,[1]门店类型!$C:$U,19,0)</f>
        <v>31</v>
      </c>
      <c r="AB46" s="28">
        <f t="shared" si="8"/>
        <v>3487.50709677419</v>
      </c>
      <c r="AC46" s="18" t="s">
        <v>31</v>
      </c>
    </row>
    <row r="47" s="1" customFormat="1" customHeight="1" spans="1:29">
      <c r="A47" s="6">
        <v>46</v>
      </c>
      <c r="B47" s="6">
        <v>112415</v>
      </c>
      <c r="C47" s="6" t="s">
        <v>79</v>
      </c>
      <c r="D47" s="6" t="s">
        <v>53</v>
      </c>
      <c r="E47" s="9">
        <v>130388.968356164</v>
      </c>
      <c r="F47" s="9">
        <v>42689.3482398081</v>
      </c>
      <c r="G47" s="10">
        <v>1798</v>
      </c>
      <c r="H47" s="11">
        <v>0.327399999999999</v>
      </c>
      <c r="I47" s="9">
        <v>4206.09575342466</v>
      </c>
      <c r="J47" s="9">
        <v>1377.07574967123</v>
      </c>
      <c r="K47" s="10">
        <v>58</v>
      </c>
      <c r="L47" s="18">
        <f>VLOOKUP(B:B,[1]门店类型!$C:$I,7,0)</f>
        <v>95173.7</v>
      </c>
      <c r="M47" s="18">
        <f>VLOOKUP(B:B,[1]门店类型!$C:$M,11,0)</f>
        <v>0</v>
      </c>
      <c r="N47" s="18">
        <f t="shared" si="0"/>
        <v>95173.7</v>
      </c>
      <c r="O47" s="18">
        <f>VLOOKUP(B:B,[1]门店类型!$C:$N,12,0)</f>
        <v>0</v>
      </c>
      <c r="P47" s="18">
        <f>VLOOKUP(B:B,[1]门店类型!$C:$O,13,0)</f>
        <v>68.02</v>
      </c>
      <c r="Q47" s="18">
        <f>VLOOKUP(B:B,[1]门店类型!$C:$J,8,0)</f>
        <v>31904.43</v>
      </c>
      <c r="R47" s="18">
        <f t="shared" si="1"/>
        <v>31972.45</v>
      </c>
      <c r="S47" s="18">
        <f>VLOOKUP(B:B,[1]门店类型!$C:$L,10,0)</f>
        <v>0</v>
      </c>
      <c r="T47" s="18">
        <f>VLOOKUP(B:B,[1]门店类型!$C:$G,5,0)</f>
        <v>1890</v>
      </c>
      <c r="U47" s="18">
        <f t="shared" si="2"/>
        <v>1890</v>
      </c>
      <c r="V47" s="18">
        <f t="shared" si="3"/>
        <v>95173.7</v>
      </c>
      <c r="W47" s="18">
        <f t="shared" si="4"/>
        <v>31972.45</v>
      </c>
      <c r="X47" s="18">
        <f t="shared" si="5"/>
        <v>1890</v>
      </c>
      <c r="Y47" s="27">
        <f t="shared" si="6"/>
        <v>0.729921412830173</v>
      </c>
      <c r="Z47" s="27">
        <f t="shared" si="7"/>
        <v>0.748956152255927</v>
      </c>
      <c r="AA47" s="18">
        <f>VLOOKUP(B:B,[1]门店类型!$C:$U,19,0)</f>
        <v>31</v>
      </c>
      <c r="AB47" s="28">
        <f t="shared" si="8"/>
        <v>3070.11935483871</v>
      </c>
      <c r="AC47" s="18" t="s">
        <v>31</v>
      </c>
    </row>
    <row r="48" s="1" customFormat="1" customHeight="1" spans="1:29">
      <c r="A48" s="6">
        <v>47</v>
      </c>
      <c r="B48" s="6">
        <v>298747</v>
      </c>
      <c r="C48" s="6" t="s">
        <v>80</v>
      </c>
      <c r="D48" s="6" t="s">
        <v>53</v>
      </c>
      <c r="E48" s="9">
        <v>92987.4534082193</v>
      </c>
      <c r="F48" s="9">
        <v>32443.3224941277</v>
      </c>
      <c r="G48" s="10">
        <v>1395</v>
      </c>
      <c r="H48" s="11">
        <v>0.348899999999999</v>
      </c>
      <c r="I48" s="9">
        <v>2999.59527123288</v>
      </c>
      <c r="J48" s="9">
        <v>1046.55879013315</v>
      </c>
      <c r="K48" s="10">
        <v>45</v>
      </c>
      <c r="L48" s="18">
        <f>VLOOKUP(B:B,[1]门店类型!$C:$I,7,0)</f>
        <v>53707.29</v>
      </c>
      <c r="M48" s="18">
        <f>VLOOKUP(B:B,[1]门店类型!$C:$M,11,0)</f>
        <v>0</v>
      </c>
      <c r="N48" s="18">
        <f t="shared" si="0"/>
        <v>53707.29</v>
      </c>
      <c r="O48" s="18">
        <f>VLOOKUP(B:B,[1]门店类型!$C:$N,12,0)</f>
        <v>0</v>
      </c>
      <c r="P48" s="18">
        <f>VLOOKUP(B:B,[1]门店类型!$C:$O,13,0)</f>
        <v>200.44</v>
      </c>
      <c r="Q48" s="18">
        <f>VLOOKUP(B:B,[1]门店类型!$C:$J,8,0)</f>
        <v>18827.19</v>
      </c>
      <c r="R48" s="18">
        <f t="shared" si="1"/>
        <v>19027.63</v>
      </c>
      <c r="S48" s="18">
        <f>VLOOKUP(B:B,[1]门店类型!$C:$L,10,0)</f>
        <v>0</v>
      </c>
      <c r="T48" s="18">
        <f>VLOOKUP(B:B,[1]门店类型!$C:$G,5,0)</f>
        <v>1099</v>
      </c>
      <c r="U48" s="18">
        <f t="shared" si="2"/>
        <v>1099</v>
      </c>
      <c r="V48" s="18">
        <f t="shared" si="3"/>
        <v>53707.29</v>
      </c>
      <c r="W48" s="18">
        <f t="shared" si="4"/>
        <v>19027.63</v>
      </c>
      <c r="X48" s="18">
        <f t="shared" si="5"/>
        <v>1099</v>
      </c>
      <c r="Y48" s="27">
        <f t="shared" si="6"/>
        <v>0.577575662430742</v>
      </c>
      <c r="Z48" s="27">
        <f t="shared" si="7"/>
        <v>0.58648832909897</v>
      </c>
      <c r="AA48" s="18">
        <f>VLOOKUP(B:B,[1]门店类型!$C:$U,19,0)</f>
        <v>31</v>
      </c>
      <c r="AB48" s="28">
        <f t="shared" si="8"/>
        <v>1732.49322580645</v>
      </c>
      <c r="AC48" s="18" t="s">
        <v>31</v>
      </c>
    </row>
    <row r="49" s="1" customFormat="1" customHeight="1" spans="1:29">
      <c r="A49" s="6">
        <v>48</v>
      </c>
      <c r="B49" s="6">
        <v>2408</v>
      </c>
      <c r="C49" s="6" t="s">
        <v>81</v>
      </c>
      <c r="D49" s="6" t="s">
        <v>53</v>
      </c>
      <c r="E49" s="9">
        <v>94483.5217315069</v>
      </c>
      <c r="F49" s="9">
        <v>34363.6568537492</v>
      </c>
      <c r="G49" s="10">
        <v>930</v>
      </c>
      <c r="H49" s="11">
        <v>0.363700000000001</v>
      </c>
      <c r="I49" s="9">
        <v>3047.85553972603</v>
      </c>
      <c r="J49" s="9">
        <v>1108.50505979836</v>
      </c>
      <c r="K49" s="10">
        <v>30</v>
      </c>
      <c r="L49" s="18">
        <f>VLOOKUP(B:B,[1]门店类型!$C:$I,7,0)</f>
        <v>339368.34</v>
      </c>
      <c r="M49" s="18">
        <f>VLOOKUP(B:B,[1]门店类型!$C:$M,11,0)</f>
        <v>269239.9</v>
      </c>
      <c r="N49" s="18">
        <f t="shared" si="0"/>
        <v>70128.44</v>
      </c>
      <c r="O49" s="18">
        <f>VLOOKUP(B:B,[1]门店类型!$C:$N,12,0)</f>
        <v>-2193.32</v>
      </c>
      <c r="P49" s="18">
        <f>VLOOKUP(B:B,[1]门店类型!$C:$O,13,0)</f>
        <v>0</v>
      </c>
      <c r="Q49" s="18">
        <f>VLOOKUP(B:B,[1]门店类型!$C:$J,8,0)</f>
        <v>20978.28</v>
      </c>
      <c r="R49" s="18">
        <f t="shared" si="1"/>
        <v>23171.6</v>
      </c>
      <c r="S49" s="18">
        <f>VLOOKUP(B:B,[1]门店类型!$C:$L,10,0)</f>
        <v>209</v>
      </c>
      <c r="T49" s="18">
        <f>VLOOKUP(B:B,[1]门店类型!$C:$G,5,0)</f>
        <v>1442</v>
      </c>
      <c r="U49" s="18">
        <f t="shared" si="2"/>
        <v>1233</v>
      </c>
      <c r="V49" s="18">
        <f t="shared" si="3"/>
        <v>70128.44</v>
      </c>
      <c r="W49" s="18">
        <f t="shared" si="4"/>
        <v>23171.6</v>
      </c>
      <c r="X49" s="18">
        <f t="shared" si="5"/>
        <v>1233</v>
      </c>
      <c r="Y49" s="27">
        <f t="shared" si="6"/>
        <v>0.742229319089983</v>
      </c>
      <c r="Z49" s="27">
        <f t="shared" si="7"/>
        <v>0.674305418035621</v>
      </c>
      <c r="AA49" s="18">
        <f>VLOOKUP(B:B,[1]门店类型!$C:$U,19,0)</f>
        <v>31</v>
      </c>
      <c r="AB49" s="28">
        <f t="shared" si="8"/>
        <v>2262.20774193548</v>
      </c>
      <c r="AC49" s="18" t="s">
        <v>31</v>
      </c>
    </row>
    <row r="50" s="1" customFormat="1" customHeight="1" spans="1:29">
      <c r="A50" s="6">
        <v>49</v>
      </c>
      <c r="B50" s="6">
        <v>2738</v>
      </c>
      <c r="C50" s="6" t="s">
        <v>82</v>
      </c>
      <c r="D50" s="6" t="s">
        <v>83</v>
      </c>
      <c r="E50" s="9">
        <v>624162.209097259</v>
      </c>
      <c r="F50" s="9">
        <v>232001.093121451</v>
      </c>
      <c r="G50" s="10">
        <v>4960</v>
      </c>
      <c r="H50" s="11">
        <v>0.3717</v>
      </c>
      <c r="I50" s="9">
        <v>20134.264809589</v>
      </c>
      <c r="J50" s="9">
        <v>7483.90622972423</v>
      </c>
      <c r="K50" s="10">
        <v>160</v>
      </c>
      <c r="L50" s="18">
        <f>VLOOKUP(B:B,[1]门店类型!$C:$I,7,0)</f>
        <v>465819.56</v>
      </c>
      <c r="M50" s="18">
        <f>VLOOKUP(B:B,[1]门店类型!$C:$M,11,0)</f>
        <v>0</v>
      </c>
      <c r="N50" s="18">
        <f t="shared" si="0"/>
        <v>465819.56</v>
      </c>
      <c r="O50" s="18">
        <f>VLOOKUP(B:B,[1]门店类型!$C:$N,12,0)</f>
        <v>0</v>
      </c>
      <c r="P50" s="18">
        <f>VLOOKUP(B:B,[1]门店类型!$C:$O,13,0)</f>
        <v>2616.76</v>
      </c>
      <c r="Q50" s="18">
        <f>VLOOKUP(B:B,[1]门店类型!$C:$J,8,0)</f>
        <v>141031.42</v>
      </c>
      <c r="R50" s="18">
        <f t="shared" si="1"/>
        <v>143648.18</v>
      </c>
      <c r="S50" s="18">
        <f>VLOOKUP(B:B,[1]门店类型!$C:$L,10,0)</f>
        <v>0</v>
      </c>
      <c r="T50" s="18">
        <f>VLOOKUP(B:B,[1]门店类型!$C:$G,5,0)</f>
        <v>3544</v>
      </c>
      <c r="U50" s="18">
        <f t="shared" si="2"/>
        <v>3544</v>
      </c>
      <c r="V50" s="18">
        <f t="shared" si="3"/>
        <v>465819.56</v>
      </c>
      <c r="W50" s="18">
        <f t="shared" si="4"/>
        <v>143648.18</v>
      </c>
      <c r="X50" s="18">
        <f t="shared" si="5"/>
        <v>3544</v>
      </c>
      <c r="Y50" s="27">
        <f t="shared" si="6"/>
        <v>0.746311701045993</v>
      </c>
      <c r="Z50" s="27">
        <f t="shared" si="7"/>
        <v>0.619170272291783</v>
      </c>
      <c r="AA50" s="18">
        <f>VLOOKUP(B:B,[1]门店类型!$C:$U,19,0)</f>
        <v>31</v>
      </c>
      <c r="AB50" s="28">
        <f t="shared" si="8"/>
        <v>15026.4374193548</v>
      </c>
      <c r="AC50" s="18" t="s">
        <v>69</v>
      </c>
    </row>
    <row r="51" s="1" customFormat="1" customHeight="1" spans="1:29">
      <c r="A51" s="6">
        <v>50</v>
      </c>
      <c r="B51" s="6">
        <v>2113</v>
      </c>
      <c r="C51" s="6" t="s">
        <v>84</v>
      </c>
      <c r="D51" s="6" t="s">
        <v>83</v>
      </c>
      <c r="E51" s="9">
        <v>369198.169380822</v>
      </c>
      <c r="F51" s="9">
        <v>120395.523035086</v>
      </c>
      <c r="G51" s="10">
        <v>3720</v>
      </c>
      <c r="H51" s="11">
        <v>0.3261</v>
      </c>
      <c r="I51" s="9">
        <v>11909.6183671233</v>
      </c>
      <c r="J51" s="9">
        <v>3883.72654951891</v>
      </c>
      <c r="K51" s="10">
        <v>120</v>
      </c>
      <c r="L51" s="18">
        <f>VLOOKUP(B:B,[1]门店类型!$C:$I,7,0)</f>
        <v>251094.52</v>
      </c>
      <c r="M51" s="18">
        <f>VLOOKUP(B:B,[1]门店类型!$C:$M,11,0)</f>
        <v>0</v>
      </c>
      <c r="N51" s="18">
        <f t="shared" si="0"/>
        <v>251094.52</v>
      </c>
      <c r="O51" s="18">
        <f>VLOOKUP(B:B,[1]门店类型!$C:$N,12,0)</f>
        <v>0</v>
      </c>
      <c r="P51" s="18">
        <f>VLOOKUP(B:B,[1]门店类型!$C:$O,13,0)</f>
        <v>1020.16</v>
      </c>
      <c r="Q51" s="18">
        <f>VLOOKUP(B:B,[1]门店类型!$C:$J,8,0)</f>
        <v>74746.8</v>
      </c>
      <c r="R51" s="18">
        <f t="shared" si="1"/>
        <v>75766.96</v>
      </c>
      <c r="S51" s="18">
        <f>VLOOKUP(B:B,[1]门店类型!$C:$L,10,0)</f>
        <v>0</v>
      </c>
      <c r="T51" s="18">
        <f>VLOOKUP(B:B,[1]门店类型!$C:$G,5,0)</f>
        <v>4091</v>
      </c>
      <c r="U51" s="18">
        <f t="shared" si="2"/>
        <v>4091</v>
      </c>
      <c r="V51" s="18">
        <f t="shared" si="3"/>
        <v>251094.52</v>
      </c>
      <c r="W51" s="18">
        <f t="shared" si="4"/>
        <v>75766.96</v>
      </c>
      <c r="X51" s="18">
        <f t="shared" si="5"/>
        <v>4091</v>
      </c>
      <c r="Y51" s="27">
        <f t="shared" si="6"/>
        <v>0.680107705899809</v>
      </c>
      <c r="Z51" s="27">
        <f t="shared" si="7"/>
        <v>0.629317088293389</v>
      </c>
      <c r="AA51" s="18">
        <f>VLOOKUP(B:B,[1]门店类型!$C:$U,19,0)</f>
        <v>31</v>
      </c>
      <c r="AB51" s="28">
        <f t="shared" si="8"/>
        <v>8099.82322580645</v>
      </c>
      <c r="AC51" s="18" t="s">
        <v>69</v>
      </c>
    </row>
    <row r="52" s="1" customFormat="1" customHeight="1" spans="1:29">
      <c r="A52" s="6">
        <v>51</v>
      </c>
      <c r="B52" s="6">
        <v>2741</v>
      </c>
      <c r="C52" s="6" t="s">
        <v>85</v>
      </c>
      <c r="D52" s="6" t="s">
        <v>83</v>
      </c>
      <c r="E52" s="9">
        <v>328302.640865753</v>
      </c>
      <c r="F52" s="9">
        <v>117532.345429939</v>
      </c>
      <c r="G52" s="10">
        <v>4650</v>
      </c>
      <c r="H52" s="11">
        <v>0.358</v>
      </c>
      <c r="I52" s="9">
        <v>10590.407769863</v>
      </c>
      <c r="J52" s="9">
        <v>3791.36598161095</v>
      </c>
      <c r="K52" s="10">
        <v>150</v>
      </c>
      <c r="L52" s="18">
        <f>VLOOKUP(B:B,[1]门店类型!$C:$I,7,0)</f>
        <v>242074.62</v>
      </c>
      <c r="M52" s="18">
        <f>VLOOKUP(B:B,[1]门店类型!$C:$M,11,0)</f>
        <v>0</v>
      </c>
      <c r="N52" s="18">
        <f t="shared" si="0"/>
        <v>242074.62</v>
      </c>
      <c r="O52" s="18">
        <f>VLOOKUP(B:B,[1]门店类型!$C:$N,12,0)</f>
        <v>0</v>
      </c>
      <c r="P52" s="18">
        <f>VLOOKUP(B:B,[1]门店类型!$C:$O,13,0)</f>
        <v>415.46</v>
      </c>
      <c r="Q52" s="18">
        <f>VLOOKUP(B:B,[1]门店类型!$C:$J,8,0)</f>
        <v>84298.67</v>
      </c>
      <c r="R52" s="18">
        <f t="shared" si="1"/>
        <v>84714.13</v>
      </c>
      <c r="S52" s="18">
        <f>VLOOKUP(B:B,[1]门店类型!$C:$L,10,0)</f>
        <v>0</v>
      </c>
      <c r="T52" s="18">
        <f>VLOOKUP(B:B,[1]门店类型!$C:$G,5,0)</f>
        <v>5052</v>
      </c>
      <c r="U52" s="18">
        <f t="shared" si="2"/>
        <v>5052</v>
      </c>
      <c r="V52" s="18">
        <f t="shared" si="3"/>
        <v>242074.62</v>
      </c>
      <c r="W52" s="18">
        <f t="shared" si="4"/>
        <v>84714.13</v>
      </c>
      <c r="X52" s="18">
        <f t="shared" si="5"/>
        <v>5052</v>
      </c>
      <c r="Y52" s="27">
        <f t="shared" si="6"/>
        <v>0.73735203396974</v>
      </c>
      <c r="Z52" s="27">
        <f t="shared" si="7"/>
        <v>0.720772904600105</v>
      </c>
      <c r="AA52" s="18">
        <f>VLOOKUP(B:B,[1]门店类型!$C:$U,19,0)</f>
        <v>31</v>
      </c>
      <c r="AB52" s="28">
        <f t="shared" si="8"/>
        <v>7808.85870967742</v>
      </c>
      <c r="AC52" s="18" t="s">
        <v>31</v>
      </c>
    </row>
    <row r="53" s="1" customFormat="1" customHeight="1" spans="1:29">
      <c r="A53" s="6">
        <v>52</v>
      </c>
      <c r="B53" s="6">
        <v>2755</v>
      </c>
      <c r="C53" s="6" t="s">
        <v>86</v>
      </c>
      <c r="D53" s="6" t="s">
        <v>83</v>
      </c>
      <c r="E53" s="9">
        <v>304770.587408219</v>
      </c>
      <c r="F53" s="9">
        <v>106029.68735932</v>
      </c>
      <c r="G53" s="10">
        <v>2976</v>
      </c>
      <c r="H53" s="11">
        <v>0.3479</v>
      </c>
      <c r="I53" s="9">
        <v>9831.30927123288</v>
      </c>
      <c r="J53" s="9">
        <v>3420.31249546192</v>
      </c>
      <c r="K53" s="10">
        <v>96</v>
      </c>
      <c r="L53" s="18">
        <f>VLOOKUP(B:B,[1]门店类型!$C:$I,7,0)</f>
        <v>213405.85</v>
      </c>
      <c r="M53" s="18">
        <f>VLOOKUP(B:B,[1]门店类型!$C:$M,11,0)</f>
        <v>0</v>
      </c>
      <c r="N53" s="18">
        <f t="shared" si="0"/>
        <v>213405.85</v>
      </c>
      <c r="O53" s="18">
        <f>VLOOKUP(B:B,[1]门店类型!$C:$N,12,0)</f>
        <v>0</v>
      </c>
      <c r="P53" s="18">
        <f>VLOOKUP(B:B,[1]门店类型!$C:$O,13,0)</f>
        <v>238.55</v>
      </c>
      <c r="Q53" s="18">
        <f>VLOOKUP(B:B,[1]门店类型!$C:$J,8,0)</f>
        <v>74290.96</v>
      </c>
      <c r="R53" s="18">
        <f t="shared" si="1"/>
        <v>74529.51</v>
      </c>
      <c r="S53" s="18">
        <f>VLOOKUP(B:B,[1]门店类型!$C:$L,10,0)</f>
        <v>0</v>
      </c>
      <c r="T53" s="18">
        <f>VLOOKUP(B:B,[1]门店类型!$C:$G,5,0)</f>
        <v>2852</v>
      </c>
      <c r="U53" s="18">
        <f t="shared" si="2"/>
        <v>2852</v>
      </c>
      <c r="V53" s="18">
        <f t="shared" si="3"/>
        <v>213405.85</v>
      </c>
      <c r="W53" s="18">
        <f t="shared" si="4"/>
        <v>74529.51</v>
      </c>
      <c r="X53" s="18">
        <f t="shared" si="5"/>
        <v>2852</v>
      </c>
      <c r="Y53" s="27">
        <f t="shared" si="6"/>
        <v>0.700217996148551</v>
      </c>
      <c r="Z53" s="27">
        <f t="shared" si="7"/>
        <v>0.702911720822394</v>
      </c>
      <c r="AA53" s="18">
        <f>VLOOKUP(B:B,[1]门店类型!$C:$U,19,0)</f>
        <v>31</v>
      </c>
      <c r="AB53" s="28">
        <f t="shared" si="8"/>
        <v>6884.05967741936</v>
      </c>
      <c r="AC53" s="18" t="s">
        <v>31</v>
      </c>
    </row>
    <row r="54" s="1" customFormat="1" customHeight="1" spans="1:29">
      <c r="A54" s="6">
        <v>53</v>
      </c>
      <c r="B54" s="6">
        <v>2729</v>
      </c>
      <c r="C54" s="6" t="s">
        <v>87</v>
      </c>
      <c r="D54" s="6" t="s">
        <v>83</v>
      </c>
      <c r="E54" s="9">
        <v>266966.110849315</v>
      </c>
      <c r="F54" s="9">
        <v>94532.6998517425</v>
      </c>
      <c r="G54" s="10">
        <v>3999</v>
      </c>
      <c r="H54" s="11">
        <v>0.3541</v>
      </c>
      <c r="I54" s="9">
        <v>8611.81002739726</v>
      </c>
      <c r="J54" s="9">
        <v>3049.44193070137</v>
      </c>
      <c r="K54" s="10">
        <v>129</v>
      </c>
      <c r="L54" s="18">
        <f>VLOOKUP(B:B,[1]门店类型!$C:$I,7,0)</f>
        <v>196890.09</v>
      </c>
      <c r="M54" s="18">
        <f>VLOOKUP(B:B,[1]门店类型!$C:$M,11,0)</f>
        <v>0</v>
      </c>
      <c r="N54" s="18">
        <f t="shared" si="0"/>
        <v>196890.09</v>
      </c>
      <c r="O54" s="18">
        <f>VLOOKUP(B:B,[1]门店类型!$C:$N,12,0)</f>
        <v>0</v>
      </c>
      <c r="P54" s="18">
        <f>VLOOKUP(B:B,[1]门店类型!$C:$O,13,0)</f>
        <v>410.08</v>
      </c>
      <c r="Q54" s="18">
        <f>VLOOKUP(B:B,[1]门店类型!$C:$J,8,0)</f>
        <v>70788.53</v>
      </c>
      <c r="R54" s="18">
        <f t="shared" si="1"/>
        <v>71198.61</v>
      </c>
      <c r="S54" s="18">
        <f>VLOOKUP(B:B,[1]门店类型!$C:$L,10,0)</f>
        <v>0</v>
      </c>
      <c r="T54" s="18">
        <f>VLOOKUP(B:B,[1]门店类型!$C:$G,5,0)</f>
        <v>4351</v>
      </c>
      <c r="U54" s="18">
        <f t="shared" si="2"/>
        <v>4351</v>
      </c>
      <c r="V54" s="18">
        <f t="shared" si="3"/>
        <v>196890.09</v>
      </c>
      <c r="W54" s="18">
        <f t="shared" si="4"/>
        <v>71198.61</v>
      </c>
      <c r="X54" s="18">
        <f t="shared" si="5"/>
        <v>4351</v>
      </c>
      <c r="Y54" s="27">
        <f t="shared" si="6"/>
        <v>0.737509676316675</v>
      </c>
      <c r="Z54" s="27">
        <f t="shared" si="7"/>
        <v>0.753163827031939</v>
      </c>
      <c r="AA54" s="18">
        <f>VLOOKUP(B:B,[1]门店类型!$C:$U,19,0)</f>
        <v>31</v>
      </c>
      <c r="AB54" s="28">
        <f t="shared" si="8"/>
        <v>6351.29322580645</v>
      </c>
      <c r="AC54" s="18" t="s">
        <v>31</v>
      </c>
    </row>
    <row r="55" s="1" customFormat="1" customHeight="1" spans="1:29">
      <c r="A55" s="6">
        <v>54</v>
      </c>
      <c r="B55" s="6">
        <v>2722</v>
      </c>
      <c r="C55" s="6" t="s">
        <v>88</v>
      </c>
      <c r="D55" s="6" t="s">
        <v>83</v>
      </c>
      <c r="E55" s="9">
        <v>217498.473545205</v>
      </c>
      <c r="F55" s="9">
        <v>73536.2339056341</v>
      </c>
      <c r="G55" s="10">
        <v>2759</v>
      </c>
      <c r="H55" s="11">
        <v>0.338100000000001</v>
      </c>
      <c r="I55" s="9">
        <v>7016.07979178082</v>
      </c>
      <c r="J55" s="9">
        <v>2372.1365776011</v>
      </c>
      <c r="K55" s="10">
        <v>89</v>
      </c>
      <c r="L55" s="18">
        <f>VLOOKUP(B:B,[1]门店类型!$C:$I,7,0)</f>
        <v>129422.35</v>
      </c>
      <c r="M55" s="18">
        <f>VLOOKUP(B:B,[1]门店类型!$C:$M,11,0)</f>
        <v>0</v>
      </c>
      <c r="N55" s="18">
        <f t="shared" si="0"/>
        <v>129422.35</v>
      </c>
      <c r="O55" s="18">
        <f>VLOOKUP(B:B,[1]门店类型!$C:$N,12,0)</f>
        <v>0</v>
      </c>
      <c r="P55" s="18">
        <f>VLOOKUP(B:B,[1]门店类型!$C:$O,13,0)</f>
        <v>791.92</v>
      </c>
      <c r="Q55" s="18">
        <f>VLOOKUP(B:B,[1]门店类型!$C:$J,8,0)</f>
        <v>39861.31</v>
      </c>
      <c r="R55" s="18">
        <f t="shared" si="1"/>
        <v>40653.23</v>
      </c>
      <c r="S55" s="18">
        <f>VLOOKUP(B:B,[1]门店类型!$C:$L,10,0)</f>
        <v>0</v>
      </c>
      <c r="T55" s="18">
        <f>VLOOKUP(B:B,[1]门店类型!$C:$G,5,0)</f>
        <v>2227</v>
      </c>
      <c r="U55" s="18">
        <f t="shared" si="2"/>
        <v>2227</v>
      </c>
      <c r="V55" s="18">
        <f t="shared" si="3"/>
        <v>129422.35</v>
      </c>
      <c r="W55" s="18">
        <f t="shared" si="4"/>
        <v>40653.23</v>
      </c>
      <c r="X55" s="18">
        <f t="shared" si="5"/>
        <v>2227</v>
      </c>
      <c r="Y55" s="27">
        <f t="shared" si="6"/>
        <v>0.59504946352233</v>
      </c>
      <c r="Z55" s="27">
        <f t="shared" si="7"/>
        <v>0.552832635570766</v>
      </c>
      <c r="AA55" s="18">
        <f>VLOOKUP(B:B,[1]门店类型!$C:$U,19,0)</f>
        <v>31</v>
      </c>
      <c r="AB55" s="28">
        <f t="shared" si="8"/>
        <v>4174.91451612903</v>
      </c>
      <c r="AC55" s="18" t="s">
        <v>31</v>
      </c>
    </row>
    <row r="56" s="1" customFormat="1" customHeight="1" spans="1:29">
      <c r="A56" s="6">
        <v>55</v>
      </c>
      <c r="B56" s="6">
        <v>118074</v>
      </c>
      <c r="C56" s="6" t="s">
        <v>89</v>
      </c>
      <c r="D56" s="6" t="s">
        <v>83</v>
      </c>
      <c r="E56" s="9">
        <v>236297.592363014</v>
      </c>
      <c r="F56" s="9">
        <v>90218.4207641985</v>
      </c>
      <c r="G56" s="10">
        <v>2790</v>
      </c>
      <c r="H56" s="11">
        <v>0.3818</v>
      </c>
      <c r="I56" s="9">
        <v>7622.50297945205</v>
      </c>
      <c r="J56" s="9">
        <v>2910.27163755479</v>
      </c>
      <c r="K56" s="10">
        <v>90</v>
      </c>
      <c r="L56" s="18">
        <f>VLOOKUP(B:B,[1]门店类型!$C:$I,7,0)</f>
        <v>160832.59</v>
      </c>
      <c r="M56" s="18">
        <f>VLOOKUP(B:B,[1]门店类型!$C:$M,11,0)</f>
        <v>0</v>
      </c>
      <c r="N56" s="18">
        <f t="shared" si="0"/>
        <v>160832.59</v>
      </c>
      <c r="O56" s="18">
        <f>VLOOKUP(B:B,[1]门店类型!$C:$N,12,0)</f>
        <v>0</v>
      </c>
      <c r="P56" s="18">
        <f>VLOOKUP(B:B,[1]门店类型!$C:$O,13,0)</f>
        <v>202.72</v>
      </c>
      <c r="Q56" s="18">
        <f>VLOOKUP(B:B,[1]门店类型!$C:$J,8,0)</f>
        <v>59469.64</v>
      </c>
      <c r="R56" s="18">
        <f t="shared" si="1"/>
        <v>59672.36</v>
      </c>
      <c r="S56" s="18">
        <f>VLOOKUP(B:B,[1]门店类型!$C:$L,10,0)</f>
        <v>0</v>
      </c>
      <c r="T56" s="18">
        <f>VLOOKUP(B:B,[1]门店类型!$C:$G,5,0)</f>
        <v>2769</v>
      </c>
      <c r="U56" s="18">
        <f t="shared" si="2"/>
        <v>2769</v>
      </c>
      <c r="V56" s="18">
        <f t="shared" si="3"/>
        <v>160832.59</v>
      </c>
      <c r="W56" s="18">
        <f t="shared" si="4"/>
        <v>59672.36</v>
      </c>
      <c r="X56" s="18">
        <f t="shared" si="5"/>
        <v>2769</v>
      </c>
      <c r="Y56" s="27">
        <f t="shared" si="6"/>
        <v>0.680635754226897</v>
      </c>
      <c r="Z56" s="27">
        <f t="shared" si="7"/>
        <v>0.661421021278615</v>
      </c>
      <c r="AA56" s="18">
        <f>VLOOKUP(B:B,[1]门店类型!$C:$U,19,0)</f>
        <v>31</v>
      </c>
      <c r="AB56" s="28">
        <f t="shared" si="8"/>
        <v>5188.14806451613</v>
      </c>
      <c r="AC56" s="18" t="s">
        <v>31</v>
      </c>
    </row>
    <row r="57" s="1" customFormat="1" customHeight="1" spans="1:29">
      <c r="A57" s="6">
        <v>56</v>
      </c>
      <c r="B57" s="6">
        <v>106399</v>
      </c>
      <c r="C57" s="6" t="s">
        <v>90</v>
      </c>
      <c r="D57" s="6" t="s">
        <v>83</v>
      </c>
      <c r="E57" s="9">
        <v>221129.472842466</v>
      </c>
      <c r="F57" s="9">
        <v>81419.8719005958</v>
      </c>
      <c r="G57" s="10">
        <v>2387</v>
      </c>
      <c r="H57" s="11">
        <v>0.3682</v>
      </c>
      <c r="I57" s="9">
        <v>7133.20880136986</v>
      </c>
      <c r="J57" s="9">
        <v>2626.44748066438</v>
      </c>
      <c r="K57" s="10">
        <v>77</v>
      </c>
      <c r="L57" s="18">
        <f>VLOOKUP(B:B,[1]门店类型!$C:$I,7,0)</f>
        <v>145769.58</v>
      </c>
      <c r="M57" s="18">
        <f>VLOOKUP(B:B,[1]门店类型!$C:$M,11,0)</f>
        <v>0</v>
      </c>
      <c r="N57" s="18">
        <f t="shared" si="0"/>
        <v>145769.58</v>
      </c>
      <c r="O57" s="18">
        <f>VLOOKUP(B:B,[1]门店类型!$C:$N,12,0)</f>
        <v>0</v>
      </c>
      <c r="P57" s="18">
        <f>VLOOKUP(B:B,[1]门店类型!$C:$O,13,0)</f>
        <v>839.17</v>
      </c>
      <c r="Q57" s="18">
        <f>VLOOKUP(B:B,[1]门店类型!$C:$J,8,0)</f>
        <v>50531.67</v>
      </c>
      <c r="R57" s="18">
        <f t="shared" si="1"/>
        <v>51370.84</v>
      </c>
      <c r="S57" s="18">
        <f>VLOOKUP(B:B,[1]门店类型!$C:$L,10,0)</f>
        <v>0</v>
      </c>
      <c r="T57" s="18">
        <f>VLOOKUP(B:B,[1]门店类型!$C:$G,5,0)</f>
        <v>1914</v>
      </c>
      <c r="U57" s="18">
        <f t="shared" si="2"/>
        <v>1914</v>
      </c>
      <c r="V57" s="18">
        <f t="shared" si="3"/>
        <v>145769.58</v>
      </c>
      <c r="W57" s="18">
        <f t="shared" si="4"/>
        <v>51370.84</v>
      </c>
      <c r="X57" s="18">
        <f t="shared" si="5"/>
        <v>1914</v>
      </c>
      <c r="Y57" s="27">
        <f t="shared" si="6"/>
        <v>0.659204664698166</v>
      </c>
      <c r="Z57" s="27">
        <f t="shared" si="7"/>
        <v>0.630937371931975</v>
      </c>
      <c r="AA57" s="18">
        <f>VLOOKUP(B:B,[1]门店类型!$C:$U,19,0)</f>
        <v>31</v>
      </c>
      <c r="AB57" s="28">
        <f t="shared" si="8"/>
        <v>4702.24451612903</v>
      </c>
      <c r="AC57" s="18" t="s">
        <v>31</v>
      </c>
    </row>
    <row r="58" s="1" customFormat="1" customHeight="1" spans="1:29">
      <c r="A58" s="6">
        <v>57</v>
      </c>
      <c r="B58" s="6">
        <v>138202</v>
      </c>
      <c r="C58" s="6" t="s">
        <v>91</v>
      </c>
      <c r="D58" s="6" t="s">
        <v>83</v>
      </c>
      <c r="E58" s="9">
        <v>221712.757589041</v>
      </c>
      <c r="F58" s="9">
        <v>89172.8711023123</v>
      </c>
      <c r="G58" s="10">
        <v>2356</v>
      </c>
      <c r="H58" s="11">
        <v>0.4022</v>
      </c>
      <c r="I58" s="9">
        <v>7152.02443835616</v>
      </c>
      <c r="J58" s="9">
        <v>2876.54422910685</v>
      </c>
      <c r="K58" s="10">
        <v>76</v>
      </c>
      <c r="L58" s="18">
        <f>VLOOKUP(B:B,[1]门店类型!$C:$I,7,0)</f>
        <v>145470.77</v>
      </c>
      <c r="M58" s="18">
        <f>VLOOKUP(B:B,[1]门店类型!$C:$M,11,0)</f>
        <v>0</v>
      </c>
      <c r="N58" s="18">
        <f t="shared" si="0"/>
        <v>145470.77</v>
      </c>
      <c r="O58" s="18">
        <f>VLOOKUP(B:B,[1]门店类型!$C:$N,12,0)</f>
        <v>0</v>
      </c>
      <c r="P58" s="18">
        <f>VLOOKUP(B:B,[1]门店类型!$C:$O,13,0)</f>
        <v>0</v>
      </c>
      <c r="Q58" s="18">
        <f>VLOOKUP(B:B,[1]门店类型!$C:$J,8,0)</f>
        <v>62680.2</v>
      </c>
      <c r="R58" s="18">
        <f t="shared" si="1"/>
        <v>62680.2</v>
      </c>
      <c r="S58" s="18">
        <f>VLOOKUP(B:B,[1]门店类型!$C:$L,10,0)</f>
        <v>0</v>
      </c>
      <c r="T58" s="18">
        <f>VLOOKUP(B:B,[1]门店类型!$C:$G,5,0)</f>
        <v>2083</v>
      </c>
      <c r="U58" s="18">
        <f t="shared" si="2"/>
        <v>2083</v>
      </c>
      <c r="V58" s="18">
        <f t="shared" si="3"/>
        <v>145470.77</v>
      </c>
      <c r="W58" s="18">
        <f t="shared" si="4"/>
        <v>62680.2</v>
      </c>
      <c r="X58" s="18">
        <f t="shared" si="5"/>
        <v>2083</v>
      </c>
      <c r="Y58" s="27">
        <f t="shared" si="6"/>
        <v>0.656122685865644</v>
      </c>
      <c r="Z58" s="27">
        <f t="shared" si="7"/>
        <v>0.702906604050956</v>
      </c>
      <c r="AA58" s="18">
        <f>VLOOKUP(B:B,[1]门店类型!$C:$U,19,0)</f>
        <v>31</v>
      </c>
      <c r="AB58" s="28">
        <f t="shared" si="8"/>
        <v>4692.60548387097</v>
      </c>
      <c r="AC58" s="18" t="s">
        <v>31</v>
      </c>
    </row>
    <row r="59" s="1" customFormat="1" customHeight="1" spans="1:29">
      <c r="A59" s="6">
        <v>58</v>
      </c>
      <c r="B59" s="6">
        <v>114286</v>
      </c>
      <c r="C59" s="6" t="s">
        <v>92</v>
      </c>
      <c r="D59" s="6" t="s">
        <v>83</v>
      </c>
      <c r="E59" s="9">
        <v>211926.059372603</v>
      </c>
      <c r="F59" s="9">
        <v>62963.2322396002</v>
      </c>
      <c r="G59" s="10">
        <v>2139</v>
      </c>
      <c r="H59" s="11">
        <v>0.2971</v>
      </c>
      <c r="I59" s="9">
        <v>6836.32449589041</v>
      </c>
      <c r="J59" s="9">
        <v>2031.07200772904</v>
      </c>
      <c r="K59" s="10">
        <v>69</v>
      </c>
      <c r="L59" s="18">
        <f>VLOOKUP(B:B,[1]门店类型!$C:$I,7,0)</f>
        <v>152922.14</v>
      </c>
      <c r="M59" s="18">
        <f>VLOOKUP(B:B,[1]门店类型!$C:$M,11,0)</f>
        <v>0</v>
      </c>
      <c r="N59" s="18">
        <f t="shared" si="0"/>
        <v>152922.14</v>
      </c>
      <c r="O59" s="18">
        <f>VLOOKUP(B:B,[1]门店类型!$C:$N,12,0)</f>
        <v>0</v>
      </c>
      <c r="P59" s="18">
        <f>VLOOKUP(B:B,[1]门店类型!$C:$O,13,0)</f>
        <v>1232.07</v>
      </c>
      <c r="Q59" s="18">
        <f>VLOOKUP(B:B,[1]门店类型!$C:$J,8,0)</f>
        <v>52240.81</v>
      </c>
      <c r="R59" s="18">
        <f t="shared" si="1"/>
        <v>53472.88</v>
      </c>
      <c r="S59" s="18">
        <f>VLOOKUP(B:B,[1]门店类型!$C:$L,10,0)</f>
        <v>0</v>
      </c>
      <c r="T59" s="18">
        <f>VLOOKUP(B:B,[1]门店类型!$C:$G,5,0)</f>
        <v>2167</v>
      </c>
      <c r="U59" s="18">
        <f t="shared" si="2"/>
        <v>2167</v>
      </c>
      <c r="V59" s="18">
        <f t="shared" si="3"/>
        <v>152922.14</v>
      </c>
      <c r="W59" s="18">
        <f t="shared" si="4"/>
        <v>53472.88</v>
      </c>
      <c r="X59" s="18">
        <f t="shared" si="5"/>
        <v>2167</v>
      </c>
      <c r="Y59" s="27">
        <f t="shared" si="6"/>
        <v>0.721582520114415</v>
      </c>
      <c r="Z59" s="27">
        <f t="shared" si="7"/>
        <v>0.849271520822095</v>
      </c>
      <c r="AA59" s="18">
        <f>VLOOKUP(B:B,[1]门店类型!$C:$U,19,0)</f>
        <v>31</v>
      </c>
      <c r="AB59" s="28">
        <f t="shared" si="8"/>
        <v>4932.97225806452</v>
      </c>
      <c r="AC59" s="18" t="s">
        <v>31</v>
      </c>
    </row>
    <row r="60" s="1" customFormat="1" customHeight="1" spans="1:29">
      <c r="A60" s="6">
        <v>59</v>
      </c>
      <c r="B60" s="6">
        <v>2751</v>
      </c>
      <c r="C60" s="6" t="s">
        <v>93</v>
      </c>
      <c r="D60" s="6" t="s">
        <v>83</v>
      </c>
      <c r="E60" s="9">
        <v>200461.494267123</v>
      </c>
      <c r="F60" s="9">
        <v>67074.4159817795</v>
      </c>
      <c r="G60" s="10">
        <v>2418</v>
      </c>
      <c r="H60" s="11">
        <v>0.334600000000001</v>
      </c>
      <c r="I60" s="9">
        <v>6466.49981506849</v>
      </c>
      <c r="J60" s="9">
        <v>2163.69083812192</v>
      </c>
      <c r="K60" s="10">
        <v>78</v>
      </c>
      <c r="L60" s="18">
        <f>VLOOKUP(B:B,[1]门店类型!$C:$I,7,0)</f>
        <v>103494.71</v>
      </c>
      <c r="M60" s="18">
        <f>VLOOKUP(B:B,[1]门店类型!$C:$M,11,0)</f>
        <v>0</v>
      </c>
      <c r="N60" s="18">
        <f t="shared" si="0"/>
        <v>103494.71</v>
      </c>
      <c r="O60" s="18">
        <f>VLOOKUP(B:B,[1]门店类型!$C:$N,12,0)</f>
        <v>0</v>
      </c>
      <c r="P60" s="18">
        <f>VLOOKUP(B:B,[1]门店类型!$C:$O,13,0)</f>
        <v>329.03</v>
      </c>
      <c r="Q60" s="18">
        <f>VLOOKUP(B:B,[1]门店类型!$C:$J,8,0)</f>
        <v>40207.01</v>
      </c>
      <c r="R60" s="18">
        <f t="shared" si="1"/>
        <v>40536.04</v>
      </c>
      <c r="S60" s="18">
        <f>VLOOKUP(B:B,[1]门店类型!$C:$L,10,0)</f>
        <v>0</v>
      </c>
      <c r="T60" s="18">
        <f>VLOOKUP(B:B,[1]门店类型!$C:$G,5,0)</f>
        <v>1993</v>
      </c>
      <c r="U60" s="18">
        <f t="shared" si="2"/>
        <v>1993</v>
      </c>
      <c r="V60" s="18">
        <f t="shared" si="3"/>
        <v>103494.71</v>
      </c>
      <c r="W60" s="18">
        <f t="shared" si="4"/>
        <v>40536.04</v>
      </c>
      <c r="X60" s="18">
        <f t="shared" si="5"/>
        <v>1993</v>
      </c>
      <c r="Y60" s="27">
        <f t="shared" si="6"/>
        <v>0.516282243521986</v>
      </c>
      <c r="Z60" s="27">
        <f t="shared" si="7"/>
        <v>0.604344285472593</v>
      </c>
      <c r="AA60" s="18">
        <f>VLOOKUP(B:B,[1]门店类型!$C:$U,19,0)</f>
        <v>31</v>
      </c>
      <c r="AB60" s="28">
        <f t="shared" si="8"/>
        <v>3338.53903225806</v>
      </c>
      <c r="AC60" s="18" t="s">
        <v>31</v>
      </c>
    </row>
    <row r="61" s="1" customFormat="1" customHeight="1" spans="1:29">
      <c r="A61" s="6">
        <v>60</v>
      </c>
      <c r="B61" s="6">
        <v>103639</v>
      </c>
      <c r="C61" s="6" t="s">
        <v>94</v>
      </c>
      <c r="D61" s="6" t="s">
        <v>83</v>
      </c>
      <c r="E61" s="9">
        <v>173517.897731507</v>
      </c>
      <c r="F61" s="9">
        <v>63733.1238367825</v>
      </c>
      <c r="G61" s="10">
        <v>2325</v>
      </c>
      <c r="H61" s="11">
        <v>0.3673</v>
      </c>
      <c r="I61" s="9">
        <v>5597.35153972603</v>
      </c>
      <c r="J61" s="9">
        <v>2055.90722054137</v>
      </c>
      <c r="K61" s="10">
        <v>75</v>
      </c>
      <c r="L61" s="18">
        <f>VLOOKUP(B:B,[1]门店类型!$C:$I,7,0)</f>
        <v>121221.91</v>
      </c>
      <c r="M61" s="18">
        <f>VLOOKUP(B:B,[1]门店类型!$C:$M,11,0)</f>
        <v>0</v>
      </c>
      <c r="N61" s="18">
        <f t="shared" si="0"/>
        <v>121221.91</v>
      </c>
      <c r="O61" s="18">
        <f>VLOOKUP(B:B,[1]门店类型!$C:$N,12,0)</f>
        <v>0</v>
      </c>
      <c r="P61" s="18">
        <f>VLOOKUP(B:B,[1]门店类型!$C:$O,13,0)</f>
        <v>279.37</v>
      </c>
      <c r="Q61" s="18">
        <f>VLOOKUP(B:B,[1]门店类型!$C:$J,8,0)</f>
        <v>48173.48</v>
      </c>
      <c r="R61" s="18">
        <f t="shared" si="1"/>
        <v>48452.85</v>
      </c>
      <c r="S61" s="18">
        <f>VLOOKUP(B:B,[1]门店类型!$C:$L,10,0)</f>
        <v>0</v>
      </c>
      <c r="T61" s="18">
        <f>VLOOKUP(B:B,[1]门店类型!$C:$G,5,0)</f>
        <v>2097</v>
      </c>
      <c r="U61" s="18">
        <f t="shared" si="2"/>
        <v>2097</v>
      </c>
      <c r="V61" s="18">
        <f t="shared" si="3"/>
        <v>121221.91</v>
      </c>
      <c r="W61" s="18">
        <f t="shared" si="4"/>
        <v>48452.85</v>
      </c>
      <c r="X61" s="18">
        <f t="shared" si="5"/>
        <v>2097</v>
      </c>
      <c r="Y61" s="27">
        <f t="shared" si="6"/>
        <v>0.698613293411224</v>
      </c>
      <c r="Z61" s="27">
        <f t="shared" si="7"/>
        <v>0.760245961332218</v>
      </c>
      <c r="AA61" s="18">
        <f>VLOOKUP(B:B,[1]门店类型!$C:$U,19,0)</f>
        <v>31</v>
      </c>
      <c r="AB61" s="28">
        <f t="shared" si="8"/>
        <v>3910.38419354839</v>
      </c>
      <c r="AC61" s="18" t="s">
        <v>31</v>
      </c>
    </row>
    <row r="62" s="1" customFormat="1" customHeight="1" spans="1:29">
      <c r="A62" s="6">
        <v>61</v>
      </c>
      <c r="B62" s="6">
        <v>119263</v>
      </c>
      <c r="C62" s="6" t="s">
        <v>95</v>
      </c>
      <c r="D62" s="6" t="s">
        <v>83</v>
      </c>
      <c r="E62" s="9">
        <v>159412.887709589</v>
      </c>
      <c r="F62" s="9">
        <v>58281.3517466257</v>
      </c>
      <c r="G62" s="10">
        <v>1736</v>
      </c>
      <c r="H62" s="11">
        <v>0.365599999999999</v>
      </c>
      <c r="I62" s="9">
        <v>5142.35121643836</v>
      </c>
      <c r="J62" s="9">
        <v>1880.04360472986</v>
      </c>
      <c r="K62" s="10">
        <v>56</v>
      </c>
      <c r="L62" s="18">
        <f>VLOOKUP(B:B,[1]门店类型!$C:$I,7,0)</f>
        <v>107238.74</v>
      </c>
      <c r="M62" s="18">
        <f>VLOOKUP(B:B,[1]门店类型!$C:$M,11,0)</f>
        <v>0</v>
      </c>
      <c r="N62" s="18">
        <f t="shared" si="0"/>
        <v>107238.74</v>
      </c>
      <c r="O62" s="18">
        <f>VLOOKUP(B:B,[1]门店类型!$C:$N,12,0)</f>
        <v>0</v>
      </c>
      <c r="P62" s="18">
        <f>VLOOKUP(B:B,[1]门店类型!$C:$O,13,0)</f>
        <v>265.88</v>
      </c>
      <c r="Q62" s="18">
        <f>VLOOKUP(B:B,[1]门店类型!$C:$J,8,0)</f>
        <v>37923.03</v>
      </c>
      <c r="R62" s="18">
        <f t="shared" si="1"/>
        <v>38188.91</v>
      </c>
      <c r="S62" s="18">
        <f>VLOOKUP(B:B,[1]门店类型!$C:$L,10,0)</f>
        <v>0</v>
      </c>
      <c r="T62" s="18">
        <f>VLOOKUP(B:B,[1]门店类型!$C:$G,5,0)</f>
        <v>1293</v>
      </c>
      <c r="U62" s="18">
        <f t="shared" si="2"/>
        <v>1293</v>
      </c>
      <c r="V62" s="18">
        <f t="shared" si="3"/>
        <v>107238.74</v>
      </c>
      <c r="W62" s="18">
        <f t="shared" si="4"/>
        <v>38188.91</v>
      </c>
      <c r="X62" s="18">
        <f t="shared" si="5"/>
        <v>1293</v>
      </c>
      <c r="Y62" s="27">
        <f t="shared" si="6"/>
        <v>0.672710604147405</v>
      </c>
      <c r="Z62" s="27">
        <f t="shared" si="7"/>
        <v>0.655250931138724</v>
      </c>
      <c r="AA62" s="18">
        <f>VLOOKUP(B:B,[1]门店类型!$C:$U,19,0)</f>
        <v>31</v>
      </c>
      <c r="AB62" s="28">
        <f t="shared" si="8"/>
        <v>3459.31419354839</v>
      </c>
      <c r="AC62" s="18" t="s">
        <v>31</v>
      </c>
    </row>
    <row r="63" s="1" customFormat="1" customHeight="1" spans="1:29">
      <c r="A63" s="6">
        <v>62</v>
      </c>
      <c r="B63" s="6">
        <v>2304</v>
      </c>
      <c r="C63" s="6" t="s">
        <v>96</v>
      </c>
      <c r="D63" s="6" t="s">
        <v>83</v>
      </c>
      <c r="E63" s="9">
        <v>196493.316717808</v>
      </c>
      <c r="F63" s="9">
        <v>66866.6756790701</v>
      </c>
      <c r="G63" s="10">
        <v>2108</v>
      </c>
      <c r="H63" s="11">
        <v>0.3403</v>
      </c>
      <c r="I63" s="9">
        <v>6338.49408767123</v>
      </c>
      <c r="J63" s="9">
        <v>2156.98953803452</v>
      </c>
      <c r="K63" s="10">
        <v>68</v>
      </c>
      <c r="L63" s="18">
        <f>VLOOKUP(B:B,[1]门店类型!$C:$I,7,0)</f>
        <v>195347.72</v>
      </c>
      <c r="M63" s="18">
        <f>VLOOKUP(B:B,[1]门店类型!$C:$M,11,0)</f>
        <v>0</v>
      </c>
      <c r="N63" s="18">
        <f t="shared" si="0"/>
        <v>195347.72</v>
      </c>
      <c r="O63" s="18">
        <f>VLOOKUP(B:B,[1]门店类型!$C:$N,12,0)</f>
        <v>0</v>
      </c>
      <c r="P63" s="18">
        <f>VLOOKUP(B:B,[1]门店类型!$C:$O,13,0)</f>
        <v>339.7</v>
      </c>
      <c r="Q63" s="18">
        <f>VLOOKUP(B:B,[1]门店类型!$C:$J,8,0)</f>
        <v>62955.03</v>
      </c>
      <c r="R63" s="18">
        <f t="shared" si="1"/>
        <v>63294.73</v>
      </c>
      <c r="S63" s="18">
        <f>VLOOKUP(B:B,[1]门店类型!$C:$L,10,0)</f>
        <v>0</v>
      </c>
      <c r="T63" s="18">
        <f>VLOOKUP(B:B,[1]门店类型!$C:$G,5,0)</f>
        <v>2340</v>
      </c>
      <c r="U63" s="18">
        <f t="shared" si="2"/>
        <v>2340</v>
      </c>
      <c r="V63" s="18">
        <f t="shared" si="3"/>
        <v>195347.72</v>
      </c>
      <c r="W63" s="18">
        <f t="shared" si="4"/>
        <v>63294.73</v>
      </c>
      <c r="X63" s="18">
        <f t="shared" si="5"/>
        <v>2340</v>
      </c>
      <c r="Y63" s="27">
        <f t="shared" si="6"/>
        <v>0.994169792963222</v>
      </c>
      <c r="Z63" s="27">
        <f t="shared" si="7"/>
        <v>0.946581078799044</v>
      </c>
      <c r="AA63" s="18">
        <f>VLOOKUP(B:B,[1]门店类型!$C:$U,19,0)</f>
        <v>31</v>
      </c>
      <c r="AB63" s="28">
        <f t="shared" si="8"/>
        <v>6301.53935483871</v>
      </c>
      <c r="AC63" s="18" t="s">
        <v>31</v>
      </c>
    </row>
    <row r="64" s="1" customFormat="1" customHeight="1" spans="1:29">
      <c r="A64" s="6">
        <v>63</v>
      </c>
      <c r="B64" s="6">
        <v>101453</v>
      </c>
      <c r="C64" s="6" t="s">
        <v>97</v>
      </c>
      <c r="D64" s="6" t="s">
        <v>83</v>
      </c>
      <c r="E64" s="9">
        <v>174741.101421918</v>
      </c>
      <c r="F64" s="9">
        <v>61316.6524889508</v>
      </c>
      <c r="G64" s="10">
        <v>2325</v>
      </c>
      <c r="H64" s="11">
        <v>0.350899999999999</v>
      </c>
      <c r="I64" s="9">
        <v>5636.80972328767</v>
      </c>
      <c r="J64" s="9">
        <v>1977.95653190164</v>
      </c>
      <c r="K64" s="10">
        <v>75</v>
      </c>
      <c r="L64" s="18">
        <f>VLOOKUP(B:B,[1]门店类型!$C:$I,7,0)</f>
        <v>111457.56</v>
      </c>
      <c r="M64" s="18">
        <f>VLOOKUP(B:B,[1]门店类型!$C:$M,11,0)</f>
        <v>0</v>
      </c>
      <c r="N64" s="18">
        <f t="shared" si="0"/>
        <v>111457.56</v>
      </c>
      <c r="O64" s="18">
        <f>VLOOKUP(B:B,[1]门店类型!$C:$N,12,0)</f>
        <v>0</v>
      </c>
      <c r="P64" s="18">
        <f>VLOOKUP(B:B,[1]门店类型!$C:$O,13,0)</f>
        <v>17.11</v>
      </c>
      <c r="Q64" s="18">
        <f>VLOOKUP(B:B,[1]门店类型!$C:$J,8,0)</f>
        <v>42623.01</v>
      </c>
      <c r="R64" s="18">
        <f t="shared" si="1"/>
        <v>42640.12</v>
      </c>
      <c r="S64" s="18">
        <f>VLOOKUP(B:B,[1]门店类型!$C:$L,10,0)</f>
        <v>0</v>
      </c>
      <c r="T64" s="18">
        <f>VLOOKUP(B:B,[1]门店类型!$C:$G,5,0)</f>
        <v>1960</v>
      </c>
      <c r="U64" s="18">
        <f t="shared" si="2"/>
        <v>1960</v>
      </c>
      <c r="V64" s="18">
        <f t="shared" si="3"/>
        <v>111457.56</v>
      </c>
      <c r="W64" s="18">
        <f t="shared" si="4"/>
        <v>42640.12</v>
      </c>
      <c r="X64" s="18">
        <f t="shared" si="5"/>
        <v>1960</v>
      </c>
      <c r="Y64" s="27">
        <f t="shared" si="6"/>
        <v>0.637843982286011</v>
      </c>
      <c r="Z64" s="27">
        <f t="shared" si="7"/>
        <v>0.695408478270788</v>
      </c>
      <c r="AA64" s="18">
        <f>VLOOKUP(B:B,[1]门店类型!$C:$U,19,0)</f>
        <v>31</v>
      </c>
      <c r="AB64" s="28">
        <f t="shared" si="8"/>
        <v>3595.40516129032</v>
      </c>
      <c r="AC64" s="18" t="s">
        <v>31</v>
      </c>
    </row>
    <row r="65" s="1" customFormat="1" customHeight="1" spans="1:29">
      <c r="A65" s="6">
        <v>64</v>
      </c>
      <c r="B65" s="6">
        <v>113833</v>
      </c>
      <c r="C65" s="6" t="s">
        <v>98</v>
      </c>
      <c r="D65" s="6" t="s">
        <v>83</v>
      </c>
      <c r="E65" s="9">
        <v>148223.193658904</v>
      </c>
      <c r="F65" s="9">
        <v>59511.61225405</v>
      </c>
      <c r="G65" s="10">
        <v>2108</v>
      </c>
      <c r="H65" s="11">
        <v>0.4015</v>
      </c>
      <c r="I65" s="9">
        <v>4781.39334383562</v>
      </c>
      <c r="J65" s="9">
        <v>1919.72942755</v>
      </c>
      <c r="K65" s="10">
        <v>68</v>
      </c>
      <c r="L65" s="18">
        <f>VLOOKUP(B:B,[1]门店类型!$C:$I,7,0)</f>
        <v>119850.98</v>
      </c>
      <c r="M65" s="18">
        <f>VLOOKUP(B:B,[1]门店类型!$C:$M,11,0)</f>
        <v>0</v>
      </c>
      <c r="N65" s="18">
        <f t="shared" si="0"/>
        <v>119850.98</v>
      </c>
      <c r="O65" s="18">
        <f>VLOOKUP(B:B,[1]门店类型!$C:$N,12,0)</f>
        <v>0</v>
      </c>
      <c r="P65" s="18">
        <f>VLOOKUP(B:B,[1]门店类型!$C:$O,13,0)</f>
        <v>333.92</v>
      </c>
      <c r="Q65" s="18">
        <f>VLOOKUP(B:B,[1]门店类型!$C:$J,8,0)</f>
        <v>47230.06</v>
      </c>
      <c r="R65" s="18">
        <f t="shared" si="1"/>
        <v>47563.98</v>
      </c>
      <c r="S65" s="18">
        <f>VLOOKUP(B:B,[1]门店类型!$C:$L,10,0)</f>
        <v>0</v>
      </c>
      <c r="T65" s="18">
        <f>VLOOKUP(B:B,[1]门店类型!$C:$G,5,0)</f>
        <v>1778</v>
      </c>
      <c r="U65" s="18">
        <f t="shared" si="2"/>
        <v>1778</v>
      </c>
      <c r="V65" s="18">
        <f t="shared" si="3"/>
        <v>119850.98</v>
      </c>
      <c r="W65" s="18">
        <f t="shared" si="4"/>
        <v>47563.98</v>
      </c>
      <c r="X65" s="18">
        <f t="shared" si="5"/>
        <v>1778</v>
      </c>
      <c r="Y65" s="27">
        <f t="shared" si="6"/>
        <v>0.808584520691174</v>
      </c>
      <c r="Z65" s="27">
        <f t="shared" si="7"/>
        <v>0.799238639291999</v>
      </c>
      <c r="AA65" s="18">
        <f>VLOOKUP(B:B,[1]门店类型!$C:$U,19,0)</f>
        <v>31</v>
      </c>
      <c r="AB65" s="28">
        <f t="shared" si="8"/>
        <v>3866.16064516129</v>
      </c>
      <c r="AC65" s="18" t="s">
        <v>31</v>
      </c>
    </row>
    <row r="66" s="1" customFormat="1" customHeight="1" spans="1:29">
      <c r="A66" s="6">
        <v>65</v>
      </c>
      <c r="B66" s="6">
        <v>105751</v>
      </c>
      <c r="C66" s="6" t="s">
        <v>99</v>
      </c>
      <c r="D66" s="6" t="s">
        <v>83</v>
      </c>
      <c r="E66" s="9">
        <v>169426.242213698</v>
      </c>
      <c r="F66" s="9">
        <v>58977.2749145884</v>
      </c>
      <c r="G66" s="10">
        <v>1984</v>
      </c>
      <c r="H66" s="11">
        <v>0.3481</v>
      </c>
      <c r="I66" s="9">
        <v>5465.36265205479</v>
      </c>
      <c r="J66" s="9">
        <v>1902.49273918027</v>
      </c>
      <c r="K66" s="10">
        <v>64</v>
      </c>
      <c r="L66" s="18">
        <f>VLOOKUP(B:B,[1]门店类型!$C:$I,7,0)</f>
        <v>134186.78</v>
      </c>
      <c r="M66" s="18">
        <f>VLOOKUP(B:B,[1]门店类型!$C:$M,11,0)</f>
        <v>0</v>
      </c>
      <c r="N66" s="18">
        <f t="shared" ref="N66:N129" si="9">L66-M66</f>
        <v>134186.78</v>
      </c>
      <c r="O66" s="18">
        <f>VLOOKUP(B:B,[1]门店类型!$C:$N,12,0)</f>
        <v>0</v>
      </c>
      <c r="P66" s="18">
        <f>VLOOKUP(B:B,[1]门店类型!$C:$O,13,0)</f>
        <v>340.64</v>
      </c>
      <c r="Q66" s="18">
        <f>VLOOKUP(B:B,[1]门店类型!$C:$J,8,0)</f>
        <v>40763.34</v>
      </c>
      <c r="R66" s="18">
        <f t="shared" ref="R66:R129" si="10">Q66-O66+P66</f>
        <v>41103.98</v>
      </c>
      <c r="S66" s="18">
        <f>VLOOKUP(B:B,[1]门店类型!$C:$L,10,0)</f>
        <v>0</v>
      </c>
      <c r="T66" s="18">
        <f>VLOOKUP(B:B,[1]门店类型!$C:$G,5,0)</f>
        <v>2746</v>
      </c>
      <c r="U66" s="18">
        <f t="shared" ref="U66:U129" si="11">T66-S66</f>
        <v>2746</v>
      </c>
      <c r="V66" s="18">
        <f t="shared" ref="V66:V129" si="12">N66</f>
        <v>134186.78</v>
      </c>
      <c r="W66" s="18">
        <f t="shared" ref="W66:W129" si="13">R66</f>
        <v>41103.98</v>
      </c>
      <c r="X66" s="18">
        <f t="shared" ref="X66:X129" si="14">U66</f>
        <v>2746</v>
      </c>
      <c r="Y66" s="27">
        <f t="shared" ref="Y66:Y129" si="15">V66/E66</f>
        <v>0.792007060103179</v>
      </c>
      <c r="Z66" s="27">
        <f t="shared" ref="Z66:Z129" si="16">W66/F66</f>
        <v>0.696946070491173</v>
      </c>
      <c r="AA66" s="18">
        <f>VLOOKUP(B:B,[1]门店类型!$C:$U,19,0)</f>
        <v>31</v>
      </c>
      <c r="AB66" s="28">
        <f t="shared" ref="AB66:AB129" si="17">V66/AA66</f>
        <v>4328.60580645161</v>
      </c>
      <c r="AC66" s="18" t="s">
        <v>31</v>
      </c>
    </row>
    <row r="67" s="1" customFormat="1" customHeight="1" spans="1:29">
      <c r="A67" s="6">
        <v>66</v>
      </c>
      <c r="B67" s="6">
        <v>2907</v>
      </c>
      <c r="C67" s="6" t="s">
        <v>100</v>
      </c>
      <c r="D67" s="6" t="s">
        <v>83</v>
      </c>
      <c r="E67" s="9">
        <v>158599.81639726</v>
      </c>
      <c r="F67" s="9">
        <v>58999.1316997807</v>
      </c>
      <c r="G67" s="10">
        <v>1705</v>
      </c>
      <c r="H67" s="11">
        <v>0.371999999999999</v>
      </c>
      <c r="I67" s="9">
        <v>5116.12310958904</v>
      </c>
      <c r="J67" s="9">
        <v>1903.19779676712</v>
      </c>
      <c r="K67" s="10">
        <v>55</v>
      </c>
      <c r="L67" s="18">
        <f>VLOOKUP(B:B,[1]门店类型!$C:$I,7,0)</f>
        <v>80974.19</v>
      </c>
      <c r="M67" s="18">
        <f>VLOOKUP(B:B,[1]门店类型!$C:$M,11,0)</f>
        <v>0</v>
      </c>
      <c r="N67" s="18">
        <f t="shared" si="9"/>
        <v>80974.19</v>
      </c>
      <c r="O67" s="18">
        <f>VLOOKUP(B:B,[1]门店类型!$C:$N,12,0)</f>
        <v>0</v>
      </c>
      <c r="P67" s="18">
        <f>VLOOKUP(B:B,[1]门店类型!$C:$O,13,0)</f>
        <v>1026.98</v>
      </c>
      <c r="Q67" s="18">
        <f>VLOOKUP(B:B,[1]门店类型!$C:$J,8,0)</f>
        <v>24512.68</v>
      </c>
      <c r="R67" s="18">
        <f t="shared" si="10"/>
        <v>25539.66</v>
      </c>
      <c r="S67" s="18">
        <f>VLOOKUP(B:B,[1]门店类型!$C:$L,10,0)</f>
        <v>0</v>
      </c>
      <c r="T67" s="18">
        <f>VLOOKUP(B:B,[1]门店类型!$C:$G,5,0)</f>
        <v>1168</v>
      </c>
      <c r="U67" s="18">
        <f t="shared" si="11"/>
        <v>1168</v>
      </c>
      <c r="V67" s="18">
        <f t="shared" si="12"/>
        <v>80974.19</v>
      </c>
      <c r="W67" s="18">
        <f t="shared" si="13"/>
        <v>25539.66</v>
      </c>
      <c r="X67" s="18">
        <f t="shared" si="14"/>
        <v>1168</v>
      </c>
      <c r="Y67" s="27">
        <f t="shared" si="15"/>
        <v>0.510556644007558</v>
      </c>
      <c r="Z67" s="27">
        <f t="shared" si="16"/>
        <v>0.4328819639238</v>
      </c>
      <c r="AA67" s="18">
        <f>VLOOKUP(B:B,[1]门店类型!$C:$U,19,0)</f>
        <v>31</v>
      </c>
      <c r="AB67" s="28">
        <f t="shared" si="17"/>
        <v>2612.07064516129</v>
      </c>
      <c r="AC67" s="18" t="s">
        <v>31</v>
      </c>
    </row>
    <row r="68" s="1" customFormat="1" customHeight="1" spans="1:29">
      <c r="A68" s="6">
        <v>67</v>
      </c>
      <c r="B68" s="6">
        <v>2771</v>
      </c>
      <c r="C68" s="6" t="s">
        <v>101</v>
      </c>
      <c r="D68" s="6" t="s">
        <v>83</v>
      </c>
      <c r="E68" s="9">
        <v>143220.355947945</v>
      </c>
      <c r="F68" s="9">
        <v>53879.497907617</v>
      </c>
      <c r="G68" s="10">
        <v>1860</v>
      </c>
      <c r="H68" s="11">
        <v>0.376200000000001</v>
      </c>
      <c r="I68" s="9">
        <v>4620.01148219178</v>
      </c>
      <c r="J68" s="9">
        <v>1738.04831960055</v>
      </c>
      <c r="K68" s="10">
        <v>60</v>
      </c>
      <c r="L68" s="18">
        <f>VLOOKUP(B:B,[1]门店类型!$C:$I,7,0)</f>
        <v>79730.36</v>
      </c>
      <c r="M68" s="18">
        <f>VLOOKUP(B:B,[1]门店类型!$C:$M,11,0)</f>
        <v>0</v>
      </c>
      <c r="N68" s="18">
        <f t="shared" si="9"/>
        <v>79730.36</v>
      </c>
      <c r="O68" s="18">
        <f>VLOOKUP(B:B,[1]门店类型!$C:$N,12,0)</f>
        <v>0</v>
      </c>
      <c r="P68" s="18">
        <f>VLOOKUP(B:B,[1]门店类型!$C:$O,13,0)</f>
        <v>83.23</v>
      </c>
      <c r="Q68" s="18">
        <f>VLOOKUP(B:B,[1]门店类型!$C:$J,8,0)</f>
        <v>30010.34</v>
      </c>
      <c r="R68" s="18">
        <f t="shared" si="10"/>
        <v>30093.57</v>
      </c>
      <c r="S68" s="18">
        <f>VLOOKUP(B:B,[1]门店类型!$C:$L,10,0)</f>
        <v>0</v>
      </c>
      <c r="T68" s="18">
        <f>VLOOKUP(B:B,[1]门店类型!$C:$G,5,0)</f>
        <v>1618</v>
      </c>
      <c r="U68" s="18">
        <f t="shared" si="11"/>
        <v>1618</v>
      </c>
      <c r="V68" s="18">
        <f t="shared" si="12"/>
        <v>79730.36</v>
      </c>
      <c r="W68" s="18">
        <f t="shared" si="13"/>
        <v>30093.57</v>
      </c>
      <c r="X68" s="18">
        <f t="shared" si="14"/>
        <v>1618</v>
      </c>
      <c r="Y68" s="27">
        <f t="shared" si="15"/>
        <v>0.556697122223177</v>
      </c>
      <c r="Z68" s="27">
        <f t="shared" si="16"/>
        <v>0.558534714848292</v>
      </c>
      <c r="AA68" s="18">
        <f>VLOOKUP(B:B,[1]门店类型!$C:$U,19,0)</f>
        <v>31</v>
      </c>
      <c r="AB68" s="28">
        <f t="shared" si="17"/>
        <v>2571.94709677419</v>
      </c>
      <c r="AC68" s="18" t="s">
        <v>31</v>
      </c>
    </row>
    <row r="69" s="1" customFormat="1" customHeight="1" spans="1:29">
      <c r="A69" s="6">
        <v>68</v>
      </c>
      <c r="B69" s="6">
        <v>2717</v>
      </c>
      <c r="C69" s="6" t="s">
        <v>102</v>
      </c>
      <c r="D69" s="6" t="s">
        <v>83</v>
      </c>
      <c r="E69" s="9">
        <v>138510.967506849</v>
      </c>
      <c r="F69" s="9">
        <v>52038.5704923232</v>
      </c>
      <c r="G69" s="10">
        <v>1984</v>
      </c>
      <c r="H69" s="11">
        <v>0.375699999999999</v>
      </c>
      <c r="I69" s="9">
        <v>4468.0957260274</v>
      </c>
      <c r="J69" s="9">
        <v>1678.66356426849</v>
      </c>
      <c r="K69" s="10">
        <v>64</v>
      </c>
      <c r="L69" s="18">
        <f>VLOOKUP(B:B,[1]门店类型!$C:$I,7,0)</f>
        <v>87432.63</v>
      </c>
      <c r="M69" s="18">
        <f>VLOOKUP(B:B,[1]门店类型!$C:$M,11,0)</f>
        <v>0</v>
      </c>
      <c r="N69" s="18">
        <f t="shared" si="9"/>
        <v>87432.63</v>
      </c>
      <c r="O69" s="18">
        <f>VLOOKUP(B:B,[1]门店类型!$C:$N,12,0)</f>
        <v>0</v>
      </c>
      <c r="P69" s="18">
        <f>VLOOKUP(B:B,[1]门店类型!$C:$O,13,0)</f>
        <v>256.59</v>
      </c>
      <c r="Q69" s="18">
        <f>VLOOKUP(B:B,[1]门店类型!$C:$J,8,0)</f>
        <v>33837.74</v>
      </c>
      <c r="R69" s="18">
        <f t="shared" si="10"/>
        <v>34094.33</v>
      </c>
      <c r="S69" s="18">
        <f>VLOOKUP(B:B,[1]门店类型!$C:$L,10,0)</f>
        <v>0</v>
      </c>
      <c r="T69" s="18">
        <f>VLOOKUP(B:B,[1]门店类型!$C:$G,5,0)</f>
        <v>1653</v>
      </c>
      <c r="U69" s="18">
        <f t="shared" si="11"/>
        <v>1653</v>
      </c>
      <c r="V69" s="18">
        <f t="shared" si="12"/>
        <v>87432.63</v>
      </c>
      <c r="W69" s="18">
        <f t="shared" si="13"/>
        <v>34094.33</v>
      </c>
      <c r="X69" s="18">
        <f t="shared" si="14"/>
        <v>1653</v>
      </c>
      <c r="Y69" s="27">
        <f t="shared" si="15"/>
        <v>0.631232541175317</v>
      </c>
      <c r="Z69" s="27">
        <f t="shared" si="16"/>
        <v>0.655174223224092</v>
      </c>
      <c r="AA69" s="18">
        <f>VLOOKUP(B:B,[1]门店类型!$C:$U,19,0)</f>
        <v>31</v>
      </c>
      <c r="AB69" s="28">
        <f t="shared" si="17"/>
        <v>2820.40741935484</v>
      </c>
      <c r="AC69" s="18" t="s">
        <v>31</v>
      </c>
    </row>
    <row r="70" s="1" customFormat="1" customHeight="1" spans="1:29">
      <c r="A70" s="6">
        <v>69</v>
      </c>
      <c r="B70" s="6">
        <v>2414</v>
      </c>
      <c r="C70" s="6" t="s">
        <v>103</v>
      </c>
      <c r="D70" s="6" t="s">
        <v>83</v>
      </c>
      <c r="E70" s="9">
        <v>134851.248323288</v>
      </c>
      <c r="F70" s="9">
        <v>50299.5156245864</v>
      </c>
      <c r="G70" s="10">
        <v>1922</v>
      </c>
      <c r="H70" s="11">
        <v>0.373000000000001</v>
      </c>
      <c r="I70" s="9">
        <v>4350.04026849315</v>
      </c>
      <c r="J70" s="9">
        <v>1622.56502014795</v>
      </c>
      <c r="K70" s="10">
        <v>62</v>
      </c>
      <c r="L70" s="18">
        <f>VLOOKUP(B:B,[1]门店类型!$C:$I,7,0)</f>
        <v>123124.49</v>
      </c>
      <c r="M70" s="18">
        <f>VLOOKUP(B:B,[1]门店类型!$C:$M,11,0)</f>
        <v>0</v>
      </c>
      <c r="N70" s="18">
        <f t="shared" si="9"/>
        <v>123124.49</v>
      </c>
      <c r="O70" s="18">
        <f>VLOOKUP(B:B,[1]门店类型!$C:$N,12,0)</f>
        <v>0</v>
      </c>
      <c r="P70" s="18">
        <f>VLOOKUP(B:B,[1]门店类型!$C:$O,13,0)</f>
        <v>264.6</v>
      </c>
      <c r="Q70" s="18">
        <f>VLOOKUP(B:B,[1]门店类型!$C:$J,8,0)</f>
        <v>50280.66</v>
      </c>
      <c r="R70" s="18">
        <f t="shared" si="10"/>
        <v>50545.26</v>
      </c>
      <c r="S70" s="18">
        <f>VLOOKUP(B:B,[1]门店类型!$C:$L,10,0)</f>
        <v>0</v>
      </c>
      <c r="T70" s="18">
        <f>VLOOKUP(B:B,[1]门店类型!$C:$G,5,0)</f>
        <v>1579</v>
      </c>
      <c r="U70" s="18">
        <f t="shared" si="11"/>
        <v>1579</v>
      </c>
      <c r="V70" s="18">
        <f t="shared" si="12"/>
        <v>123124.49</v>
      </c>
      <c r="W70" s="18">
        <f t="shared" si="13"/>
        <v>50545.26</v>
      </c>
      <c r="X70" s="18">
        <f t="shared" si="14"/>
        <v>1579</v>
      </c>
      <c r="Y70" s="27">
        <f t="shared" si="15"/>
        <v>0.913039304647928</v>
      </c>
      <c r="Z70" s="27">
        <f t="shared" si="16"/>
        <v>1.0048856211111</v>
      </c>
      <c r="AA70" s="18">
        <f>VLOOKUP(B:B,[1]门店类型!$C:$U,19,0)</f>
        <v>31</v>
      </c>
      <c r="AB70" s="28">
        <f t="shared" si="17"/>
        <v>3971.75774193548</v>
      </c>
      <c r="AC70" s="18" t="s">
        <v>31</v>
      </c>
    </row>
    <row r="71" s="1" customFormat="1" customHeight="1" spans="1:29">
      <c r="A71" s="6">
        <v>70</v>
      </c>
      <c r="B71" s="6">
        <v>2153</v>
      </c>
      <c r="C71" s="6" t="s">
        <v>104</v>
      </c>
      <c r="D71" s="6" t="s">
        <v>83</v>
      </c>
      <c r="E71" s="9">
        <v>142092.211167123</v>
      </c>
      <c r="F71" s="9">
        <v>49050.2312948908</v>
      </c>
      <c r="G71" s="10">
        <v>2170</v>
      </c>
      <c r="H71" s="11">
        <v>0.345199999999999</v>
      </c>
      <c r="I71" s="9">
        <v>4583.61971506849</v>
      </c>
      <c r="J71" s="9">
        <v>1582.26552564164</v>
      </c>
      <c r="K71" s="10">
        <v>70</v>
      </c>
      <c r="L71" s="18">
        <f>VLOOKUP(B:B,[1]门店类型!$C:$I,7,0)</f>
        <v>103157.55</v>
      </c>
      <c r="M71" s="18">
        <f>VLOOKUP(B:B,[1]门店类型!$C:$M,11,0)</f>
        <v>0</v>
      </c>
      <c r="N71" s="18">
        <f t="shared" si="9"/>
        <v>103157.55</v>
      </c>
      <c r="O71" s="18">
        <f>VLOOKUP(B:B,[1]门店类型!$C:$N,12,0)</f>
        <v>0</v>
      </c>
      <c r="P71" s="18">
        <f>VLOOKUP(B:B,[1]门店类型!$C:$O,13,0)</f>
        <v>96.26</v>
      </c>
      <c r="Q71" s="18">
        <f>VLOOKUP(B:B,[1]门店类型!$C:$J,8,0)</f>
        <v>35494.71</v>
      </c>
      <c r="R71" s="18">
        <f t="shared" si="10"/>
        <v>35590.97</v>
      </c>
      <c r="S71" s="18">
        <f>VLOOKUP(B:B,[1]门店类型!$C:$L,10,0)</f>
        <v>0</v>
      </c>
      <c r="T71" s="18">
        <f>VLOOKUP(B:B,[1]门店类型!$C:$G,5,0)</f>
        <v>2490</v>
      </c>
      <c r="U71" s="18">
        <f t="shared" si="11"/>
        <v>2490</v>
      </c>
      <c r="V71" s="18">
        <f t="shared" si="12"/>
        <v>103157.55</v>
      </c>
      <c r="W71" s="18">
        <f t="shared" si="13"/>
        <v>35590.97</v>
      </c>
      <c r="X71" s="18">
        <f t="shared" si="14"/>
        <v>2490</v>
      </c>
      <c r="Y71" s="27">
        <f t="shared" si="15"/>
        <v>0.725990180268715</v>
      </c>
      <c r="Z71" s="27">
        <f t="shared" si="16"/>
        <v>0.725602490761491</v>
      </c>
      <c r="AA71" s="18">
        <f>VLOOKUP(B:B,[1]门店类型!$C:$U,19,0)</f>
        <v>31</v>
      </c>
      <c r="AB71" s="28">
        <f t="shared" si="17"/>
        <v>3327.66290322581</v>
      </c>
      <c r="AC71" s="18" t="s">
        <v>31</v>
      </c>
    </row>
    <row r="72" s="1" customFormat="1" customHeight="1" spans="1:29">
      <c r="A72" s="6">
        <v>71</v>
      </c>
      <c r="B72" s="6">
        <v>118951</v>
      </c>
      <c r="C72" s="6" t="s">
        <v>105</v>
      </c>
      <c r="D72" s="6" t="s">
        <v>83</v>
      </c>
      <c r="E72" s="9">
        <v>142043.535391781</v>
      </c>
      <c r="F72" s="9">
        <v>53806.0912064067</v>
      </c>
      <c r="G72" s="10">
        <v>1798</v>
      </c>
      <c r="H72" s="11">
        <v>0.378800000000001</v>
      </c>
      <c r="I72" s="9">
        <v>4582.04952876712</v>
      </c>
      <c r="J72" s="9">
        <v>1735.68036149699</v>
      </c>
      <c r="K72" s="10">
        <v>58</v>
      </c>
      <c r="L72" s="18">
        <f>VLOOKUP(B:B,[1]门店类型!$C:$I,7,0)</f>
        <v>89101.22</v>
      </c>
      <c r="M72" s="18">
        <f>VLOOKUP(B:B,[1]门店类型!$C:$M,11,0)</f>
        <v>0</v>
      </c>
      <c r="N72" s="18">
        <f t="shared" si="9"/>
        <v>89101.22</v>
      </c>
      <c r="O72" s="18">
        <f>VLOOKUP(B:B,[1]门店类型!$C:$N,12,0)</f>
        <v>0</v>
      </c>
      <c r="P72" s="18">
        <f>VLOOKUP(B:B,[1]门店类型!$C:$O,13,0)</f>
        <v>225.36</v>
      </c>
      <c r="Q72" s="18">
        <f>VLOOKUP(B:B,[1]门店类型!$C:$J,8,0)</f>
        <v>34841.55</v>
      </c>
      <c r="R72" s="18">
        <f t="shared" si="10"/>
        <v>35066.91</v>
      </c>
      <c r="S72" s="18">
        <f>VLOOKUP(B:B,[1]门店类型!$C:$L,10,0)</f>
        <v>0</v>
      </c>
      <c r="T72" s="18">
        <f>VLOOKUP(B:B,[1]门店类型!$C:$G,5,0)</f>
        <v>1848</v>
      </c>
      <c r="U72" s="18">
        <f t="shared" si="11"/>
        <v>1848</v>
      </c>
      <c r="V72" s="18">
        <f t="shared" si="12"/>
        <v>89101.22</v>
      </c>
      <c r="W72" s="18">
        <f t="shared" si="13"/>
        <v>35066.91</v>
      </c>
      <c r="X72" s="18">
        <f t="shared" si="14"/>
        <v>1848</v>
      </c>
      <c r="Y72" s="27">
        <f t="shared" si="15"/>
        <v>0.627281063895257</v>
      </c>
      <c r="Z72" s="27">
        <f t="shared" si="16"/>
        <v>0.651727512884723</v>
      </c>
      <c r="AA72" s="18">
        <f>VLOOKUP(B:B,[1]门店类型!$C:$U,19,0)</f>
        <v>31</v>
      </c>
      <c r="AB72" s="28">
        <f t="shared" si="17"/>
        <v>2874.23290322581</v>
      </c>
      <c r="AC72" s="18" t="s">
        <v>31</v>
      </c>
    </row>
    <row r="73" s="1" customFormat="1" customHeight="1" spans="1:29">
      <c r="A73" s="6">
        <v>72</v>
      </c>
      <c r="B73" s="6">
        <v>113025</v>
      </c>
      <c r="C73" s="6" t="s">
        <v>106</v>
      </c>
      <c r="D73" s="6" t="s">
        <v>83</v>
      </c>
      <c r="E73" s="9">
        <v>126988.043712329</v>
      </c>
      <c r="F73" s="9">
        <v>43404.5133408738</v>
      </c>
      <c r="G73" s="10">
        <v>1829</v>
      </c>
      <c r="H73" s="11">
        <v>0.341799999999999</v>
      </c>
      <c r="I73" s="9">
        <v>4096.38850684931</v>
      </c>
      <c r="J73" s="9">
        <v>1400.14559164109</v>
      </c>
      <c r="K73" s="10">
        <v>59</v>
      </c>
      <c r="L73" s="18">
        <f>VLOOKUP(B:B,[1]门店类型!$C:$I,7,0)</f>
        <v>87776.22</v>
      </c>
      <c r="M73" s="18">
        <f>VLOOKUP(B:B,[1]门店类型!$C:$M,11,0)</f>
        <v>0</v>
      </c>
      <c r="N73" s="18">
        <f t="shared" si="9"/>
        <v>87776.22</v>
      </c>
      <c r="O73" s="18">
        <f>VLOOKUP(B:B,[1]门店类型!$C:$N,12,0)</f>
        <v>0</v>
      </c>
      <c r="P73" s="18">
        <f>VLOOKUP(B:B,[1]门店类型!$C:$O,13,0)</f>
        <v>188.89</v>
      </c>
      <c r="Q73" s="18">
        <f>VLOOKUP(B:B,[1]门店类型!$C:$J,8,0)</f>
        <v>33038.51</v>
      </c>
      <c r="R73" s="18">
        <f t="shared" si="10"/>
        <v>33227.4</v>
      </c>
      <c r="S73" s="18">
        <f>VLOOKUP(B:B,[1]门店类型!$C:$L,10,0)</f>
        <v>0</v>
      </c>
      <c r="T73" s="18">
        <f>VLOOKUP(B:B,[1]门店类型!$C:$G,5,0)</f>
        <v>1409</v>
      </c>
      <c r="U73" s="18">
        <f t="shared" si="11"/>
        <v>1409</v>
      </c>
      <c r="V73" s="18">
        <f t="shared" si="12"/>
        <v>87776.22</v>
      </c>
      <c r="W73" s="18">
        <f t="shared" si="13"/>
        <v>33227.4</v>
      </c>
      <c r="X73" s="18">
        <f t="shared" si="14"/>
        <v>1409</v>
      </c>
      <c r="Y73" s="27">
        <f t="shared" si="15"/>
        <v>0.691216412458821</v>
      </c>
      <c r="Z73" s="27">
        <f t="shared" si="16"/>
        <v>0.765528684518389</v>
      </c>
      <c r="AA73" s="18">
        <f>VLOOKUP(B:B,[1]门店类型!$C:$U,19,0)</f>
        <v>31</v>
      </c>
      <c r="AB73" s="28">
        <f t="shared" si="17"/>
        <v>2831.49096774194</v>
      </c>
      <c r="AC73" s="18" t="s">
        <v>31</v>
      </c>
    </row>
    <row r="74" s="1" customFormat="1" customHeight="1" spans="1:29">
      <c r="A74" s="6">
        <v>73</v>
      </c>
      <c r="B74" s="6">
        <v>104429</v>
      </c>
      <c r="C74" s="6" t="s">
        <v>107</v>
      </c>
      <c r="D74" s="6" t="s">
        <v>83</v>
      </c>
      <c r="E74" s="9">
        <v>112547.611906849</v>
      </c>
      <c r="F74" s="9">
        <v>38119.8761528499</v>
      </c>
      <c r="G74" s="10">
        <v>1488</v>
      </c>
      <c r="H74" s="11">
        <v>0.3387</v>
      </c>
      <c r="I74" s="9">
        <v>3630.5681260274</v>
      </c>
      <c r="J74" s="9">
        <v>1229.67342428548</v>
      </c>
      <c r="K74" s="10">
        <v>48</v>
      </c>
      <c r="L74" s="18">
        <f>VLOOKUP(B:B,[1]门店类型!$C:$I,7,0)</f>
        <v>72597.6</v>
      </c>
      <c r="M74" s="18">
        <f>VLOOKUP(B:B,[1]门店类型!$C:$M,11,0)</f>
        <v>0</v>
      </c>
      <c r="N74" s="18">
        <f t="shared" si="9"/>
        <v>72597.6</v>
      </c>
      <c r="O74" s="18">
        <f>VLOOKUP(B:B,[1]门店类型!$C:$N,12,0)</f>
        <v>0</v>
      </c>
      <c r="P74" s="18">
        <f>VLOOKUP(B:B,[1]门店类型!$C:$O,13,0)</f>
        <v>68.02</v>
      </c>
      <c r="Q74" s="18">
        <f>VLOOKUP(B:B,[1]门店类型!$C:$J,8,0)</f>
        <v>26240.19</v>
      </c>
      <c r="R74" s="18">
        <f t="shared" si="10"/>
        <v>26308.21</v>
      </c>
      <c r="S74" s="18">
        <f>VLOOKUP(B:B,[1]门店类型!$C:$L,10,0)</f>
        <v>0</v>
      </c>
      <c r="T74" s="18">
        <f>VLOOKUP(B:B,[1]门店类型!$C:$G,5,0)</f>
        <v>1248</v>
      </c>
      <c r="U74" s="18">
        <f t="shared" si="11"/>
        <v>1248</v>
      </c>
      <c r="V74" s="18">
        <f t="shared" si="12"/>
        <v>72597.6</v>
      </c>
      <c r="W74" s="18">
        <f t="shared" si="13"/>
        <v>26308.21</v>
      </c>
      <c r="X74" s="18">
        <f t="shared" si="14"/>
        <v>1248</v>
      </c>
      <c r="Y74" s="27">
        <f t="shared" si="15"/>
        <v>0.645039008558316</v>
      </c>
      <c r="Z74" s="27">
        <f t="shared" si="16"/>
        <v>0.690144162444587</v>
      </c>
      <c r="AA74" s="18">
        <f>VLOOKUP(B:B,[1]门店类型!$C:$U,19,0)</f>
        <v>31</v>
      </c>
      <c r="AB74" s="28">
        <f t="shared" si="17"/>
        <v>2341.85806451613</v>
      </c>
      <c r="AC74" s="18" t="s">
        <v>31</v>
      </c>
    </row>
    <row r="75" s="1" customFormat="1" customHeight="1" spans="1:29">
      <c r="A75" s="6">
        <v>74</v>
      </c>
      <c r="B75" s="6">
        <v>115971</v>
      </c>
      <c r="C75" s="6" t="s">
        <v>108</v>
      </c>
      <c r="D75" s="6" t="s">
        <v>83</v>
      </c>
      <c r="E75" s="9">
        <v>104108.498213698</v>
      </c>
      <c r="F75" s="9">
        <v>37364.5400088963</v>
      </c>
      <c r="G75" s="10">
        <v>1178</v>
      </c>
      <c r="H75" s="11">
        <v>0.358899999999999</v>
      </c>
      <c r="I75" s="9">
        <v>3358.33865205479</v>
      </c>
      <c r="J75" s="9">
        <v>1205.30774222246</v>
      </c>
      <c r="K75" s="10">
        <v>38</v>
      </c>
      <c r="L75" s="18">
        <f>VLOOKUP(B:B,[1]门店类型!$C:$I,7,0)</f>
        <v>75697.94</v>
      </c>
      <c r="M75" s="18">
        <f>VLOOKUP(B:B,[1]门店类型!$C:$M,11,0)</f>
        <v>0</v>
      </c>
      <c r="N75" s="18">
        <f t="shared" si="9"/>
        <v>75697.94</v>
      </c>
      <c r="O75" s="18">
        <f>VLOOKUP(B:B,[1]门店类型!$C:$N,12,0)</f>
        <v>0</v>
      </c>
      <c r="P75" s="18">
        <f>VLOOKUP(B:B,[1]门店类型!$C:$O,13,0)</f>
        <v>118.49</v>
      </c>
      <c r="Q75" s="18">
        <f>VLOOKUP(B:B,[1]门店类型!$C:$J,8,0)</f>
        <v>25971.76</v>
      </c>
      <c r="R75" s="18">
        <f t="shared" si="10"/>
        <v>26090.25</v>
      </c>
      <c r="S75" s="18">
        <f>VLOOKUP(B:B,[1]门店类型!$C:$L,10,0)</f>
        <v>0</v>
      </c>
      <c r="T75" s="18">
        <f>VLOOKUP(B:B,[1]门店类型!$C:$G,5,0)</f>
        <v>1124</v>
      </c>
      <c r="U75" s="18">
        <f t="shared" si="11"/>
        <v>1124</v>
      </c>
      <c r="V75" s="18">
        <f t="shared" si="12"/>
        <v>75697.94</v>
      </c>
      <c r="W75" s="18">
        <f t="shared" si="13"/>
        <v>26090.25</v>
      </c>
      <c r="X75" s="18">
        <f t="shared" si="14"/>
        <v>1124</v>
      </c>
      <c r="Y75" s="27">
        <f t="shared" si="15"/>
        <v>0.727106252600233</v>
      </c>
      <c r="Z75" s="27">
        <f t="shared" si="16"/>
        <v>0.698262309499543</v>
      </c>
      <c r="AA75" s="18">
        <f>VLOOKUP(B:B,[1]门店类型!$C:$U,19,0)</f>
        <v>31</v>
      </c>
      <c r="AB75" s="28">
        <f t="shared" si="17"/>
        <v>2441.86903225806</v>
      </c>
      <c r="AC75" s="18" t="s">
        <v>31</v>
      </c>
    </row>
    <row r="76" s="1" customFormat="1" customHeight="1" spans="1:29">
      <c r="A76" s="6">
        <v>75</v>
      </c>
      <c r="B76" s="6">
        <v>106568</v>
      </c>
      <c r="C76" s="6" t="s">
        <v>109</v>
      </c>
      <c r="D76" s="6" t="s">
        <v>83</v>
      </c>
      <c r="E76" s="9">
        <v>93075.4341260274</v>
      </c>
      <c r="F76" s="9">
        <v>34335.5276490916</v>
      </c>
      <c r="G76" s="10">
        <v>1240</v>
      </c>
      <c r="H76" s="11">
        <v>0.368900000000001</v>
      </c>
      <c r="I76" s="9">
        <v>3002.43335890411</v>
      </c>
      <c r="J76" s="9">
        <v>1107.59766609973</v>
      </c>
      <c r="K76" s="10">
        <v>40</v>
      </c>
      <c r="L76" s="18">
        <f>VLOOKUP(B:B,[1]门店类型!$C:$I,7,0)</f>
        <v>51253.19</v>
      </c>
      <c r="M76" s="18">
        <f>VLOOKUP(B:B,[1]门店类型!$C:$M,11,0)</f>
        <v>0</v>
      </c>
      <c r="N76" s="18">
        <f t="shared" si="9"/>
        <v>51253.19</v>
      </c>
      <c r="O76" s="18">
        <f>VLOOKUP(B:B,[1]门店类型!$C:$N,12,0)</f>
        <v>0</v>
      </c>
      <c r="P76" s="18">
        <f>VLOOKUP(B:B,[1]门店类型!$C:$O,13,0)</f>
        <v>71.97</v>
      </c>
      <c r="Q76" s="18">
        <f>VLOOKUP(B:B,[1]门店类型!$C:$J,8,0)</f>
        <v>22247.3</v>
      </c>
      <c r="R76" s="18">
        <f t="shared" si="10"/>
        <v>22319.27</v>
      </c>
      <c r="S76" s="18">
        <f>VLOOKUP(B:B,[1]门店类型!$C:$L,10,0)</f>
        <v>0</v>
      </c>
      <c r="T76" s="18">
        <f>VLOOKUP(B:B,[1]门店类型!$C:$G,5,0)</f>
        <v>1158</v>
      </c>
      <c r="U76" s="18">
        <f t="shared" si="11"/>
        <v>1158</v>
      </c>
      <c r="V76" s="18">
        <f t="shared" si="12"/>
        <v>51253.19</v>
      </c>
      <c r="W76" s="18">
        <f t="shared" si="13"/>
        <v>22319.27</v>
      </c>
      <c r="X76" s="18">
        <f t="shared" si="14"/>
        <v>1158</v>
      </c>
      <c r="Y76" s="27">
        <f t="shared" si="15"/>
        <v>0.550662916388887</v>
      </c>
      <c r="Z76" s="27">
        <f t="shared" si="16"/>
        <v>0.650034280180648</v>
      </c>
      <c r="AA76" s="18">
        <f>VLOOKUP(B:B,[1]门店类型!$C:$U,19,0)</f>
        <v>31</v>
      </c>
      <c r="AB76" s="28">
        <f t="shared" si="17"/>
        <v>1653.32870967742</v>
      </c>
      <c r="AC76" s="18" t="s">
        <v>31</v>
      </c>
    </row>
    <row r="77" s="1" customFormat="1" customHeight="1" spans="1:29">
      <c r="A77" s="6">
        <v>76</v>
      </c>
      <c r="B77" s="6">
        <v>1950</v>
      </c>
      <c r="C77" s="6" t="s">
        <v>110</v>
      </c>
      <c r="D77" s="6" t="s">
        <v>83</v>
      </c>
      <c r="E77" s="9">
        <v>94213.5535602741</v>
      </c>
      <c r="F77" s="9">
        <v>35000.3351476419</v>
      </c>
      <c r="G77" s="10">
        <v>1240</v>
      </c>
      <c r="H77" s="11">
        <v>0.3715</v>
      </c>
      <c r="I77" s="9">
        <v>3039.1468890411</v>
      </c>
      <c r="J77" s="9">
        <v>1129.04306927877</v>
      </c>
      <c r="K77" s="10">
        <v>40</v>
      </c>
      <c r="L77" s="18">
        <f>VLOOKUP(B:B,[1]门店类型!$C:$I,7,0)</f>
        <v>51383.76</v>
      </c>
      <c r="M77" s="18">
        <f>VLOOKUP(B:B,[1]门店类型!$C:$M,11,0)</f>
        <v>0</v>
      </c>
      <c r="N77" s="18">
        <f t="shared" si="9"/>
        <v>51383.76</v>
      </c>
      <c r="O77" s="18">
        <f>VLOOKUP(B:B,[1]门店类型!$C:$N,12,0)</f>
        <v>0</v>
      </c>
      <c r="P77" s="18">
        <f>VLOOKUP(B:B,[1]门店类型!$C:$O,13,0)</f>
        <v>285.93</v>
      </c>
      <c r="Q77" s="18">
        <f>VLOOKUP(B:B,[1]门店类型!$C:$J,8,0)</f>
        <v>18603.36</v>
      </c>
      <c r="R77" s="18">
        <f t="shared" si="10"/>
        <v>18889.29</v>
      </c>
      <c r="S77" s="18">
        <f>VLOOKUP(B:B,[1]门店类型!$C:$L,10,0)</f>
        <v>0</v>
      </c>
      <c r="T77" s="18">
        <f>VLOOKUP(B:B,[1]门店类型!$C:$G,5,0)</f>
        <v>830</v>
      </c>
      <c r="U77" s="18">
        <f t="shared" si="11"/>
        <v>830</v>
      </c>
      <c r="V77" s="18">
        <f t="shared" si="12"/>
        <v>51383.76</v>
      </c>
      <c r="W77" s="18">
        <f t="shared" si="13"/>
        <v>18889.29</v>
      </c>
      <c r="X77" s="18">
        <f t="shared" si="14"/>
        <v>830</v>
      </c>
      <c r="Y77" s="27">
        <f t="shared" si="15"/>
        <v>0.545396687188184</v>
      </c>
      <c r="Z77" s="27">
        <f t="shared" si="16"/>
        <v>0.539688832130301</v>
      </c>
      <c r="AA77" s="18">
        <f>VLOOKUP(B:B,[1]门店类型!$C:$U,19,0)</f>
        <v>31</v>
      </c>
      <c r="AB77" s="28">
        <f t="shared" si="17"/>
        <v>1657.54064516129</v>
      </c>
      <c r="AC77" s="18" t="s">
        <v>31</v>
      </c>
    </row>
    <row r="78" s="1" customFormat="1" customHeight="1" spans="1:29">
      <c r="A78" s="6">
        <v>77</v>
      </c>
      <c r="B78" s="6">
        <v>2881</v>
      </c>
      <c r="C78" s="6" t="s">
        <v>111</v>
      </c>
      <c r="D78" s="6" t="s">
        <v>112</v>
      </c>
      <c r="E78" s="9">
        <v>356212.324246575</v>
      </c>
      <c r="F78" s="9">
        <v>126847.208664205</v>
      </c>
      <c r="G78" s="10">
        <v>4960</v>
      </c>
      <c r="H78" s="11">
        <v>0.3561</v>
      </c>
      <c r="I78" s="9">
        <v>11490.7201369863</v>
      </c>
      <c r="J78" s="9">
        <v>4091.84544078082</v>
      </c>
      <c r="K78" s="10">
        <v>160</v>
      </c>
      <c r="L78" s="18">
        <f>VLOOKUP(B:B,[1]门店类型!$C:$I,7,0)</f>
        <v>255219.78</v>
      </c>
      <c r="M78" s="18">
        <f>VLOOKUP(B:B,[1]门店类型!$C:$M,11,0)</f>
        <v>0</v>
      </c>
      <c r="N78" s="18">
        <f t="shared" si="9"/>
        <v>255219.78</v>
      </c>
      <c r="O78" s="18">
        <f>VLOOKUP(B:B,[1]门店类型!$C:$N,12,0)</f>
        <v>0</v>
      </c>
      <c r="P78" s="18">
        <f>VLOOKUP(B:B,[1]门店类型!$C:$O,13,0)</f>
        <v>1016.04</v>
      </c>
      <c r="Q78" s="18">
        <f>VLOOKUP(B:B,[1]门店类型!$C:$J,8,0)</f>
        <v>93745.8</v>
      </c>
      <c r="R78" s="18">
        <f t="shared" si="10"/>
        <v>94761.84</v>
      </c>
      <c r="S78" s="18">
        <f>VLOOKUP(B:B,[1]门店类型!$C:$L,10,0)</f>
        <v>0</v>
      </c>
      <c r="T78" s="18">
        <f>VLOOKUP(B:B,[1]门店类型!$C:$G,5,0)</f>
        <v>3820</v>
      </c>
      <c r="U78" s="18">
        <f t="shared" si="11"/>
        <v>3820</v>
      </c>
      <c r="V78" s="18">
        <f t="shared" si="12"/>
        <v>255219.78</v>
      </c>
      <c r="W78" s="18">
        <f t="shared" si="13"/>
        <v>94761.84</v>
      </c>
      <c r="X78" s="18">
        <f t="shared" si="14"/>
        <v>3820</v>
      </c>
      <c r="Y78" s="27">
        <f t="shared" si="15"/>
        <v>0.716482172647495</v>
      </c>
      <c r="Z78" s="27">
        <f t="shared" si="16"/>
        <v>0.747054988421995</v>
      </c>
      <c r="AA78" s="18">
        <f>VLOOKUP(B:B,[1]门店类型!$C:$U,19,0)</f>
        <v>31</v>
      </c>
      <c r="AB78" s="28">
        <f t="shared" si="17"/>
        <v>8232.89612903226</v>
      </c>
      <c r="AC78" s="18" t="s">
        <v>69</v>
      </c>
    </row>
    <row r="79" s="1" customFormat="1" customHeight="1" spans="1:29">
      <c r="A79" s="6">
        <v>78</v>
      </c>
      <c r="B79" s="6">
        <v>111400</v>
      </c>
      <c r="C79" s="6" t="s">
        <v>113</v>
      </c>
      <c r="D79" s="6" t="s">
        <v>112</v>
      </c>
      <c r="E79" s="9">
        <v>224492.90179726</v>
      </c>
      <c r="F79" s="9">
        <v>74441.8462359716</v>
      </c>
      <c r="G79" s="10">
        <v>2015</v>
      </c>
      <c r="H79" s="11">
        <v>0.331600000000001</v>
      </c>
      <c r="I79" s="9">
        <v>7241.70650958904</v>
      </c>
      <c r="J79" s="9">
        <v>2401.34987857973</v>
      </c>
      <c r="K79" s="10">
        <v>65</v>
      </c>
      <c r="L79" s="18">
        <f>VLOOKUP(B:B,[1]门店类型!$C:$I,7,0)</f>
        <v>188839.98</v>
      </c>
      <c r="M79" s="18">
        <f>VLOOKUP(B:B,[1]门店类型!$C:$M,11,0)</f>
        <v>0</v>
      </c>
      <c r="N79" s="18">
        <f t="shared" si="9"/>
        <v>188839.98</v>
      </c>
      <c r="O79" s="18">
        <f>VLOOKUP(B:B,[1]门店类型!$C:$N,12,0)</f>
        <v>0</v>
      </c>
      <c r="P79" s="18">
        <f>VLOOKUP(B:B,[1]门店类型!$C:$O,13,0)</f>
        <v>128.04</v>
      </c>
      <c r="Q79" s="18">
        <f>VLOOKUP(B:B,[1]门店类型!$C:$J,8,0)</f>
        <v>46404.14</v>
      </c>
      <c r="R79" s="18">
        <f t="shared" si="10"/>
        <v>46532.18</v>
      </c>
      <c r="S79" s="18">
        <f>VLOOKUP(B:B,[1]门店类型!$C:$L,10,0)</f>
        <v>0</v>
      </c>
      <c r="T79" s="18">
        <f>VLOOKUP(B:B,[1]门店类型!$C:$G,5,0)</f>
        <v>1547</v>
      </c>
      <c r="U79" s="18">
        <f t="shared" si="11"/>
        <v>1547</v>
      </c>
      <c r="V79" s="18">
        <f t="shared" si="12"/>
        <v>188839.98</v>
      </c>
      <c r="W79" s="18">
        <f t="shared" si="13"/>
        <v>46532.18</v>
      </c>
      <c r="X79" s="18">
        <f t="shared" si="14"/>
        <v>1547</v>
      </c>
      <c r="Y79" s="27">
        <f t="shared" si="15"/>
        <v>0.841184636521567</v>
      </c>
      <c r="Z79" s="27">
        <f t="shared" si="16"/>
        <v>0.625080950471038</v>
      </c>
      <c r="AA79" s="18">
        <f>VLOOKUP(B:B,[1]门店类型!$C:$U,19,0)</f>
        <v>31</v>
      </c>
      <c r="AB79" s="28">
        <f t="shared" si="17"/>
        <v>6091.61225806452</v>
      </c>
      <c r="AC79" s="18" t="s">
        <v>31</v>
      </c>
    </row>
    <row r="80" s="1" customFormat="1" customHeight="1" spans="1:29">
      <c r="A80" s="6">
        <v>79</v>
      </c>
      <c r="B80" s="6">
        <v>2865</v>
      </c>
      <c r="C80" s="6" t="s">
        <v>114</v>
      </c>
      <c r="D80" s="6" t="s">
        <v>112</v>
      </c>
      <c r="E80" s="9">
        <v>136229.412945205</v>
      </c>
      <c r="F80" s="9">
        <v>51753.5539778834</v>
      </c>
      <c r="G80" s="10">
        <v>2015</v>
      </c>
      <c r="H80" s="11">
        <v>0.379899999999999</v>
      </c>
      <c r="I80" s="9">
        <v>4394.49719178082</v>
      </c>
      <c r="J80" s="9">
        <v>1669.46948315753</v>
      </c>
      <c r="K80" s="10">
        <v>65</v>
      </c>
      <c r="L80" s="18">
        <f>VLOOKUP(B:B,[1]门店类型!$C:$I,7,0)</f>
        <v>90358.49</v>
      </c>
      <c r="M80" s="18">
        <f>VLOOKUP(B:B,[1]门店类型!$C:$M,11,0)</f>
        <v>0</v>
      </c>
      <c r="N80" s="18">
        <f t="shared" si="9"/>
        <v>90358.49</v>
      </c>
      <c r="O80" s="18">
        <f>VLOOKUP(B:B,[1]门店类型!$C:$N,12,0)</f>
        <v>0</v>
      </c>
      <c r="P80" s="18">
        <f>VLOOKUP(B:B,[1]门店类型!$C:$O,13,0)</f>
        <v>210.92</v>
      </c>
      <c r="Q80" s="18">
        <f>VLOOKUP(B:B,[1]门店类型!$C:$J,8,0)</f>
        <v>35852.19</v>
      </c>
      <c r="R80" s="18">
        <f t="shared" si="10"/>
        <v>36063.11</v>
      </c>
      <c r="S80" s="18">
        <f>VLOOKUP(B:B,[1]门店类型!$C:$L,10,0)</f>
        <v>0</v>
      </c>
      <c r="T80" s="18">
        <f>VLOOKUP(B:B,[1]门店类型!$C:$G,5,0)</f>
        <v>1464</v>
      </c>
      <c r="U80" s="18">
        <f t="shared" si="11"/>
        <v>1464</v>
      </c>
      <c r="V80" s="18">
        <f t="shared" si="12"/>
        <v>90358.49</v>
      </c>
      <c r="W80" s="18">
        <f t="shared" si="13"/>
        <v>36063.11</v>
      </c>
      <c r="X80" s="18">
        <f t="shared" si="14"/>
        <v>1464</v>
      </c>
      <c r="Y80" s="27">
        <f t="shared" si="15"/>
        <v>0.663281798302577</v>
      </c>
      <c r="Z80" s="27">
        <f t="shared" si="16"/>
        <v>0.696823835816404</v>
      </c>
      <c r="AA80" s="18">
        <f>VLOOKUP(B:B,[1]门店类型!$C:$U,19,0)</f>
        <v>31</v>
      </c>
      <c r="AB80" s="28">
        <f t="shared" si="17"/>
        <v>2914.79</v>
      </c>
      <c r="AC80" s="18" t="s">
        <v>31</v>
      </c>
    </row>
    <row r="81" s="1" customFormat="1" customHeight="1" spans="1:29">
      <c r="A81" s="6">
        <v>80</v>
      </c>
      <c r="B81" s="6">
        <v>2837</v>
      </c>
      <c r="C81" s="6" t="s">
        <v>115</v>
      </c>
      <c r="D81" s="6" t="s">
        <v>112</v>
      </c>
      <c r="E81" s="9">
        <v>107598.787534247</v>
      </c>
      <c r="F81" s="9">
        <v>37024.7427905343</v>
      </c>
      <c r="G81" s="10">
        <v>1550</v>
      </c>
      <c r="H81" s="11">
        <v>0.344100000000001</v>
      </c>
      <c r="I81" s="9">
        <v>3470.92863013699</v>
      </c>
      <c r="J81" s="9">
        <v>1194.34654163014</v>
      </c>
      <c r="K81" s="10">
        <v>50</v>
      </c>
      <c r="L81" s="18">
        <f>VLOOKUP(B:B,[1]门店类型!$C:$I,7,0)</f>
        <v>98908.64</v>
      </c>
      <c r="M81" s="18">
        <f>VLOOKUP(B:B,[1]门店类型!$C:$M,11,0)</f>
        <v>0</v>
      </c>
      <c r="N81" s="18">
        <f t="shared" si="9"/>
        <v>98908.64</v>
      </c>
      <c r="O81" s="18">
        <f>VLOOKUP(B:B,[1]门店类型!$C:$N,12,0)</f>
        <v>0</v>
      </c>
      <c r="P81" s="18">
        <f>VLOOKUP(B:B,[1]门店类型!$C:$O,13,0)</f>
        <v>6</v>
      </c>
      <c r="Q81" s="18">
        <f>VLOOKUP(B:B,[1]门店类型!$C:$J,8,0)</f>
        <v>35201.77</v>
      </c>
      <c r="R81" s="18">
        <f t="shared" si="10"/>
        <v>35207.77</v>
      </c>
      <c r="S81" s="18">
        <f>VLOOKUP(B:B,[1]门店类型!$C:$L,10,0)</f>
        <v>0</v>
      </c>
      <c r="T81" s="18">
        <f>VLOOKUP(B:B,[1]门店类型!$C:$G,5,0)</f>
        <v>1626</v>
      </c>
      <c r="U81" s="18">
        <f t="shared" si="11"/>
        <v>1626</v>
      </c>
      <c r="V81" s="18">
        <f t="shared" si="12"/>
        <v>98908.64</v>
      </c>
      <c r="W81" s="18">
        <f t="shared" si="13"/>
        <v>35207.77</v>
      </c>
      <c r="X81" s="18">
        <f t="shared" si="14"/>
        <v>1626</v>
      </c>
      <c r="Y81" s="27">
        <f t="shared" si="15"/>
        <v>0.919235637004915</v>
      </c>
      <c r="Z81" s="27">
        <f t="shared" si="16"/>
        <v>0.95092544461919</v>
      </c>
      <c r="AA81" s="18">
        <f>VLOOKUP(B:B,[1]门店类型!$C:$U,19,0)</f>
        <v>31</v>
      </c>
      <c r="AB81" s="28">
        <f t="shared" si="17"/>
        <v>3190.60129032258</v>
      </c>
      <c r="AC81" s="18" t="s">
        <v>31</v>
      </c>
    </row>
    <row r="82" s="1" customFormat="1" customHeight="1" spans="1:29">
      <c r="A82" s="6">
        <v>81</v>
      </c>
      <c r="B82" s="6">
        <v>102564</v>
      </c>
      <c r="C82" s="6" t="s">
        <v>116</v>
      </c>
      <c r="D82" s="6" t="s">
        <v>112</v>
      </c>
      <c r="E82" s="9">
        <v>111100.491776712</v>
      </c>
      <c r="F82" s="9">
        <v>40262.8182198805</v>
      </c>
      <c r="G82" s="10">
        <v>1333</v>
      </c>
      <c r="H82" s="11">
        <v>0.362399999999999</v>
      </c>
      <c r="I82" s="9">
        <v>3583.88683150685</v>
      </c>
      <c r="J82" s="9">
        <v>1298.80058773808</v>
      </c>
      <c r="K82" s="10">
        <v>43</v>
      </c>
      <c r="L82" s="18">
        <f>VLOOKUP(B:B,[1]门店类型!$C:$I,7,0)</f>
        <v>64605.38</v>
      </c>
      <c r="M82" s="18">
        <f>VLOOKUP(B:B,[1]门店类型!$C:$M,11,0)</f>
        <v>0</v>
      </c>
      <c r="N82" s="18">
        <f t="shared" si="9"/>
        <v>64605.38</v>
      </c>
      <c r="O82" s="18">
        <f>VLOOKUP(B:B,[1]门店类型!$C:$N,12,0)</f>
        <v>0</v>
      </c>
      <c r="P82" s="18">
        <f>VLOOKUP(B:B,[1]门店类型!$C:$O,13,0)</f>
        <v>71.53</v>
      </c>
      <c r="Q82" s="18">
        <f>VLOOKUP(B:B,[1]门店类型!$C:$J,8,0)</f>
        <v>24944.2</v>
      </c>
      <c r="R82" s="18">
        <f t="shared" si="10"/>
        <v>25015.73</v>
      </c>
      <c r="S82" s="18">
        <f>VLOOKUP(B:B,[1]门店类型!$C:$L,10,0)</f>
        <v>0</v>
      </c>
      <c r="T82" s="18">
        <f>VLOOKUP(B:B,[1]门店类型!$C:$G,5,0)</f>
        <v>753</v>
      </c>
      <c r="U82" s="18">
        <f t="shared" si="11"/>
        <v>753</v>
      </c>
      <c r="V82" s="18">
        <f t="shared" si="12"/>
        <v>64605.38</v>
      </c>
      <c r="W82" s="18">
        <f t="shared" si="13"/>
        <v>25015.73</v>
      </c>
      <c r="X82" s="18">
        <f t="shared" si="14"/>
        <v>753</v>
      </c>
      <c r="Y82" s="27">
        <f t="shared" si="15"/>
        <v>0.581503996668555</v>
      </c>
      <c r="Z82" s="27">
        <f t="shared" si="16"/>
        <v>0.621310954026761</v>
      </c>
      <c r="AA82" s="18">
        <f>VLOOKUP(B:B,[1]门店类型!$C:$U,19,0)</f>
        <v>31</v>
      </c>
      <c r="AB82" s="28">
        <f t="shared" si="17"/>
        <v>2084.04451612903</v>
      </c>
      <c r="AC82" s="18" t="s">
        <v>31</v>
      </c>
    </row>
    <row r="83" s="1" customFormat="1" customHeight="1" spans="1:29">
      <c r="A83" s="6">
        <v>82</v>
      </c>
      <c r="B83" s="6">
        <v>120844</v>
      </c>
      <c r="C83" s="6" t="s">
        <v>117</v>
      </c>
      <c r="D83" s="6" t="s">
        <v>118</v>
      </c>
      <c r="E83" s="9">
        <v>268279.199506849</v>
      </c>
      <c r="F83" s="9">
        <v>87217.5677596768</v>
      </c>
      <c r="G83" s="10">
        <v>2883</v>
      </c>
      <c r="H83" s="11">
        <v>0.3251</v>
      </c>
      <c r="I83" s="9">
        <v>8654.1677260274</v>
      </c>
      <c r="J83" s="9">
        <v>2813.46992773151</v>
      </c>
      <c r="K83" s="10">
        <v>93</v>
      </c>
      <c r="L83" s="18">
        <f>VLOOKUP(B:B,[1]门店类型!$C:$I,7,0)</f>
        <v>272545.43</v>
      </c>
      <c r="M83" s="18">
        <f>VLOOKUP(B:B,[1]门店类型!$C:$M,11,0)</f>
        <v>0</v>
      </c>
      <c r="N83" s="18">
        <f t="shared" si="9"/>
        <v>272545.43</v>
      </c>
      <c r="O83" s="18">
        <f>VLOOKUP(B:B,[1]门店类型!$C:$N,12,0)</f>
        <v>0</v>
      </c>
      <c r="P83" s="18">
        <f>VLOOKUP(B:B,[1]门店类型!$C:$O,13,0)</f>
        <v>398.96</v>
      </c>
      <c r="Q83" s="18">
        <f>VLOOKUP(B:B,[1]门店类型!$C:$J,8,0)</f>
        <v>77863.95</v>
      </c>
      <c r="R83" s="18">
        <f t="shared" si="10"/>
        <v>78262.91</v>
      </c>
      <c r="S83" s="18">
        <f>VLOOKUP(B:B,[1]门店类型!$C:$L,10,0)</f>
        <v>0</v>
      </c>
      <c r="T83" s="18">
        <f>VLOOKUP(B:B,[1]门店类型!$C:$G,5,0)</f>
        <v>3355</v>
      </c>
      <c r="U83" s="18">
        <f t="shared" si="11"/>
        <v>3355</v>
      </c>
      <c r="V83" s="18">
        <f t="shared" si="12"/>
        <v>272545.43</v>
      </c>
      <c r="W83" s="18">
        <f t="shared" si="13"/>
        <v>78262.91</v>
      </c>
      <c r="X83" s="18">
        <f t="shared" si="14"/>
        <v>3355</v>
      </c>
      <c r="Y83" s="27">
        <f t="shared" si="15"/>
        <v>1.01590220375263</v>
      </c>
      <c r="Z83" s="27">
        <f t="shared" si="16"/>
        <v>0.897329655140684</v>
      </c>
      <c r="AA83" s="18">
        <f>VLOOKUP(B:B,[1]门店类型!$C:$U,19,0)</f>
        <v>31</v>
      </c>
      <c r="AB83" s="28">
        <f t="shared" si="17"/>
        <v>8791.78806451613</v>
      </c>
      <c r="AC83" s="18" t="s">
        <v>69</v>
      </c>
    </row>
    <row r="84" s="1" customFormat="1" customHeight="1" spans="1:29">
      <c r="A84" s="6">
        <v>83</v>
      </c>
      <c r="B84" s="6">
        <v>114844</v>
      </c>
      <c r="C84" s="6" t="s">
        <v>119</v>
      </c>
      <c r="D84" s="6" t="s">
        <v>118</v>
      </c>
      <c r="E84" s="9">
        <v>278188.296509589</v>
      </c>
      <c r="F84" s="9">
        <v>83178.3006563672</v>
      </c>
      <c r="G84" s="10">
        <v>2170</v>
      </c>
      <c r="H84" s="11">
        <v>0.299</v>
      </c>
      <c r="I84" s="9">
        <v>8973.81601643836</v>
      </c>
      <c r="J84" s="9">
        <v>2683.17098891507</v>
      </c>
      <c r="K84" s="10">
        <v>70</v>
      </c>
      <c r="L84" s="18">
        <f>VLOOKUP(B:B,[1]门店类型!$C:$I,7,0)</f>
        <v>226388.81</v>
      </c>
      <c r="M84" s="18">
        <f>VLOOKUP(B:B,[1]门店类型!$C:$M,11,0)</f>
        <v>0</v>
      </c>
      <c r="N84" s="18">
        <f t="shared" si="9"/>
        <v>226388.81</v>
      </c>
      <c r="O84" s="18">
        <f>VLOOKUP(B:B,[1]门店类型!$C:$N,12,0)</f>
        <v>0</v>
      </c>
      <c r="P84" s="18">
        <f>VLOOKUP(B:B,[1]门店类型!$C:$O,13,0)</f>
        <v>410.03</v>
      </c>
      <c r="Q84" s="18">
        <f>VLOOKUP(B:B,[1]门店类型!$C:$J,8,0)</f>
        <v>54787.23</v>
      </c>
      <c r="R84" s="18">
        <f t="shared" si="10"/>
        <v>55197.26</v>
      </c>
      <c r="S84" s="18">
        <f>VLOOKUP(B:B,[1]门店类型!$C:$L,10,0)</f>
        <v>0</v>
      </c>
      <c r="T84" s="18">
        <f>VLOOKUP(B:B,[1]门店类型!$C:$G,5,0)</f>
        <v>1414</v>
      </c>
      <c r="U84" s="18">
        <f t="shared" si="11"/>
        <v>1414</v>
      </c>
      <c r="V84" s="18">
        <f t="shared" si="12"/>
        <v>226388.81</v>
      </c>
      <c r="W84" s="18">
        <f t="shared" si="13"/>
        <v>55197.26</v>
      </c>
      <c r="X84" s="18">
        <f t="shared" si="14"/>
        <v>1414</v>
      </c>
      <c r="Y84" s="27">
        <f t="shared" si="15"/>
        <v>0.813797031868292</v>
      </c>
      <c r="Z84" s="27">
        <f t="shared" si="16"/>
        <v>0.663601679337443</v>
      </c>
      <c r="AA84" s="18">
        <f>VLOOKUP(B:B,[1]门店类型!$C:$U,19,0)</f>
        <v>31</v>
      </c>
      <c r="AB84" s="28">
        <f t="shared" si="17"/>
        <v>7302.86483870968</v>
      </c>
      <c r="AC84" s="18" t="s">
        <v>31</v>
      </c>
    </row>
    <row r="85" s="1" customFormat="1" customHeight="1" spans="1:29">
      <c r="A85" s="6">
        <v>84</v>
      </c>
      <c r="B85" s="6">
        <v>2757</v>
      </c>
      <c r="C85" s="6" t="s">
        <v>120</v>
      </c>
      <c r="D85" s="6" t="s">
        <v>118</v>
      </c>
      <c r="E85" s="9">
        <v>245784.14229452</v>
      </c>
      <c r="F85" s="9">
        <v>96027.8643944693</v>
      </c>
      <c r="G85" s="10">
        <v>3720</v>
      </c>
      <c r="H85" s="11">
        <v>0.390700000000001</v>
      </c>
      <c r="I85" s="9">
        <v>7928.52071917808</v>
      </c>
      <c r="J85" s="9">
        <v>3097.67304498288</v>
      </c>
      <c r="K85" s="10">
        <v>120</v>
      </c>
      <c r="L85" s="18">
        <f>VLOOKUP(B:B,[1]门店类型!$C:$I,7,0)</f>
        <v>177485.57</v>
      </c>
      <c r="M85" s="18">
        <f>VLOOKUP(B:B,[1]门店类型!$C:$M,11,0)</f>
        <v>0</v>
      </c>
      <c r="N85" s="18">
        <f t="shared" si="9"/>
        <v>177485.57</v>
      </c>
      <c r="O85" s="18">
        <f>VLOOKUP(B:B,[1]门店类型!$C:$N,12,0)</f>
        <v>0</v>
      </c>
      <c r="P85" s="18">
        <f>VLOOKUP(B:B,[1]门店类型!$C:$O,13,0)</f>
        <v>221.16</v>
      </c>
      <c r="Q85" s="18">
        <f>VLOOKUP(B:B,[1]门店类型!$C:$J,8,0)</f>
        <v>69575.07</v>
      </c>
      <c r="R85" s="18">
        <f t="shared" si="10"/>
        <v>69796.23</v>
      </c>
      <c r="S85" s="18">
        <f>VLOOKUP(B:B,[1]门店类型!$C:$L,10,0)</f>
        <v>0</v>
      </c>
      <c r="T85" s="18">
        <f>VLOOKUP(B:B,[1]门店类型!$C:$G,5,0)</f>
        <v>3601</v>
      </c>
      <c r="U85" s="18">
        <f t="shared" si="11"/>
        <v>3601</v>
      </c>
      <c r="V85" s="18">
        <f t="shared" si="12"/>
        <v>177485.57</v>
      </c>
      <c r="W85" s="18">
        <f t="shared" si="13"/>
        <v>69796.23</v>
      </c>
      <c r="X85" s="18">
        <f t="shared" si="14"/>
        <v>3601</v>
      </c>
      <c r="Y85" s="27">
        <f t="shared" si="15"/>
        <v>0.722119695530728</v>
      </c>
      <c r="Z85" s="27">
        <f t="shared" si="16"/>
        <v>0.726833096207229</v>
      </c>
      <c r="AA85" s="18">
        <f>VLOOKUP(B:B,[1]门店类型!$C:$U,19,0)</f>
        <v>31</v>
      </c>
      <c r="AB85" s="28">
        <f t="shared" si="17"/>
        <v>5725.34096774194</v>
      </c>
      <c r="AC85" s="18" t="s">
        <v>31</v>
      </c>
    </row>
    <row r="86" s="1" customFormat="1" customHeight="1" spans="1:29">
      <c r="A86" s="6">
        <v>85</v>
      </c>
      <c r="B86" s="6">
        <v>2797</v>
      </c>
      <c r="C86" s="6" t="s">
        <v>121</v>
      </c>
      <c r="D86" s="6" t="s">
        <v>118</v>
      </c>
      <c r="E86" s="9">
        <v>223249.665567123</v>
      </c>
      <c r="F86" s="9">
        <v>74543.0633328625</v>
      </c>
      <c r="G86" s="10">
        <v>2108</v>
      </c>
      <c r="H86" s="11">
        <v>0.3339</v>
      </c>
      <c r="I86" s="9">
        <v>7201.60211506849</v>
      </c>
      <c r="J86" s="9">
        <v>2404.61494622137</v>
      </c>
      <c r="K86" s="10">
        <v>68</v>
      </c>
      <c r="L86" s="18">
        <f>VLOOKUP(B:B,[1]门店类型!$C:$I,7,0)</f>
        <v>141558.49</v>
      </c>
      <c r="M86" s="18">
        <f>VLOOKUP(B:B,[1]门店类型!$C:$M,11,0)</f>
        <v>0</v>
      </c>
      <c r="N86" s="18">
        <f t="shared" si="9"/>
        <v>141558.49</v>
      </c>
      <c r="O86" s="18">
        <f>VLOOKUP(B:B,[1]门店类型!$C:$N,12,0)</f>
        <v>0</v>
      </c>
      <c r="P86" s="18">
        <f>VLOOKUP(B:B,[1]门店类型!$C:$O,13,0)</f>
        <v>424.35</v>
      </c>
      <c r="Q86" s="18">
        <f>VLOOKUP(B:B,[1]门店类型!$C:$J,8,0)</f>
        <v>50307.39</v>
      </c>
      <c r="R86" s="18">
        <f t="shared" si="10"/>
        <v>50731.74</v>
      </c>
      <c r="S86" s="18">
        <f>VLOOKUP(B:B,[1]门店类型!$C:$L,10,0)</f>
        <v>0</v>
      </c>
      <c r="T86" s="18">
        <f>VLOOKUP(B:B,[1]门店类型!$C:$G,5,0)</f>
        <v>2067</v>
      </c>
      <c r="U86" s="18">
        <f t="shared" si="11"/>
        <v>2067</v>
      </c>
      <c r="V86" s="18">
        <f t="shared" si="12"/>
        <v>141558.49</v>
      </c>
      <c r="W86" s="18">
        <f t="shared" si="13"/>
        <v>50731.74</v>
      </c>
      <c r="X86" s="18">
        <f t="shared" si="14"/>
        <v>2067</v>
      </c>
      <c r="Y86" s="27">
        <f t="shared" si="15"/>
        <v>0.634081532173398</v>
      </c>
      <c r="Z86" s="27">
        <f t="shared" si="16"/>
        <v>0.680569562501931</v>
      </c>
      <c r="AA86" s="18">
        <f>VLOOKUP(B:B,[1]门店类型!$C:$U,19,0)</f>
        <v>31</v>
      </c>
      <c r="AB86" s="28">
        <f t="shared" si="17"/>
        <v>4566.40290322581</v>
      </c>
      <c r="AC86" s="18" t="s">
        <v>31</v>
      </c>
    </row>
    <row r="87" s="1" customFormat="1" customHeight="1" spans="1:29">
      <c r="A87" s="6">
        <v>86</v>
      </c>
      <c r="B87" s="6">
        <v>2819</v>
      </c>
      <c r="C87" s="6" t="s">
        <v>122</v>
      </c>
      <c r="D87" s="6" t="s">
        <v>118</v>
      </c>
      <c r="E87" s="9">
        <v>187636.24369863</v>
      </c>
      <c r="F87" s="9">
        <v>62783.0871415618</v>
      </c>
      <c r="G87" s="10">
        <v>2356</v>
      </c>
      <c r="H87" s="11">
        <v>0.334600000000001</v>
      </c>
      <c r="I87" s="9">
        <v>6052.78205479452</v>
      </c>
      <c r="J87" s="9">
        <v>2025.26087553425</v>
      </c>
      <c r="K87" s="10">
        <v>76</v>
      </c>
      <c r="L87" s="18">
        <f>VLOOKUP(B:B,[1]门店类型!$C:$I,7,0)</f>
        <v>126348.84</v>
      </c>
      <c r="M87" s="18">
        <f>VLOOKUP(B:B,[1]门店类型!$C:$M,11,0)</f>
        <v>0</v>
      </c>
      <c r="N87" s="18">
        <f t="shared" si="9"/>
        <v>126348.84</v>
      </c>
      <c r="O87" s="18">
        <f>VLOOKUP(B:B,[1]门店类型!$C:$N,12,0)</f>
        <v>0</v>
      </c>
      <c r="P87" s="18">
        <f>VLOOKUP(B:B,[1]门店类型!$C:$O,13,0)</f>
        <v>243.21</v>
      </c>
      <c r="Q87" s="18">
        <f>VLOOKUP(B:B,[1]门店类型!$C:$J,8,0)</f>
        <v>46470.04</v>
      </c>
      <c r="R87" s="18">
        <f t="shared" si="10"/>
        <v>46713.25</v>
      </c>
      <c r="S87" s="18">
        <f>VLOOKUP(B:B,[1]门店类型!$C:$L,10,0)</f>
        <v>0</v>
      </c>
      <c r="T87" s="18">
        <f>VLOOKUP(B:B,[1]门店类型!$C:$G,5,0)</f>
        <v>2012</v>
      </c>
      <c r="U87" s="18">
        <f t="shared" si="11"/>
        <v>2012</v>
      </c>
      <c r="V87" s="18">
        <f t="shared" si="12"/>
        <v>126348.84</v>
      </c>
      <c r="W87" s="18">
        <f t="shared" si="13"/>
        <v>46713.25</v>
      </c>
      <c r="X87" s="18">
        <f t="shared" si="14"/>
        <v>2012</v>
      </c>
      <c r="Y87" s="27">
        <f t="shared" si="15"/>
        <v>0.673371186234861</v>
      </c>
      <c r="Z87" s="27">
        <f t="shared" si="16"/>
        <v>0.744041940700878</v>
      </c>
      <c r="AA87" s="18">
        <f>VLOOKUP(B:B,[1]门店类型!$C:$U,19,0)</f>
        <v>31</v>
      </c>
      <c r="AB87" s="28">
        <f t="shared" si="17"/>
        <v>4075.76903225806</v>
      </c>
      <c r="AC87" s="18" t="s">
        <v>31</v>
      </c>
    </row>
    <row r="88" s="1" customFormat="1" customHeight="1" spans="1:29">
      <c r="A88" s="6">
        <v>87</v>
      </c>
      <c r="B88" s="6">
        <v>2808</v>
      </c>
      <c r="C88" s="6" t="s">
        <v>123</v>
      </c>
      <c r="D88" s="6" t="s">
        <v>118</v>
      </c>
      <c r="E88" s="9">
        <v>191409.641835617</v>
      </c>
      <c r="F88" s="9">
        <v>60504.5877842383</v>
      </c>
      <c r="G88" s="10">
        <v>2635</v>
      </c>
      <c r="H88" s="11">
        <v>0.316099999999999</v>
      </c>
      <c r="I88" s="9">
        <v>6174.50457534247</v>
      </c>
      <c r="J88" s="9">
        <v>1951.76089626575</v>
      </c>
      <c r="K88" s="10">
        <v>85</v>
      </c>
      <c r="L88" s="18">
        <f>VLOOKUP(B:B,[1]门店类型!$C:$I,7,0)</f>
        <v>147555.92</v>
      </c>
      <c r="M88" s="18">
        <f>VLOOKUP(B:B,[1]门店类型!$C:$M,11,0)</f>
        <v>0</v>
      </c>
      <c r="N88" s="18">
        <f t="shared" si="9"/>
        <v>147555.92</v>
      </c>
      <c r="O88" s="18">
        <f>VLOOKUP(B:B,[1]门店类型!$C:$N,12,0)</f>
        <v>0</v>
      </c>
      <c r="P88" s="18">
        <f>VLOOKUP(B:B,[1]门店类型!$C:$O,13,0)</f>
        <v>168.59</v>
      </c>
      <c r="Q88" s="18">
        <f>VLOOKUP(B:B,[1]门店类型!$C:$J,8,0)</f>
        <v>49397.71</v>
      </c>
      <c r="R88" s="18">
        <f t="shared" si="10"/>
        <v>49566.3</v>
      </c>
      <c r="S88" s="18">
        <f>VLOOKUP(B:B,[1]门店类型!$C:$L,10,0)</f>
        <v>0</v>
      </c>
      <c r="T88" s="18">
        <f>VLOOKUP(B:B,[1]门店类型!$C:$G,5,0)</f>
        <v>3133</v>
      </c>
      <c r="U88" s="18">
        <f t="shared" si="11"/>
        <v>3133</v>
      </c>
      <c r="V88" s="18">
        <f t="shared" si="12"/>
        <v>147555.92</v>
      </c>
      <c r="W88" s="18">
        <f t="shared" si="13"/>
        <v>49566.3</v>
      </c>
      <c r="X88" s="18">
        <f t="shared" si="14"/>
        <v>3133</v>
      </c>
      <c r="Y88" s="27">
        <f t="shared" si="15"/>
        <v>0.770890737712792</v>
      </c>
      <c r="Z88" s="27">
        <f t="shared" si="16"/>
        <v>0.819215563896664</v>
      </c>
      <c r="AA88" s="18">
        <f>VLOOKUP(B:B,[1]门店类型!$C:$U,19,0)</f>
        <v>31</v>
      </c>
      <c r="AB88" s="28">
        <f t="shared" si="17"/>
        <v>4759.86838709677</v>
      </c>
      <c r="AC88" s="18" t="s">
        <v>31</v>
      </c>
    </row>
    <row r="89" s="1" customFormat="1" customHeight="1" spans="1:29">
      <c r="A89" s="6">
        <v>88</v>
      </c>
      <c r="B89" s="6">
        <v>297863</v>
      </c>
      <c r="C89" s="6" t="s">
        <v>124</v>
      </c>
      <c r="D89" s="6" t="s">
        <v>118</v>
      </c>
      <c r="E89" s="9">
        <v>187083.098213699</v>
      </c>
      <c r="F89" s="9">
        <v>71821.201404239</v>
      </c>
      <c r="G89" s="10">
        <v>2325</v>
      </c>
      <c r="H89" s="11">
        <v>0.3839</v>
      </c>
      <c r="I89" s="9">
        <v>6034.9386520548</v>
      </c>
      <c r="J89" s="9">
        <v>2316.81294852384</v>
      </c>
      <c r="K89" s="10">
        <v>75</v>
      </c>
      <c r="L89" s="18">
        <f>VLOOKUP(B:B,[1]门店类型!$C:$I,7,0)</f>
        <v>167971.54</v>
      </c>
      <c r="M89" s="18">
        <f>VLOOKUP(B:B,[1]门店类型!$C:$M,11,0)</f>
        <v>0</v>
      </c>
      <c r="N89" s="18">
        <f t="shared" si="9"/>
        <v>167971.54</v>
      </c>
      <c r="O89" s="18">
        <f>VLOOKUP(B:B,[1]门店类型!$C:$N,12,0)</f>
        <v>0</v>
      </c>
      <c r="P89" s="18">
        <f>VLOOKUP(B:B,[1]门店类型!$C:$O,13,0)</f>
        <v>708.29</v>
      </c>
      <c r="Q89" s="18">
        <f>VLOOKUP(B:B,[1]门店类型!$C:$J,8,0)</f>
        <v>56964.91</v>
      </c>
      <c r="R89" s="18">
        <f t="shared" si="10"/>
        <v>57673.2</v>
      </c>
      <c r="S89" s="18">
        <f>VLOOKUP(B:B,[1]门店类型!$C:$L,10,0)</f>
        <v>0</v>
      </c>
      <c r="T89" s="18">
        <f>VLOOKUP(B:B,[1]门店类型!$C:$G,5,0)</f>
        <v>2772</v>
      </c>
      <c r="U89" s="18">
        <f t="shared" si="11"/>
        <v>2772</v>
      </c>
      <c r="V89" s="18">
        <f t="shared" si="12"/>
        <v>167971.54</v>
      </c>
      <c r="W89" s="18">
        <f t="shared" si="13"/>
        <v>57673.2</v>
      </c>
      <c r="X89" s="18">
        <f t="shared" si="14"/>
        <v>2772</v>
      </c>
      <c r="Y89" s="27">
        <f t="shared" si="15"/>
        <v>0.897844549314292</v>
      </c>
      <c r="Z89" s="27">
        <f t="shared" si="16"/>
        <v>0.803010794478245</v>
      </c>
      <c r="AA89" s="18">
        <f>VLOOKUP(B:B,[1]门店类型!$C:$U,19,0)</f>
        <v>31</v>
      </c>
      <c r="AB89" s="28">
        <f t="shared" si="17"/>
        <v>5418.43677419355</v>
      </c>
      <c r="AC89" s="18" t="s">
        <v>31</v>
      </c>
    </row>
    <row r="90" s="1" customFormat="1" customHeight="1" spans="1:29">
      <c r="A90" s="6">
        <v>89</v>
      </c>
      <c r="B90" s="6">
        <v>2816</v>
      </c>
      <c r="C90" s="6" t="s">
        <v>125</v>
      </c>
      <c r="D90" s="6" t="s">
        <v>118</v>
      </c>
      <c r="E90" s="9">
        <v>142990.460924658</v>
      </c>
      <c r="F90" s="9">
        <v>49946.5680009828</v>
      </c>
      <c r="G90" s="10">
        <v>1488</v>
      </c>
      <c r="H90" s="11">
        <v>0.3493</v>
      </c>
      <c r="I90" s="9">
        <v>4612.59551369863</v>
      </c>
      <c r="J90" s="9">
        <v>1611.17961293493</v>
      </c>
      <c r="K90" s="10">
        <v>48</v>
      </c>
      <c r="L90" s="18">
        <f>VLOOKUP(B:B,[1]门店类型!$C:$I,7,0)</f>
        <v>90459.85</v>
      </c>
      <c r="M90" s="18">
        <f>VLOOKUP(B:B,[1]门店类型!$C:$M,11,0)</f>
        <v>0</v>
      </c>
      <c r="N90" s="18">
        <f t="shared" si="9"/>
        <v>90459.85</v>
      </c>
      <c r="O90" s="18">
        <f>VLOOKUP(B:B,[1]门店类型!$C:$N,12,0)</f>
        <v>0</v>
      </c>
      <c r="P90" s="18">
        <f>VLOOKUP(B:B,[1]门店类型!$C:$O,13,0)</f>
        <v>10</v>
      </c>
      <c r="Q90" s="18">
        <f>VLOOKUP(B:B,[1]门店类型!$C:$J,8,0)</f>
        <v>34731.67</v>
      </c>
      <c r="R90" s="18">
        <f t="shared" si="10"/>
        <v>34741.67</v>
      </c>
      <c r="S90" s="18">
        <f>VLOOKUP(B:B,[1]门店类型!$C:$L,10,0)</f>
        <v>0</v>
      </c>
      <c r="T90" s="18">
        <f>VLOOKUP(B:B,[1]门店类型!$C:$G,5,0)</f>
        <v>1134</v>
      </c>
      <c r="U90" s="18">
        <f t="shared" si="11"/>
        <v>1134</v>
      </c>
      <c r="V90" s="18">
        <f t="shared" si="12"/>
        <v>90459.85</v>
      </c>
      <c r="W90" s="18">
        <f t="shared" si="13"/>
        <v>34741.67</v>
      </c>
      <c r="X90" s="18">
        <f t="shared" si="14"/>
        <v>1134</v>
      </c>
      <c r="Y90" s="27">
        <f t="shared" si="15"/>
        <v>0.632628564276491</v>
      </c>
      <c r="Z90" s="27">
        <f t="shared" si="16"/>
        <v>0.695576721093557</v>
      </c>
      <c r="AA90" s="18">
        <f>VLOOKUP(B:B,[1]门店类型!$C:$U,19,0)</f>
        <v>31</v>
      </c>
      <c r="AB90" s="28">
        <f t="shared" si="17"/>
        <v>2918.05967741936</v>
      </c>
      <c r="AC90" s="18" t="s">
        <v>31</v>
      </c>
    </row>
    <row r="91" s="1" customFormat="1" customHeight="1" spans="1:29">
      <c r="A91" s="6">
        <v>90</v>
      </c>
      <c r="B91" s="6">
        <v>2714</v>
      </c>
      <c r="C91" s="6" t="s">
        <v>126</v>
      </c>
      <c r="D91" s="6" t="s">
        <v>118</v>
      </c>
      <c r="E91" s="9">
        <v>131377.13989863</v>
      </c>
      <c r="F91" s="9">
        <v>48714.6434744121</v>
      </c>
      <c r="G91" s="10">
        <v>1612</v>
      </c>
      <c r="H91" s="11">
        <v>0.3708</v>
      </c>
      <c r="I91" s="9">
        <v>4237.97225479452</v>
      </c>
      <c r="J91" s="9">
        <v>1571.44011207781</v>
      </c>
      <c r="K91" s="10">
        <v>52</v>
      </c>
      <c r="L91" s="18">
        <f>VLOOKUP(B:B,[1]门店类型!$C:$I,7,0)</f>
        <v>84130.34</v>
      </c>
      <c r="M91" s="18">
        <f>VLOOKUP(B:B,[1]门店类型!$C:$M,11,0)</f>
        <v>0</v>
      </c>
      <c r="N91" s="18">
        <f t="shared" si="9"/>
        <v>84130.34</v>
      </c>
      <c r="O91" s="18">
        <f>VLOOKUP(B:B,[1]门店类型!$C:$N,12,0)</f>
        <v>0</v>
      </c>
      <c r="P91" s="18">
        <f>VLOOKUP(B:B,[1]门店类型!$C:$O,13,0)</f>
        <v>249.23</v>
      </c>
      <c r="Q91" s="18">
        <f>VLOOKUP(B:B,[1]门店类型!$C:$J,8,0)</f>
        <v>32933.56</v>
      </c>
      <c r="R91" s="18">
        <f t="shared" si="10"/>
        <v>33182.79</v>
      </c>
      <c r="S91" s="18">
        <f>VLOOKUP(B:B,[1]门店类型!$C:$L,10,0)</f>
        <v>0</v>
      </c>
      <c r="T91" s="18">
        <f>VLOOKUP(B:B,[1]门店类型!$C:$G,5,0)</f>
        <v>1446</v>
      </c>
      <c r="U91" s="18">
        <f t="shared" si="11"/>
        <v>1446</v>
      </c>
      <c r="V91" s="18">
        <f t="shared" si="12"/>
        <v>84130.34</v>
      </c>
      <c r="W91" s="18">
        <f t="shared" si="13"/>
        <v>33182.79</v>
      </c>
      <c r="X91" s="18">
        <f t="shared" si="14"/>
        <v>1446</v>
      </c>
      <c r="Y91" s="27">
        <f t="shared" si="15"/>
        <v>0.640372747229195</v>
      </c>
      <c r="Z91" s="27">
        <f t="shared" si="16"/>
        <v>0.681166639707209</v>
      </c>
      <c r="AA91" s="18">
        <f>VLOOKUP(B:B,[1]门店类型!$C:$U,19,0)</f>
        <v>31</v>
      </c>
      <c r="AB91" s="28">
        <f t="shared" si="17"/>
        <v>2713.88193548387</v>
      </c>
      <c r="AC91" s="18" t="s">
        <v>31</v>
      </c>
    </row>
    <row r="92" s="1" customFormat="1" customHeight="1" spans="1:29">
      <c r="A92" s="6">
        <v>91</v>
      </c>
      <c r="B92" s="6">
        <v>122198</v>
      </c>
      <c r="C92" s="6" t="s">
        <v>127</v>
      </c>
      <c r="D92" s="6" t="s">
        <v>118</v>
      </c>
      <c r="E92" s="9">
        <v>130591.85409863</v>
      </c>
      <c r="F92" s="9">
        <v>41319.2626368067</v>
      </c>
      <c r="G92" s="10">
        <v>1457</v>
      </c>
      <c r="H92" s="11">
        <v>0.316400000000001</v>
      </c>
      <c r="I92" s="9">
        <v>4212.64045479452</v>
      </c>
      <c r="J92" s="9">
        <v>1332.87943989699</v>
      </c>
      <c r="K92" s="10">
        <v>47</v>
      </c>
      <c r="L92" s="18">
        <f>VLOOKUP(B:B,[1]门店类型!$C:$I,7,0)</f>
        <v>70661.18</v>
      </c>
      <c r="M92" s="18">
        <f>VLOOKUP(B:B,[1]门店类型!$C:$M,11,0)</f>
        <v>0</v>
      </c>
      <c r="N92" s="18">
        <f t="shared" si="9"/>
        <v>70661.18</v>
      </c>
      <c r="O92" s="18">
        <f>VLOOKUP(B:B,[1]门店类型!$C:$N,12,0)</f>
        <v>0</v>
      </c>
      <c r="P92" s="18">
        <f>VLOOKUP(B:B,[1]门店类型!$C:$O,13,0)</f>
        <v>85.89</v>
      </c>
      <c r="Q92" s="18">
        <f>VLOOKUP(B:B,[1]门店类型!$C:$J,8,0)</f>
        <v>23128.93</v>
      </c>
      <c r="R92" s="18">
        <f t="shared" si="10"/>
        <v>23214.82</v>
      </c>
      <c r="S92" s="18">
        <f>VLOOKUP(B:B,[1]门店类型!$C:$L,10,0)</f>
        <v>0</v>
      </c>
      <c r="T92" s="18">
        <f>VLOOKUP(B:B,[1]门店类型!$C:$G,5,0)</f>
        <v>1204</v>
      </c>
      <c r="U92" s="18">
        <f t="shared" si="11"/>
        <v>1204</v>
      </c>
      <c r="V92" s="18">
        <f t="shared" si="12"/>
        <v>70661.18</v>
      </c>
      <c r="W92" s="18">
        <f t="shared" si="13"/>
        <v>23214.82</v>
      </c>
      <c r="X92" s="18">
        <f t="shared" si="14"/>
        <v>1204</v>
      </c>
      <c r="Y92" s="27">
        <f t="shared" si="15"/>
        <v>0.541084131837449</v>
      </c>
      <c r="Z92" s="27">
        <f t="shared" si="16"/>
        <v>0.561840132629098</v>
      </c>
      <c r="AA92" s="18">
        <f>VLOOKUP(B:B,[1]门店类型!$C:$U,19,0)</f>
        <v>31</v>
      </c>
      <c r="AB92" s="28">
        <f t="shared" si="17"/>
        <v>2279.39290322581</v>
      </c>
      <c r="AC92" s="18" t="s">
        <v>31</v>
      </c>
    </row>
    <row r="93" s="1" customFormat="1" customHeight="1" spans="1:29">
      <c r="A93" s="6">
        <v>92</v>
      </c>
      <c r="B93" s="6">
        <v>118758</v>
      </c>
      <c r="C93" s="6" t="s">
        <v>128</v>
      </c>
      <c r="D93" s="6" t="s">
        <v>118</v>
      </c>
      <c r="E93" s="9">
        <v>129031.758630137</v>
      </c>
      <c r="F93" s="9">
        <v>44219.1836825479</v>
      </c>
      <c r="G93" s="10">
        <v>1550</v>
      </c>
      <c r="H93" s="11">
        <v>0.342699999999999</v>
      </c>
      <c r="I93" s="9">
        <v>4162.31479452055</v>
      </c>
      <c r="J93" s="9">
        <v>1426.42528008219</v>
      </c>
      <c r="K93" s="10">
        <v>50</v>
      </c>
      <c r="L93" s="18">
        <f>VLOOKUP(B:B,[1]门店类型!$C:$I,7,0)</f>
        <v>101002.69</v>
      </c>
      <c r="M93" s="18">
        <f>VLOOKUP(B:B,[1]门店类型!$C:$M,11,0)</f>
        <v>0</v>
      </c>
      <c r="N93" s="18">
        <f t="shared" si="9"/>
        <v>101002.69</v>
      </c>
      <c r="O93" s="18">
        <f>VLOOKUP(B:B,[1]门店类型!$C:$N,12,0)</f>
        <v>0</v>
      </c>
      <c r="P93" s="18">
        <f>VLOOKUP(B:B,[1]门店类型!$C:$O,13,0)</f>
        <v>114.32</v>
      </c>
      <c r="Q93" s="18">
        <f>VLOOKUP(B:B,[1]门店类型!$C:$J,8,0)</f>
        <v>29064.42</v>
      </c>
      <c r="R93" s="18">
        <f t="shared" si="10"/>
        <v>29178.74</v>
      </c>
      <c r="S93" s="18">
        <f>VLOOKUP(B:B,[1]门店类型!$C:$L,10,0)</f>
        <v>0</v>
      </c>
      <c r="T93" s="18">
        <f>VLOOKUP(B:B,[1]门店类型!$C:$G,5,0)</f>
        <v>1259</v>
      </c>
      <c r="U93" s="18">
        <f t="shared" si="11"/>
        <v>1259</v>
      </c>
      <c r="V93" s="18">
        <f t="shared" si="12"/>
        <v>101002.69</v>
      </c>
      <c r="W93" s="18">
        <f t="shared" si="13"/>
        <v>29178.74</v>
      </c>
      <c r="X93" s="18">
        <f t="shared" si="14"/>
        <v>1259</v>
      </c>
      <c r="Y93" s="27">
        <f t="shared" si="15"/>
        <v>0.782773877317437</v>
      </c>
      <c r="Z93" s="27">
        <f t="shared" si="16"/>
        <v>0.659866093627505</v>
      </c>
      <c r="AA93" s="18">
        <f>VLOOKUP(B:B,[1]门店类型!$C:$U,19,0)</f>
        <v>31</v>
      </c>
      <c r="AB93" s="28">
        <f t="shared" si="17"/>
        <v>3258.15129032258</v>
      </c>
      <c r="AC93" s="18" t="s">
        <v>31</v>
      </c>
    </row>
    <row r="94" s="1" customFormat="1" customHeight="1" spans="1:29">
      <c r="A94" s="6">
        <v>93</v>
      </c>
      <c r="B94" s="6">
        <v>2326</v>
      </c>
      <c r="C94" s="6" t="s">
        <v>129</v>
      </c>
      <c r="D94" s="6" t="s">
        <v>118</v>
      </c>
      <c r="E94" s="9">
        <v>107414.710213698</v>
      </c>
      <c r="F94" s="9">
        <v>36123.5670448669</v>
      </c>
      <c r="G94" s="10">
        <v>1550</v>
      </c>
      <c r="H94" s="11">
        <v>0.336300000000001</v>
      </c>
      <c r="I94" s="9">
        <v>3464.99065205479</v>
      </c>
      <c r="J94" s="9">
        <v>1165.27635628603</v>
      </c>
      <c r="K94" s="10">
        <v>50</v>
      </c>
      <c r="L94" s="18">
        <f>VLOOKUP(B:B,[1]门店类型!$C:$I,7,0)</f>
        <v>70887.6</v>
      </c>
      <c r="M94" s="18">
        <f>VLOOKUP(B:B,[1]门店类型!$C:$M,11,0)</f>
        <v>0</v>
      </c>
      <c r="N94" s="18">
        <f t="shared" si="9"/>
        <v>70887.6</v>
      </c>
      <c r="O94" s="18">
        <f>VLOOKUP(B:B,[1]门店类型!$C:$N,12,0)</f>
        <v>0</v>
      </c>
      <c r="P94" s="18">
        <f>VLOOKUP(B:B,[1]门店类型!$C:$O,13,0)</f>
        <v>0</v>
      </c>
      <c r="Q94" s="18">
        <f>VLOOKUP(B:B,[1]门店类型!$C:$J,8,0)</f>
        <v>25399.67</v>
      </c>
      <c r="R94" s="18">
        <f t="shared" si="10"/>
        <v>25399.67</v>
      </c>
      <c r="S94" s="18">
        <f>VLOOKUP(B:B,[1]门店类型!$C:$L,10,0)</f>
        <v>0</v>
      </c>
      <c r="T94" s="18">
        <f>VLOOKUP(B:B,[1]门店类型!$C:$G,5,0)</f>
        <v>1255</v>
      </c>
      <c r="U94" s="18">
        <f t="shared" si="11"/>
        <v>1255</v>
      </c>
      <c r="V94" s="18">
        <f t="shared" si="12"/>
        <v>70887.6</v>
      </c>
      <c r="W94" s="18">
        <f t="shared" si="13"/>
        <v>25399.67</v>
      </c>
      <c r="X94" s="18">
        <f t="shared" si="14"/>
        <v>1255</v>
      </c>
      <c r="Y94" s="27">
        <f t="shared" si="15"/>
        <v>0.659943129381176</v>
      </c>
      <c r="Z94" s="27">
        <f t="shared" si="16"/>
        <v>0.703132942780889</v>
      </c>
      <c r="AA94" s="18">
        <f>VLOOKUP(B:B,[1]门店类型!$C:$U,19,0)</f>
        <v>31</v>
      </c>
      <c r="AB94" s="28">
        <f t="shared" si="17"/>
        <v>2286.69677419355</v>
      </c>
      <c r="AC94" s="18" t="s">
        <v>31</v>
      </c>
    </row>
    <row r="95" s="1" customFormat="1" customHeight="1" spans="1:29">
      <c r="A95" s="6">
        <v>94</v>
      </c>
      <c r="B95" s="6">
        <v>117491</v>
      </c>
      <c r="C95" s="6" t="s">
        <v>130</v>
      </c>
      <c r="D95" s="6" t="s">
        <v>118</v>
      </c>
      <c r="E95" s="9">
        <v>389652.796273973</v>
      </c>
      <c r="F95" s="9">
        <v>112687.588682433</v>
      </c>
      <c r="G95" s="10">
        <v>2294</v>
      </c>
      <c r="H95" s="11">
        <v>0.2892</v>
      </c>
      <c r="I95" s="9">
        <v>12569.4450410959</v>
      </c>
      <c r="J95" s="9">
        <v>3635.08350588493</v>
      </c>
      <c r="K95" s="10">
        <v>74</v>
      </c>
      <c r="L95" s="18">
        <f>VLOOKUP(B:B,[1]门店类型!$C:$I,7,0)</f>
        <v>288928.12</v>
      </c>
      <c r="M95" s="18">
        <f>VLOOKUP(B:B,[1]门店类型!$C:$M,11,0)</f>
        <v>0</v>
      </c>
      <c r="N95" s="18">
        <f t="shared" si="9"/>
        <v>288928.12</v>
      </c>
      <c r="O95" s="18">
        <f>VLOOKUP(B:B,[1]门店类型!$C:$N,12,0)</f>
        <v>0</v>
      </c>
      <c r="P95" s="18">
        <f>VLOOKUP(B:B,[1]门店类型!$C:$O,13,0)</f>
        <v>1205.57</v>
      </c>
      <c r="Q95" s="18">
        <f>VLOOKUP(B:B,[1]门店类型!$C:$J,8,0)</f>
        <v>68624.63</v>
      </c>
      <c r="R95" s="18">
        <f t="shared" si="10"/>
        <v>69830.2</v>
      </c>
      <c r="S95" s="18">
        <f>VLOOKUP(B:B,[1]门店类型!$C:$L,10,0)</f>
        <v>0</v>
      </c>
      <c r="T95" s="18">
        <f>VLOOKUP(B:B,[1]门店类型!$C:$G,5,0)</f>
        <v>2281</v>
      </c>
      <c r="U95" s="18">
        <f t="shared" si="11"/>
        <v>2281</v>
      </c>
      <c r="V95" s="18">
        <f t="shared" si="12"/>
        <v>288928.12</v>
      </c>
      <c r="W95" s="18">
        <f t="shared" si="13"/>
        <v>69830.2</v>
      </c>
      <c r="X95" s="18">
        <f t="shared" si="14"/>
        <v>2281</v>
      </c>
      <c r="Y95" s="27">
        <f t="shared" si="15"/>
        <v>0.741501466851655</v>
      </c>
      <c r="Z95" s="27">
        <f t="shared" si="16"/>
        <v>0.619679601067601</v>
      </c>
      <c r="AA95" s="18">
        <f>VLOOKUP(B:B,[1]门店类型!$C:$U,19,0)</f>
        <v>31</v>
      </c>
      <c r="AB95" s="28">
        <f t="shared" si="17"/>
        <v>9320.26193548387</v>
      </c>
      <c r="AC95" s="18" t="s">
        <v>69</v>
      </c>
    </row>
    <row r="96" s="1" customFormat="1" customHeight="1" spans="1:29">
      <c r="A96" s="6">
        <v>95</v>
      </c>
      <c r="B96" s="6">
        <v>111219</v>
      </c>
      <c r="C96" s="6" t="s">
        <v>131</v>
      </c>
      <c r="D96" s="6" t="s">
        <v>118</v>
      </c>
      <c r="E96" s="9">
        <v>278010.157939726</v>
      </c>
      <c r="F96" s="9">
        <v>93578.2191625119</v>
      </c>
      <c r="G96" s="10">
        <v>5270</v>
      </c>
      <c r="H96" s="11">
        <v>0.3366</v>
      </c>
      <c r="I96" s="9">
        <v>8968.0696109589</v>
      </c>
      <c r="J96" s="9">
        <v>3018.65223104877</v>
      </c>
      <c r="K96" s="10">
        <v>170</v>
      </c>
      <c r="L96" s="18">
        <f>VLOOKUP(B:B,[1]门店类型!$C:$I,7,0)</f>
        <v>291883.29</v>
      </c>
      <c r="M96" s="18">
        <f>VLOOKUP(B:B,[1]门店类型!$C:$M,11,0)</f>
        <v>0</v>
      </c>
      <c r="N96" s="18">
        <f t="shared" si="9"/>
        <v>291883.29</v>
      </c>
      <c r="O96" s="18">
        <f>VLOOKUP(B:B,[1]门店类型!$C:$N,12,0)</f>
        <v>0</v>
      </c>
      <c r="P96" s="18">
        <f>VLOOKUP(B:B,[1]门店类型!$C:$O,13,0)</f>
        <v>911.86</v>
      </c>
      <c r="Q96" s="18">
        <f>VLOOKUP(B:B,[1]门店类型!$C:$J,8,0)</f>
        <v>86829.51</v>
      </c>
      <c r="R96" s="18">
        <f t="shared" si="10"/>
        <v>87741.37</v>
      </c>
      <c r="S96" s="18">
        <f>VLOOKUP(B:B,[1]门店类型!$C:$L,10,0)</f>
        <v>0</v>
      </c>
      <c r="T96" s="18">
        <f>VLOOKUP(B:B,[1]门店类型!$C:$G,5,0)</f>
        <v>6338</v>
      </c>
      <c r="U96" s="18">
        <f t="shared" si="11"/>
        <v>6338</v>
      </c>
      <c r="V96" s="18">
        <f t="shared" si="12"/>
        <v>291883.29</v>
      </c>
      <c r="W96" s="18">
        <f t="shared" si="13"/>
        <v>87741.37</v>
      </c>
      <c r="X96" s="18">
        <f t="shared" si="14"/>
        <v>6338</v>
      </c>
      <c r="Y96" s="27">
        <f t="shared" si="15"/>
        <v>1.04990152936527</v>
      </c>
      <c r="Z96" s="27">
        <f t="shared" si="16"/>
        <v>0.937625985889137</v>
      </c>
      <c r="AA96" s="18">
        <f>VLOOKUP(B:B,[1]门店类型!$C:$U,19,0)</f>
        <v>31</v>
      </c>
      <c r="AB96" s="28">
        <f t="shared" si="17"/>
        <v>9415.59</v>
      </c>
      <c r="AC96" s="18" t="s">
        <v>69</v>
      </c>
    </row>
    <row r="97" s="1" customFormat="1" customHeight="1" spans="1:29">
      <c r="A97" s="6">
        <v>96</v>
      </c>
      <c r="B97" s="6">
        <v>2826</v>
      </c>
      <c r="C97" s="6" t="s">
        <v>132</v>
      </c>
      <c r="D97" s="6" t="s">
        <v>118</v>
      </c>
      <c r="E97" s="9">
        <v>207789.698712329</v>
      </c>
      <c r="F97" s="9">
        <v>76196.4825178108</v>
      </c>
      <c r="G97" s="10">
        <v>2325</v>
      </c>
      <c r="H97" s="11">
        <v>0.3667</v>
      </c>
      <c r="I97" s="9">
        <v>6702.89350684931</v>
      </c>
      <c r="J97" s="9">
        <v>2457.95104896164</v>
      </c>
      <c r="K97" s="10">
        <v>75</v>
      </c>
      <c r="L97" s="18">
        <f>VLOOKUP(B:B,[1]门店类型!$C:$I,7,0)</f>
        <v>86928.52</v>
      </c>
      <c r="M97" s="18">
        <f>VLOOKUP(B:B,[1]门店类型!$C:$M,11,0)</f>
        <v>4872</v>
      </c>
      <c r="N97" s="18">
        <f t="shared" si="9"/>
        <v>82056.52</v>
      </c>
      <c r="O97" s="18">
        <f>VLOOKUP(B:B,[1]门店类型!$C:$N,12,0)</f>
        <v>248.6</v>
      </c>
      <c r="P97" s="18">
        <f>VLOOKUP(B:B,[1]门店类型!$C:$O,13,0)</f>
        <v>98.92</v>
      </c>
      <c r="Q97" s="18">
        <f>VLOOKUP(B:B,[1]门店类型!$C:$J,8,0)</f>
        <v>33300.38</v>
      </c>
      <c r="R97" s="18">
        <f t="shared" si="10"/>
        <v>33150.7</v>
      </c>
      <c r="S97" s="18">
        <f>VLOOKUP(B:B,[1]门店类型!$C:$L,10,0)</f>
        <v>4</v>
      </c>
      <c r="T97" s="18">
        <f>VLOOKUP(B:B,[1]门店类型!$C:$G,5,0)</f>
        <v>1410</v>
      </c>
      <c r="U97" s="18">
        <f t="shared" si="11"/>
        <v>1406</v>
      </c>
      <c r="V97" s="18">
        <f t="shared" si="12"/>
        <v>82056.52</v>
      </c>
      <c r="W97" s="18">
        <f t="shared" si="13"/>
        <v>33150.7</v>
      </c>
      <c r="X97" s="18">
        <f t="shared" si="14"/>
        <v>1406</v>
      </c>
      <c r="Y97" s="27">
        <f t="shared" si="15"/>
        <v>0.394901770917921</v>
      </c>
      <c r="Z97" s="27">
        <f t="shared" si="16"/>
        <v>0.435068639713796</v>
      </c>
      <c r="AA97" s="18">
        <f>VLOOKUP(B:B,[1]门店类型!$C:$U,19,0)</f>
        <v>31</v>
      </c>
      <c r="AB97" s="28">
        <f t="shared" si="17"/>
        <v>2646.98451612903</v>
      </c>
      <c r="AC97" s="18" t="s">
        <v>31</v>
      </c>
    </row>
    <row r="98" s="1" customFormat="1" customHeight="1" spans="1:29">
      <c r="A98" s="6">
        <v>97</v>
      </c>
      <c r="B98" s="6">
        <v>105267</v>
      </c>
      <c r="C98" s="6" t="s">
        <v>133</v>
      </c>
      <c r="D98" s="6" t="s">
        <v>118</v>
      </c>
      <c r="E98" s="9">
        <v>220489.894389041</v>
      </c>
      <c r="F98" s="9">
        <v>82088.38768104</v>
      </c>
      <c r="G98" s="10">
        <v>3038</v>
      </c>
      <c r="H98" s="11">
        <v>0.3723</v>
      </c>
      <c r="I98" s="9">
        <v>7112.57723835616</v>
      </c>
      <c r="J98" s="9">
        <v>2648.01250584</v>
      </c>
      <c r="K98" s="10">
        <v>98</v>
      </c>
      <c r="L98" s="18">
        <f>VLOOKUP(B:B,[1]门店类型!$C:$I,7,0)</f>
        <v>174032.22</v>
      </c>
      <c r="M98" s="18">
        <f>VLOOKUP(B:B,[1]门店类型!$C:$M,11,0)</f>
        <v>0</v>
      </c>
      <c r="N98" s="18">
        <f t="shared" si="9"/>
        <v>174032.22</v>
      </c>
      <c r="O98" s="18">
        <f>VLOOKUP(B:B,[1]门店类型!$C:$N,12,0)</f>
        <v>0</v>
      </c>
      <c r="P98" s="18">
        <f>VLOOKUP(B:B,[1]门店类型!$C:$O,13,0)</f>
        <v>200.49</v>
      </c>
      <c r="Q98" s="18">
        <f>VLOOKUP(B:B,[1]门店类型!$C:$J,8,0)</f>
        <v>61717.86</v>
      </c>
      <c r="R98" s="18">
        <f t="shared" si="10"/>
        <v>61918.35</v>
      </c>
      <c r="S98" s="18">
        <f>VLOOKUP(B:B,[1]门店类型!$C:$L,10,0)</f>
        <v>0</v>
      </c>
      <c r="T98" s="18">
        <f>VLOOKUP(B:B,[1]门店类型!$C:$G,5,0)</f>
        <v>3661</v>
      </c>
      <c r="U98" s="18">
        <f t="shared" si="11"/>
        <v>3661</v>
      </c>
      <c r="V98" s="18">
        <f t="shared" si="12"/>
        <v>174032.22</v>
      </c>
      <c r="W98" s="18">
        <f t="shared" si="13"/>
        <v>61918.35</v>
      </c>
      <c r="X98" s="18">
        <f t="shared" si="14"/>
        <v>3661</v>
      </c>
      <c r="Y98" s="27">
        <f t="shared" si="15"/>
        <v>0.789297942575684</v>
      </c>
      <c r="Z98" s="27">
        <f t="shared" si="16"/>
        <v>0.754288782483924</v>
      </c>
      <c r="AA98" s="18">
        <f>VLOOKUP(B:B,[1]门店类型!$C:$U,19,0)</f>
        <v>31</v>
      </c>
      <c r="AB98" s="28">
        <f t="shared" si="17"/>
        <v>5613.94258064516</v>
      </c>
      <c r="AC98" s="18" t="s">
        <v>31</v>
      </c>
    </row>
    <row r="99" s="1" customFormat="1" customHeight="1" spans="1:29">
      <c r="A99" s="6">
        <v>98</v>
      </c>
      <c r="B99" s="6">
        <v>2451</v>
      </c>
      <c r="C99" s="6" t="s">
        <v>134</v>
      </c>
      <c r="D99" s="6" t="s">
        <v>118</v>
      </c>
      <c r="E99" s="9">
        <v>217940.411243836</v>
      </c>
      <c r="F99" s="9">
        <v>78066.255307542</v>
      </c>
      <c r="G99" s="10">
        <v>2635</v>
      </c>
      <c r="H99" s="11">
        <v>0.3582</v>
      </c>
      <c r="I99" s="9">
        <v>7030.33584657534</v>
      </c>
      <c r="J99" s="9">
        <v>2518.26630024329</v>
      </c>
      <c r="K99" s="10">
        <v>85</v>
      </c>
      <c r="L99" s="18">
        <f>VLOOKUP(B:B,[1]门店类型!$C:$I,7,0)</f>
        <v>130235.57</v>
      </c>
      <c r="M99" s="18">
        <f>VLOOKUP(B:B,[1]门店类型!$C:$M,11,0)</f>
        <v>0</v>
      </c>
      <c r="N99" s="18">
        <f t="shared" si="9"/>
        <v>130235.57</v>
      </c>
      <c r="O99" s="18">
        <f>VLOOKUP(B:B,[1]门店类型!$C:$N,12,0)</f>
        <v>0</v>
      </c>
      <c r="P99" s="18">
        <f>VLOOKUP(B:B,[1]门店类型!$C:$O,13,0)</f>
        <v>314.18</v>
      </c>
      <c r="Q99" s="18">
        <f>VLOOKUP(B:B,[1]门店类型!$C:$J,8,0)</f>
        <v>45805.59</v>
      </c>
      <c r="R99" s="18">
        <f t="shared" si="10"/>
        <v>46119.77</v>
      </c>
      <c r="S99" s="18">
        <f>VLOOKUP(B:B,[1]门店类型!$C:$L,10,0)</f>
        <v>0</v>
      </c>
      <c r="T99" s="18">
        <f>VLOOKUP(B:B,[1]门店类型!$C:$G,5,0)</f>
        <v>2101</v>
      </c>
      <c r="U99" s="18">
        <f t="shared" si="11"/>
        <v>2101</v>
      </c>
      <c r="V99" s="18">
        <f t="shared" si="12"/>
        <v>130235.57</v>
      </c>
      <c r="W99" s="18">
        <f t="shared" si="13"/>
        <v>46119.77</v>
      </c>
      <c r="X99" s="18">
        <f t="shared" si="14"/>
        <v>2101</v>
      </c>
      <c r="Y99" s="27">
        <f t="shared" si="15"/>
        <v>0.597574214239184</v>
      </c>
      <c r="Z99" s="27">
        <f t="shared" si="16"/>
        <v>0.590777280379482</v>
      </c>
      <c r="AA99" s="18">
        <f>VLOOKUP(B:B,[1]门店类型!$C:$U,19,0)</f>
        <v>31</v>
      </c>
      <c r="AB99" s="28">
        <f t="shared" si="17"/>
        <v>4201.14741935484</v>
      </c>
      <c r="AC99" s="18" t="s">
        <v>31</v>
      </c>
    </row>
    <row r="100" s="1" customFormat="1" customHeight="1" spans="1:29">
      <c r="A100" s="6">
        <v>99</v>
      </c>
      <c r="B100" s="6">
        <v>2466</v>
      </c>
      <c r="C100" s="6" t="s">
        <v>135</v>
      </c>
      <c r="D100" s="6" t="s">
        <v>118</v>
      </c>
      <c r="E100" s="9">
        <v>234593.974665753</v>
      </c>
      <c r="F100" s="9">
        <v>81146.0558368842</v>
      </c>
      <c r="G100" s="10">
        <v>2635</v>
      </c>
      <c r="H100" s="11">
        <v>0.345900000000001</v>
      </c>
      <c r="I100" s="9">
        <v>7567.54756986301</v>
      </c>
      <c r="J100" s="9">
        <v>2617.61470441562</v>
      </c>
      <c r="K100" s="10">
        <v>85</v>
      </c>
      <c r="L100" s="18">
        <f>VLOOKUP(B:B,[1]门店类型!$C:$I,7,0)</f>
        <v>153986.75</v>
      </c>
      <c r="M100" s="18">
        <f>VLOOKUP(B:B,[1]门店类型!$C:$M,11,0)</f>
        <v>0</v>
      </c>
      <c r="N100" s="18">
        <f t="shared" si="9"/>
        <v>153986.75</v>
      </c>
      <c r="O100" s="18">
        <f>VLOOKUP(B:B,[1]门店类型!$C:$N,12,0)</f>
        <v>0</v>
      </c>
      <c r="P100" s="18">
        <f>VLOOKUP(B:B,[1]门店类型!$C:$O,13,0)</f>
        <v>488.43</v>
      </c>
      <c r="Q100" s="18">
        <f>VLOOKUP(B:B,[1]门店类型!$C:$J,8,0)</f>
        <v>52463.24</v>
      </c>
      <c r="R100" s="18">
        <f t="shared" si="10"/>
        <v>52951.67</v>
      </c>
      <c r="S100" s="18">
        <f>VLOOKUP(B:B,[1]门店类型!$C:$L,10,0)</f>
        <v>0</v>
      </c>
      <c r="T100" s="18">
        <f>VLOOKUP(B:B,[1]门店类型!$C:$G,5,0)</f>
        <v>2034</v>
      </c>
      <c r="U100" s="18">
        <f t="shared" si="11"/>
        <v>2034</v>
      </c>
      <c r="V100" s="18">
        <f t="shared" si="12"/>
        <v>153986.75</v>
      </c>
      <c r="W100" s="18">
        <f t="shared" si="13"/>
        <v>52951.67</v>
      </c>
      <c r="X100" s="18">
        <f t="shared" si="14"/>
        <v>2034</v>
      </c>
      <c r="Y100" s="27">
        <f t="shared" si="15"/>
        <v>0.656396867052526</v>
      </c>
      <c r="Z100" s="27">
        <f t="shared" si="16"/>
        <v>0.652547674115435</v>
      </c>
      <c r="AA100" s="18">
        <f>VLOOKUP(B:B,[1]门店类型!$C:$U,19,0)</f>
        <v>31</v>
      </c>
      <c r="AB100" s="28">
        <f t="shared" si="17"/>
        <v>4967.31451612903</v>
      </c>
      <c r="AC100" s="18" t="s">
        <v>31</v>
      </c>
    </row>
    <row r="101" s="1" customFormat="1" customHeight="1" spans="1:29">
      <c r="A101" s="6">
        <v>100</v>
      </c>
      <c r="B101" s="6">
        <v>2802</v>
      </c>
      <c r="C101" s="6" t="s">
        <v>136</v>
      </c>
      <c r="D101" s="6" t="s">
        <v>118</v>
      </c>
      <c r="E101" s="9">
        <v>240600.682191781</v>
      </c>
      <c r="F101" s="9">
        <v>95542.530898356</v>
      </c>
      <c r="G101" s="10">
        <v>3875</v>
      </c>
      <c r="H101" s="11">
        <v>0.3971</v>
      </c>
      <c r="I101" s="9">
        <v>7761.31232876712</v>
      </c>
      <c r="J101" s="9">
        <v>3082.01712575342</v>
      </c>
      <c r="K101" s="10">
        <v>125</v>
      </c>
      <c r="L101" s="18">
        <f>VLOOKUP(B:B,[1]门店类型!$C:$I,7,0)</f>
        <v>199974.74</v>
      </c>
      <c r="M101" s="18">
        <f>VLOOKUP(B:B,[1]门店类型!$C:$M,11,0)</f>
        <v>0</v>
      </c>
      <c r="N101" s="18">
        <f t="shared" si="9"/>
        <v>199974.74</v>
      </c>
      <c r="O101" s="18">
        <f>VLOOKUP(B:B,[1]门店类型!$C:$N,12,0)</f>
        <v>0</v>
      </c>
      <c r="P101" s="18">
        <f>VLOOKUP(B:B,[1]门店类型!$C:$O,13,0)</f>
        <v>164.97</v>
      </c>
      <c r="Q101" s="18">
        <f>VLOOKUP(B:B,[1]门店类型!$C:$J,8,0)</f>
        <v>68844.09</v>
      </c>
      <c r="R101" s="18">
        <f t="shared" si="10"/>
        <v>69009.06</v>
      </c>
      <c r="S101" s="18">
        <f>VLOOKUP(B:B,[1]门店类型!$C:$L,10,0)</f>
        <v>0</v>
      </c>
      <c r="T101" s="18">
        <f>VLOOKUP(B:B,[1]门店类型!$C:$G,5,0)</f>
        <v>5086</v>
      </c>
      <c r="U101" s="18">
        <f t="shared" si="11"/>
        <v>5086</v>
      </c>
      <c r="V101" s="18">
        <f t="shared" si="12"/>
        <v>199974.74</v>
      </c>
      <c r="W101" s="18">
        <f t="shared" si="13"/>
        <v>69009.06</v>
      </c>
      <c r="X101" s="18">
        <f t="shared" si="14"/>
        <v>5086</v>
      </c>
      <c r="Y101" s="27">
        <f t="shared" si="15"/>
        <v>0.83114785119604</v>
      </c>
      <c r="Z101" s="27">
        <f t="shared" si="16"/>
        <v>0.722286288118284</v>
      </c>
      <c r="AA101" s="18">
        <f>VLOOKUP(B:B,[1]门店类型!$C:$U,19,0)</f>
        <v>31</v>
      </c>
      <c r="AB101" s="28">
        <f t="shared" si="17"/>
        <v>6450.79806451613</v>
      </c>
      <c r="AC101" s="18" t="s">
        <v>31</v>
      </c>
    </row>
    <row r="102" s="1" customFormat="1" customHeight="1" spans="1:29">
      <c r="A102" s="6">
        <v>101</v>
      </c>
      <c r="B102" s="6">
        <v>2804</v>
      </c>
      <c r="C102" s="6" t="s">
        <v>137</v>
      </c>
      <c r="D102" s="6" t="s">
        <v>118</v>
      </c>
      <c r="E102" s="9">
        <v>203479.890419178</v>
      </c>
      <c r="F102" s="9">
        <v>57523.7650215017</v>
      </c>
      <c r="G102" s="10">
        <v>2232</v>
      </c>
      <c r="H102" s="11">
        <v>0.282700000000001</v>
      </c>
      <c r="I102" s="9">
        <v>6563.86743287671</v>
      </c>
      <c r="J102" s="9">
        <v>1855.60532327425</v>
      </c>
      <c r="K102" s="10">
        <v>72</v>
      </c>
      <c r="L102" s="18">
        <f>VLOOKUP(B:B,[1]门店类型!$C:$I,7,0)</f>
        <v>161556.3</v>
      </c>
      <c r="M102" s="18">
        <f>VLOOKUP(B:B,[1]门店类型!$C:$M,11,0)</f>
        <v>0</v>
      </c>
      <c r="N102" s="18">
        <f t="shared" si="9"/>
        <v>161556.3</v>
      </c>
      <c r="O102" s="18">
        <f>VLOOKUP(B:B,[1]门店类型!$C:$N,12,0)</f>
        <v>0</v>
      </c>
      <c r="P102" s="18">
        <f>VLOOKUP(B:B,[1]门店类型!$C:$O,13,0)</f>
        <v>431.43</v>
      </c>
      <c r="Q102" s="18">
        <f>VLOOKUP(B:B,[1]门店类型!$C:$J,8,0)</f>
        <v>44296.41</v>
      </c>
      <c r="R102" s="18">
        <f t="shared" si="10"/>
        <v>44727.84</v>
      </c>
      <c r="S102" s="18">
        <f>VLOOKUP(B:B,[1]门店类型!$C:$L,10,0)</f>
        <v>0</v>
      </c>
      <c r="T102" s="18">
        <f>VLOOKUP(B:B,[1]门店类型!$C:$G,5,0)</f>
        <v>1574</v>
      </c>
      <c r="U102" s="18">
        <f t="shared" si="11"/>
        <v>1574</v>
      </c>
      <c r="V102" s="18">
        <f t="shared" si="12"/>
        <v>161556.3</v>
      </c>
      <c r="W102" s="18">
        <f t="shared" si="13"/>
        <v>44727.84</v>
      </c>
      <c r="X102" s="18">
        <f t="shared" si="14"/>
        <v>1574</v>
      </c>
      <c r="Y102" s="27">
        <f t="shared" si="15"/>
        <v>0.79396691077033</v>
      </c>
      <c r="Z102" s="27">
        <f t="shared" si="16"/>
        <v>0.777554111475166</v>
      </c>
      <c r="AA102" s="18">
        <f>VLOOKUP(B:B,[1]门店类型!$C:$U,19,0)</f>
        <v>31</v>
      </c>
      <c r="AB102" s="28">
        <f t="shared" si="17"/>
        <v>5211.4935483871</v>
      </c>
      <c r="AC102" s="18" t="s">
        <v>31</v>
      </c>
    </row>
    <row r="103" s="1" customFormat="1" customHeight="1" spans="1:29">
      <c r="A103" s="6">
        <v>102</v>
      </c>
      <c r="B103" s="6">
        <v>102934</v>
      </c>
      <c r="C103" s="6" t="s">
        <v>138</v>
      </c>
      <c r="D103" s="6" t="s">
        <v>118</v>
      </c>
      <c r="E103" s="9">
        <v>208692.679536986</v>
      </c>
      <c r="F103" s="9">
        <v>67407.7354904467</v>
      </c>
      <c r="G103" s="10">
        <v>2232</v>
      </c>
      <c r="H103" s="11">
        <v>0.323</v>
      </c>
      <c r="I103" s="9">
        <v>6732.02192054795</v>
      </c>
      <c r="J103" s="9">
        <v>2174.44308033699</v>
      </c>
      <c r="K103" s="10">
        <v>72</v>
      </c>
      <c r="L103" s="18">
        <f>VLOOKUP(B:B,[1]门店类型!$C:$I,7,0)</f>
        <v>132928.7</v>
      </c>
      <c r="M103" s="18">
        <f>VLOOKUP(B:B,[1]门店类型!$C:$M,11,0)</f>
        <v>0</v>
      </c>
      <c r="N103" s="18">
        <f t="shared" si="9"/>
        <v>132928.7</v>
      </c>
      <c r="O103" s="18">
        <f>VLOOKUP(B:B,[1]门店类型!$C:$N,12,0)</f>
        <v>0</v>
      </c>
      <c r="P103" s="18">
        <f>VLOOKUP(B:B,[1]门店类型!$C:$O,13,0)</f>
        <v>404.86</v>
      </c>
      <c r="Q103" s="18">
        <f>VLOOKUP(B:B,[1]门店类型!$C:$J,8,0)</f>
        <v>46646.14</v>
      </c>
      <c r="R103" s="18">
        <f t="shared" si="10"/>
        <v>47051</v>
      </c>
      <c r="S103" s="18">
        <f>VLOOKUP(B:B,[1]门店类型!$C:$L,10,0)</f>
        <v>0</v>
      </c>
      <c r="T103" s="18">
        <f>VLOOKUP(B:B,[1]门店类型!$C:$G,5,0)</f>
        <v>1843</v>
      </c>
      <c r="U103" s="18">
        <f t="shared" si="11"/>
        <v>1843</v>
      </c>
      <c r="V103" s="18">
        <f t="shared" si="12"/>
        <v>132928.7</v>
      </c>
      <c r="W103" s="18">
        <f t="shared" si="13"/>
        <v>47051</v>
      </c>
      <c r="X103" s="18">
        <f t="shared" si="14"/>
        <v>1843</v>
      </c>
      <c r="Y103" s="27">
        <f t="shared" si="15"/>
        <v>0.636959093605588</v>
      </c>
      <c r="Z103" s="27">
        <f t="shared" si="16"/>
        <v>0.698005943348568</v>
      </c>
      <c r="AA103" s="18">
        <f>VLOOKUP(B:B,[1]门店类型!$C:$U,19,0)</f>
        <v>31</v>
      </c>
      <c r="AB103" s="28">
        <f t="shared" si="17"/>
        <v>4288.02258064516</v>
      </c>
      <c r="AC103" s="18" t="s">
        <v>31</v>
      </c>
    </row>
    <row r="104" s="1" customFormat="1" customHeight="1" spans="1:29">
      <c r="A104" s="6">
        <v>103</v>
      </c>
      <c r="B104" s="6">
        <v>2778</v>
      </c>
      <c r="C104" s="6" t="s">
        <v>139</v>
      </c>
      <c r="D104" s="6" t="s">
        <v>118</v>
      </c>
      <c r="E104" s="9">
        <v>172469.8144</v>
      </c>
      <c r="F104" s="9">
        <v>65245.33078752</v>
      </c>
      <c r="G104" s="10">
        <v>2139</v>
      </c>
      <c r="H104" s="11">
        <v>0.3783</v>
      </c>
      <c r="I104" s="9">
        <v>5563.5424</v>
      </c>
      <c r="J104" s="9">
        <v>2104.68808992</v>
      </c>
      <c r="K104" s="10">
        <v>69</v>
      </c>
      <c r="L104" s="18">
        <f>VLOOKUP(B:B,[1]门店类型!$C:$I,7,0)</f>
        <v>105355.08</v>
      </c>
      <c r="M104" s="18">
        <f>VLOOKUP(B:B,[1]门店类型!$C:$M,11,0)</f>
        <v>0</v>
      </c>
      <c r="N104" s="18">
        <f t="shared" si="9"/>
        <v>105355.08</v>
      </c>
      <c r="O104" s="18">
        <f>VLOOKUP(B:B,[1]门店类型!$C:$N,12,0)</f>
        <v>0</v>
      </c>
      <c r="P104" s="18">
        <f>VLOOKUP(B:B,[1]门店类型!$C:$O,13,0)</f>
        <v>85.06</v>
      </c>
      <c r="Q104" s="18">
        <f>VLOOKUP(B:B,[1]门店类型!$C:$J,8,0)</f>
        <v>39875.14</v>
      </c>
      <c r="R104" s="18">
        <f t="shared" si="10"/>
        <v>39960.2</v>
      </c>
      <c r="S104" s="18">
        <f>VLOOKUP(B:B,[1]门店类型!$C:$L,10,0)</f>
        <v>0</v>
      </c>
      <c r="T104" s="18">
        <f>VLOOKUP(B:B,[1]门店类型!$C:$G,5,0)</f>
        <v>1774</v>
      </c>
      <c r="U104" s="18">
        <f t="shared" si="11"/>
        <v>1774</v>
      </c>
      <c r="V104" s="18">
        <f t="shared" si="12"/>
        <v>105355.08</v>
      </c>
      <c r="W104" s="18">
        <f t="shared" si="13"/>
        <v>39960.2</v>
      </c>
      <c r="X104" s="18">
        <f t="shared" si="14"/>
        <v>1774</v>
      </c>
      <c r="Y104" s="27">
        <f t="shared" si="15"/>
        <v>0.610860980899855</v>
      </c>
      <c r="Z104" s="27">
        <f t="shared" si="16"/>
        <v>0.612460685196549</v>
      </c>
      <c r="AA104" s="18">
        <f>VLOOKUP(B:B,[1]门店类型!$C:$U,19,0)</f>
        <v>31</v>
      </c>
      <c r="AB104" s="28">
        <f t="shared" si="17"/>
        <v>3398.55096774194</v>
      </c>
      <c r="AC104" s="18" t="s">
        <v>31</v>
      </c>
    </row>
    <row r="105" s="1" customFormat="1" customHeight="1" spans="1:29">
      <c r="A105" s="6">
        <v>104</v>
      </c>
      <c r="B105" s="6">
        <v>108277</v>
      </c>
      <c r="C105" s="6" t="s">
        <v>140</v>
      </c>
      <c r="D105" s="6" t="s">
        <v>118</v>
      </c>
      <c r="E105" s="9">
        <v>170684.431654795</v>
      </c>
      <c r="F105" s="9">
        <v>62248.6122245034</v>
      </c>
      <c r="G105" s="10">
        <v>2387</v>
      </c>
      <c r="H105" s="11">
        <v>0.364699999999999</v>
      </c>
      <c r="I105" s="9">
        <v>5505.94940821918</v>
      </c>
      <c r="J105" s="9">
        <v>2008.01974917753</v>
      </c>
      <c r="K105" s="10">
        <v>77</v>
      </c>
      <c r="L105" s="18">
        <f>VLOOKUP(B:B,[1]门店类型!$C:$I,7,0)</f>
        <v>132061.79</v>
      </c>
      <c r="M105" s="18">
        <f>VLOOKUP(B:B,[1]门店类型!$C:$M,11,0)</f>
        <v>0</v>
      </c>
      <c r="N105" s="18">
        <f t="shared" si="9"/>
        <v>132061.79</v>
      </c>
      <c r="O105" s="18">
        <f>VLOOKUP(B:B,[1]门店类型!$C:$N,12,0)</f>
        <v>0</v>
      </c>
      <c r="P105" s="18">
        <f>VLOOKUP(B:B,[1]门店类型!$C:$O,13,0)</f>
        <v>483.14</v>
      </c>
      <c r="Q105" s="18">
        <f>VLOOKUP(B:B,[1]门店类型!$C:$J,8,0)</f>
        <v>48783.92</v>
      </c>
      <c r="R105" s="18">
        <f t="shared" si="10"/>
        <v>49267.06</v>
      </c>
      <c r="S105" s="18">
        <f>VLOOKUP(B:B,[1]门店类型!$C:$L,10,0)</f>
        <v>0</v>
      </c>
      <c r="T105" s="18">
        <f>VLOOKUP(B:B,[1]门店类型!$C:$G,5,0)</f>
        <v>2441</v>
      </c>
      <c r="U105" s="18">
        <f t="shared" si="11"/>
        <v>2441</v>
      </c>
      <c r="V105" s="18">
        <f t="shared" si="12"/>
        <v>132061.79</v>
      </c>
      <c r="W105" s="18">
        <f t="shared" si="13"/>
        <v>49267.06</v>
      </c>
      <c r="X105" s="18">
        <f t="shared" si="14"/>
        <v>2441</v>
      </c>
      <c r="Y105" s="27">
        <f t="shared" si="15"/>
        <v>0.773719013032727</v>
      </c>
      <c r="Z105" s="27">
        <f t="shared" si="16"/>
        <v>0.7914563592569</v>
      </c>
      <c r="AA105" s="18">
        <f>VLOOKUP(B:B,[1]门店类型!$C:$U,19,0)</f>
        <v>31</v>
      </c>
      <c r="AB105" s="28">
        <f t="shared" si="17"/>
        <v>4260.05774193548</v>
      </c>
      <c r="AC105" s="18" t="s">
        <v>31</v>
      </c>
    </row>
    <row r="106" s="1" customFormat="1" customHeight="1" spans="1:29">
      <c r="A106" s="6">
        <v>105</v>
      </c>
      <c r="B106" s="6">
        <v>113008</v>
      </c>
      <c r="C106" s="6" t="s">
        <v>141</v>
      </c>
      <c r="D106" s="6" t="s">
        <v>118</v>
      </c>
      <c r="E106" s="9">
        <v>139908.120180822</v>
      </c>
      <c r="F106" s="9">
        <v>45638.0288029842</v>
      </c>
      <c r="G106" s="10">
        <v>1798</v>
      </c>
      <c r="H106" s="11">
        <v>0.326200000000001</v>
      </c>
      <c r="I106" s="9">
        <v>4513.16516712329</v>
      </c>
      <c r="J106" s="9">
        <v>1472.19447751562</v>
      </c>
      <c r="K106" s="10">
        <v>58</v>
      </c>
      <c r="L106" s="18">
        <f>VLOOKUP(B:B,[1]门店类型!$C:$I,7,0)</f>
        <v>90269.65</v>
      </c>
      <c r="M106" s="18">
        <f>VLOOKUP(B:B,[1]门店类型!$C:$M,11,0)</f>
        <v>0</v>
      </c>
      <c r="N106" s="18">
        <f t="shared" si="9"/>
        <v>90269.65</v>
      </c>
      <c r="O106" s="18">
        <f>VLOOKUP(B:B,[1]门店类型!$C:$N,12,0)</f>
        <v>0</v>
      </c>
      <c r="P106" s="18">
        <f>VLOOKUP(B:B,[1]门店类型!$C:$O,13,0)</f>
        <v>79.23</v>
      </c>
      <c r="Q106" s="18">
        <f>VLOOKUP(B:B,[1]门店类型!$C:$J,8,0)</f>
        <v>28237.01</v>
      </c>
      <c r="R106" s="18">
        <f t="shared" si="10"/>
        <v>28316.24</v>
      </c>
      <c r="S106" s="18">
        <f>VLOOKUP(B:B,[1]门店类型!$C:$L,10,0)</f>
        <v>0</v>
      </c>
      <c r="T106" s="18">
        <f>VLOOKUP(B:B,[1]门店类型!$C:$G,5,0)</f>
        <v>1760</v>
      </c>
      <c r="U106" s="18">
        <f t="shared" si="11"/>
        <v>1760</v>
      </c>
      <c r="V106" s="18">
        <f t="shared" si="12"/>
        <v>90269.65</v>
      </c>
      <c r="W106" s="18">
        <f t="shared" si="13"/>
        <v>28316.24</v>
      </c>
      <c r="X106" s="18">
        <f t="shared" si="14"/>
        <v>1760</v>
      </c>
      <c r="Y106" s="27">
        <f t="shared" si="15"/>
        <v>0.645206653361738</v>
      </c>
      <c r="Z106" s="27">
        <f t="shared" si="16"/>
        <v>0.620452739583451</v>
      </c>
      <c r="AA106" s="18">
        <f>VLOOKUP(B:B,[1]门店类型!$C:$U,19,0)</f>
        <v>31</v>
      </c>
      <c r="AB106" s="28">
        <f t="shared" si="17"/>
        <v>2911.92419354839</v>
      </c>
      <c r="AC106" s="18" t="s">
        <v>31</v>
      </c>
    </row>
    <row r="107" s="1" customFormat="1" customHeight="1" spans="1:29">
      <c r="A107" s="6">
        <v>106</v>
      </c>
      <c r="B107" s="6">
        <v>2422</v>
      </c>
      <c r="C107" s="6" t="s">
        <v>142</v>
      </c>
      <c r="D107" s="6" t="s">
        <v>118</v>
      </c>
      <c r="E107" s="9">
        <v>140765.508116438</v>
      </c>
      <c r="F107" s="9">
        <v>47972.8851660822</v>
      </c>
      <c r="G107" s="10">
        <v>1860</v>
      </c>
      <c r="H107" s="11">
        <v>0.3408</v>
      </c>
      <c r="I107" s="9">
        <v>4540.82284246575</v>
      </c>
      <c r="J107" s="9">
        <v>1547.51242471233</v>
      </c>
      <c r="K107" s="10">
        <v>60</v>
      </c>
      <c r="L107" s="18">
        <f>VLOOKUP(B:B,[1]门店类型!$C:$I,7,0)</f>
        <v>84407.4</v>
      </c>
      <c r="M107" s="18">
        <f>VLOOKUP(B:B,[1]门店类型!$C:$M,11,0)</f>
        <v>0</v>
      </c>
      <c r="N107" s="18">
        <f t="shared" si="9"/>
        <v>84407.4</v>
      </c>
      <c r="O107" s="18">
        <f>VLOOKUP(B:B,[1]门店类型!$C:$N,12,0)</f>
        <v>0</v>
      </c>
      <c r="P107" s="18">
        <f>VLOOKUP(B:B,[1]门店类型!$C:$O,13,0)</f>
        <v>206.89</v>
      </c>
      <c r="Q107" s="18">
        <f>VLOOKUP(B:B,[1]门店类型!$C:$J,8,0)</f>
        <v>27193.79</v>
      </c>
      <c r="R107" s="18">
        <f t="shared" si="10"/>
        <v>27400.68</v>
      </c>
      <c r="S107" s="18">
        <f>VLOOKUP(B:B,[1]门店类型!$C:$L,10,0)</f>
        <v>0</v>
      </c>
      <c r="T107" s="18">
        <f>VLOOKUP(B:B,[1]门店类型!$C:$G,5,0)</f>
        <v>1353</v>
      </c>
      <c r="U107" s="18">
        <f t="shared" si="11"/>
        <v>1353</v>
      </c>
      <c r="V107" s="18">
        <f t="shared" si="12"/>
        <v>84407.4</v>
      </c>
      <c r="W107" s="18">
        <f t="shared" si="13"/>
        <v>27400.68</v>
      </c>
      <c r="X107" s="18">
        <f t="shared" si="14"/>
        <v>1353</v>
      </c>
      <c r="Y107" s="27">
        <f t="shared" si="15"/>
        <v>0.599631267129588</v>
      </c>
      <c r="Z107" s="27">
        <f t="shared" si="16"/>
        <v>0.571170149661393</v>
      </c>
      <c r="AA107" s="18">
        <f>VLOOKUP(B:B,[1]门店类型!$C:$U,19,0)</f>
        <v>31</v>
      </c>
      <c r="AB107" s="28">
        <f t="shared" si="17"/>
        <v>2722.81935483871</v>
      </c>
      <c r="AC107" s="18" t="s">
        <v>31</v>
      </c>
    </row>
    <row r="108" s="1" customFormat="1" customHeight="1" spans="1:29">
      <c r="A108" s="6">
        <v>107</v>
      </c>
      <c r="B108" s="6">
        <v>118151</v>
      </c>
      <c r="C108" s="6" t="s">
        <v>143</v>
      </c>
      <c r="D108" s="6" t="s">
        <v>118</v>
      </c>
      <c r="E108" s="9">
        <v>124802.70920137</v>
      </c>
      <c r="F108" s="9">
        <v>45715.2323804619</v>
      </c>
      <c r="G108" s="10">
        <v>1643</v>
      </c>
      <c r="H108" s="11">
        <v>0.366300000000001</v>
      </c>
      <c r="I108" s="9">
        <v>4025.89384520548</v>
      </c>
      <c r="J108" s="9">
        <v>1474.68491549877</v>
      </c>
      <c r="K108" s="10">
        <v>53</v>
      </c>
      <c r="L108" s="18">
        <f>VLOOKUP(B:B,[1]门店类型!$C:$I,7,0)</f>
        <v>86045.41</v>
      </c>
      <c r="M108" s="18">
        <f>VLOOKUP(B:B,[1]门店类型!$C:$M,11,0)</f>
        <v>0</v>
      </c>
      <c r="N108" s="18">
        <f t="shared" si="9"/>
        <v>86045.41</v>
      </c>
      <c r="O108" s="18">
        <f>VLOOKUP(B:B,[1]门店类型!$C:$N,12,0)</f>
        <v>0</v>
      </c>
      <c r="P108" s="18">
        <f>VLOOKUP(B:B,[1]门店类型!$C:$O,13,0)</f>
        <v>167.37</v>
      </c>
      <c r="Q108" s="18">
        <f>VLOOKUP(B:B,[1]门店类型!$C:$J,8,0)</f>
        <v>30553.97</v>
      </c>
      <c r="R108" s="18">
        <f t="shared" si="10"/>
        <v>30721.34</v>
      </c>
      <c r="S108" s="18">
        <f>VLOOKUP(B:B,[1]门店类型!$C:$L,10,0)</f>
        <v>0</v>
      </c>
      <c r="T108" s="18">
        <f>VLOOKUP(B:B,[1]门店类型!$C:$G,5,0)</f>
        <v>1529</v>
      </c>
      <c r="U108" s="18">
        <f t="shared" si="11"/>
        <v>1529</v>
      </c>
      <c r="V108" s="18">
        <f t="shared" si="12"/>
        <v>86045.41</v>
      </c>
      <c r="W108" s="18">
        <f t="shared" si="13"/>
        <v>30721.34</v>
      </c>
      <c r="X108" s="18">
        <f t="shared" si="14"/>
        <v>1529</v>
      </c>
      <c r="Y108" s="27">
        <f t="shared" si="15"/>
        <v>0.689451459432384</v>
      </c>
      <c r="Z108" s="27">
        <f t="shared" si="16"/>
        <v>0.672015396188381</v>
      </c>
      <c r="AA108" s="18">
        <f>VLOOKUP(B:B,[1]门店类型!$C:$U,19,0)</f>
        <v>31</v>
      </c>
      <c r="AB108" s="28">
        <f t="shared" si="17"/>
        <v>2775.65838709677</v>
      </c>
      <c r="AC108" s="18" t="s">
        <v>31</v>
      </c>
    </row>
    <row r="109" s="1" customFormat="1" customHeight="1" spans="1:29">
      <c r="A109" s="6">
        <v>108</v>
      </c>
      <c r="B109" s="6">
        <v>2409</v>
      </c>
      <c r="C109" s="6" t="s">
        <v>144</v>
      </c>
      <c r="D109" s="6" t="s">
        <v>118</v>
      </c>
      <c r="E109" s="9">
        <v>107160.97470411</v>
      </c>
      <c r="F109" s="9">
        <v>40217.5138064523</v>
      </c>
      <c r="G109" s="10">
        <v>1426</v>
      </c>
      <c r="H109" s="11">
        <v>0.3753</v>
      </c>
      <c r="I109" s="9">
        <v>3456.80563561644</v>
      </c>
      <c r="J109" s="9">
        <v>1297.33915504685</v>
      </c>
      <c r="K109" s="10">
        <v>46</v>
      </c>
      <c r="L109" s="18">
        <f>VLOOKUP(B:B,[1]门店类型!$C:$I,7,0)</f>
        <v>77404.74</v>
      </c>
      <c r="M109" s="18">
        <f>VLOOKUP(B:B,[1]门店类型!$C:$M,11,0)</f>
        <v>0</v>
      </c>
      <c r="N109" s="18">
        <f t="shared" si="9"/>
        <v>77404.74</v>
      </c>
      <c r="O109" s="18">
        <f>VLOOKUP(B:B,[1]门店类型!$C:$N,12,0)</f>
        <v>0</v>
      </c>
      <c r="P109" s="18">
        <f>VLOOKUP(B:B,[1]门店类型!$C:$O,13,0)</f>
        <v>330.72</v>
      </c>
      <c r="Q109" s="18">
        <f>VLOOKUP(B:B,[1]门店类型!$C:$J,8,0)</f>
        <v>29354.4</v>
      </c>
      <c r="R109" s="18">
        <f t="shared" si="10"/>
        <v>29685.12</v>
      </c>
      <c r="S109" s="18">
        <f>VLOOKUP(B:B,[1]门店类型!$C:$L,10,0)</f>
        <v>0</v>
      </c>
      <c r="T109" s="18">
        <f>VLOOKUP(B:B,[1]门店类型!$C:$G,5,0)</f>
        <v>1328</v>
      </c>
      <c r="U109" s="18">
        <f t="shared" si="11"/>
        <v>1328</v>
      </c>
      <c r="V109" s="18">
        <f t="shared" si="12"/>
        <v>77404.74</v>
      </c>
      <c r="W109" s="18">
        <f t="shared" si="13"/>
        <v>29685.12</v>
      </c>
      <c r="X109" s="18">
        <f t="shared" si="14"/>
        <v>1328</v>
      </c>
      <c r="Y109" s="27">
        <f t="shared" si="15"/>
        <v>0.722322097328135</v>
      </c>
      <c r="Z109" s="27">
        <f t="shared" si="16"/>
        <v>0.738114249002569</v>
      </c>
      <c r="AA109" s="18">
        <f>VLOOKUP(B:B,[1]门店类型!$C:$U,19,0)</f>
        <v>31</v>
      </c>
      <c r="AB109" s="28">
        <f t="shared" si="17"/>
        <v>2496.92709677419</v>
      </c>
      <c r="AC109" s="18" t="s">
        <v>31</v>
      </c>
    </row>
    <row r="110" s="1" customFormat="1" customHeight="1" spans="1:29">
      <c r="A110" s="6">
        <v>109</v>
      </c>
      <c r="B110" s="6">
        <v>2877</v>
      </c>
      <c r="C110" s="6" t="s">
        <v>145</v>
      </c>
      <c r="D110" s="6" t="s">
        <v>146</v>
      </c>
      <c r="E110" s="9">
        <v>330058.514158904</v>
      </c>
      <c r="F110" s="9">
        <v>92779.4483300679</v>
      </c>
      <c r="G110" s="10">
        <v>2325</v>
      </c>
      <c r="H110" s="11">
        <v>0.2811</v>
      </c>
      <c r="I110" s="9">
        <v>10647.0488438356</v>
      </c>
      <c r="J110" s="9">
        <v>2992.88543000219</v>
      </c>
      <c r="K110" s="10">
        <v>75</v>
      </c>
      <c r="L110" s="18">
        <f>VLOOKUP(B:B,[1]门店类型!$C:$I,7,0)</f>
        <v>216852.79</v>
      </c>
      <c r="M110" s="18">
        <f>VLOOKUP(B:B,[1]门店类型!$C:$M,11,0)</f>
        <v>0</v>
      </c>
      <c r="N110" s="18">
        <f t="shared" si="9"/>
        <v>216852.79</v>
      </c>
      <c r="O110" s="18">
        <f>VLOOKUP(B:B,[1]门店类型!$C:$N,12,0)</f>
        <v>0</v>
      </c>
      <c r="P110" s="18">
        <f>VLOOKUP(B:B,[1]门店类型!$C:$O,13,0)</f>
        <v>1157.4</v>
      </c>
      <c r="Q110" s="18">
        <f>VLOOKUP(B:B,[1]门店类型!$C:$J,8,0)</f>
        <v>54591.89</v>
      </c>
      <c r="R110" s="18">
        <f t="shared" si="10"/>
        <v>55749.29</v>
      </c>
      <c r="S110" s="18">
        <f>VLOOKUP(B:B,[1]门店类型!$C:$L,10,0)</f>
        <v>0</v>
      </c>
      <c r="T110" s="18">
        <f>VLOOKUP(B:B,[1]门店类型!$C:$G,5,0)</f>
        <v>1517</v>
      </c>
      <c r="U110" s="18">
        <f t="shared" si="11"/>
        <v>1517</v>
      </c>
      <c r="V110" s="18">
        <f t="shared" si="12"/>
        <v>216852.79</v>
      </c>
      <c r="W110" s="18">
        <f t="shared" si="13"/>
        <v>55749.29</v>
      </c>
      <c r="X110" s="18">
        <f t="shared" si="14"/>
        <v>1517</v>
      </c>
      <c r="Y110" s="27">
        <f t="shared" si="15"/>
        <v>0.657013167960872</v>
      </c>
      <c r="Z110" s="27">
        <f t="shared" si="16"/>
        <v>0.600879731486103</v>
      </c>
      <c r="AA110" s="18">
        <f>VLOOKUP(B:B,[1]门店类型!$C:$U,19,0)</f>
        <v>31</v>
      </c>
      <c r="AB110" s="28">
        <f t="shared" si="17"/>
        <v>6995.25129032258</v>
      </c>
      <c r="AC110" s="18" t="s">
        <v>31</v>
      </c>
    </row>
    <row r="111" s="1" customFormat="1" customHeight="1" spans="1:29">
      <c r="A111" s="6">
        <v>110</v>
      </c>
      <c r="B111" s="6">
        <v>108656</v>
      </c>
      <c r="C111" s="6" t="s">
        <v>147</v>
      </c>
      <c r="D111" s="6" t="s">
        <v>146</v>
      </c>
      <c r="E111" s="9">
        <v>247708.297643836</v>
      </c>
      <c r="F111" s="9">
        <v>77929.0304387506</v>
      </c>
      <c r="G111" s="10">
        <v>2015</v>
      </c>
      <c r="H111" s="11">
        <v>0.3146</v>
      </c>
      <c r="I111" s="9">
        <v>7990.59024657534</v>
      </c>
      <c r="J111" s="9">
        <v>2513.8396915726</v>
      </c>
      <c r="K111" s="10">
        <v>65</v>
      </c>
      <c r="L111" s="18">
        <f>VLOOKUP(B:B,[1]门店类型!$C:$I,7,0)</f>
        <v>125470.79</v>
      </c>
      <c r="M111" s="18">
        <f>VLOOKUP(B:B,[1]门店类型!$C:$M,11,0)</f>
        <v>0</v>
      </c>
      <c r="N111" s="18">
        <f t="shared" si="9"/>
        <v>125470.79</v>
      </c>
      <c r="O111" s="18">
        <f>VLOOKUP(B:B,[1]门店类型!$C:$N,12,0)</f>
        <v>0</v>
      </c>
      <c r="P111" s="18">
        <f>VLOOKUP(B:B,[1]门店类型!$C:$O,13,0)</f>
        <v>212.43</v>
      </c>
      <c r="Q111" s="18">
        <f>VLOOKUP(B:B,[1]门店类型!$C:$J,8,0)</f>
        <v>33916.31</v>
      </c>
      <c r="R111" s="18">
        <f t="shared" si="10"/>
        <v>34128.74</v>
      </c>
      <c r="S111" s="18">
        <f>VLOOKUP(B:B,[1]门店类型!$C:$L,10,0)</f>
        <v>0</v>
      </c>
      <c r="T111" s="18">
        <f>VLOOKUP(B:B,[1]门店类型!$C:$G,5,0)</f>
        <v>1026</v>
      </c>
      <c r="U111" s="18">
        <f t="shared" si="11"/>
        <v>1026</v>
      </c>
      <c r="V111" s="18">
        <f t="shared" si="12"/>
        <v>125470.79</v>
      </c>
      <c r="W111" s="18">
        <f t="shared" si="13"/>
        <v>34128.74</v>
      </c>
      <c r="X111" s="18">
        <f t="shared" si="14"/>
        <v>1026</v>
      </c>
      <c r="Y111" s="27">
        <f t="shared" si="15"/>
        <v>0.506526390893883</v>
      </c>
      <c r="Z111" s="27">
        <f t="shared" si="16"/>
        <v>0.437946421350949</v>
      </c>
      <c r="AA111" s="18">
        <f>VLOOKUP(B:B,[1]门店类型!$C:$U,19,0)</f>
        <v>31</v>
      </c>
      <c r="AB111" s="28">
        <f t="shared" si="17"/>
        <v>4047.44483870968</v>
      </c>
      <c r="AC111" s="18" t="s">
        <v>31</v>
      </c>
    </row>
    <row r="112" s="1" customFormat="1" customHeight="1" spans="1:29">
      <c r="A112" s="6">
        <v>111</v>
      </c>
      <c r="B112" s="6">
        <v>2876</v>
      </c>
      <c r="C112" s="6" t="s">
        <v>148</v>
      </c>
      <c r="D112" s="6" t="s">
        <v>146</v>
      </c>
      <c r="E112" s="9">
        <v>229966.040890411</v>
      </c>
      <c r="F112" s="9">
        <v>92492.3416461232</v>
      </c>
      <c r="G112" s="10">
        <v>2945</v>
      </c>
      <c r="H112" s="11">
        <v>0.4022</v>
      </c>
      <c r="I112" s="9">
        <v>7418.25938356164</v>
      </c>
      <c r="J112" s="9">
        <v>2983.62392406849</v>
      </c>
      <c r="K112" s="10">
        <v>95</v>
      </c>
      <c r="L112" s="18">
        <f>VLOOKUP(B:B,[1]门店类型!$C:$I,7,0)</f>
        <v>166821.14</v>
      </c>
      <c r="M112" s="18">
        <f>VLOOKUP(B:B,[1]门店类型!$C:$M,11,0)</f>
        <v>0</v>
      </c>
      <c r="N112" s="18">
        <f t="shared" si="9"/>
        <v>166821.14</v>
      </c>
      <c r="O112" s="18">
        <f>VLOOKUP(B:B,[1]门店类型!$C:$N,12,0)</f>
        <v>0</v>
      </c>
      <c r="P112" s="18">
        <f>VLOOKUP(B:B,[1]门店类型!$C:$O,13,0)</f>
        <v>86.27</v>
      </c>
      <c r="Q112" s="18">
        <f>VLOOKUP(B:B,[1]门店类型!$C:$J,8,0)</f>
        <v>65447.38</v>
      </c>
      <c r="R112" s="18">
        <f t="shared" si="10"/>
        <v>65533.65</v>
      </c>
      <c r="S112" s="18">
        <f>VLOOKUP(B:B,[1]门店类型!$C:$L,10,0)</f>
        <v>0</v>
      </c>
      <c r="T112" s="18">
        <f>VLOOKUP(B:B,[1]门店类型!$C:$G,5,0)</f>
        <v>2326</v>
      </c>
      <c r="U112" s="18">
        <f t="shared" si="11"/>
        <v>2326</v>
      </c>
      <c r="V112" s="18">
        <f t="shared" si="12"/>
        <v>166821.14</v>
      </c>
      <c r="W112" s="18">
        <f t="shared" si="13"/>
        <v>65533.65</v>
      </c>
      <c r="X112" s="18">
        <f t="shared" si="14"/>
        <v>2326</v>
      </c>
      <c r="Y112" s="27">
        <f t="shared" si="15"/>
        <v>0.725416410849538</v>
      </c>
      <c r="Z112" s="27">
        <f t="shared" si="16"/>
        <v>0.708530553272535</v>
      </c>
      <c r="AA112" s="18">
        <f>VLOOKUP(B:B,[1]门店类型!$C:$U,19,0)</f>
        <v>31</v>
      </c>
      <c r="AB112" s="28">
        <f t="shared" si="17"/>
        <v>5381.32709677419</v>
      </c>
      <c r="AC112" s="18" t="s">
        <v>31</v>
      </c>
    </row>
    <row r="113" s="1" customFormat="1" customHeight="1" spans="1:29">
      <c r="A113" s="6">
        <v>112</v>
      </c>
      <c r="B113" s="6">
        <v>2715</v>
      </c>
      <c r="C113" s="6" t="s">
        <v>149</v>
      </c>
      <c r="D113" s="6" t="s">
        <v>146</v>
      </c>
      <c r="E113" s="9">
        <v>127654.079052055</v>
      </c>
      <c r="F113" s="9">
        <v>46261.8382484647</v>
      </c>
      <c r="G113" s="10">
        <v>1860</v>
      </c>
      <c r="H113" s="11">
        <v>0.3624</v>
      </c>
      <c r="I113" s="9">
        <v>4117.87351780822</v>
      </c>
      <c r="J113" s="9">
        <v>1492.3173628537</v>
      </c>
      <c r="K113" s="10">
        <v>60</v>
      </c>
      <c r="L113" s="18">
        <f>VLOOKUP(B:B,[1]门店类型!$C:$I,7,0)</f>
        <v>68054.33</v>
      </c>
      <c r="M113" s="18">
        <f>VLOOKUP(B:B,[1]门店类型!$C:$M,11,0)</f>
        <v>0</v>
      </c>
      <c r="N113" s="18">
        <f t="shared" si="9"/>
        <v>68054.33</v>
      </c>
      <c r="O113" s="18">
        <f>VLOOKUP(B:B,[1]门店类型!$C:$N,12,0)</f>
        <v>0</v>
      </c>
      <c r="P113" s="18">
        <f>VLOOKUP(B:B,[1]门店类型!$C:$O,13,0)</f>
        <v>194.52</v>
      </c>
      <c r="Q113" s="18">
        <f>VLOOKUP(B:B,[1]门店类型!$C:$J,8,0)</f>
        <v>22091.02</v>
      </c>
      <c r="R113" s="18">
        <f t="shared" si="10"/>
        <v>22285.54</v>
      </c>
      <c r="S113" s="18">
        <f>VLOOKUP(B:B,[1]门店类型!$C:$L,10,0)</f>
        <v>0</v>
      </c>
      <c r="T113" s="18">
        <f>VLOOKUP(B:B,[1]门店类型!$C:$G,5,0)</f>
        <v>1577</v>
      </c>
      <c r="U113" s="18">
        <f t="shared" si="11"/>
        <v>1577</v>
      </c>
      <c r="V113" s="18">
        <f t="shared" si="12"/>
        <v>68054.33</v>
      </c>
      <c r="W113" s="18">
        <f t="shared" si="13"/>
        <v>22285.54</v>
      </c>
      <c r="X113" s="18">
        <f t="shared" si="14"/>
        <v>1577</v>
      </c>
      <c r="Y113" s="27">
        <f t="shared" si="15"/>
        <v>0.533115200903597</v>
      </c>
      <c r="Z113" s="27">
        <f t="shared" si="16"/>
        <v>0.481726209847262</v>
      </c>
      <c r="AA113" s="18">
        <f>VLOOKUP(B:B,[1]门店类型!$C:$U,19,0)</f>
        <v>31</v>
      </c>
      <c r="AB113" s="28">
        <f t="shared" si="17"/>
        <v>2195.30096774194</v>
      </c>
      <c r="AC113" s="18" t="s">
        <v>31</v>
      </c>
    </row>
    <row r="114" s="1" customFormat="1" customHeight="1" spans="1:29">
      <c r="A114" s="6">
        <v>113</v>
      </c>
      <c r="B114" s="6">
        <v>2713</v>
      </c>
      <c r="C114" s="6" t="s">
        <v>150</v>
      </c>
      <c r="D114" s="6" t="s">
        <v>146</v>
      </c>
      <c r="E114" s="9">
        <v>125662.916438356</v>
      </c>
      <c r="F114" s="9">
        <v>45138.1195846575</v>
      </c>
      <c r="G114" s="10">
        <v>1860</v>
      </c>
      <c r="H114" s="11">
        <v>0.3592</v>
      </c>
      <c r="I114" s="9">
        <v>4053.64246575342</v>
      </c>
      <c r="J114" s="9">
        <v>1456.06837369863</v>
      </c>
      <c r="K114" s="10">
        <v>60</v>
      </c>
      <c r="L114" s="18">
        <f>VLOOKUP(B:B,[1]门店类型!$C:$I,7,0)</f>
        <v>62879.64</v>
      </c>
      <c r="M114" s="18">
        <f>VLOOKUP(B:B,[1]门店类型!$C:$M,11,0)</f>
        <v>0</v>
      </c>
      <c r="N114" s="18">
        <f t="shared" si="9"/>
        <v>62879.64</v>
      </c>
      <c r="O114" s="18">
        <f>VLOOKUP(B:B,[1]门店类型!$C:$N,12,0)</f>
        <v>0</v>
      </c>
      <c r="P114" s="18">
        <f>VLOOKUP(B:B,[1]门店类型!$C:$O,13,0)</f>
        <v>89.43</v>
      </c>
      <c r="Q114" s="18">
        <f>VLOOKUP(B:B,[1]门店类型!$C:$J,8,0)</f>
        <v>23640.21</v>
      </c>
      <c r="R114" s="18">
        <f t="shared" si="10"/>
        <v>23729.64</v>
      </c>
      <c r="S114" s="18">
        <f>VLOOKUP(B:B,[1]门店类型!$C:$L,10,0)</f>
        <v>0</v>
      </c>
      <c r="T114" s="18">
        <f>VLOOKUP(B:B,[1]门店类型!$C:$G,5,0)</f>
        <v>1405</v>
      </c>
      <c r="U114" s="18">
        <f t="shared" si="11"/>
        <v>1405</v>
      </c>
      <c r="V114" s="18">
        <f t="shared" si="12"/>
        <v>62879.64</v>
      </c>
      <c r="W114" s="18">
        <f t="shared" si="13"/>
        <v>23729.64</v>
      </c>
      <c r="X114" s="18">
        <f t="shared" si="14"/>
        <v>1405</v>
      </c>
      <c r="Y114" s="27">
        <f t="shared" si="15"/>
        <v>0.500383420838761</v>
      </c>
      <c r="Z114" s="27">
        <f t="shared" si="16"/>
        <v>0.525711753576588</v>
      </c>
      <c r="AA114" s="18">
        <f>VLOOKUP(B:B,[1]门店类型!$C:$U,19,0)</f>
        <v>31</v>
      </c>
      <c r="AB114" s="28">
        <f t="shared" si="17"/>
        <v>2028.37548387097</v>
      </c>
      <c r="AC114" s="18" t="s">
        <v>31</v>
      </c>
    </row>
    <row r="115" s="1" customFormat="1" customHeight="1" spans="1:29">
      <c r="A115" s="6">
        <v>114</v>
      </c>
      <c r="B115" s="6">
        <v>102567</v>
      </c>
      <c r="C115" s="6" t="s">
        <v>151</v>
      </c>
      <c r="D115" s="6" t="s">
        <v>146</v>
      </c>
      <c r="E115" s="9">
        <v>104873.05938411</v>
      </c>
      <c r="F115" s="9">
        <v>37072.6264922827</v>
      </c>
      <c r="G115" s="10">
        <v>1395</v>
      </c>
      <c r="H115" s="11">
        <v>0.3535</v>
      </c>
      <c r="I115" s="9">
        <v>3383.00191561644</v>
      </c>
      <c r="J115" s="9">
        <v>1195.89117717041</v>
      </c>
      <c r="K115" s="10">
        <v>45</v>
      </c>
      <c r="L115" s="18">
        <f>VLOOKUP(B:B,[1]门店类型!$C:$I,7,0)</f>
        <v>52533.14</v>
      </c>
      <c r="M115" s="18">
        <f>VLOOKUP(B:B,[1]门店类型!$C:$M,11,0)</f>
        <v>0</v>
      </c>
      <c r="N115" s="18">
        <f t="shared" si="9"/>
        <v>52533.14</v>
      </c>
      <c r="O115" s="18">
        <f>VLOOKUP(B:B,[1]门店类型!$C:$N,12,0)</f>
        <v>0</v>
      </c>
      <c r="P115" s="18">
        <f>VLOOKUP(B:B,[1]门店类型!$C:$O,13,0)</f>
        <v>109.65</v>
      </c>
      <c r="Q115" s="18">
        <f>VLOOKUP(B:B,[1]门店类型!$C:$J,8,0)</f>
        <v>19968.29</v>
      </c>
      <c r="R115" s="18">
        <f t="shared" si="10"/>
        <v>20077.94</v>
      </c>
      <c r="S115" s="18">
        <f>VLOOKUP(B:B,[1]门店类型!$C:$L,10,0)</f>
        <v>0</v>
      </c>
      <c r="T115" s="18">
        <f>VLOOKUP(B:B,[1]门店类型!$C:$G,5,0)</f>
        <v>855</v>
      </c>
      <c r="U115" s="18">
        <f t="shared" si="11"/>
        <v>855</v>
      </c>
      <c r="V115" s="18">
        <f t="shared" si="12"/>
        <v>52533.14</v>
      </c>
      <c r="W115" s="18">
        <f t="shared" si="13"/>
        <v>20077.94</v>
      </c>
      <c r="X115" s="18">
        <f t="shared" si="14"/>
        <v>855</v>
      </c>
      <c r="Y115" s="27">
        <f t="shared" si="15"/>
        <v>0.500921211877601</v>
      </c>
      <c r="Z115" s="27">
        <f t="shared" si="16"/>
        <v>0.541583963687589</v>
      </c>
      <c r="AA115" s="18">
        <f>VLOOKUP(B:B,[1]门店类型!$C:$U,19,0)</f>
        <v>31</v>
      </c>
      <c r="AB115" s="28">
        <f t="shared" si="17"/>
        <v>1694.61741935484</v>
      </c>
      <c r="AC115" s="18" t="s">
        <v>31</v>
      </c>
    </row>
    <row r="116" s="1" customFormat="1" customHeight="1" spans="1:29">
      <c r="A116" s="6">
        <v>115</v>
      </c>
      <c r="B116" s="6">
        <v>2839</v>
      </c>
      <c r="C116" s="6" t="s">
        <v>152</v>
      </c>
      <c r="D116" s="6" t="s">
        <v>146</v>
      </c>
      <c r="E116" s="9">
        <v>92440.6992739726</v>
      </c>
      <c r="F116" s="9">
        <v>30847.4613477247</v>
      </c>
      <c r="G116" s="10">
        <v>1395</v>
      </c>
      <c r="H116" s="11">
        <v>0.3337</v>
      </c>
      <c r="I116" s="9">
        <v>2981.95804109589</v>
      </c>
      <c r="J116" s="9">
        <v>995.079398313699</v>
      </c>
      <c r="K116" s="10">
        <v>45</v>
      </c>
      <c r="L116" s="18">
        <f>VLOOKUP(B:B,[1]门店类型!$C:$I,7,0)</f>
        <v>49112.14</v>
      </c>
      <c r="M116" s="18">
        <f>VLOOKUP(B:B,[1]门店类型!$C:$M,11,0)</f>
        <v>0</v>
      </c>
      <c r="N116" s="18">
        <f t="shared" si="9"/>
        <v>49112.14</v>
      </c>
      <c r="O116" s="18">
        <f>VLOOKUP(B:B,[1]门店类型!$C:$N,12,0)</f>
        <v>0</v>
      </c>
      <c r="P116" s="18">
        <f>VLOOKUP(B:B,[1]门店类型!$C:$O,13,0)</f>
        <v>129.44</v>
      </c>
      <c r="Q116" s="18">
        <f>VLOOKUP(B:B,[1]门店类型!$C:$J,8,0)</f>
        <v>18745.51</v>
      </c>
      <c r="R116" s="18">
        <f t="shared" si="10"/>
        <v>18874.95</v>
      </c>
      <c r="S116" s="18">
        <f>VLOOKUP(B:B,[1]门店类型!$C:$L,10,0)</f>
        <v>0</v>
      </c>
      <c r="T116" s="18">
        <f>VLOOKUP(B:B,[1]门店类型!$C:$G,5,0)</f>
        <v>704</v>
      </c>
      <c r="U116" s="18">
        <f t="shared" si="11"/>
        <v>704</v>
      </c>
      <c r="V116" s="18">
        <f t="shared" si="12"/>
        <v>49112.14</v>
      </c>
      <c r="W116" s="18">
        <f t="shared" si="13"/>
        <v>18874.95</v>
      </c>
      <c r="X116" s="18">
        <f t="shared" si="14"/>
        <v>704</v>
      </c>
      <c r="Y116" s="27">
        <f t="shared" si="15"/>
        <v>0.531282653481916</v>
      </c>
      <c r="Z116" s="27">
        <f t="shared" si="16"/>
        <v>0.611880173452011</v>
      </c>
      <c r="AA116" s="18">
        <f>VLOOKUP(B:B,[1]门店类型!$C:$U,19,0)</f>
        <v>31</v>
      </c>
      <c r="AB116" s="28">
        <f t="shared" si="17"/>
        <v>1584.26258064516</v>
      </c>
      <c r="AC116" s="18" t="s">
        <v>31</v>
      </c>
    </row>
    <row r="117" s="1" customFormat="1" ht="17" customHeight="1" spans="1:29">
      <c r="A117" s="6">
        <v>116</v>
      </c>
      <c r="B117" s="12">
        <v>2893</v>
      </c>
      <c r="C117" s="12" t="s">
        <v>153</v>
      </c>
      <c r="D117" s="12" t="s">
        <v>154</v>
      </c>
      <c r="E117" s="9">
        <v>209839</v>
      </c>
      <c r="F117" s="9">
        <v>67983</v>
      </c>
      <c r="G117" s="10">
        <v>3906</v>
      </c>
      <c r="H117" s="11">
        <v>0.323976953759787</v>
      </c>
      <c r="I117" s="29">
        <v>6769</v>
      </c>
      <c r="J117" s="29">
        <v>2193</v>
      </c>
      <c r="K117" s="20">
        <v>126</v>
      </c>
      <c r="L117" s="18">
        <f>VLOOKUP(B:B,[1]门店类型!$C:$I,7,0)</f>
        <v>165648.27</v>
      </c>
      <c r="M117" s="18">
        <f>VLOOKUP(B:B,[1]门店类型!$C:$M,11,0)</f>
        <v>0</v>
      </c>
      <c r="N117" s="18">
        <f t="shared" si="9"/>
        <v>165648.27</v>
      </c>
      <c r="O117" s="18">
        <f>VLOOKUP(B:B,[1]门店类型!$C:$N,12,0)</f>
        <v>0</v>
      </c>
      <c r="P117" s="18">
        <f>VLOOKUP(B:B,[1]门店类型!$C:$O,13,0)</f>
        <v>308.91</v>
      </c>
      <c r="Q117" s="18">
        <f>VLOOKUP(B:B,[1]门店类型!$C:$J,8,0)</f>
        <v>52985.85</v>
      </c>
      <c r="R117" s="18">
        <f t="shared" si="10"/>
        <v>53294.76</v>
      </c>
      <c r="S117" s="18">
        <f>VLOOKUP(B:B,[1]门店类型!$C:$L,10,0)</f>
        <v>0</v>
      </c>
      <c r="T117" s="18">
        <f>VLOOKUP(B:B,[1]门店类型!$C:$G,5,0)</f>
        <v>3649</v>
      </c>
      <c r="U117" s="18">
        <f t="shared" si="11"/>
        <v>3649</v>
      </c>
      <c r="V117" s="18">
        <f t="shared" si="12"/>
        <v>165648.27</v>
      </c>
      <c r="W117" s="18">
        <f t="shared" si="13"/>
        <v>53294.76</v>
      </c>
      <c r="X117" s="18">
        <f t="shared" si="14"/>
        <v>3649</v>
      </c>
      <c r="Y117" s="27">
        <f t="shared" si="15"/>
        <v>0.789406497362263</v>
      </c>
      <c r="Z117" s="27">
        <f t="shared" si="16"/>
        <v>0.783942456202286</v>
      </c>
      <c r="AA117" s="18">
        <f>VLOOKUP(B:B,[1]门店类型!$C:$U,19,0)</f>
        <v>31</v>
      </c>
      <c r="AB117" s="28">
        <f t="shared" si="17"/>
        <v>5343.49258064516</v>
      </c>
      <c r="AC117" s="18" t="s">
        <v>31</v>
      </c>
    </row>
    <row r="118" s="1" customFormat="1" customHeight="1" spans="1:29">
      <c r="A118" s="6">
        <v>117</v>
      </c>
      <c r="B118" s="12">
        <v>2904</v>
      </c>
      <c r="C118" s="12" t="s">
        <v>155</v>
      </c>
      <c r="D118" s="12" t="s">
        <v>154</v>
      </c>
      <c r="E118" s="9">
        <v>179800</v>
      </c>
      <c r="F118" s="9">
        <v>58900</v>
      </c>
      <c r="G118" s="10">
        <v>1798</v>
      </c>
      <c r="H118" s="11">
        <v>0.327586206896552</v>
      </c>
      <c r="I118" s="29">
        <v>5800</v>
      </c>
      <c r="J118" s="29">
        <v>1900</v>
      </c>
      <c r="K118" s="20">
        <v>58</v>
      </c>
      <c r="L118" s="18">
        <f>VLOOKUP(B:B,[1]门店类型!$C:$I,7,0)</f>
        <v>137403.33</v>
      </c>
      <c r="M118" s="18">
        <f>VLOOKUP(B:B,[1]门店类型!$C:$M,11,0)</f>
        <v>0</v>
      </c>
      <c r="N118" s="18">
        <f t="shared" si="9"/>
        <v>137403.33</v>
      </c>
      <c r="O118" s="18">
        <f>VLOOKUP(B:B,[1]门店类型!$C:$N,12,0)</f>
        <v>0</v>
      </c>
      <c r="P118" s="18">
        <f>VLOOKUP(B:B,[1]门店类型!$C:$O,13,0)</f>
        <v>0</v>
      </c>
      <c r="Q118" s="18">
        <f>VLOOKUP(B:B,[1]门店类型!$C:$J,8,0)</f>
        <v>46311.49</v>
      </c>
      <c r="R118" s="18">
        <f t="shared" si="10"/>
        <v>46311.49</v>
      </c>
      <c r="S118" s="18">
        <f>VLOOKUP(B:B,[1]门店类型!$C:$L,10,0)</f>
        <v>0</v>
      </c>
      <c r="T118" s="18">
        <f>VLOOKUP(B:B,[1]门店类型!$C:$G,5,0)</f>
        <v>1647</v>
      </c>
      <c r="U118" s="18">
        <f t="shared" si="11"/>
        <v>1647</v>
      </c>
      <c r="V118" s="18">
        <f t="shared" si="12"/>
        <v>137403.33</v>
      </c>
      <c r="W118" s="18">
        <f t="shared" si="13"/>
        <v>46311.49</v>
      </c>
      <c r="X118" s="18">
        <f t="shared" si="14"/>
        <v>1647</v>
      </c>
      <c r="Y118" s="27">
        <f t="shared" si="15"/>
        <v>0.764200945494994</v>
      </c>
      <c r="Z118" s="27">
        <f t="shared" si="16"/>
        <v>0.786273174872665</v>
      </c>
      <c r="AA118" s="18">
        <f>VLOOKUP(B:B,[1]门店类型!$C:$U,19,0)</f>
        <v>31</v>
      </c>
      <c r="AB118" s="28">
        <f t="shared" si="17"/>
        <v>4432.36548387097</v>
      </c>
      <c r="AC118" s="18" t="s">
        <v>31</v>
      </c>
    </row>
    <row r="119" s="1" customFormat="1" customHeight="1" spans="1:29">
      <c r="A119" s="6">
        <v>118</v>
      </c>
      <c r="B119" s="12">
        <v>2886</v>
      </c>
      <c r="C119" s="12" t="s">
        <v>156</v>
      </c>
      <c r="D119" s="12" t="s">
        <v>154</v>
      </c>
      <c r="E119" s="9">
        <v>139531</v>
      </c>
      <c r="F119" s="9">
        <v>53320</v>
      </c>
      <c r="G119" s="10">
        <v>1767</v>
      </c>
      <c r="H119" s="11">
        <v>0.382137302821595</v>
      </c>
      <c r="I119" s="29">
        <v>4501</v>
      </c>
      <c r="J119" s="29">
        <v>1720</v>
      </c>
      <c r="K119" s="20">
        <v>57</v>
      </c>
      <c r="L119" s="18">
        <f>VLOOKUP(B:B,[1]门店类型!$C:$I,7,0)</f>
        <v>96271.44</v>
      </c>
      <c r="M119" s="18">
        <f>VLOOKUP(B:B,[1]门店类型!$C:$M,11,0)</f>
        <v>0</v>
      </c>
      <c r="N119" s="18">
        <f t="shared" si="9"/>
        <v>96271.44</v>
      </c>
      <c r="O119" s="18">
        <f>VLOOKUP(B:B,[1]门店类型!$C:$N,12,0)</f>
        <v>0</v>
      </c>
      <c r="P119" s="18">
        <f>VLOOKUP(B:B,[1]门店类型!$C:$O,13,0)</f>
        <v>121.04</v>
      </c>
      <c r="Q119" s="18">
        <f>VLOOKUP(B:B,[1]门店类型!$C:$J,8,0)</f>
        <v>35562.89</v>
      </c>
      <c r="R119" s="18">
        <f t="shared" si="10"/>
        <v>35683.93</v>
      </c>
      <c r="S119" s="18">
        <f>VLOOKUP(B:B,[1]门店类型!$C:$L,10,0)</f>
        <v>0</v>
      </c>
      <c r="T119" s="18">
        <f>VLOOKUP(B:B,[1]门店类型!$C:$G,5,0)</f>
        <v>1500</v>
      </c>
      <c r="U119" s="18">
        <f t="shared" si="11"/>
        <v>1500</v>
      </c>
      <c r="V119" s="18">
        <f t="shared" si="12"/>
        <v>96271.44</v>
      </c>
      <c r="W119" s="18">
        <f t="shared" si="13"/>
        <v>35683.93</v>
      </c>
      <c r="X119" s="18">
        <f t="shared" si="14"/>
        <v>1500</v>
      </c>
      <c r="Y119" s="27">
        <f t="shared" si="15"/>
        <v>0.689964524012585</v>
      </c>
      <c r="Z119" s="27">
        <f t="shared" si="16"/>
        <v>0.669240997749437</v>
      </c>
      <c r="AA119" s="18">
        <f>VLOOKUP(B:B,[1]门店类型!$C:$U,19,0)</f>
        <v>31</v>
      </c>
      <c r="AB119" s="28">
        <f t="shared" si="17"/>
        <v>3105.53032258065</v>
      </c>
      <c r="AC119" s="18" t="s">
        <v>31</v>
      </c>
    </row>
    <row r="120" s="1" customFormat="1" customHeight="1" spans="1:29">
      <c r="A120" s="6">
        <v>119</v>
      </c>
      <c r="B120" s="12">
        <v>2901</v>
      </c>
      <c r="C120" s="12" t="s">
        <v>157</v>
      </c>
      <c r="D120" s="12" t="s">
        <v>154</v>
      </c>
      <c r="E120" s="9">
        <v>130200</v>
      </c>
      <c r="F120" s="9">
        <v>49662</v>
      </c>
      <c r="G120" s="10">
        <v>1829</v>
      </c>
      <c r="H120" s="11">
        <v>0.381428571428571</v>
      </c>
      <c r="I120" s="29">
        <v>4200</v>
      </c>
      <c r="J120" s="29">
        <v>1602</v>
      </c>
      <c r="K120" s="20">
        <v>59</v>
      </c>
      <c r="L120" s="18">
        <f>VLOOKUP(B:B,[1]门店类型!$C:$I,7,0)</f>
        <v>102530.01</v>
      </c>
      <c r="M120" s="18">
        <f>VLOOKUP(B:B,[1]门店类型!$C:$M,11,0)</f>
        <v>0</v>
      </c>
      <c r="N120" s="18">
        <f t="shared" si="9"/>
        <v>102530.01</v>
      </c>
      <c r="O120" s="18">
        <f>VLOOKUP(B:B,[1]门店类型!$C:$N,12,0)</f>
        <v>0</v>
      </c>
      <c r="P120" s="18">
        <f>VLOOKUP(B:B,[1]门店类型!$C:$O,13,0)</f>
        <v>247.47</v>
      </c>
      <c r="Q120" s="18">
        <f>VLOOKUP(B:B,[1]门店类型!$C:$J,8,0)</f>
        <v>38467.19</v>
      </c>
      <c r="R120" s="18">
        <f t="shared" si="10"/>
        <v>38714.66</v>
      </c>
      <c r="S120" s="18">
        <f>VLOOKUP(B:B,[1]门店类型!$C:$L,10,0)</f>
        <v>0</v>
      </c>
      <c r="T120" s="18">
        <f>VLOOKUP(B:B,[1]门店类型!$C:$G,5,0)</f>
        <v>1431</v>
      </c>
      <c r="U120" s="18">
        <f t="shared" si="11"/>
        <v>1431</v>
      </c>
      <c r="V120" s="18">
        <f t="shared" si="12"/>
        <v>102530.01</v>
      </c>
      <c r="W120" s="18">
        <f t="shared" si="13"/>
        <v>38714.66</v>
      </c>
      <c r="X120" s="18">
        <f t="shared" si="14"/>
        <v>1431</v>
      </c>
      <c r="Y120" s="27">
        <f t="shared" si="15"/>
        <v>0.787480875576037</v>
      </c>
      <c r="Z120" s="27">
        <f t="shared" si="16"/>
        <v>0.77956304619226</v>
      </c>
      <c r="AA120" s="18">
        <f>VLOOKUP(B:B,[1]门店类型!$C:$U,19,0)</f>
        <v>31</v>
      </c>
      <c r="AB120" s="28">
        <f t="shared" si="17"/>
        <v>3307.41967741935</v>
      </c>
      <c r="AC120" s="18" t="s">
        <v>31</v>
      </c>
    </row>
    <row r="121" s="1" customFormat="1" customHeight="1" spans="1:29">
      <c r="A121" s="6">
        <v>120</v>
      </c>
      <c r="B121" s="12">
        <v>2888</v>
      </c>
      <c r="C121" s="12" t="s">
        <v>158</v>
      </c>
      <c r="D121" s="12" t="s">
        <v>154</v>
      </c>
      <c r="E121" s="10">
        <v>130262</v>
      </c>
      <c r="F121" s="9">
        <v>50127</v>
      </c>
      <c r="G121" s="10">
        <v>1705</v>
      </c>
      <c r="H121" s="11">
        <v>0.384816753926702</v>
      </c>
      <c r="I121" s="29">
        <v>4202</v>
      </c>
      <c r="J121" s="29">
        <v>1617</v>
      </c>
      <c r="K121" s="20">
        <v>55</v>
      </c>
      <c r="L121" s="18">
        <f>VLOOKUP(B:B,[1]门店类型!$C:$I,7,0)</f>
        <v>100768.61</v>
      </c>
      <c r="M121" s="18">
        <f>VLOOKUP(B:B,[1]门店类型!$C:$M,11,0)</f>
        <v>0</v>
      </c>
      <c r="N121" s="18">
        <f t="shared" si="9"/>
        <v>100768.61</v>
      </c>
      <c r="O121" s="18">
        <f>VLOOKUP(B:B,[1]门店类型!$C:$N,12,0)</f>
        <v>0</v>
      </c>
      <c r="P121" s="18">
        <f>VLOOKUP(B:B,[1]门店类型!$C:$O,13,0)</f>
        <v>0</v>
      </c>
      <c r="Q121" s="18">
        <f>VLOOKUP(B:B,[1]门店类型!$C:$J,8,0)</f>
        <v>37619.23</v>
      </c>
      <c r="R121" s="18">
        <f t="shared" si="10"/>
        <v>37619.23</v>
      </c>
      <c r="S121" s="18">
        <f>VLOOKUP(B:B,[1]门店类型!$C:$L,10,0)</f>
        <v>0</v>
      </c>
      <c r="T121" s="18">
        <f>VLOOKUP(B:B,[1]门店类型!$C:$G,5,0)</f>
        <v>1846</v>
      </c>
      <c r="U121" s="18">
        <f t="shared" si="11"/>
        <v>1846</v>
      </c>
      <c r="V121" s="18">
        <f t="shared" si="12"/>
        <v>100768.61</v>
      </c>
      <c r="W121" s="18">
        <f t="shared" si="13"/>
        <v>37619.23</v>
      </c>
      <c r="X121" s="18">
        <f t="shared" si="14"/>
        <v>1846</v>
      </c>
      <c r="Y121" s="27">
        <f t="shared" si="15"/>
        <v>0.77358408438378</v>
      </c>
      <c r="Z121" s="27">
        <f t="shared" si="16"/>
        <v>0.750478384902348</v>
      </c>
      <c r="AA121" s="18">
        <f>VLOOKUP(B:B,[1]门店类型!$C:$U,19,0)</f>
        <v>31</v>
      </c>
      <c r="AB121" s="28">
        <f t="shared" si="17"/>
        <v>3250.60032258065</v>
      </c>
      <c r="AC121" s="18" t="s">
        <v>31</v>
      </c>
    </row>
    <row r="122" s="1" customFormat="1" customHeight="1" spans="1:29">
      <c r="A122" s="6">
        <v>121</v>
      </c>
      <c r="B122" s="12">
        <v>2883</v>
      </c>
      <c r="C122" s="12" t="s">
        <v>159</v>
      </c>
      <c r="D122" s="12" t="s">
        <v>154</v>
      </c>
      <c r="E122" s="10">
        <v>115630</v>
      </c>
      <c r="F122" s="9">
        <v>43059</v>
      </c>
      <c r="G122" s="10">
        <v>1085</v>
      </c>
      <c r="H122" s="11">
        <v>0.372386058981233</v>
      </c>
      <c r="I122" s="29">
        <v>3730</v>
      </c>
      <c r="J122" s="29">
        <v>1389</v>
      </c>
      <c r="K122" s="20">
        <v>35</v>
      </c>
      <c r="L122" s="18">
        <f>VLOOKUP(B:B,[1]门店类型!$C:$I,7,0)</f>
        <v>81148.65</v>
      </c>
      <c r="M122" s="18">
        <f>VLOOKUP(B:B,[1]门店类型!$C:$M,11,0)</f>
        <v>0</v>
      </c>
      <c r="N122" s="18">
        <f t="shared" si="9"/>
        <v>81148.65</v>
      </c>
      <c r="O122" s="18">
        <f>VLOOKUP(B:B,[1]门店类型!$C:$N,12,0)</f>
        <v>0</v>
      </c>
      <c r="P122" s="18">
        <f>VLOOKUP(B:B,[1]门店类型!$C:$O,13,0)</f>
        <v>0</v>
      </c>
      <c r="Q122" s="18">
        <f>VLOOKUP(B:B,[1]门店类型!$C:$J,8,0)</f>
        <v>30023.9</v>
      </c>
      <c r="R122" s="18">
        <f t="shared" si="10"/>
        <v>30023.9</v>
      </c>
      <c r="S122" s="18">
        <f>VLOOKUP(B:B,[1]门店类型!$C:$L,10,0)</f>
        <v>0</v>
      </c>
      <c r="T122" s="18">
        <f>VLOOKUP(B:B,[1]门店类型!$C:$G,5,0)</f>
        <v>1014</v>
      </c>
      <c r="U122" s="18">
        <f t="shared" si="11"/>
        <v>1014</v>
      </c>
      <c r="V122" s="18">
        <f t="shared" si="12"/>
        <v>81148.65</v>
      </c>
      <c r="W122" s="18">
        <f t="shared" si="13"/>
        <v>30023.9</v>
      </c>
      <c r="X122" s="18">
        <f t="shared" si="14"/>
        <v>1014</v>
      </c>
      <c r="Y122" s="27">
        <f t="shared" si="15"/>
        <v>0.70179581423506</v>
      </c>
      <c r="Z122" s="27">
        <f t="shared" si="16"/>
        <v>0.697273508441905</v>
      </c>
      <c r="AA122" s="18">
        <f>VLOOKUP(B:B,[1]门店类型!$C:$U,19,0)</f>
        <v>31</v>
      </c>
      <c r="AB122" s="28">
        <f t="shared" si="17"/>
        <v>2617.69838709677</v>
      </c>
      <c r="AC122" s="18" t="s">
        <v>31</v>
      </c>
    </row>
    <row r="123" s="1" customFormat="1" customHeight="1" spans="1:29">
      <c r="A123" s="6">
        <v>122</v>
      </c>
      <c r="B123" s="12">
        <v>110378</v>
      </c>
      <c r="C123" s="12" t="s">
        <v>160</v>
      </c>
      <c r="D123" s="12" t="s">
        <v>154</v>
      </c>
      <c r="E123" s="10">
        <v>129332</v>
      </c>
      <c r="F123" s="9">
        <v>46283</v>
      </c>
      <c r="G123" s="10">
        <v>1271</v>
      </c>
      <c r="H123" s="11">
        <v>0.357861936720997</v>
      </c>
      <c r="I123" s="29">
        <v>4172</v>
      </c>
      <c r="J123" s="29">
        <v>1493</v>
      </c>
      <c r="K123" s="20">
        <v>41</v>
      </c>
      <c r="L123" s="18">
        <f>VLOOKUP(B:B,[1]门店类型!$C:$I,7,0)</f>
        <v>195985.41</v>
      </c>
      <c r="M123" s="18">
        <f>VLOOKUP(B:B,[1]门店类型!$C:$M,11,0)</f>
        <v>0</v>
      </c>
      <c r="N123" s="18">
        <f t="shared" si="9"/>
        <v>195985.41</v>
      </c>
      <c r="O123" s="18">
        <f>VLOOKUP(B:B,[1]门店类型!$C:$N,12,0)</f>
        <v>0</v>
      </c>
      <c r="P123" s="18">
        <f>VLOOKUP(B:B,[1]门店类型!$C:$O,13,0)</f>
        <v>57.22</v>
      </c>
      <c r="Q123" s="18">
        <f>VLOOKUP(B:B,[1]门店类型!$C:$J,8,0)</f>
        <v>33633.85</v>
      </c>
      <c r="R123" s="18">
        <f t="shared" si="10"/>
        <v>33691.07</v>
      </c>
      <c r="S123" s="18">
        <f>VLOOKUP(B:B,[1]门店类型!$C:$L,10,0)</f>
        <v>0</v>
      </c>
      <c r="T123" s="18">
        <f>VLOOKUP(B:B,[1]门店类型!$C:$G,5,0)</f>
        <v>951</v>
      </c>
      <c r="U123" s="18">
        <f t="shared" si="11"/>
        <v>951</v>
      </c>
      <c r="V123" s="18">
        <f t="shared" si="12"/>
        <v>195985.41</v>
      </c>
      <c r="W123" s="18">
        <f t="shared" si="13"/>
        <v>33691.07</v>
      </c>
      <c r="X123" s="18">
        <f t="shared" si="14"/>
        <v>951</v>
      </c>
      <c r="Y123" s="27">
        <f t="shared" si="15"/>
        <v>1.51536673058485</v>
      </c>
      <c r="Z123" s="27">
        <f t="shared" si="16"/>
        <v>0.727936175269537</v>
      </c>
      <c r="AA123" s="18">
        <f>VLOOKUP(B:B,[1]门店类型!$C:$U,19,0)</f>
        <v>31</v>
      </c>
      <c r="AB123" s="28">
        <f t="shared" si="17"/>
        <v>6322.11</v>
      </c>
      <c r="AC123" s="18" t="s">
        <v>31</v>
      </c>
    </row>
    <row r="124" s="1" customFormat="1" customHeight="1" spans="1:29">
      <c r="A124" s="6">
        <v>123</v>
      </c>
      <c r="B124" s="6">
        <v>2595</v>
      </c>
      <c r="C124" s="6" t="s">
        <v>161</v>
      </c>
      <c r="D124" s="6" t="s">
        <v>162</v>
      </c>
      <c r="E124" s="10">
        <v>3297811</v>
      </c>
      <c r="F124" s="9">
        <v>396800</v>
      </c>
      <c r="G124" s="10">
        <v>11470</v>
      </c>
      <c r="H124" s="11">
        <v>0.120322237993627</v>
      </c>
      <c r="I124" s="30">
        <v>106381</v>
      </c>
      <c r="J124" s="30">
        <v>12800</v>
      </c>
      <c r="K124" s="31">
        <v>370</v>
      </c>
      <c r="L124" s="18">
        <f>VLOOKUP(B:B,[1]门店类型!$C:$I,7,0)</f>
        <v>2545096.14</v>
      </c>
      <c r="M124" s="18"/>
      <c r="N124" s="18">
        <f t="shared" si="9"/>
        <v>2545096.14</v>
      </c>
      <c r="O124" s="18"/>
      <c r="P124" s="18">
        <f>VLOOKUP(B:B,[1]门店类型!$C:$O,13,0)</f>
        <v>1677.93</v>
      </c>
      <c r="Q124" s="18">
        <f>VLOOKUP(B:B,[1]门店类型!$C:$J,8,0)</f>
        <v>279864.42</v>
      </c>
      <c r="R124" s="18">
        <f t="shared" si="10"/>
        <v>281542.35</v>
      </c>
      <c r="S124" s="18"/>
      <c r="T124" s="18">
        <f>VLOOKUP(B:B,[1]门店类型!$C:$G,5,0)</f>
        <v>12932</v>
      </c>
      <c r="U124" s="18">
        <f t="shared" si="11"/>
        <v>12932</v>
      </c>
      <c r="V124" s="18">
        <f t="shared" si="12"/>
        <v>2545096.14</v>
      </c>
      <c r="W124" s="18">
        <f t="shared" si="13"/>
        <v>281542.35</v>
      </c>
      <c r="X124" s="18">
        <f t="shared" si="14"/>
        <v>12932</v>
      </c>
      <c r="Y124" s="27">
        <f t="shared" si="15"/>
        <v>0.771753184157613</v>
      </c>
      <c r="Z124" s="27">
        <f t="shared" si="16"/>
        <v>0.709532132056452</v>
      </c>
      <c r="AA124" s="18">
        <f>VLOOKUP(B:B,[1]门店类型!$C:$U,19,0)</f>
        <v>31</v>
      </c>
      <c r="AB124" s="28">
        <f t="shared" si="17"/>
        <v>82099.875483871</v>
      </c>
      <c r="AC124" s="18" t="s">
        <v>69</v>
      </c>
    </row>
    <row r="125" s="1" customFormat="1" customHeight="1" spans="1:29">
      <c r="A125" s="6">
        <v>124</v>
      </c>
      <c r="B125" s="6">
        <v>2834</v>
      </c>
      <c r="C125" s="6" t="s">
        <v>163</v>
      </c>
      <c r="D125" s="6" t="s">
        <v>162</v>
      </c>
      <c r="E125" s="10">
        <v>712411</v>
      </c>
      <c r="F125" s="9">
        <v>213900</v>
      </c>
      <c r="G125" s="10">
        <v>4960</v>
      </c>
      <c r="H125" s="11">
        <v>0.300248030982116</v>
      </c>
      <c r="I125" s="30">
        <v>22981</v>
      </c>
      <c r="J125" s="30">
        <v>6900</v>
      </c>
      <c r="K125" s="31">
        <v>160</v>
      </c>
      <c r="L125" s="18">
        <f>VLOOKUP(B:B,[1]门店类型!$C:$I,7,0)</f>
        <v>457696.65</v>
      </c>
      <c r="M125" s="18">
        <f>VLOOKUP(B:B,[1]门店类型!$C:$M,11,0)</f>
        <v>0</v>
      </c>
      <c r="N125" s="18">
        <f t="shared" si="9"/>
        <v>457696.65</v>
      </c>
      <c r="O125" s="18">
        <f>VLOOKUP(B:B,[1]门店类型!$C:$N,12,0)</f>
        <v>0</v>
      </c>
      <c r="P125" s="18">
        <f>VLOOKUP(B:B,[1]门店类型!$C:$O,13,0)</f>
        <v>799.95</v>
      </c>
      <c r="Q125" s="18">
        <f>VLOOKUP(B:B,[1]门店类型!$C:$J,8,0)</f>
        <v>137404.61</v>
      </c>
      <c r="R125" s="18">
        <f t="shared" si="10"/>
        <v>138204.56</v>
      </c>
      <c r="S125" s="18">
        <f>VLOOKUP(B:B,[1]门店类型!$C:$L,10,0)</f>
        <v>0</v>
      </c>
      <c r="T125" s="18">
        <f>VLOOKUP(B:B,[1]门店类型!$C:$G,5,0)</f>
        <v>3963</v>
      </c>
      <c r="U125" s="18">
        <f t="shared" si="11"/>
        <v>3963</v>
      </c>
      <c r="V125" s="18">
        <f t="shared" si="12"/>
        <v>457696.65</v>
      </c>
      <c r="W125" s="18">
        <f t="shared" si="13"/>
        <v>138204.56</v>
      </c>
      <c r="X125" s="18">
        <f t="shared" si="14"/>
        <v>3963</v>
      </c>
      <c r="Y125" s="27">
        <f t="shared" si="15"/>
        <v>0.642461514490933</v>
      </c>
      <c r="Z125" s="27">
        <f t="shared" si="16"/>
        <v>0.646117625058439</v>
      </c>
      <c r="AA125" s="18">
        <f>VLOOKUP(B:B,[1]门店类型!$C:$U,19,0)</f>
        <v>31</v>
      </c>
      <c r="AB125" s="28">
        <f t="shared" si="17"/>
        <v>14764.4080645161</v>
      </c>
      <c r="AC125" s="18" t="s">
        <v>69</v>
      </c>
    </row>
    <row r="126" s="1" customFormat="1" customHeight="1" spans="1:29">
      <c r="A126" s="6">
        <v>125</v>
      </c>
      <c r="B126" s="6">
        <v>114685</v>
      </c>
      <c r="C126" s="6" t="s">
        <v>164</v>
      </c>
      <c r="D126" s="6" t="s">
        <v>162</v>
      </c>
      <c r="E126" s="10">
        <v>628711</v>
      </c>
      <c r="F126" s="9">
        <v>183520</v>
      </c>
      <c r="G126" s="10">
        <v>4185</v>
      </c>
      <c r="H126" s="11">
        <v>0.291898821557122</v>
      </c>
      <c r="I126" s="30">
        <v>20281</v>
      </c>
      <c r="J126" s="30">
        <v>5920</v>
      </c>
      <c r="K126" s="31">
        <v>135</v>
      </c>
      <c r="L126" s="18">
        <f>VLOOKUP(B:B,[1]门店类型!$C:$I,7,0)</f>
        <v>563844.53</v>
      </c>
      <c r="M126" s="18">
        <f>VLOOKUP(B:B,[1]门店类型!$C:$M,11,0)</f>
        <v>0</v>
      </c>
      <c r="N126" s="18">
        <f t="shared" si="9"/>
        <v>563844.53</v>
      </c>
      <c r="O126" s="18">
        <f>VLOOKUP(B:B,[1]门店类型!$C:$N,12,0)</f>
        <v>0</v>
      </c>
      <c r="P126" s="18">
        <f>VLOOKUP(B:B,[1]门店类型!$C:$O,13,0)</f>
        <v>11253.62</v>
      </c>
      <c r="Q126" s="18">
        <f>VLOOKUP(B:B,[1]门店类型!$C:$J,8,0)</f>
        <v>106678.38</v>
      </c>
      <c r="R126" s="18">
        <f t="shared" si="10"/>
        <v>117932</v>
      </c>
      <c r="S126" s="18">
        <f>VLOOKUP(B:B,[1]门店类型!$C:$L,10,0)</f>
        <v>0</v>
      </c>
      <c r="T126" s="18">
        <f>VLOOKUP(B:B,[1]门店类型!$C:$G,5,0)</f>
        <v>3590</v>
      </c>
      <c r="U126" s="18">
        <f t="shared" si="11"/>
        <v>3590</v>
      </c>
      <c r="V126" s="18">
        <f t="shared" si="12"/>
        <v>563844.53</v>
      </c>
      <c r="W126" s="18">
        <f t="shared" si="13"/>
        <v>117932</v>
      </c>
      <c r="X126" s="18">
        <f t="shared" si="14"/>
        <v>3590</v>
      </c>
      <c r="Y126" s="27">
        <f t="shared" si="15"/>
        <v>0.896826252443492</v>
      </c>
      <c r="Z126" s="27">
        <f t="shared" si="16"/>
        <v>0.642611159546643</v>
      </c>
      <c r="AA126" s="18">
        <f>VLOOKUP(B:B,[1]门店类型!$C:$U,19,0)</f>
        <v>31</v>
      </c>
      <c r="AB126" s="28">
        <f t="shared" si="17"/>
        <v>18188.5332258065</v>
      </c>
      <c r="AC126" s="18" t="s">
        <v>69</v>
      </c>
    </row>
    <row r="127" s="1" customFormat="1" customHeight="1" spans="1:29">
      <c r="A127" s="6">
        <v>126</v>
      </c>
      <c r="B127" s="6">
        <v>2791</v>
      </c>
      <c r="C127" s="6" t="s">
        <v>165</v>
      </c>
      <c r="D127" s="6" t="s">
        <v>162</v>
      </c>
      <c r="E127" s="10">
        <v>464411</v>
      </c>
      <c r="F127" s="9">
        <v>115475</v>
      </c>
      <c r="G127" s="10">
        <v>3410</v>
      </c>
      <c r="H127" s="11">
        <v>0.248648287831253</v>
      </c>
      <c r="I127" s="30">
        <v>14981</v>
      </c>
      <c r="J127" s="30">
        <v>3725</v>
      </c>
      <c r="K127" s="31">
        <v>110</v>
      </c>
      <c r="L127" s="18">
        <f>VLOOKUP(B:B,[1]门店类型!$C:$I,7,0)</f>
        <v>274724.69</v>
      </c>
      <c r="M127" s="18">
        <f>VLOOKUP(B:B,[1]门店类型!$C:$M,11,0)</f>
        <v>0</v>
      </c>
      <c r="N127" s="18">
        <f t="shared" si="9"/>
        <v>274724.69</v>
      </c>
      <c r="O127" s="18">
        <f>VLOOKUP(B:B,[1]门店类型!$C:$N,12,0)</f>
        <v>0</v>
      </c>
      <c r="P127" s="18">
        <f>VLOOKUP(B:B,[1]门店类型!$C:$O,13,0)</f>
        <v>553.51</v>
      </c>
      <c r="Q127" s="18">
        <f>VLOOKUP(B:B,[1]门店类型!$C:$J,8,0)</f>
        <v>69196.28</v>
      </c>
      <c r="R127" s="18">
        <f t="shared" si="10"/>
        <v>69749.79</v>
      </c>
      <c r="S127" s="18">
        <f>VLOOKUP(B:B,[1]门店类型!$C:$L,10,0)</f>
        <v>0</v>
      </c>
      <c r="T127" s="18">
        <f>VLOOKUP(B:B,[1]门店类型!$C:$G,5,0)</f>
        <v>2301</v>
      </c>
      <c r="U127" s="18">
        <f t="shared" si="11"/>
        <v>2301</v>
      </c>
      <c r="V127" s="18">
        <f t="shared" si="12"/>
        <v>274724.69</v>
      </c>
      <c r="W127" s="18">
        <f t="shared" si="13"/>
        <v>69749.79</v>
      </c>
      <c r="X127" s="18">
        <f t="shared" si="14"/>
        <v>2301</v>
      </c>
      <c r="Y127" s="27">
        <f t="shared" si="15"/>
        <v>0.591555088057776</v>
      </c>
      <c r="Z127" s="27">
        <f t="shared" si="16"/>
        <v>0.604025027062135</v>
      </c>
      <c r="AA127" s="18">
        <f>VLOOKUP(B:B,[1]门店类型!$C:$U,19,0)</f>
        <v>31</v>
      </c>
      <c r="AB127" s="28">
        <f t="shared" si="17"/>
        <v>8862.08677419355</v>
      </c>
      <c r="AC127" s="18" t="s">
        <v>69</v>
      </c>
    </row>
    <row r="128" s="1" customFormat="1" customHeight="1" spans="1:29">
      <c r="A128" s="6">
        <v>127</v>
      </c>
      <c r="B128" s="6">
        <v>106066</v>
      </c>
      <c r="C128" s="6" t="s">
        <v>166</v>
      </c>
      <c r="D128" s="6" t="s">
        <v>162</v>
      </c>
      <c r="E128" s="10">
        <v>334211</v>
      </c>
      <c r="F128" s="9">
        <v>115475</v>
      </c>
      <c r="G128" s="10">
        <v>4030</v>
      </c>
      <c r="H128" s="11">
        <v>0.345515258324831</v>
      </c>
      <c r="I128" s="30">
        <v>10781</v>
      </c>
      <c r="J128" s="30">
        <v>3725</v>
      </c>
      <c r="K128" s="31">
        <v>130</v>
      </c>
      <c r="L128" s="18">
        <f>VLOOKUP(B:B,[1]门店类型!$C:$I,7,0)</f>
        <v>206637.58</v>
      </c>
      <c r="M128" s="18">
        <f>VLOOKUP(B:B,[1]门店类型!$C:$M,11,0)</f>
        <v>0</v>
      </c>
      <c r="N128" s="18">
        <f t="shared" si="9"/>
        <v>206637.58</v>
      </c>
      <c r="O128" s="18">
        <f>VLOOKUP(B:B,[1]门店类型!$C:$N,12,0)</f>
        <v>0</v>
      </c>
      <c r="P128" s="18">
        <f>VLOOKUP(B:B,[1]门店类型!$C:$O,13,0)</f>
        <v>33.17</v>
      </c>
      <c r="Q128" s="18">
        <f>VLOOKUP(B:B,[1]门店类型!$C:$J,8,0)</f>
        <v>86581.76</v>
      </c>
      <c r="R128" s="18">
        <f t="shared" si="10"/>
        <v>86614.93</v>
      </c>
      <c r="S128" s="18">
        <f>VLOOKUP(B:B,[1]门店类型!$C:$L,10,0)</f>
        <v>0</v>
      </c>
      <c r="T128" s="18">
        <f>VLOOKUP(B:B,[1]门店类型!$C:$G,5,0)</f>
        <v>3937</v>
      </c>
      <c r="U128" s="18">
        <f t="shared" si="11"/>
        <v>3937</v>
      </c>
      <c r="V128" s="18">
        <f t="shared" si="12"/>
        <v>206637.58</v>
      </c>
      <c r="W128" s="18">
        <f t="shared" si="13"/>
        <v>86614.93</v>
      </c>
      <c r="X128" s="18">
        <f t="shared" si="14"/>
        <v>3937</v>
      </c>
      <c r="Y128" s="27">
        <f t="shared" si="15"/>
        <v>0.618284796131785</v>
      </c>
      <c r="Z128" s="27">
        <f t="shared" si="16"/>
        <v>0.750075167785235</v>
      </c>
      <c r="AA128" s="18">
        <f>VLOOKUP(B:B,[1]门店类型!$C:$U,19,0)</f>
        <v>31</v>
      </c>
      <c r="AB128" s="28">
        <f t="shared" si="17"/>
        <v>6665.72838709677</v>
      </c>
      <c r="AC128" s="18" t="s">
        <v>31</v>
      </c>
    </row>
    <row r="129" s="1" customFormat="1" customHeight="1" spans="1:29">
      <c r="A129" s="6">
        <v>128</v>
      </c>
      <c r="B129" s="6">
        <v>2820</v>
      </c>
      <c r="C129" s="6" t="s">
        <v>167</v>
      </c>
      <c r="D129" s="6" t="s">
        <v>162</v>
      </c>
      <c r="E129" s="10">
        <v>253611</v>
      </c>
      <c r="F129" s="9">
        <v>83390</v>
      </c>
      <c r="G129" s="10">
        <v>2170</v>
      </c>
      <c r="H129" s="11">
        <v>0.328810658843662</v>
      </c>
      <c r="I129" s="30">
        <v>8181</v>
      </c>
      <c r="J129" s="30">
        <v>2690</v>
      </c>
      <c r="K129" s="31">
        <v>70</v>
      </c>
      <c r="L129" s="18">
        <f>VLOOKUP(B:B,[1]门店类型!$C:$I,7,0)</f>
        <v>133181.7</v>
      </c>
      <c r="M129" s="18">
        <f>VLOOKUP(B:B,[1]门店类型!$C:$M,11,0)</f>
        <v>0</v>
      </c>
      <c r="N129" s="18">
        <f t="shared" si="9"/>
        <v>133181.7</v>
      </c>
      <c r="O129" s="18">
        <f>VLOOKUP(B:B,[1]门店类型!$C:$N,12,0)</f>
        <v>0</v>
      </c>
      <c r="P129" s="18">
        <f>VLOOKUP(B:B,[1]门店类型!$C:$O,13,0)</f>
        <v>161.84</v>
      </c>
      <c r="Q129" s="18">
        <f>VLOOKUP(B:B,[1]门店类型!$C:$J,8,0)</f>
        <v>49360.89</v>
      </c>
      <c r="R129" s="18">
        <f t="shared" si="10"/>
        <v>49522.73</v>
      </c>
      <c r="S129" s="18">
        <f>VLOOKUP(B:B,[1]门店类型!$C:$L,10,0)</f>
        <v>0</v>
      </c>
      <c r="T129" s="18">
        <f>VLOOKUP(B:B,[1]门店类型!$C:$G,5,0)</f>
        <v>1774</v>
      </c>
      <c r="U129" s="18">
        <f t="shared" si="11"/>
        <v>1774</v>
      </c>
      <c r="V129" s="18">
        <f t="shared" si="12"/>
        <v>133181.7</v>
      </c>
      <c r="W129" s="18">
        <f t="shared" si="13"/>
        <v>49522.73</v>
      </c>
      <c r="X129" s="18">
        <f t="shared" si="14"/>
        <v>1774</v>
      </c>
      <c r="Y129" s="27">
        <f t="shared" si="15"/>
        <v>0.525141653950341</v>
      </c>
      <c r="Z129" s="27">
        <f t="shared" si="16"/>
        <v>0.593868929128193</v>
      </c>
      <c r="AA129" s="18">
        <f>VLOOKUP(B:B,[1]门店类型!$C:$U,19,0)</f>
        <v>31</v>
      </c>
      <c r="AB129" s="28">
        <f t="shared" si="17"/>
        <v>4296.18387096774</v>
      </c>
      <c r="AC129" s="18" t="s">
        <v>31</v>
      </c>
    </row>
    <row r="130" s="1" customFormat="1" customHeight="1" spans="1:29">
      <c r="A130" s="6">
        <v>129</v>
      </c>
      <c r="B130" s="6">
        <v>105910</v>
      </c>
      <c r="C130" s="6" t="s">
        <v>168</v>
      </c>
      <c r="D130" s="6" t="s">
        <v>162</v>
      </c>
      <c r="E130" s="10">
        <v>231911</v>
      </c>
      <c r="F130" s="9">
        <v>102610</v>
      </c>
      <c r="G130" s="10">
        <v>2790</v>
      </c>
      <c r="H130" s="11">
        <v>0.442454217350622</v>
      </c>
      <c r="I130" s="30">
        <v>7481</v>
      </c>
      <c r="J130" s="30">
        <v>3310</v>
      </c>
      <c r="K130" s="31">
        <v>90</v>
      </c>
      <c r="L130" s="18">
        <f>VLOOKUP(B:B,[1]门店类型!$C:$I,7,0)</f>
        <v>182592.04</v>
      </c>
      <c r="M130" s="18">
        <f>VLOOKUP(B:B,[1]门店类型!$C:$M,11,0)</f>
        <v>0</v>
      </c>
      <c r="N130" s="18">
        <f t="shared" ref="N130:N139" si="18">L130-M130</f>
        <v>182592.04</v>
      </c>
      <c r="O130" s="18">
        <f>VLOOKUP(B:B,[1]门店类型!$C:$N,12,0)</f>
        <v>0</v>
      </c>
      <c r="P130" s="18">
        <f>VLOOKUP(B:B,[1]门店类型!$C:$O,13,0)</f>
        <v>245.02</v>
      </c>
      <c r="Q130" s="18">
        <f>VLOOKUP(B:B,[1]门店类型!$C:$J,8,0)</f>
        <v>67508.31</v>
      </c>
      <c r="R130" s="18">
        <f t="shared" ref="R130:R139" si="19">Q130-O130+P130</f>
        <v>67753.33</v>
      </c>
      <c r="S130" s="18">
        <f>VLOOKUP(B:B,[1]门店类型!$C:$L,10,0)</f>
        <v>0</v>
      </c>
      <c r="T130" s="18">
        <f>VLOOKUP(B:B,[1]门店类型!$C:$G,5,0)</f>
        <v>2357</v>
      </c>
      <c r="U130" s="18">
        <f t="shared" ref="U130:U139" si="20">T130-S130</f>
        <v>2357</v>
      </c>
      <c r="V130" s="18">
        <f t="shared" ref="V130:V139" si="21">N130</f>
        <v>182592.04</v>
      </c>
      <c r="W130" s="18">
        <f t="shared" ref="W130:W139" si="22">R130</f>
        <v>67753.33</v>
      </c>
      <c r="X130" s="18">
        <f t="shared" ref="X130:X139" si="23">U130</f>
        <v>2357</v>
      </c>
      <c r="Y130" s="27">
        <f t="shared" ref="Y130:Y139" si="24">V130/E130</f>
        <v>0.787336693817887</v>
      </c>
      <c r="Z130" s="27">
        <f t="shared" ref="Z130:Z139" si="25">W130/F130</f>
        <v>0.660299483481142</v>
      </c>
      <c r="AA130" s="18">
        <f>VLOOKUP(B:B,[1]门店类型!$C:$U,19,0)</f>
        <v>31</v>
      </c>
      <c r="AB130" s="28">
        <f t="shared" ref="AB130:AB139" si="26">V130/AA130</f>
        <v>5890.06580645161</v>
      </c>
      <c r="AC130" s="18" t="s">
        <v>31</v>
      </c>
    </row>
    <row r="131" s="1" customFormat="1" customHeight="1" spans="1:29">
      <c r="A131" s="6">
        <v>130</v>
      </c>
      <c r="B131" s="6">
        <v>116919</v>
      </c>
      <c r="C131" s="6" t="s">
        <v>169</v>
      </c>
      <c r="D131" s="6" t="s">
        <v>162</v>
      </c>
      <c r="E131" s="10">
        <v>204011</v>
      </c>
      <c r="F131" s="9">
        <v>84010</v>
      </c>
      <c r="G131" s="10">
        <v>2356</v>
      </c>
      <c r="H131" s="11">
        <v>0.411791521045434</v>
      </c>
      <c r="I131" s="30">
        <v>6581</v>
      </c>
      <c r="J131" s="30">
        <v>2710</v>
      </c>
      <c r="K131" s="31">
        <v>76</v>
      </c>
      <c r="L131" s="18">
        <f>VLOOKUP(B:B,[1]门店类型!$C:$I,7,0)</f>
        <v>153553.99</v>
      </c>
      <c r="M131" s="18">
        <f>VLOOKUP(B:B,[1]门店类型!$C:$M,11,0)</f>
        <v>0</v>
      </c>
      <c r="N131" s="18">
        <f t="shared" si="18"/>
        <v>153553.99</v>
      </c>
      <c r="O131" s="18">
        <f>VLOOKUP(B:B,[1]门店类型!$C:$N,12,0)</f>
        <v>0</v>
      </c>
      <c r="P131" s="18">
        <f>VLOOKUP(B:B,[1]门店类型!$C:$O,13,0)</f>
        <v>43.5</v>
      </c>
      <c r="Q131" s="18">
        <f>VLOOKUP(B:B,[1]门店类型!$C:$J,8,0)</f>
        <v>63692.14</v>
      </c>
      <c r="R131" s="18">
        <f t="shared" si="19"/>
        <v>63735.64</v>
      </c>
      <c r="S131" s="18">
        <f>VLOOKUP(B:B,[1]门店类型!$C:$L,10,0)</f>
        <v>0</v>
      </c>
      <c r="T131" s="18">
        <f>VLOOKUP(B:B,[1]门店类型!$C:$G,5,0)</f>
        <v>2535</v>
      </c>
      <c r="U131" s="18">
        <f t="shared" si="20"/>
        <v>2535</v>
      </c>
      <c r="V131" s="18">
        <f t="shared" si="21"/>
        <v>153553.99</v>
      </c>
      <c r="W131" s="18">
        <f t="shared" si="22"/>
        <v>63735.64</v>
      </c>
      <c r="X131" s="18">
        <f t="shared" si="23"/>
        <v>2535</v>
      </c>
      <c r="Y131" s="27">
        <f t="shared" si="24"/>
        <v>0.75267505183544</v>
      </c>
      <c r="Z131" s="27">
        <f t="shared" si="25"/>
        <v>0.758667301511725</v>
      </c>
      <c r="AA131" s="18">
        <f>VLOOKUP(B:B,[1]门店类型!$C:$U,19,0)</f>
        <v>31</v>
      </c>
      <c r="AB131" s="28">
        <f t="shared" si="26"/>
        <v>4953.35451612903</v>
      </c>
      <c r="AC131" s="18" t="s">
        <v>31</v>
      </c>
    </row>
    <row r="132" s="1" customFormat="1" customHeight="1" spans="1:29">
      <c r="A132" s="6">
        <v>131</v>
      </c>
      <c r="B132" s="6">
        <v>116482</v>
      </c>
      <c r="C132" s="6" t="s">
        <v>170</v>
      </c>
      <c r="D132" s="6" t="s">
        <v>162</v>
      </c>
      <c r="E132" s="10">
        <v>185411</v>
      </c>
      <c r="F132" s="9">
        <v>71610</v>
      </c>
      <c r="G132" s="10">
        <v>1798</v>
      </c>
      <c r="H132" s="11">
        <v>0.386223039625481</v>
      </c>
      <c r="I132" s="30">
        <v>5981</v>
      </c>
      <c r="J132" s="30">
        <v>2310</v>
      </c>
      <c r="K132" s="31">
        <v>58</v>
      </c>
      <c r="L132" s="18">
        <f>VLOOKUP(B:B,[1]门店类型!$C:$I,7,0)</f>
        <v>113024.61</v>
      </c>
      <c r="M132" s="18">
        <f>VLOOKUP(B:B,[1]门店类型!$C:$M,11,0)</f>
        <v>0</v>
      </c>
      <c r="N132" s="18">
        <f t="shared" si="18"/>
        <v>113024.61</v>
      </c>
      <c r="O132" s="18">
        <f>VLOOKUP(B:B,[1]门店类型!$C:$N,12,0)</f>
        <v>0</v>
      </c>
      <c r="P132" s="18">
        <f>VLOOKUP(B:B,[1]门店类型!$C:$O,13,0)</f>
        <v>345.61</v>
      </c>
      <c r="Q132" s="18">
        <f>VLOOKUP(B:B,[1]门店类型!$C:$J,8,0)</f>
        <v>42532.51</v>
      </c>
      <c r="R132" s="18">
        <f t="shared" si="19"/>
        <v>42878.12</v>
      </c>
      <c r="S132" s="18">
        <f>VLOOKUP(B:B,[1]门店类型!$C:$L,10,0)</f>
        <v>0</v>
      </c>
      <c r="T132" s="18">
        <f>VLOOKUP(B:B,[1]门店类型!$C:$G,5,0)</f>
        <v>1983</v>
      </c>
      <c r="U132" s="18">
        <f t="shared" si="20"/>
        <v>1983</v>
      </c>
      <c r="V132" s="18">
        <f t="shared" si="21"/>
        <v>113024.61</v>
      </c>
      <c r="W132" s="18">
        <f t="shared" si="22"/>
        <v>42878.12</v>
      </c>
      <c r="X132" s="18">
        <f t="shared" si="23"/>
        <v>1983</v>
      </c>
      <c r="Y132" s="27">
        <f t="shared" si="24"/>
        <v>0.609589560489939</v>
      </c>
      <c r="Z132" s="27">
        <f t="shared" si="25"/>
        <v>0.598772797095378</v>
      </c>
      <c r="AA132" s="18">
        <f>VLOOKUP(B:B,[1]门店类型!$C:$U,19,0)</f>
        <v>31</v>
      </c>
      <c r="AB132" s="28">
        <f t="shared" si="26"/>
        <v>3645.95516129032</v>
      </c>
      <c r="AC132" s="18" t="s">
        <v>31</v>
      </c>
    </row>
    <row r="133" s="1" customFormat="1" customHeight="1" spans="1:29">
      <c r="A133" s="6">
        <v>132</v>
      </c>
      <c r="B133" s="6">
        <v>113299</v>
      </c>
      <c r="C133" s="6" t="s">
        <v>171</v>
      </c>
      <c r="D133" s="6" t="s">
        <v>162</v>
      </c>
      <c r="E133" s="10">
        <v>163711</v>
      </c>
      <c r="F133" s="9">
        <v>74710</v>
      </c>
      <c r="G133" s="10">
        <v>2015</v>
      </c>
      <c r="H133" s="11">
        <v>0.456352963453891</v>
      </c>
      <c r="I133" s="30">
        <v>5281</v>
      </c>
      <c r="J133" s="30">
        <v>2410</v>
      </c>
      <c r="K133" s="31">
        <v>65</v>
      </c>
      <c r="L133" s="18">
        <f>VLOOKUP(B:B,[1]门店类型!$C:$I,7,0)</f>
        <v>124575.37</v>
      </c>
      <c r="M133" s="18">
        <f>VLOOKUP(B:B,[1]门店类型!$C:$M,11,0)</f>
        <v>0</v>
      </c>
      <c r="N133" s="18">
        <f t="shared" si="18"/>
        <v>124575.37</v>
      </c>
      <c r="O133" s="18">
        <f>VLOOKUP(B:B,[1]门店类型!$C:$N,12,0)</f>
        <v>0</v>
      </c>
      <c r="P133" s="18">
        <f>VLOOKUP(B:B,[1]门店类型!$C:$O,13,0)</f>
        <v>261.58</v>
      </c>
      <c r="Q133" s="18">
        <f>VLOOKUP(B:B,[1]门店类型!$C:$J,8,0)</f>
        <v>49160.61</v>
      </c>
      <c r="R133" s="18">
        <f t="shared" si="19"/>
        <v>49422.19</v>
      </c>
      <c r="S133" s="18">
        <f>VLOOKUP(B:B,[1]门店类型!$C:$L,10,0)</f>
        <v>0</v>
      </c>
      <c r="T133" s="18">
        <f>VLOOKUP(B:B,[1]门店类型!$C:$G,5,0)</f>
        <v>2185</v>
      </c>
      <c r="U133" s="18">
        <f t="shared" si="20"/>
        <v>2185</v>
      </c>
      <c r="V133" s="18">
        <f t="shared" si="21"/>
        <v>124575.37</v>
      </c>
      <c r="W133" s="18">
        <f t="shared" si="22"/>
        <v>49422.19</v>
      </c>
      <c r="X133" s="18">
        <f t="shared" si="23"/>
        <v>2185</v>
      </c>
      <c r="Y133" s="27">
        <f t="shared" si="24"/>
        <v>0.76094685146386</v>
      </c>
      <c r="Z133" s="27">
        <f t="shared" si="25"/>
        <v>0.661520412260742</v>
      </c>
      <c r="AA133" s="18">
        <f>VLOOKUP(B:B,[1]门店类型!$C:$U,19,0)</f>
        <v>31</v>
      </c>
      <c r="AB133" s="28">
        <f t="shared" si="26"/>
        <v>4018.56032258064</v>
      </c>
      <c r="AC133" s="18" t="s">
        <v>31</v>
      </c>
    </row>
    <row r="134" s="1" customFormat="1" customHeight="1" spans="1:29">
      <c r="A134" s="6">
        <v>133</v>
      </c>
      <c r="B134" s="6">
        <v>2813</v>
      </c>
      <c r="C134" s="6" t="s">
        <v>172</v>
      </c>
      <c r="D134" s="6" t="s">
        <v>162</v>
      </c>
      <c r="E134" s="10">
        <v>166811</v>
      </c>
      <c r="F134" s="9">
        <v>65100</v>
      </c>
      <c r="G134" s="10">
        <v>1860</v>
      </c>
      <c r="H134" s="11">
        <v>0.390262033079353</v>
      </c>
      <c r="I134" s="30">
        <v>5381</v>
      </c>
      <c r="J134" s="30">
        <v>2100</v>
      </c>
      <c r="K134" s="31">
        <v>60</v>
      </c>
      <c r="L134" s="18">
        <f>VLOOKUP(B:B,[1]门店类型!$C:$I,7,0)</f>
        <v>89553.07</v>
      </c>
      <c r="M134" s="18">
        <f>VLOOKUP(B:B,[1]门店类型!$C:$M,11,0)</f>
        <v>0</v>
      </c>
      <c r="N134" s="18">
        <f t="shared" si="18"/>
        <v>89553.07</v>
      </c>
      <c r="O134" s="18">
        <f>VLOOKUP(B:B,[1]门店类型!$C:$N,12,0)</f>
        <v>0</v>
      </c>
      <c r="P134" s="18">
        <f>VLOOKUP(B:B,[1]门店类型!$C:$O,13,0)</f>
        <v>14.12</v>
      </c>
      <c r="Q134" s="18">
        <f>VLOOKUP(B:B,[1]门店类型!$C:$J,8,0)</f>
        <v>35808.6</v>
      </c>
      <c r="R134" s="18">
        <f t="shared" si="19"/>
        <v>35822.72</v>
      </c>
      <c r="S134" s="18">
        <f>VLOOKUP(B:B,[1]门店类型!$C:$L,10,0)</f>
        <v>0</v>
      </c>
      <c r="T134" s="18">
        <f>VLOOKUP(B:B,[1]门店类型!$C:$G,5,0)</f>
        <v>1176</v>
      </c>
      <c r="U134" s="18">
        <f t="shared" si="20"/>
        <v>1176</v>
      </c>
      <c r="V134" s="18">
        <f t="shared" si="21"/>
        <v>89553.07</v>
      </c>
      <c r="W134" s="18">
        <f t="shared" si="22"/>
        <v>35822.72</v>
      </c>
      <c r="X134" s="18">
        <f t="shared" si="23"/>
        <v>1176</v>
      </c>
      <c r="Y134" s="27">
        <f t="shared" si="24"/>
        <v>0.536853504864787</v>
      </c>
      <c r="Z134" s="27">
        <f t="shared" si="25"/>
        <v>0.550272196620584</v>
      </c>
      <c r="AA134" s="18">
        <f>VLOOKUP(B:B,[1]门店类型!$C:$U,19,0)</f>
        <v>31</v>
      </c>
      <c r="AB134" s="28">
        <f t="shared" si="26"/>
        <v>2888.80870967742</v>
      </c>
      <c r="AC134" s="18" t="s">
        <v>31</v>
      </c>
    </row>
    <row r="135" s="1" customFormat="1" customHeight="1" spans="1:29">
      <c r="A135" s="6">
        <v>134</v>
      </c>
      <c r="B135" s="6">
        <v>102935</v>
      </c>
      <c r="C135" s="6" t="s">
        <v>173</v>
      </c>
      <c r="D135" s="6" t="s">
        <v>162</v>
      </c>
      <c r="E135" s="10">
        <v>142011</v>
      </c>
      <c r="F135" s="9">
        <v>58900</v>
      </c>
      <c r="G135" s="10">
        <v>1705</v>
      </c>
      <c r="H135" s="11">
        <v>0.414756603361711</v>
      </c>
      <c r="I135" s="30">
        <v>4581</v>
      </c>
      <c r="J135" s="30">
        <v>1900</v>
      </c>
      <c r="K135" s="31">
        <v>55</v>
      </c>
      <c r="L135" s="18">
        <f>VLOOKUP(B:B,[1]门店类型!$C:$I,7,0)</f>
        <v>85781.73</v>
      </c>
      <c r="M135" s="18">
        <f>VLOOKUP(B:B,[1]门店类型!$C:$M,11,0)</f>
        <v>0</v>
      </c>
      <c r="N135" s="18">
        <f t="shared" si="18"/>
        <v>85781.73</v>
      </c>
      <c r="O135" s="18">
        <f>VLOOKUP(B:B,[1]门店类型!$C:$N,12,0)</f>
        <v>0</v>
      </c>
      <c r="P135" s="18">
        <f>VLOOKUP(B:B,[1]门店类型!$C:$O,13,0)</f>
        <v>136.04</v>
      </c>
      <c r="Q135" s="18">
        <f>VLOOKUP(B:B,[1]门店类型!$C:$J,8,0)</f>
        <v>36361.35</v>
      </c>
      <c r="R135" s="18">
        <f t="shared" si="19"/>
        <v>36497.39</v>
      </c>
      <c r="S135" s="18">
        <f>VLOOKUP(B:B,[1]门店类型!$C:$L,10,0)</f>
        <v>0</v>
      </c>
      <c r="T135" s="18">
        <f>VLOOKUP(B:B,[1]门店类型!$C:$G,5,0)</f>
        <v>1015</v>
      </c>
      <c r="U135" s="18">
        <f t="shared" si="20"/>
        <v>1015</v>
      </c>
      <c r="V135" s="18">
        <f t="shared" si="21"/>
        <v>85781.73</v>
      </c>
      <c r="W135" s="18">
        <f t="shared" si="22"/>
        <v>36497.39</v>
      </c>
      <c r="X135" s="18">
        <f t="shared" si="23"/>
        <v>1015</v>
      </c>
      <c r="Y135" s="27">
        <f t="shared" si="24"/>
        <v>0.604049897543148</v>
      </c>
      <c r="Z135" s="27">
        <f t="shared" si="25"/>
        <v>0.619650084889643</v>
      </c>
      <c r="AA135" s="18">
        <f>VLOOKUP(B:B,[1]门店类型!$C:$U,19,0)</f>
        <v>31</v>
      </c>
      <c r="AB135" s="28">
        <f t="shared" si="26"/>
        <v>2767.15258064516</v>
      </c>
      <c r="AC135" s="18" t="s">
        <v>31</v>
      </c>
    </row>
    <row r="136" s="1" customFormat="1" customHeight="1" spans="1:29">
      <c r="A136" s="6">
        <v>135</v>
      </c>
      <c r="B136" s="6">
        <v>106485</v>
      </c>
      <c r="C136" s="6" t="s">
        <v>174</v>
      </c>
      <c r="D136" s="6" t="s">
        <v>162</v>
      </c>
      <c r="E136" s="10">
        <v>132711</v>
      </c>
      <c r="F136" s="9">
        <v>53010</v>
      </c>
      <c r="G136" s="10">
        <v>1705</v>
      </c>
      <c r="H136" s="11">
        <v>0.399439383321654</v>
      </c>
      <c r="I136" s="30">
        <v>4281</v>
      </c>
      <c r="J136" s="30">
        <v>1710</v>
      </c>
      <c r="K136" s="31">
        <v>55</v>
      </c>
      <c r="L136" s="18">
        <f>VLOOKUP(B:B,[1]门店类型!$C:$I,7,0)</f>
        <v>83444.69</v>
      </c>
      <c r="M136" s="18">
        <f>VLOOKUP(B:B,[1]门店类型!$C:$M,11,0)</f>
        <v>0</v>
      </c>
      <c r="N136" s="18">
        <f t="shared" si="18"/>
        <v>83444.69</v>
      </c>
      <c r="O136" s="18">
        <f>VLOOKUP(B:B,[1]门店类型!$C:$N,12,0)</f>
        <v>0</v>
      </c>
      <c r="P136" s="18">
        <f>VLOOKUP(B:B,[1]门店类型!$C:$O,13,0)</f>
        <v>242.84</v>
      </c>
      <c r="Q136" s="18">
        <f>VLOOKUP(B:B,[1]门店类型!$C:$J,8,0)</f>
        <v>30764.98</v>
      </c>
      <c r="R136" s="18">
        <f t="shared" si="19"/>
        <v>31007.82</v>
      </c>
      <c r="S136" s="18">
        <f>VLOOKUP(B:B,[1]门店类型!$C:$L,10,0)</f>
        <v>0</v>
      </c>
      <c r="T136" s="18">
        <f>VLOOKUP(B:B,[1]门店类型!$C:$G,5,0)</f>
        <v>1202</v>
      </c>
      <c r="U136" s="18">
        <f t="shared" si="20"/>
        <v>1202</v>
      </c>
      <c r="V136" s="18">
        <f t="shared" si="21"/>
        <v>83444.69</v>
      </c>
      <c r="W136" s="18">
        <f t="shared" si="22"/>
        <v>31007.82</v>
      </c>
      <c r="X136" s="18">
        <f t="shared" si="23"/>
        <v>1202</v>
      </c>
      <c r="Y136" s="27">
        <f t="shared" si="24"/>
        <v>0.628769958782618</v>
      </c>
      <c r="Z136" s="27">
        <f t="shared" si="25"/>
        <v>0.584942840973401</v>
      </c>
      <c r="AA136" s="18">
        <f>VLOOKUP(B:B,[1]门店类型!$C:$U,19,0)</f>
        <v>31</v>
      </c>
      <c r="AB136" s="28">
        <f t="shared" si="26"/>
        <v>2691.76419354839</v>
      </c>
      <c r="AC136" s="18" t="s">
        <v>31</v>
      </c>
    </row>
    <row r="137" s="1" customFormat="1" customHeight="1" spans="1:29">
      <c r="A137" s="6">
        <v>136</v>
      </c>
      <c r="B137" s="6">
        <v>117310</v>
      </c>
      <c r="C137" s="6" t="s">
        <v>175</v>
      </c>
      <c r="D137" s="6" t="s">
        <v>162</v>
      </c>
      <c r="E137" s="10">
        <v>138911</v>
      </c>
      <c r="F137" s="9">
        <v>46810</v>
      </c>
      <c r="G137" s="10">
        <v>1705</v>
      </c>
      <c r="H137" s="11">
        <v>0.336978353046195</v>
      </c>
      <c r="I137" s="30">
        <v>4481</v>
      </c>
      <c r="J137" s="30">
        <v>1510</v>
      </c>
      <c r="K137" s="31">
        <v>55</v>
      </c>
      <c r="L137" s="18">
        <f>VLOOKUP(B:B,[1]门店类型!$C:$I,7,0)</f>
        <v>71779.67</v>
      </c>
      <c r="M137" s="18">
        <f>VLOOKUP(B:B,[1]门店类型!$C:$M,11,0)</f>
        <v>0</v>
      </c>
      <c r="N137" s="18">
        <f t="shared" si="18"/>
        <v>71779.67</v>
      </c>
      <c r="O137" s="18">
        <f>VLOOKUP(B:B,[1]门店类型!$C:$N,12,0)</f>
        <v>0</v>
      </c>
      <c r="P137" s="18">
        <f>VLOOKUP(B:B,[1]门店类型!$C:$O,13,0)</f>
        <v>70.68</v>
      </c>
      <c r="Q137" s="18">
        <f>VLOOKUP(B:B,[1]门店类型!$C:$J,8,0)</f>
        <v>29173.18</v>
      </c>
      <c r="R137" s="18">
        <f t="shared" si="19"/>
        <v>29243.86</v>
      </c>
      <c r="S137" s="18">
        <f>VLOOKUP(B:B,[1]门店类型!$C:$L,10,0)</f>
        <v>0</v>
      </c>
      <c r="T137" s="18">
        <f>VLOOKUP(B:B,[1]门店类型!$C:$G,5,0)</f>
        <v>1057</v>
      </c>
      <c r="U137" s="18">
        <f t="shared" si="20"/>
        <v>1057</v>
      </c>
      <c r="V137" s="18">
        <f t="shared" si="21"/>
        <v>71779.67</v>
      </c>
      <c r="W137" s="18">
        <f t="shared" si="22"/>
        <v>29243.86</v>
      </c>
      <c r="X137" s="18">
        <f t="shared" si="23"/>
        <v>1057</v>
      </c>
      <c r="Y137" s="27">
        <f t="shared" si="24"/>
        <v>0.51673136036743</v>
      </c>
      <c r="Z137" s="27">
        <f t="shared" si="25"/>
        <v>0.624735312967315</v>
      </c>
      <c r="AA137" s="18">
        <f>VLOOKUP(B:B,[1]门店类型!$C:$U,19,0)</f>
        <v>31</v>
      </c>
      <c r="AB137" s="28">
        <f t="shared" si="26"/>
        <v>2315.47322580645</v>
      </c>
      <c r="AC137" s="18" t="s">
        <v>31</v>
      </c>
    </row>
    <row r="138" s="1" customFormat="1" customHeight="1" spans="1:29">
      <c r="A138" s="6">
        <v>137</v>
      </c>
      <c r="B138" s="6">
        <v>119622</v>
      </c>
      <c r="C138" s="6" t="s">
        <v>176</v>
      </c>
      <c r="D138" s="6" t="s">
        <v>162</v>
      </c>
      <c r="E138" s="10">
        <v>129611</v>
      </c>
      <c r="F138" s="9">
        <v>46810</v>
      </c>
      <c r="G138" s="10">
        <v>1705</v>
      </c>
      <c r="H138" s="11">
        <v>0.361157617794786</v>
      </c>
      <c r="I138" s="30">
        <v>4181</v>
      </c>
      <c r="J138" s="30">
        <v>1510</v>
      </c>
      <c r="K138" s="31">
        <v>55</v>
      </c>
      <c r="L138" s="18">
        <f>VLOOKUP(B:B,[1]门店类型!$C:$I,7,0)</f>
        <v>66254.6</v>
      </c>
      <c r="M138" s="18">
        <f>VLOOKUP(B:B,[1]门店类型!$C:$M,11,0)</f>
        <v>0</v>
      </c>
      <c r="N138" s="18">
        <f t="shared" si="18"/>
        <v>66254.6</v>
      </c>
      <c r="O138" s="18">
        <f>VLOOKUP(B:B,[1]门店类型!$C:$N,12,0)</f>
        <v>0</v>
      </c>
      <c r="P138" s="18">
        <f>VLOOKUP(B:B,[1]门店类型!$C:$O,13,0)</f>
        <v>192.67</v>
      </c>
      <c r="Q138" s="18">
        <f>VLOOKUP(B:B,[1]门店类型!$C:$J,8,0)</f>
        <v>27771.13</v>
      </c>
      <c r="R138" s="18">
        <f t="shared" si="19"/>
        <v>27963.8</v>
      </c>
      <c r="S138" s="18">
        <f>VLOOKUP(B:B,[1]门店类型!$C:$L,10,0)</f>
        <v>0</v>
      </c>
      <c r="T138" s="18">
        <f>VLOOKUP(B:B,[1]门店类型!$C:$G,5,0)</f>
        <v>959</v>
      </c>
      <c r="U138" s="18">
        <f t="shared" si="20"/>
        <v>959</v>
      </c>
      <c r="V138" s="18">
        <f t="shared" si="21"/>
        <v>66254.6</v>
      </c>
      <c r="W138" s="18">
        <f t="shared" si="22"/>
        <v>27963.8</v>
      </c>
      <c r="X138" s="18">
        <f t="shared" si="23"/>
        <v>959</v>
      </c>
      <c r="Y138" s="27">
        <f t="shared" si="24"/>
        <v>0.51118037820864</v>
      </c>
      <c r="Z138" s="27">
        <f t="shared" si="25"/>
        <v>0.597389446699423</v>
      </c>
      <c r="AA138" s="18">
        <f>VLOOKUP(B:B,[1]门店类型!$C:$U,19,0)</f>
        <v>31</v>
      </c>
      <c r="AB138" s="28">
        <f t="shared" si="26"/>
        <v>2137.24516129032</v>
      </c>
      <c r="AC138" s="18" t="s">
        <v>31</v>
      </c>
    </row>
    <row r="139" s="1" customFormat="1" customHeight="1" spans="1:29">
      <c r="A139" s="6">
        <v>138</v>
      </c>
      <c r="B139" s="6">
        <v>2274</v>
      </c>
      <c r="C139" s="6" t="s">
        <v>177</v>
      </c>
      <c r="D139" s="6" t="s">
        <v>162</v>
      </c>
      <c r="E139" s="10">
        <v>101711</v>
      </c>
      <c r="F139" s="9">
        <v>34410</v>
      </c>
      <c r="G139" s="10">
        <v>1240</v>
      </c>
      <c r="H139" s="11">
        <v>0.338311490399268</v>
      </c>
      <c r="I139" s="30">
        <v>3281</v>
      </c>
      <c r="J139" s="30">
        <v>1110</v>
      </c>
      <c r="K139" s="31">
        <v>40</v>
      </c>
      <c r="L139" s="18">
        <f>VLOOKUP(B:B,[1]门店类型!$C:$I,7,0)</f>
        <v>63858.41</v>
      </c>
      <c r="M139" s="18">
        <f>VLOOKUP(B:B,[1]门店类型!$C:$M,11,0)</f>
        <v>0</v>
      </c>
      <c r="N139" s="18">
        <f t="shared" si="18"/>
        <v>63858.41</v>
      </c>
      <c r="O139" s="18">
        <f>VLOOKUP(B:B,[1]门店类型!$C:$N,12,0)</f>
        <v>0</v>
      </c>
      <c r="P139" s="18">
        <f>VLOOKUP(B:B,[1]门店类型!$C:$O,13,0)</f>
        <v>155.14</v>
      </c>
      <c r="Q139" s="18">
        <f>VLOOKUP(B:B,[1]门店类型!$C:$J,8,0)</f>
        <v>21586.41</v>
      </c>
      <c r="R139" s="18">
        <f t="shared" si="19"/>
        <v>21741.55</v>
      </c>
      <c r="S139" s="18">
        <f>VLOOKUP(B:B,[1]门店类型!$C:$L,10,0)</f>
        <v>0</v>
      </c>
      <c r="T139" s="18">
        <f>VLOOKUP(B:B,[1]门店类型!$C:$G,5,0)</f>
        <v>975</v>
      </c>
      <c r="U139" s="18">
        <f t="shared" si="20"/>
        <v>975</v>
      </c>
      <c r="V139" s="18">
        <f t="shared" si="21"/>
        <v>63858.41</v>
      </c>
      <c r="W139" s="18">
        <f t="shared" si="22"/>
        <v>21741.55</v>
      </c>
      <c r="X139" s="18">
        <f t="shared" si="23"/>
        <v>975</v>
      </c>
      <c r="Y139" s="27">
        <f t="shared" si="24"/>
        <v>0.627841728033349</v>
      </c>
      <c r="Z139" s="27">
        <f t="shared" si="25"/>
        <v>0.631838128451032</v>
      </c>
      <c r="AA139" s="18">
        <f>VLOOKUP(B:B,[1]门店类型!$C:$U,19,0)</f>
        <v>31</v>
      </c>
      <c r="AB139" s="28">
        <f t="shared" si="26"/>
        <v>2059.94870967742</v>
      </c>
      <c r="AC139" s="18" t="s">
        <v>31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WPS_1632300251</cp:lastModifiedBy>
  <dcterms:created xsi:type="dcterms:W3CDTF">2023-05-12T11:15:00Z</dcterms:created>
  <dcterms:modified xsi:type="dcterms:W3CDTF">2025-09-09T05:58:30Z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FAAFB5B00A8F4778B3E4D78D2E067C39_12</vt:lpwstr>
  </property>
</Properties>
</file>