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O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引流品种毛利扣除及降价品种毛利补回（可以为0）</t>
        </r>
      </text>
    </comment>
    <comment ref="P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引流品种毛利扣除及降价品种毛利补回（可以为0）</t>
        </r>
      </text>
    </comment>
  </commentList>
</comments>
</file>

<file path=xl/sharedStrings.xml><?xml version="1.0" encoding="utf-8"?>
<sst xmlns="http://schemas.openxmlformats.org/spreadsheetml/2006/main" count="316" uniqueCount="178">
  <si>
    <t>序号</t>
  </si>
  <si>
    <t>门店ID</t>
  </si>
  <si>
    <t>门店</t>
  </si>
  <si>
    <t>片区</t>
  </si>
  <si>
    <t>销售额任务</t>
  </si>
  <si>
    <t>毛利额任务</t>
  </si>
  <si>
    <t>笔数任务</t>
  </si>
  <si>
    <t>毛利率任务</t>
  </si>
  <si>
    <t>日均销售额任务</t>
  </si>
  <si>
    <t>日均毛利额任务</t>
  </si>
  <si>
    <t>日均笔数任务</t>
  </si>
  <si>
    <t>原总销售</t>
  </si>
  <si>
    <t>引流品种销售</t>
  </si>
  <si>
    <t>10月实际总销售</t>
  </si>
  <si>
    <t>负毛利：引流品种</t>
  </si>
  <si>
    <t>负毛利：降价品种</t>
  </si>
  <si>
    <t>10月毛利（原）</t>
  </si>
  <si>
    <t>10月实际毛利额</t>
  </si>
  <si>
    <t>引流笔数</t>
  </si>
  <si>
    <t>原笔数</t>
  </si>
  <si>
    <t>10月实际笔数</t>
  </si>
  <si>
    <t>10月 实际总销售</t>
  </si>
  <si>
    <t>10月 实际总毛利额</t>
  </si>
  <si>
    <t>10月 实际总笔数</t>
  </si>
  <si>
    <t>10月基础任务完成率</t>
  </si>
  <si>
    <t>10月基础毛利额任务完成率</t>
  </si>
  <si>
    <t>四川太极兴义镇万兴路药店</t>
  </si>
  <si>
    <t>新津片区</t>
  </si>
  <si>
    <t>四川太极五津西路药店</t>
  </si>
  <si>
    <t>四川太极新津邓双镇岷江店</t>
  </si>
  <si>
    <t>四川太极双流县西航港街道锦华路一段药店</t>
  </si>
  <si>
    <t>四川太极双流区东升街道三强西路药店</t>
  </si>
  <si>
    <t>四川太极新津县五津镇武阳西路药店</t>
  </si>
  <si>
    <t>四川太极新津县五津镇五津西路二药房</t>
  </si>
  <si>
    <t>四川太极崇州中心店</t>
  </si>
  <si>
    <t>崇州片区</t>
  </si>
  <si>
    <t>四川太极怀远店</t>
  </si>
  <si>
    <t>四川太极三江店</t>
  </si>
  <si>
    <t>四川太极金带街药店</t>
  </si>
  <si>
    <t>四川太极大药房连锁有限公司崇州市崇阳镇尚贤坊街药店</t>
  </si>
  <si>
    <t xml:space="preserve">四川太极崇州市崇阳镇永康东路药店 </t>
  </si>
  <si>
    <t>四川太极崇州市崇阳镇蜀州中路药店</t>
  </si>
  <si>
    <t>四川太极邛崃中心药店</t>
  </si>
  <si>
    <t>城郊一片</t>
  </si>
  <si>
    <t>四川太极大邑县晋原镇内蒙古大道桃源药店</t>
  </si>
  <si>
    <t>四川太极邛崃市文君街道杏林路药店</t>
  </si>
  <si>
    <t>四川太极都江堰市蒲阳路药店</t>
  </si>
  <si>
    <t>四川太极都江堰景中路店</t>
  </si>
  <si>
    <t>四川太极大邑县晋原镇通达东路五段药店</t>
  </si>
  <si>
    <t>四川太极大邑县晋原镇子龙路店</t>
  </si>
  <si>
    <t>四川太极大邑县沙渠镇方圆路药店</t>
  </si>
  <si>
    <t>四川太极邛崃市临邛镇洪川小区药店</t>
  </si>
  <si>
    <t>四川太极大邑县晋原镇北街药店</t>
  </si>
  <si>
    <t>四川太极都江堰奎光路中段药店</t>
  </si>
  <si>
    <t>四川太极都江堰幸福镇翔凤路药店</t>
  </si>
  <si>
    <t>四川太极大邑县晋原镇东街药店</t>
  </si>
  <si>
    <t>四川太极大邑县安仁镇千禧街药店</t>
  </si>
  <si>
    <t>四川太极大邑县晋原镇潘家街药店</t>
  </si>
  <si>
    <t>四川太极都江堰聚源镇药店</t>
  </si>
  <si>
    <t>四川太极邛崃市羊安镇永康大道药店</t>
  </si>
  <si>
    <t>四川太极都江堰市蒲阳镇堰问道西路药店</t>
  </si>
  <si>
    <t>四川太极邛崃市临邛镇翠荫街药店</t>
  </si>
  <si>
    <t>四川太极大邑县新场镇文昌街药店</t>
  </si>
  <si>
    <t>四川太极大邑县晋源镇东壕沟段药店</t>
  </si>
  <si>
    <t>四川太极都江堰市永丰街道宝莲路药店</t>
  </si>
  <si>
    <t>四川太极大邑县青霞街道元通路南段药店</t>
  </si>
  <si>
    <t>四川太极大邑晋原街道金巷西街药店</t>
  </si>
  <si>
    <t>四川太极大邑县观音阁街西段店</t>
  </si>
  <si>
    <t>四川太极大邑县晋原街道蜀望路药店</t>
  </si>
  <si>
    <t>四川太极西部店</t>
  </si>
  <si>
    <t>西门片区</t>
  </si>
  <si>
    <t>四川太极沙河源药店</t>
  </si>
  <si>
    <t>四川太极光华药店</t>
  </si>
  <si>
    <t>四川太极清江东路药店</t>
  </si>
  <si>
    <t>四川太极枣子巷药店</t>
  </si>
  <si>
    <t>四川太极光华村街药店</t>
  </si>
  <si>
    <t>四川太极土龙路药店</t>
  </si>
  <si>
    <t>四川太极金丝街药店</t>
  </si>
  <si>
    <t>四川太极武侯区顺和街店</t>
  </si>
  <si>
    <t>四川太极青羊区北东街店</t>
  </si>
  <si>
    <t>四川太极郫县郫筒镇东大街药店</t>
  </si>
  <si>
    <t>四川太极青羊区十二桥药店</t>
  </si>
  <si>
    <t>四川太极金牛区交大路第三药店</t>
  </si>
  <si>
    <t>四川太极金牛区黄苑东街药店</t>
  </si>
  <si>
    <t>四川太极金牛区金沙路药店</t>
  </si>
  <si>
    <t>四川太极郫县郫筒镇一环路东南段药店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</si>
  <si>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</si>
  <si>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</si>
  <si>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</si>
  <si>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</si>
  <si>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四川太极金牛区蜀汉路药店</t>
  </si>
  <si>
    <t>四川太极武侯区大悦路药店</t>
  </si>
  <si>
    <t>四川太极金牛区银沙路药店</t>
  </si>
  <si>
    <t>四川太极金牛区花照壁药店</t>
  </si>
  <si>
    <t>四川太极金牛区五福桥东路药店</t>
  </si>
  <si>
    <t>四川太极大药房连锁有限公司成都高新区尚锦路药店</t>
  </si>
  <si>
    <t>四川太极金牛区花照壁中横街药店</t>
  </si>
  <si>
    <t>四川太极金牛区沙湾东一路药店</t>
  </si>
  <si>
    <t>四川太极大药房连锁有限公司郫都区红光街道红高东路药店</t>
  </si>
  <si>
    <t>四川太极大药房连锁有限公司青羊区文和路药店</t>
  </si>
  <si>
    <t>四川太极双林路药店</t>
  </si>
  <si>
    <t>东门片区</t>
  </si>
  <si>
    <t>四川太极通盈街药店</t>
  </si>
  <si>
    <t>四川太极成华杉板桥南一路店</t>
  </si>
  <si>
    <t>四川太极成华区崔家店路药店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</si>
  <si>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</si>
  <si>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</si>
  <si>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</si>
  <si>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四川太极锦江区水杉街药店</t>
  </si>
  <si>
    <t>四川太极新都区马超东路店</t>
  </si>
  <si>
    <t>四川太极成华区华泰路药店</t>
  </si>
  <si>
    <t>四川太极锦江区观音桥街药店</t>
  </si>
  <si>
    <t>四川太极新都区新繁镇繁江北路药店</t>
  </si>
  <si>
    <t>四川太极成华区华康路药店</t>
  </si>
  <si>
    <t>四川太极锦江区劼人路药店</t>
  </si>
  <si>
    <t>四川太极成华区西林一街药店</t>
  </si>
  <si>
    <t>四川太极新都区新都街道万和北路药店</t>
  </si>
  <si>
    <t>四川太极成华区东昌路一药店</t>
  </si>
  <si>
    <t>四川太极成华区培华东路药店</t>
  </si>
  <si>
    <t>四川太极锦江区静沙南路药店</t>
  </si>
  <si>
    <t>四川太极成华区水碾河路药店</t>
  </si>
  <si>
    <t>四川太极成华区驷马桥三路药店</t>
  </si>
  <si>
    <t>四川太极彭州市致和镇南三环路药店</t>
  </si>
  <si>
    <t>四川太极成华区华泰路二药店</t>
  </si>
  <si>
    <t>四川太极新都区斑竹园街道医贸大道药店</t>
  </si>
  <si>
    <t>四川太极大药房连锁有限公司锦江区大田坎街药店</t>
  </si>
  <si>
    <t>四川太极大药房连锁有限公司新都区大丰街道华美东街药店</t>
  </si>
  <si>
    <t>四川太极旗舰店</t>
  </si>
  <si>
    <t>旗舰片区</t>
  </si>
  <si>
    <t>四川太极红星店</t>
  </si>
  <si>
    <t>四川太极浆洗街药店</t>
  </si>
  <si>
    <t>四川太极锦江区庆云南街药店</t>
  </si>
  <si>
    <t>四川太极武侯区科华街药店</t>
  </si>
  <si>
    <t>四川太极青羊区童子街药店</t>
  </si>
  <si>
    <t>四川太极高新区紫薇东路药店</t>
  </si>
  <si>
    <t>四川太极锦江区梨花街药店</t>
  </si>
  <si>
    <t>四川太极成都高新区元华二巷药店</t>
  </si>
  <si>
    <t>四川太极武侯区丝竹路药店</t>
  </si>
  <si>
    <t>四川太极大药房连锁有限公司成华区建业路药店</t>
  </si>
  <si>
    <t>四川太极武侯区倪家桥路药店</t>
  </si>
  <si>
    <t>四川太极青羊区青龙街药店</t>
  </si>
  <si>
    <t>四川太极锦江区宏济中路药店</t>
  </si>
  <si>
    <t>四川太极武侯区科华北路药店</t>
  </si>
  <si>
    <t>四川太极武侯区长寿路药店</t>
  </si>
  <si>
    <t>四川太极大药房连锁有限公司武侯区高攀西巷药店</t>
  </si>
  <si>
    <t>四川太极大药房连锁有限公司成都高新区肖家河正街药店</t>
  </si>
  <si>
    <t>四川太极温江店</t>
  </si>
  <si>
    <t>南门片区</t>
  </si>
  <si>
    <t>四川太极新园大道药店</t>
  </si>
  <si>
    <t>四川太极新乐中街药店</t>
  </si>
  <si>
    <t>四川太极大药房连锁有限公司成都高新区成汉南路药店</t>
  </si>
  <si>
    <t>四川太极锦江区榕声路店</t>
  </si>
  <si>
    <t>四川太极青羊区大石西路药店</t>
  </si>
  <si>
    <t>四川太极高新区锦城大道药店</t>
  </si>
  <si>
    <t>四川太极成华区万科路药店</t>
  </si>
  <si>
    <t>四川太极锦江区柳翠路药店</t>
  </si>
  <si>
    <t>四川太极高新区大源北街药店</t>
  </si>
  <si>
    <t>四川太极成华区万宇路药店</t>
  </si>
  <si>
    <t>四川太极温江区公平街道江安路药店</t>
  </si>
  <si>
    <t>四川太极成华区金马河路药店</t>
  </si>
  <si>
    <t>四川太极武侯区大华街药店</t>
  </si>
  <si>
    <t>四川太极高新区中和大道药店</t>
  </si>
  <si>
    <t>四川太极高新区新下街药店</t>
  </si>
  <si>
    <t>四川太极青羊区蜀辉路药店</t>
  </si>
  <si>
    <t>四川太极高新区中和公济桥路药店</t>
  </si>
  <si>
    <t>四川太极青羊区蜀鑫路药店</t>
  </si>
  <si>
    <t>四川太极武侯区逸都路药店</t>
  </si>
  <si>
    <t>四川太极青羊区光华西一路药店</t>
  </si>
  <si>
    <t>四川太极大药房连锁有限公司成都高新区天久南巷药店</t>
  </si>
  <si>
    <t>四川太极青羊区光华北五路药店</t>
  </si>
  <si>
    <t>四川太极大药房连锁有限公司成都高新区吉瑞三路二药房</t>
  </si>
  <si>
    <t>四川太极高新区天顺路药店</t>
  </si>
  <si>
    <t>四川太极高新区泰和二街药店</t>
  </si>
  <si>
    <t>四川太极青羊区金祥路药店</t>
  </si>
  <si>
    <t>四川太极青羊区蜀源路药店</t>
  </si>
  <si>
    <t>雅安市太极智慧云医药科技有限公司</t>
  </si>
  <si>
    <t>四川太极大药房连锁有限公司成都高新区泰和二街三药店</t>
  </si>
  <si>
    <t>四川太极大药房连锁有限公司剑南大道药店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</si>
</sst>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9" fontId="0" fillId="0" borderId="1" xfId="3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1" xfId="49" applyNumberFormat="1" applyFont="1" applyFill="1" applyBorder="1" applyAlignment="1">
      <alignment horizontal="center" vertical="center" wrapText="1"/>
    </xf>
    <xf numFmtId="9" fontId="8" fillId="2" borderId="1" xfId="3" applyFont="1" applyFill="1" applyBorder="1" applyAlignment="1">
      <alignment horizontal="center" vertical="center" wrapText="1"/>
    </xf>
    <xf numFmtId="177" fontId="0" fillId="0" borderId="1" xfId="3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&#38376;&#24215;&#31867;&#22411;\2024&#24180;10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销售笔数</v>
          </cell>
          <cell r="H2" t="str">
            <v>平均客单价</v>
          </cell>
          <cell r="I2" t="str">
            <v>收入</v>
          </cell>
          <cell r="J2" t="str">
            <v>毛利</v>
          </cell>
          <cell r="K2" t="str">
            <v>毛利率</v>
          </cell>
          <cell r="L2" t="str">
            <v>10月特药笔数</v>
          </cell>
          <cell r="M2" t="str">
            <v>10月特药销售</v>
          </cell>
          <cell r="N2" t="str">
            <v>10月特药毛利额</v>
          </cell>
          <cell r="O2" t="str">
            <v>10月引流下账笔数</v>
          </cell>
          <cell r="P2" t="str">
            <v>10月引流下账金额</v>
          </cell>
          <cell r="Q2" t="str">
            <v>10月引流下账毛利额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谭勤娟</v>
          </cell>
          <cell r="G3">
            <v>8036</v>
          </cell>
          <cell r="H3">
            <v>340.91</v>
          </cell>
          <cell r="I3">
            <v>2739577.49</v>
          </cell>
          <cell r="J3">
            <v>308079.49</v>
          </cell>
          <cell r="K3" t="str">
            <v>11.24%</v>
          </cell>
          <cell r="L3">
            <v>656</v>
          </cell>
          <cell r="M3">
            <v>1880550.92</v>
          </cell>
          <cell r="N3">
            <v>23349.4000000001</v>
          </cell>
          <cell r="O3">
            <v>52</v>
          </cell>
          <cell r="P3">
            <v>10452</v>
          </cell>
          <cell r="Q3">
            <v>-5361.72</v>
          </cell>
        </row>
        <row r="4">
          <cell r="C4">
            <v>2738</v>
          </cell>
          <cell r="D4" t="str">
            <v>四川太极大药房连锁有限公司成都高新区成汉南路药店</v>
          </cell>
          <cell r="E4" t="str">
            <v>南门片区</v>
          </cell>
          <cell r="F4" t="str">
            <v>陈冰雪</v>
          </cell>
          <cell r="G4">
            <v>4319</v>
          </cell>
          <cell r="H4">
            <v>111.09</v>
          </cell>
          <cell r="I4">
            <v>479778.35</v>
          </cell>
          <cell r="J4">
            <v>166724.35</v>
          </cell>
          <cell r="K4" t="str">
            <v>34.75%</v>
          </cell>
        </row>
        <row r="5">
          <cell r="C5">
            <v>2573</v>
          </cell>
          <cell r="D5" t="str">
            <v>四川太极大药房连锁有限公司青羊区十二桥路药店</v>
          </cell>
          <cell r="E5" t="str">
            <v>西门片区</v>
          </cell>
          <cell r="F5" t="str">
            <v>刘琴英</v>
          </cell>
          <cell r="G5">
            <v>3878</v>
          </cell>
          <cell r="H5">
            <v>123.64</v>
          </cell>
          <cell r="I5">
            <v>479484.37</v>
          </cell>
          <cell r="J5">
            <v>116969.55</v>
          </cell>
          <cell r="K5" t="str">
            <v>24.39%</v>
          </cell>
        </row>
        <row r="6">
          <cell r="C6">
            <v>114685</v>
          </cell>
          <cell r="D6" t="str">
            <v>四川太极大药房连锁有限公司青羊区青龙街药店</v>
          </cell>
          <cell r="E6" t="str">
            <v>旗舰片区</v>
          </cell>
          <cell r="F6" t="str">
            <v>谭勤娟</v>
          </cell>
          <cell r="G6">
            <v>3777</v>
          </cell>
          <cell r="H6">
            <v>115.79</v>
          </cell>
          <cell r="I6">
            <v>437338.7</v>
          </cell>
          <cell r="J6">
            <v>118276.95</v>
          </cell>
          <cell r="K6" t="str">
            <v>27.04%</v>
          </cell>
        </row>
        <row r="7">
          <cell r="C7">
            <v>2834</v>
          </cell>
          <cell r="D7" t="str">
            <v>四川太极大药房连锁有限公司武侯区浆洗街药店</v>
          </cell>
          <cell r="E7" t="str">
            <v>旗舰片区</v>
          </cell>
          <cell r="F7" t="str">
            <v>谭勤娟</v>
          </cell>
          <cell r="G7">
            <v>4242</v>
          </cell>
          <cell r="H7">
            <v>100.77</v>
          </cell>
          <cell r="I7">
            <v>427458.44</v>
          </cell>
          <cell r="J7">
            <v>139754.02</v>
          </cell>
          <cell r="K7" t="str">
            <v>32.69%</v>
          </cell>
          <cell r="L7">
            <v>2</v>
          </cell>
          <cell r="M7">
            <v>3768</v>
          </cell>
          <cell r="N7">
            <v>75.44</v>
          </cell>
        </row>
        <row r="8">
          <cell r="C8">
            <v>2791</v>
          </cell>
          <cell r="D8" t="str">
            <v>四川太极大药房连锁有限公司锦江区庆云南街药店</v>
          </cell>
          <cell r="E8" t="str">
            <v>旗舰片区</v>
          </cell>
          <cell r="F8" t="str">
            <v>谭勤娟</v>
          </cell>
          <cell r="G8">
            <v>3022</v>
          </cell>
          <cell r="H8">
            <v>118.55</v>
          </cell>
          <cell r="I8">
            <v>358272.27</v>
          </cell>
          <cell r="J8">
            <v>73009.11</v>
          </cell>
          <cell r="K8" t="str">
            <v>20.37%</v>
          </cell>
        </row>
        <row r="8">
          <cell r="O8">
            <v>26</v>
          </cell>
          <cell r="P8">
            <v>5040</v>
          </cell>
          <cell r="Q8">
            <v>-2572.02</v>
          </cell>
        </row>
        <row r="9">
          <cell r="C9">
            <v>2559</v>
          </cell>
          <cell r="D9" t="str">
            <v>四川太极大药房连锁有限公司青羊区光华药店</v>
          </cell>
          <cell r="E9" t="str">
            <v>西门片区</v>
          </cell>
          <cell r="F9" t="str">
            <v>刘琴英</v>
          </cell>
          <cell r="G9">
            <v>2709</v>
          </cell>
          <cell r="H9">
            <v>116.04</v>
          </cell>
          <cell r="I9">
            <v>314349.55</v>
          </cell>
          <cell r="J9">
            <v>106045.87</v>
          </cell>
          <cell r="K9" t="str">
            <v>33.73%</v>
          </cell>
        </row>
        <row r="10">
          <cell r="C10">
            <v>2722</v>
          </cell>
          <cell r="D10" t="str">
            <v>四川太极大药房连锁有限公司高新区大源三期药店</v>
          </cell>
          <cell r="E10" t="str">
            <v>南门片区</v>
          </cell>
          <cell r="F10" t="str">
            <v>陈冰雪</v>
          </cell>
          <cell r="G10">
            <v>2820</v>
          </cell>
          <cell r="H10">
            <v>109.85</v>
          </cell>
          <cell r="I10">
            <v>309789.7</v>
          </cell>
          <cell r="J10">
            <v>85457.04</v>
          </cell>
          <cell r="K10" t="str">
            <v>27.58%</v>
          </cell>
        </row>
        <row r="10">
          <cell r="O10">
            <v>16</v>
          </cell>
          <cell r="P10">
            <v>3216</v>
          </cell>
          <cell r="Q10">
            <v>-1649.76</v>
          </cell>
        </row>
        <row r="11">
          <cell r="C11">
            <v>2881</v>
          </cell>
          <cell r="D11" t="str">
            <v>四川太极大药房连锁有限公司邛崃市中心药店</v>
          </cell>
          <cell r="E11" t="str">
            <v>城郊一片</v>
          </cell>
          <cell r="F11" t="str">
            <v>郑红艳</v>
          </cell>
          <cell r="G11">
            <v>3632</v>
          </cell>
          <cell r="H11">
            <v>77.95</v>
          </cell>
          <cell r="I11">
            <v>283121.87</v>
          </cell>
          <cell r="J11">
            <v>103264.03</v>
          </cell>
          <cell r="K11" t="str">
            <v>36.47%</v>
          </cell>
        </row>
        <row r="12">
          <cell r="C12">
            <v>2113</v>
          </cell>
          <cell r="D12" t="str">
            <v>四川太极大药房连锁有限公司高新区锦城大道药店</v>
          </cell>
          <cell r="E12" t="str">
            <v>南门片区</v>
          </cell>
          <cell r="F12" t="str">
            <v>陈冰雪</v>
          </cell>
          <cell r="G12">
            <v>2873</v>
          </cell>
          <cell r="H12">
            <v>95.27</v>
          </cell>
          <cell r="I12">
            <v>273723.29</v>
          </cell>
          <cell r="J12">
            <v>90322.32</v>
          </cell>
          <cell r="K12" t="str">
            <v>32.99%</v>
          </cell>
        </row>
        <row r="13">
          <cell r="C13">
            <v>106066</v>
          </cell>
          <cell r="D13" t="str">
            <v>四川太极大药房连锁有限公司锦江区梨花街药店</v>
          </cell>
          <cell r="E13" t="str">
            <v>旗舰片区</v>
          </cell>
          <cell r="F13" t="str">
            <v>谭勤娟</v>
          </cell>
          <cell r="G13">
            <v>4572</v>
          </cell>
          <cell r="H13">
            <v>59.55</v>
          </cell>
          <cell r="I13">
            <v>272268.55</v>
          </cell>
          <cell r="J13">
            <v>107724.34</v>
          </cell>
          <cell r="K13" t="str">
            <v>39.56%</v>
          </cell>
        </row>
        <row r="14">
          <cell r="C14">
            <v>117491</v>
          </cell>
          <cell r="D14" t="str">
            <v>四川太极大药房连锁有限公司金牛区花照壁中横街药店</v>
          </cell>
          <cell r="E14" t="str">
            <v>西门片区</v>
          </cell>
          <cell r="F14" t="str">
            <v>刘琴英</v>
          </cell>
          <cell r="G14">
            <v>2029</v>
          </cell>
          <cell r="H14">
            <v>125.76</v>
          </cell>
          <cell r="I14">
            <v>255169.09</v>
          </cell>
          <cell r="J14">
            <v>59471.52</v>
          </cell>
          <cell r="K14" t="str">
            <v>23.3%</v>
          </cell>
        </row>
        <row r="15">
          <cell r="C15">
            <v>2741</v>
          </cell>
          <cell r="D15" t="str">
            <v>四川太极大药房连锁有限公司锦江区榕声路药店</v>
          </cell>
          <cell r="E15" t="str">
            <v>南门片区</v>
          </cell>
          <cell r="F15" t="str">
            <v>陈冰雪</v>
          </cell>
          <cell r="G15">
            <v>4464</v>
          </cell>
          <cell r="H15">
            <v>56.51</v>
          </cell>
          <cell r="I15">
            <v>252246.74</v>
          </cell>
          <cell r="J15">
            <v>90604.15</v>
          </cell>
          <cell r="K15" t="str">
            <v>35.91%</v>
          </cell>
        </row>
        <row r="16">
          <cell r="C16">
            <v>2877</v>
          </cell>
          <cell r="D16" t="str">
            <v>四川太极大药房连锁有限公司新津县五津镇五津西路药店</v>
          </cell>
          <cell r="E16" t="str">
            <v>新津片</v>
          </cell>
          <cell r="F16" t="str">
            <v>王燕丽</v>
          </cell>
          <cell r="G16">
            <v>1965</v>
          </cell>
          <cell r="H16">
            <v>124.9</v>
          </cell>
          <cell r="I16">
            <v>245427.86</v>
          </cell>
          <cell r="J16">
            <v>72209.06</v>
          </cell>
          <cell r="K16" t="str">
            <v>29.42%</v>
          </cell>
        </row>
        <row r="17">
          <cell r="C17">
            <v>111219</v>
          </cell>
          <cell r="D17" t="str">
            <v>四川太极大药房连锁有限公司金牛区花照壁药店</v>
          </cell>
          <cell r="E17" t="str">
            <v>西门片区</v>
          </cell>
          <cell r="F17" t="str">
            <v>刘琴英</v>
          </cell>
          <cell r="G17">
            <v>4321</v>
          </cell>
          <cell r="H17">
            <v>60.6</v>
          </cell>
          <cell r="I17">
            <v>261834.33</v>
          </cell>
          <cell r="J17">
            <v>69946.59</v>
          </cell>
          <cell r="K17" t="str">
            <v>26.71%</v>
          </cell>
        </row>
        <row r="17">
          <cell r="O17">
            <v>122</v>
          </cell>
          <cell r="P17">
            <v>22160</v>
          </cell>
          <cell r="Q17">
            <v>-11323</v>
          </cell>
        </row>
        <row r="18">
          <cell r="C18">
            <v>114844</v>
          </cell>
          <cell r="D18" t="str">
            <v>四川太极大药房连锁有限公司成华区培华东路药店</v>
          </cell>
          <cell r="E18" t="str">
            <v>东门片区</v>
          </cell>
          <cell r="F18" t="str">
            <v>毛静静</v>
          </cell>
          <cell r="G18">
            <v>1754</v>
          </cell>
          <cell r="H18">
            <v>129.94</v>
          </cell>
          <cell r="I18">
            <v>227922.46</v>
          </cell>
          <cell r="J18">
            <v>51828.03</v>
          </cell>
          <cell r="K18" t="str">
            <v>22.73%</v>
          </cell>
        </row>
        <row r="19">
          <cell r="C19">
            <v>2527</v>
          </cell>
          <cell r="D19" t="str">
            <v>四川太极大药房连锁有限公司青羊区光华村街药店</v>
          </cell>
          <cell r="E19" t="str">
            <v>西门片区</v>
          </cell>
          <cell r="F19" t="str">
            <v>刘琴英</v>
          </cell>
          <cell r="G19">
            <v>2781</v>
          </cell>
          <cell r="H19">
            <v>81.43</v>
          </cell>
          <cell r="I19">
            <v>226464.04</v>
          </cell>
          <cell r="J19">
            <v>81777.97</v>
          </cell>
          <cell r="K19" t="str">
            <v>36.11%</v>
          </cell>
        </row>
        <row r="20">
          <cell r="C20">
            <v>117184</v>
          </cell>
          <cell r="D20" t="str">
            <v>四川太极大药房连锁有限公司锦江区静沙南路药店</v>
          </cell>
          <cell r="E20" t="str">
            <v>东门片区</v>
          </cell>
          <cell r="F20" t="str">
            <v>毛静静</v>
          </cell>
          <cell r="G20">
            <v>2589</v>
          </cell>
          <cell r="H20">
            <v>83.37</v>
          </cell>
          <cell r="I20">
            <v>215836.22</v>
          </cell>
          <cell r="J20">
            <v>79042.89</v>
          </cell>
          <cell r="K20" t="str">
            <v>36.62%</v>
          </cell>
        </row>
        <row r="21">
          <cell r="C21">
            <v>2755</v>
          </cell>
          <cell r="D21" t="str">
            <v>四川太极大药房连锁有限公司成华区万科路药店</v>
          </cell>
          <cell r="E21" t="str">
            <v>南门片区</v>
          </cell>
          <cell r="F21" t="str">
            <v>陈冰雪</v>
          </cell>
          <cell r="G21">
            <v>2822</v>
          </cell>
          <cell r="H21">
            <v>77.3</v>
          </cell>
          <cell r="I21">
            <v>218135.9</v>
          </cell>
          <cell r="J21">
            <v>73737.97</v>
          </cell>
          <cell r="K21" t="str">
            <v>33.8%</v>
          </cell>
        </row>
        <row r="21">
          <cell r="O21">
            <v>10</v>
          </cell>
          <cell r="P21">
            <v>2940</v>
          </cell>
          <cell r="Q21">
            <v>-1575.3</v>
          </cell>
        </row>
        <row r="22">
          <cell r="C22">
            <v>108656</v>
          </cell>
          <cell r="D22" t="str">
            <v>四川太极大药房连锁有限公司新津县五津镇五津西路二药房</v>
          </cell>
          <cell r="E22" t="str">
            <v>新津片</v>
          </cell>
          <cell r="F22" t="str">
            <v>王燕丽</v>
          </cell>
          <cell r="G22">
            <v>1701</v>
          </cell>
          <cell r="H22">
            <v>125.75</v>
          </cell>
          <cell r="I22">
            <v>213893.09</v>
          </cell>
          <cell r="J22">
            <v>61969.94</v>
          </cell>
          <cell r="K22" t="str">
            <v>28.97%</v>
          </cell>
        </row>
        <row r="23">
          <cell r="C23">
            <v>2526</v>
          </cell>
          <cell r="D23" t="str">
            <v>四川太极大药房连锁有限公司新都区新繁镇繁江北路药店</v>
          </cell>
          <cell r="E23" t="str">
            <v>东门片区</v>
          </cell>
          <cell r="F23" t="str">
            <v>毛静静</v>
          </cell>
          <cell r="G23">
            <v>2438</v>
          </cell>
          <cell r="H23">
            <v>87.18</v>
          </cell>
          <cell r="I23">
            <v>212547.93</v>
          </cell>
          <cell r="J23">
            <v>76743.58</v>
          </cell>
          <cell r="K23" t="str">
            <v>36.1%</v>
          </cell>
        </row>
        <row r="24">
          <cell r="C24">
            <v>2875</v>
          </cell>
          <cell r="D24" t="str">
            <v>四川太极大药房连锁有限公司大邑县晋原街道内蒙古大道桃源药店</v>
          </cell>
          <cell r="E24" t="str">
            <v>城郊一片</v>
          </cell>
          <cell r="F24" t="str">
            <v>郑红艳</v>
          </cell>
          <cell r="G24">
            <v>4610</v>
          </cell>
          <cell r="H24">
            <v>45.75</v>
          </cell>
          <cell r="I24">
            <v>210899.75</v>
          </cell>
          <cell r="J24">
            <v>57158.85</v>
          </cell>
          <cell r="K24" t="str">
            <v>27.1%</v>
          </cell>
        </row>
        <row r="25">
          <cell r="C25">
            <v>2757</v>
          </cell>
          <cell r="D25" t="str">
            <v>四川太极大药房连锁有限公司成华区华泰路药店</v>
          </cell>
          <cell r="E25" t="str">
            <v>东门片区</v>
          </cell>
          <cell r="F25" t="str">
            <v>毛静静</v>
          </cell>
          <cell r="G25">
            <v>3376</v>
          </cell>
          <cell r="H25">
            <v>59.23</v>
          </cell>
          <cell r="I25">
            <v>199956.07</v>
          </cell>
          <cell r="J25">
            <v>79118.99</v>
          </cell>
          <cell r="K25" t="str">
            <v>39.56%</v>
          </cell>
        </row>
        <row r="26">
          <cell r="C26">
            <v>2512</v>
          </cell>
          <cell r="D26" t="str">
            <v>四川太极大药房连锁有限公司成华区羊子山西路药店</v>
          </cell>
          <cell r="E26" t="str">
            <v>东门片区</v>
          </cell>
          <cell r="F26" t="str">
            <v>毛静静</v>
          </cell>
          <cell r="G26">
            <v>2876</v>
          </cell>
          <cell r="H26">
            <v>70.32</v>
          </cell>
          <cell r="I26">
            <v>202226.65</v>
          </cell>
          <cell r="J26">
            <v>65662.85</v>
          </cell>
          <cell r="K26" t="str">
            <v>32.46%</v>
          </cell>
        </row>
        <row r="26">
          <cell r="O26">
            <v>28</v>
          </cell>
          <cell r="P26">
            <v>5628</v>
          </cell>
          <cell r="Q26">
            <v>-2887.08</v>
          </cell>
        </row>
        <row r="27">
          <cell r="C27">
            <v>107658</v>
          </cell>
          <cell r="D27" t="str">
            <v>四川太极大药房连锁有限公司新都区新都街道万和北路药店</v>
          </cell>
          <cell r="E27" t="str">
            <v>东门片区</v>
          </cell>
          <cell r="F27" t="str">
            <v>毛静静</v>
          </cell>
          <cell r="G27">
            <v>3122</v>
          </cell>
          <cell r="H27">
            <v>62.42</v>
          </cell>
          <cell r="I27">
            <v>194862.12</v>
          </cell>
          <cell r="J27">
            <v>60477.88</v>
          </cell>
          <cell r="K27" t="str">
            <v>31.03%</v>
          </cell>
        </row>
        <row r="28">
          <cell r="C28">
            <v>2729</v>
          </cell>
          <cell r="D28" t="str">
            <v>四川太极大药房连锁有限公司高新区新园大道药店</v>
          </cell>
          <cell r="E28" t="str">
            <v>南门片区</v>
          </cell>
          <cell r="F28" t="str">
            <v>陈冰雪</v>
          </cell>
          <cell r="G28">
            <v>3684</v>
          </cell>
          <cell r="H28">
            <v>52.7</v>
          </cell>
          <cell r="I28">
            <v>194138.19</v>
          </cell>
          <cell r="J28">
            <v>66367.25</v>
          </cell>
          <cell r="K28" t="str">
            <v>34.18%</v>
          </cell>
        </row>
        <row r="29">
          <cell r="C29">
            <v>2520</v>
          </cell>
          <cell r="D29" t="str">
            <v>四川太极大药房连锁有限公司成华区高车一路药店</v>
          </cell>
          <cell r="E29" t="str">
            <v>东门片区</v>
          </cell>
          <cell r="F29" t="str">
            <v>毛静静</v>
          </cell>
          <cell r="G29">
            <v>2836</v>
          </cell>
          <cell r="H29">
            <v>70.77</v>
          </cell>
          <cell r="I29">
            <v>200695.45</v>
          </cell>
          <cell r="J29">
            <v>67784.68</v>
          </cell>
          <cell r="K29" t="str">
            <v>33.77%</v>
          </cell>
        </row>
        <row r="29">
          <cell r="O29">
            <v>27</v>
          </cell>
          <cell r="P29">
            <v>7938</v>
          </cell>
          <cell r="Q29">
            <v>-4253.31</v>
          </cell>
        </row>
        <row r="30">
          <cell r="C30">
            <v>2893</v>
          </cell>
          <cell r="D30" t="str">
            <v>四川太极大药房连锁有限公司都江堰市灌口镇蒲阳路药店</v>
          </cell>
          <cell r="E30" t="str">
            <v>城郊一片</v>
          </cell>
          <cell r="F30" t="str">
            <v>郑红艳</v>
          </cell>
          <cell r="G30">
            <v>4159</v>
          </cell>
          <cell r="H30">
            <v>45.51</v>
          </cell>
          <cell r="I30">
            <v>189264.52</v>
          </cell>
          <cell r="J30">
            <v>50808.39</v>
          </cell>
          <cell r="K30" t="str">
            <v>26.84%</v>
          </cell>
        </row>
        <row r="31">
          <cell r="C31">
            <v>118074</v>
          </cell>
          <cell r="D31" t="str">
            <v>四川太极大药房连锁有限公司成都高新区泰和二街药店</v>
          </cell>
          <cell r="E31" t="str">
            <v>南门片区</v>
          </cell>
          <cell r="F31" t="str">
            <v>陈冰雪</v>
          </cell>
          <cell r="G31">
            <v>2694</v>
          </cell>
          <cell r="H31">
            <v>69.75</v>
          </cell>
          <cell r="I31">
            <v>187905.26</v>
          </cell>
          <cell r="J31">
            <v>70012.79</v>
          </cell>
          <cell r="K31" t="str">
            <v>37.25%</v>
          </cell>
        </row>
        <row r="32">
          <cell r="C32">
            <v>2820</v>
          </cell>
          <cell r="D32" t="str">
            <v>四川太极大药房连锁有限公司武侯区科华街药店</v>
          </cell>
          <cell r="E32" t="str">
            <v>旗舰片区</v>
          </cell>
          <cell r="F32" t="str">
            <v>谭勤娟</v>
          </cell>
          <cell r="G32">
            <v>2023</v>
          </cell>
          <cell r="H32">
            <v>95.04</v>
          </cell>
          <cell r="I32">
            <v>192264.64</v>
          </cell>
          <cell r="J32">
            <v>65702.04</v>
          </cell>
          <cell r="K32" t="str">
            <v>34.17%</v>
          </cell>
        </row>
        <row r="32">
          <cell r="O32">
            <v>30</v>
          </cell>
          <cell r="P32">
            <v>5628</v>
          </cell>
          <cell r="Q32">
            <v>-2887.08</v>
          </cell>
        </row>
        <row r="33">
          <cell r="C33">
            <v>2817</v>
          </cell>
          <cell r="D33" t="str">
            <v>四川太极大药房连锁有限公司锦江区通盈街药店</v>
          </cell>
          <cell r="E33" t="str">
            <v>东门片区</v>
          </cell>
          <cell r="F33" t="str">
            <v>毛静静</v>
          </cell>
          <cell r="G33">
            <v>2463</v>
          </cell>
          <cell r="H33">
            <v>77.87</v>
          </cell>
          <cell r="I33">
            <v>191803.67</v>
          </cell>
          <cell r="J33">
            <v>63932.81</v>
          </cell>
          <cell r="K33" t="str">
            <v>33.33%</v>
          </cell>
        </row>
        <row r="33">
          <cell r="O33">
            <v>28</v>
          </cell>
          <cell r="P33">
            <v>5628</v>
          </cell>
          <cell r="Q33">
            <v>-2887.08</v>
          </cell>
        </row>
        <row r="34">
          <cell r="C34">
            <v>120844</v>
          </cell>
          <cell r="D34" t="str">
            <v>四川太极大药房连锁有限公司彭州市致和镇南三环路药店</v>
          </cell>
          <cell r="E34" t="str">
            <v>东门片区</v>
          </cell>
          <cell r="F34" t="str">
            <v>毛静静</v>
          </cell>
          <cell r="G34">
            <v>2418</v>
          </cell>
          <cell r="H34">
            <v>75.72</v>
          </cell>
          <cell r="I34">
            <v>183092.92</v>
          </cell>
          <cell r="J34">
            <v>56127.17</v>
          </cell>
          <cell r="K34" t="str">
            <v>30.65%</v>
          </cell>
        </row>
        <row r="35">
          <cell r="C35">
            <v>105910</v>
          </cell>
          <cell r="D35" t="str">
            <v>四川太极大药房连锁有限公司高新区紫薇东路药店</v>
          </cell>
          <cell r="E35" t="str">
            <v>旗舰片区</v>
          </cell>
          <cell r="F35" t="str">
            <v>谭勤娟</v>
          </cell>
          <cell r="G35">
            <v>2450</v>
          </cell>
          <cell r="H35">
            <v>75.95</v>
          </cell>
          <cell r="I35">
            <v>186077.4</v>
          </cell>
          <cell r="J35">
            <v>61601.71</v>
          </cell>
          <cell r="K35" t="str">
            <v>33.1%</v>
          </cell>
        </row>
        <row r="35">
          <cell r="O35">
            <v>28</v>
          </cell>
          <cell r="P35">
            <v>5628</v>
          </cell>
          <cell r="Q35">
            <v>-2887.08</v>
          </cell>
        </row>
        <row r="36">
          <cell r="C36">
            <v>2735</v>
          </cell>
          <cell r="D36" t="str">
            <v>四川太极大药房连锁有限公司锦江区观音桥街药店</v>
          </cell>
          <cell r="E36" t="str">
            <v>东门片区</v>
          </cell>
          <cell r="F36" t="str">
            <v>毛静静</v>
          </cell>
          <cell r="G36">
            <v>2740</v>
          </cell>
          <cell r="H36">
            <v>68.52</v>
          </cell>
          <cell r="I36">
            <v>187752.3</v>
          </cell>
          <cell r="J36">
            <v>60247.27</v>
          </cell>
          <cell r="K36" t="str">
            <v>32.08%</v>
          </cell>
        </row>
        <row r="36">
          <cell r="O36">
            <v>26</v>
          </cell>
          <cell r="P36">
            <v>7644</v>
          </cell>
          <cell r="Q36">
            <v>-4095.78</v>
          </cell>
        </row>
        <row r="37">
          <cell r="C37">
            <v>114622</v>
          </cell>
          <cell r="D37" t="str">
            <v>四川太极大药房连锁有限公司成华区东昌路一药店</v>
          </cell>
          <cell r="E37" t="str">
            <v>东门片区</v>
          </cell>
          <cell r="F37" t="str">
            <v>毛静静</v>
          </cell>
          <cell r="G37">
            <v>3199</v>
          </cell>
          <cell r="H37">
            <v>56.22</v>
          </cell>
          <cell r="I37">
            <v>179836.84</v>
          </cell>
          <cell r="J37">
            <v>70918.05</v>
          </cell>
          <cell r="K37" t="str">
            <v>39.43%</v>
          </cell>
        </row>
        <row r="38">
          <cell r="C38">
            <v>104428</v>
          </cell>
          <cell r="D38" t="str">
            <v>四川太极大药房连锁有限公司崇州市崇阳镇永康东路药店 </v>
          </cell>
          <cell r="E38" t="str">
            <v>崇州片区</v>
          </cell>
          <cell r="F38" t="str">
            <v>胡建梅</v>
          </cell>
          <cell r="G38">
            <v>2604</v>
          </cell>
          <cell r="H38">
            <v>67.61</v>
          </cell>
          <cell r="I38">
            <v>176048.86</v>
          </cell>
          <cell r="J38">
            <v>62148.84</v>
          </cell>
          <cell r="K38" t="str">
            <v>35.3%</v>
          </cell>
        </row>
        <row r="39">
          <cell r="C39">
            <v>103198</v>
          </cell>
          <cell r="D39" t="str">
            <v>四川太极大药房连锁有限公司青羊区贝森北路药店</v>
          </cell>
          <cell r="E39" t="str">
            <v>西门片区</v>
          </cell>
          <cell r="F39" t="str">
            <v>刘琴英</v>
          </cell>
          <cell r="G39">
            <v>3361</v>
          </cell>
          <cell r="H39">
            <v>51.79</v>
          </cell>
          <cell r="I39">
            <v>174079.29</v>
          </cell>
          <cell r="J39">
            <v>52120.43</v>
          </cell>
          <cell r="K39" t="str">
            <v>29.94%</v>
          </cell>
        </row>
        <row r="40">
          <cell r="C40">
            <v>2876</v>
          </cell>
          <cell r="D40" t="str">
            <v>四川太极大药房连锁有限公司新津县邓双镇飞雪路药店</v>
          </cell>
          <cell r="E40" t="str">
            <v>新津片</v>
          </cell>
          <cell r="F40" t="str">
            <v>王燕丽</v>
          </cell>
          <cell r="G40">
            <v>2498</v>
          </cell>
          <cell r="H40">
            <v>69.16</v>
          </cell>
          <cell r="I40">
            <v>172752.74</v>
          </cell>
          <cell r="J40">
            <v>68804.89</v>
          </cell>
          <cell r="K40" t="str">
            <v>39.82%</v>
          </cell>
        </row>
        <row r="41">
          <cell r="C41">
            <v>2914</v>
          </cell>
          <cell r="D41" t="str">
            <v>四川太极大药房连锁有限公司崇州市怀远镇新正东街药店</v>
          </cell>
          <cell r="E41" t="str">
            <v>崇州片区</v>
          </cell>
          <cell r="F41" t="str">
            <v>胡建梅</v>
          </cell>
          <cell r="G41">
            <v>2267</v>
          </cell>
          <cell r="H41">
            <v>75.36</v>
          </cell>
          <cell r="I41">
            <v>170833.13</v>
          </cell>
          <cell r="J41">
            <v>66042.81</v>
          </cell>
          <cell r="K41" t="str">
            <v>38.65%</v>
          </cell>
        </row>
        <row r="42">
          <cell r="C42">
            <v>2471</v>
          </cell>
          <cell r="D42" t="str">
            <v>四川太极大药房连锁有限公司青羊区清江东路药店</v>
          </cell>
          <cell r="E42" t="str">
            <v>西门片区</v>
          </cell>
          <cell r="F42" t="str">
            <v>刘琴英</v>
          </cell>
          <cell r="G42">
            <v>1763</v>
          </cell>
          <cell r="H42">
            <v>96.34</v>
          </cell>
          <cell r="I42">
            <v>169850.75</v>
          </cell>
          <cell r="J42">
            <v>56516.7</v>
          </cell>
          <cell r="K42" t="str">
            <v>33.27%</v>
          </cell>
        </row>
        <row r="43">
          <cell r="C43">
            <v>2797</v>
          </cell>
          <cell r="D43" t="str">
            <v>四川太极大药房连锁有限公司成华区杉板桥南一路药店</v>
          </cell>
          <cell r="E43" t="str">
            <v>东门片区</v>
          </cell>
          <cell r="F43" t="str">
            <v>毛静静</v>
          </cell>
          <cell r="G43">
            <v>1968</v>
          </cell>
          <cell r="H43">
            <v>83.1</v>
          </cell>
          <cell r="I43">
            <v>163535.43</v>
          </cell>
          <cell r="J43">
            <v>55157.16</v>
          </cell>
          <cell r="K43" t="str">
            <v>33.72%</v>
          </cell>
        </row>
        <row r="44">
          <cell r="C44">
            <v>2802</v>
          </cell>
          <cell r="D44" t="str">
            <v>四川太极大药房连锁有限公司青羊区金丝街药店</v>
          </cell>
          <cell r="E44" t="str">
            <v>西门片区</v>
          </cell>
          <cell r="F44" t="str">
            <v>刘琴英</v>
          </cell>
          <cell r="G44">
            <v>2998</v>
          </cell>
          <cell r="H44">
            <v>53.73</v>
          </cell>
          <cell r="I44">
            <v>161088.48</v>
          </cell>
          <cell r="J44">
            <v>64430.33</v>
          </cell>
          <cell r="K44" t="str">
            <v>39.99%</v>
          </cell>
        </row>
        <row r="45">
          <cell r="C45">
            <v>2904</v>
          </cell>
          <cell r="D45" t="str">
            <v>四川太极大药房连锁有限公司都江堰幸福镇景中路药店</v>
          </cell>
          <cell r="E45" t="str">
            <v>城郊一片</v>
          </cell>
          <cell r="F45" t="str">
            <v>郑红艳</v>
          </cell>
          <cell r="G45">
            <v>2296</v>
          </cell>
          <cell r="H45">
            <v>70.16</v>
          </cell>
          <cell r="I45">
            <v>161085.9</v>
          </cell>
          <cell r="J45">
            <v>51617.09</v>
          </cell>
          <cell r="K45" t="str">
            <v>32.04%</v>
          </cell>
        </row>
        <row r="46">
          <cell r="C46">
            <v>114286</v>
          </cell>
          <cell r="D46" t="str">
            <v>四川太极大药房连锁有限公司青羊区光华北五路药店</v>
          </cell>
          <cell r="E46" t="str">
            <v>南门片区</v>
          </cell>
          <cell r="F46" t="str">
            <v>陈冰雪</v>
          </cell>
          <cell r="G46">
            <v>2071</v>
          </cell>
          <cell r="H46">
            <v>77.63</v>
          </cell>
          <cell r="I46">
            <v>160773.54</v>
          </cell>
          <cell r="J46">
            <v>49192.62</v>
          </cell>
          <cell r="K46" t="str">
            <v>30.59%</v>
          </cell>
        </row>
        <row r="47">
          <cell r="C47">
            <v>2443</v>
          </cell>
          <cell r="D47" t="str">
            <v>四川太极大药房连锁有限公司金牛区枣子巷药店</v>
          </cell>
          <cell r="E47" t="str">
            <v>西门片区</v>
          </cell>
          <cell r="F47" t="str">
            <v>刘琴英</v>
          </cell>
          <cell r="G47">
            <v>2228</v>
          </cell>
          <cell r="H47">
            <v>72.04</v>
          </cell>
          <cell r="I47">
            <v>160508.19</v>
          </cell>
          <cell r="J47">
            <v>55440.64</v>
          </cell>
          <cell r="K47" t="str">
            <v>34.54%</v>
          </cell>
        </row>
        <row r="48">
          <cell r="C48">
            <v>138202</v>
          </cell>
          <cell r="D48" t="str">
            <v>雅安市太极智慧云医药科技有限公司</v>
          </cell>
          <cell r="E48" t="str">
            <v>南门片区</v>
          </cell>
          <cell r="F48" t="str">
            <v>陈冰雪</v>
          </cell>
          <cell r="G48">
            <v>1635</v>
          </cell>
          <cell r="H48">
            <v>98.07</v>
          </cell>
          <cell r="I48">
            <v>160343.25</v>
          </cell>
          <cell r="J48">
            <v>61839.67</v>
          </cell>
          <cell r="K48" t="str">
            <v>38.56%</v>
          </cell>
        </row>
        <row r="49">
          <cell r="C49">
            <v>105267</v>
          </cell>
          <cell r="D49" t="str">
            <v>四川太极大药房连锁有限公司金牛区蜀汉路药店</v>
          </cell>
          <cell r="E49" t="str">
            <v>西门片区</v>
          </cell>
          <cell r="F49" t="str">
            <v>刘琴英</v>
          </cell>
          <cell r="G49">
            <v>2632</v>
          </cell>
          <cell r="H49">
            <v>60.9</v>
          </cell>
          <cell r="I49">
            <v>160279.17</v>
          </cell>
          <cell r="J49">
            <v>61822.15</v>
          </cell>
          <cell r="K49" t="str">
            <v>38.57%</v>
          </cell>
        </row>
        <row r="50">
          <cell r="C50">
            <v>102565</v>
          </cell>
          <cell r="D50" t="str">
            <v>四川太极大药房连锁有限公司武侯区佳灵路药店</v>
          </cell>
          <cell r="E50" t="str">
            <v>西门片区</v>
          </cell>
          <cell r="F50" t="str">
            <v>刘琴英</v>
          </cell>
          <cell r="G50">
            <v>4049</v>
          </cell>
          <cell r="H50">
            <v>39.49</v>
          </cell>
          <cell r="I50">
            <v>159888.17</v>
          </cell>
          <cell r="J50">
            <v>53553.86</v>
          </cell>
          <cell r="K50" t="str">
            <v>33.49%</v>
          </cell>
        </row>
        <row r="51">
          <cell r="C51">
            <v>106399</v>
          </cell>
          <cell r="D51" t="str">
            <v>四川太极大药房连锁有限公司青羊区蜀辉路药店</v>
          </cell>
          <cell r="E51" t="str">
            <v>南门片区</v>
          </cell>
          <cell r="F51" t="str">
            <v>陈冰雪</v>
          </cell>
          <cell r="G51">
            <v>2130</v>
          </cell>
          <cell r="H51">
            <v>77.85</v>
          </cell>
          <cell r="I51">
            <v>165812.68</v>
          </cell>
          <cell r="J51">
            <v>52007.24</v>
          </cell>
          <cell r="K51" t="str">
            <v>31.36%</v>
          </cell>
        </row>
        <row r="51">
          <cell r="O51">
            <v>36</v>
          </cell>
          <cell r="P51">
            <v>6834</v>
          </cell>
          <cell r="Q51">
            <v>-3505.74</v>
          </cell>
        </row>
        <row r="52">
          <cell r="C52">
            <v>2466</v>
          </cell>
          <cell r="D52" t="str">
            <v>四川太极大药房连锁有限公司金牛区交大路第三药店</v>
          </cell>
          <cell r="E52" t="str">
            <v>西门片区</v>
          </cell>
          <cell r="F52" t="str">
            <v>刘琴英</v>
          </cell>
          <cell r="G52">
            <v>2168</v>
          </cell>
          <cell r="H52">
            <v>72.28</v>
          </cell>
          <cell r="I52">
            <v>156692.96</v>
          </cell>
          <cell r="J52">
            <v>54954.81</v>
          </cell>
          <cell r="K52" t="str">
            <v>35.07%</v>
          </cell>
        </row>
        <row r="53">
          <cell r="C53">
            <v>2451</v>
          </cell>
          <cell r="D53" t="str">
            <v>四川太极大药房连锁有限公司高新区土龙路药店</v>
          </cell>
          <cell r="E53" t="str">
            <v>西门片区</v>
          </cell>
          <cell r="F53" t="str">
            <v>刘琴英</v>
          </cell>
          <cell r="G53">
            <v>2146</v>
          </cell>
          <cell r="H53">
            <v>74.5</v>
          </cell>
          <cell r="I53">
            <v>159870.31</v>
          </cell>
          <cell r="J53">
            <v>49525.08</v>
          </cell>
          <cell r="K53" t="str">
            <v>30.97%</v>
          </cell>
        </row>
        <row r="53">
          <cell r="O53">
            <v>14</v>
          </cell>
          <cell r="P53">
            <v>4116</v>
          </cell>
          <cell r="Q53">
            <v>-2205.42</v>
          </cell>
        </row>
        <row r="54">
          <cell r="C54">
            <v>2804</v>
          </cell>
          <cell r="D54" t="str">
            <v>四川太极大药房连锁有限公司郫县郫筒镇一环路东南段药店</v>
          </cell>
          <cell r="E54" t="str">
            <v>西门片区</v>
          </cell>
          <cell r="F54" t="str">
            <v>刘琴英</v>
          </cell>
          <cell r="G54">
            <v>1880</v>
          </cell>
          <cell r="H54">
            <v>81.96</v>
          </cell>
          <cell r="I54">
            <v>154078.75</v>
          </cell>
          <cell r="J54">
            <v>45194.32</v>
          </cell>
          <cell r="K54" t="str">
            <v>29.33%</v>
          </cell>
        </row>
        <row r="55">
          <cell r="C55">
            <v>2479</v>
          </cell>
          <cell r="D55" t="str">
            <v>四川太极大药房连锁有限公司武侯区顺和街药店</v>
          </cell>
          <cell r="E55" t="str">
            <v>西门片区</v>
          </cell>
          <cell r="F55" t="str">
            <v>刘琴英</v>
          </cell>
          <cell r="G55">
            <v>2295</v>
          </cell>
          <cell r="H55">
            <v>67.05</v>
          </cell>
          <cell r="I55">
            <v>153880.63</v>
          </cell>
          <cell r="J55">
            <v>50720.98</v>
          </cell>
          <cell r="K55" t="str">
            <v>32.96%</v>
          </cell>
        </row>
        <row r="56">
          <cell r="C56">
            <v>2730</v>
          </cell>
          <cell r="D56" t="str">
            <v>四川太极大药房连锁有限公司锦江区水杉街药店</v>
          </cell>
          <cell r="E56" t="str">
            <v>东门片区</v>
          </cell>
          <cell r="F56" t="str">
            <v>毛静静</v>
          </cell>
          <cell r="G56">
            <v>2223</v>
          </cell>
          <cell r="H56">
            <v>68.98</v>
          </cell>
          <cell r="I56">
            <v>153339.91</v>
          </cell>
          <cell r="J56">
            <v>57610.12</v>
          </cell>
          <cell r="K56" t="str">
            <v>37.57%</v>
          </cell>
        </row>
        <row r="57">
          <cell r="C57">
            <v>111400</v>
          </cell>
          <cell r="D57" t="str">
            <v>四川太极大药房连锁有限公司邛崃市文君街道杏林路药店</v>
          </cell>
          <cell r="E57" t="str">
            <v>城郊一片</v>
          </cell>
          <cell r="F57" t="str">
            <v>郑红艳</v>
          </cell>
          <cell r="G57">
            <v>1723</v>
          </cell>
          <cell r="H57">
            <v>83.69</v>
          </cell>
          <cell r="I57">
            <v>144203.92</v>
          </cell>
          <cell r="J57">
            <v>43344.22</v>
          </cell>
          <cell r="K57" t="str">
            <v>30.05%</v>
          </cell>
        </row>
        <row r="58">
          <cell r="C58">
            <v>102934</v>
          </cell>
          <cell r="D58" t="str">
            <v>四川太极大药房连锁有限公司金牛区银河北街药店</v>
          </cell>
          <cell r="E58" t="str">
            <v>西门片区</v>
          </cell>
          <cell r="F58" t="str">
            <v>刘琴英</v>
          </cell>
          <cell r="G58">
            <v>2077</v>
          </cell>
          <cell r="H58">
            <v>69.02</v>
          </cell>
          <cell r="I58">
            <v>143361.96</v>
          </cell>
          <cell r="J58">
            <v>50463.85</v>
          </cell>
          <cell r="K58" t="str">
            <v>35.2%</v>
          </cell>
        </row>
        <row r="59">
          <cell r="C59">
            <v>116919</v>
          </cell>
          <cell r="D59" t="str">
            <v>四川太极大药房连锁有限公司武侯区科华北路药店</v>
          </cell>
          <cell r="E59" t="str">
            <v>旗舰片区</v>
          </cell>
          <cell r="F59" t="str">
            <v>谭勤娟</v>
          </cell>
          <cell r="G59">
            <v>2349</v>
          </cell>
          <cell r="H59">
            <v>60.88</v>
          </cell>
          <cell r="I59">
            <v>142995.73</v>
          </cell>
          <cell r="J59">
            <v>57494.91</v>
          </cell>
          <cell r="K59" t="str">
            <v>40.2%</v>
          </cell>
        </row>
        <row r="60">
          <cell r="C60">
            <v>103639</v>
          </cell>
          <cell r="D60" t="str">
            <v>四川太极大药房连锁有限公司成华区金马河路药店</v>
          </cell>
          <cell r="E60" t="str">
            <v>南门片区</v>
          </cell>
          <cell r="F60" t="str">
            <v>陈冰雪</v>
          </cell>
          <cell r="G60">
            <v>2531</v>
          </cell>
          <cell r="H60">
            <v>55.44</v>
          </cell>
          <cell r="I60">
            <v>140327.24</v>
          </cell>
          <cell r="J60">
            <v>49145.44</v>
          </cell>
          <cell r="K60" t="str">
            <v>35.02%</v>
          </cell>
        </row>
        <row r="61">
          <cell r="C61">
            <v>119263</v>
          </cell>
          <cell r="D61" t="str">
            <v>四川太极大药房连锁有限公司青羊区蜀源路药店</v>
          </cell>
          <cell r="E61" t="str">
            <v>南门片区</v>
          </cell>
          <cell r="F61" t="str">
            <v>陈冰雪</v>
          </cell>
          <cell r="G61">
            <v>1500</v>
          </cell>
          <cell r="H61">
            <v>92.79</v>
          </cell>
          <cell r="I61">
            <v>139181.31</v>
          </cell>
          <cell r="J61">
            <v>51265.75</v>
          </cell>
          <cell r="K61" t="str">
            <v>36.83%</v>
          </cell>
        </row>
        <row r="62">
          <cell r="C62">
            <v>2854</v>
          </cell>
          <cell r="D62" t="str">
            <v>四川太极大药房连锁有限公司大邑县晋原镇通达东路五段药店</v>
          </cell>
          <cell r="E62" t="str">
            <v>城郊一片</v>
          </cell>
          <cell r="F62" t="str">
            <v>郑红艳</v>
          </cell>
          <cell r="G62">
            <v>2133</v>
          </cell>
          <cell r="H62">
            <v>65.25</v>
          </cell>
          <cell r="I62">
            <v>139175.71</v>
          </cell>
          <cell r="J62">
            <v>45734.17</v>
          </cell>
          <cell r="K62" t="str">
            <v>32.86%</v>
          </cell>
        </row>
        <row r="63">
          <cell r="C63">
            <v>297863</v>
          </cell>
          <cell r="D63" t="str">
            <v>四川太极大药房连锁有限公司锦江区大田坎街药店</v>
          </cell>
          <cell r="E63" t="str">
            <v>东门片区</v>
          </cell>
          <cell r="F63" t="str">
            <v>毛静静</v>
          </cell>
          <cell r="G63">
            <v>2069</v>
          </cell>
          <cell r="H63">
            <v>67.21</v>
          </cell>
          <cell r="I63">
            <v>139048.21</v>
          </cell>
          <cell r="J63">
            <v>53305.51</v>
          </cell>
          <cell r="K63" t="str">
            <v>38.33%</v>
          </cell>
        </row>
        <row r="63">
          <cell r="O63">
            <v>1</v>
          </cell>
          <cell r="P63">
            <v>1200</v>
          </cell>
          <cell r="Q63">
            <v>-801.6</v>
          </cell>
        </row>
        <row r="64">
          <cell r="C64">
            <v>2808</v>
          </cell>
          <cell r="D64" t="str">
            <v>四川太极大药房连锁有限公司成华区崔家店路药店</v>
          </cell>
          <cell r="E64" t="str">
            <v>东门片区</v>
          </cell>
          <cell r="F64" t="str">
            <v>毛静静</v>
          </cell>
          <cell r="G64">
            <v>2182</v>
          </cell>
          <cell r="H64">
            <v>66.35</v>
          </cell>
          <cell r="I64">
            <v>144784.57</v>
          </cell>
          <cell r="J64">
            <v>39955.35</v>
          </cell>
          <cell r="K64" t="str">
            <v>27.59%</v>
          </cell>
        </row>
        <row r="64">
          <cell r="O64">
            <v>36</v>
          </cell>
          <cell r="P64">
            <v>7236</v>
          </cell>
          <cell r="Q64">
            <v>-3711.96</v>
          </cell>
        </row>
        <row r="65">
          <cell r="C65">
            <v>2819</v>
          </cell>
          <cell r="D65" t="str">
            <v>四川太极大药房连锁有限公司成华区华油路药店</v>
          </cell>
          <cell r="E65" t="str">
            <v>东门片区</v>
          </cell>
          <cell r="F65" t="str">
            <v>毛静静</v>
          </cell>
          <cell r="G65">
            <v>2054</v>
          </cell>
          <cell r="H65">
            <v>66.74</v>
          </cell>
          <cell r="I65">
            <v>137079.87</v>
          </cell>
          <cell r="J65">
            <v>52353.1</v>
          </cell>
          <cell r="K65" t="str">
            <v>38.19%</v>
          </cell>
        </row>
        <row r="66">
          <cell r="C66">
            <v>2778</v>
          </cell>
          <cell r="D66" t="str">
            <v>四川太极大药房连锁有限公司郫县郫筒镇东大街药店</v>
          </cell>
          <cell r="E66" t="str">
            <v>西门片区</v>
          </cell>
          <cell r="F66" t="str">
            <v>刘琴英</v>
          </cell>
          <cell r="G66">
            <v>1991</v>
          </cell>
          <cell r="H66">
            <v>68.31</v>
          </cell>
          <cell r="I66">
            <v>136010.93</v>
          </cell>
          <cell r="J66">
            <v>47329.03</v>
          </cell>
          <cell r="K66" t="str">
            <v>34.79%</v>
          </cell>
        </row>
        <row r="67">
          <cell r="C67">
            <v>2826</v>
          </cell>
          <cell r="D67" t="str">
            <v>四川太极大药房连锁有限公司青羊区北东街药店</v>
          </cell>
          <cell r="E67" t="str">
            <v>西门片区</v>
          </cell>
          <cell r="F67" t="str">
            <v>刘琴英</v>
          </cell>
          <cell r="G67">
            <v>2155</v>
          </cell>
          <cell r="H67">
            <v>61.97</v>
          </cell>
          <cell r="I67">
            <v>133553.16</v>
          </cell>
          <cell r="J67">
            <v>49748.33</v>
          </cell>
          <cell r="K67" t="str">
            <v>37.24%</v>
          </cell>
          <cell r="L67">
            <v>3</v>
          </cell>
          <cell r="M67">
            <v>3252</v>
          </cell>
          <cell r="N67">
            <v>114.13</v>
          </cell>
        </row>
        <row r="68">
          <cell r="C68">
            <v>2751</v>
          </cell>
          <cell r="D68" t="str">
            <v>四川太极大药房连锁有限公司高新区新乐中街药店</v>
          </cell>
          <cell r="E68" t="str">
            <v>南门片区</v>
          </cell>
          <cell r="F68" t="str">
            <v>陈冰雪</v>
          </cell>
          <cell r="G68">
            <v>2146</v>
          </cell>
          <cell r="H68">
            <v>60.61</v>
          </cell>
          <cell r="I68">
            <v>130069.8</v>
          </cell>
          <cell r="J68">
            <v>45015.15</v>
          </cell>
          <cell r="K68" t="str">
            <v>34.6%</v>
          </cell>
        </row>
        <row r="69">
          <cell r="C69">
            <v>113299</v>
          </cell>
          <cell r="D69" t="str">
            <v>四川太极大药房连锁有限公司武侯区倪家桥路药店</v>
          </cell>
          <cell r="E69" t="str">
            <v>旗舰片区</v>
          </cell>
          <cell r="F69" t="str">
            <v>谭勤娟</v>
          </cell>
          <cell r="G69">
            <v>2022</v>
          </cell>
          <cell r="H69">
            <v>63.74</v>
          </cell>
          <cell r="I69">
            <v>128881.59</v>
          </cell>
          <cell r="J69">
            <v>49342.03</v>
          </cell>
          <cell r="K69" t="str">
            <v>38.28%</v>
          </cell>
        </row>
        <row r="70">
          <cell r="C70">
            <v>116482</v>
          </cell>
          <cell r="D70" t="str">
            <v>四川太极大药房连锁有限公司锦江区宏济中路药店</v>
          </cell>
          <cell r="E70" t="str">
            <v>旗舰片区</v>
          </cell>
          <cell r="F70" t="str">
            <v>谭勤娟</v>
          </cell>
          <cell r="G70">
            <v>2260</v>
          </cell>
          <cell r="H70">
            <v>56.86</v>
          </cell>
          <cell r="I70">
            <v>128509.82</v>
          </cell>
          <cell r="J70">
            <v>51244.76</v>
          </cell>
          <cell r="K70" t="str">
            <v>39.87%</v>
          </cell>
        </row>
        <row r="71">
          <cell r="C71">
            <v>108277</v>
          </cell>
          <cell r="D71" t="str">
            <v>四川太极大药房连锁有限公司金牛区银沙路药店</v>
          </cell>
          <cell r="E71" t="str">
            <v>西门片区</v>
          </cell>
          <cell r="F71" t="str">
            <v>刘琴英</v>
          </cell>
          <cell r="G71">
            <v>2238</v>
          </cell>
          <cell r="H71">
            <v>56.86</v>
          </cell>
          <cell r="I71">
            <v>127245.62</v>
          </cell>
          <cell r="J71">
            <v>44200.25</v>
          </cell>
          <cell r="K71" t="str">
            <v>34.73%</v>
          </cell>
        </row>
        <row r="72">
          <cell r="C72">
            <v>101453</v>
          </cell>
          <cell r="D72" t="str">
            <v>四川太极大药房连锁有限公司温江区公平街道江安路药店</v>
          </cell>
          <cell r="E72" t="str">
            <v>南门片区</v>
          </cell>
          <cell r="F72" t="str">
            <v>陈冰雪</v>
          </cell>
          <cell r="G72">
            <v>2017</v>
          </cell>
          <cell r="H72">
            <v>60.6</v>
          </cell>
          <cell r="I72">
            <v>122235.28</v>
          </cell>
          <cell r="J72">
            <v>43879.72</v>
          </cell>
          <cell r="K72" t="str">
            <v>35.89%</v>
          </cell>
        </row>
        <row r="73">
          <cell r="C73">
            <v>103199</v>
          </cell>
          <cell r="D73" t="str">
            <v>四川太极大药房连锁有限公司成华区西林一街药店</v>
          </cell>
          <cell r="E73" t="str">
            <v>东门片区</v>
          </cell>
          <cell r="F73" t="str">
            <v>毛静静</v>
          </cell>
          <cell r="G73">
            <v>2132</v>
          </cell>
          <cell r="H73">
            <v>56.71</v>
          </cell>
          <cell r="I73">
            <v>120905.96</v>
          </cell>
          <cell r="J73">
            <v>40047.99</v>
          </cell>
          <cell r="K73" t="str">
            <v>33.12%</v>
          </cell>
        </row>
        <row r="74">
          <cell r="C74">
            <v>2497</v>
          </cell>
          <cell r="D74" t="str">
            <v>四川太极大药房连锁有限公司新都区新都街道兴乐北路药店</v>
          </cell>
          <cell r="E74" t="str">
            <v>东门片区</v>
          </cell>
          <cell r="F74" t="str">
            <v>毛静静</v>
          </cell>
          <cell r="G74">
            <v>1504</v>
          </cell>
          <cell r="H74">
            <v>80.23</v>
          </cell>
          <cell r="I74">
            <v>120672.62</v>
          </cell>
          <cell r="J74">
            <v>40444.8</v>
          </cell>
          <cell r="K74" t="str">
            <v>33.51%</v>
          </cell>
        </row>
        <row r="75">
          <cell r="C75">
            <v>2910</v>
          </cell>
          <cell r="D75" t="str">
            <v>四川太极大药房连锁有限公司崇州市崇阳镇金带街药店</v>
          </cell>
          <cell r="E75" t="str">
            <v>崇州片区</v>
          </cell>
          <cell r="F75" t="str">
            <v>胡建梅</v>
          </cell>
          <cell r="G75">
            <v>1701</v>
          </cell>
          <cell r="H75">
            <v>70.19</v>
          </cell>
          <cell r="I75">
            <v>119385.43</v>
          </cell>
          <cell r="J75">
            <v>43824.62</v>
          </cell>
          <cell r="K75" t="str">
            <v>36.7%</v>
          </cell>
        </row>
        <row r="76">
          <cell r="C76">
            <v>122906</v>
          </cell>
          <cell r="D76" t="str">
            <v>四川太极大药房连锁有限公司新都区斑竹园街道医贸大道药店</v>
          </cell>
          <cell r="E76" t="str">
            <v>东门片区</v>
          </cell>
          <cell r="F76" t="str">
            <v>毛静静</v>
          </cell>
          <cell r="G76">
            <v>1722</v>
          </cell>
          <cell r="H76">
            <v>68.11</v>
          </cell>
          <cell r="I76">
            <v>117281.6</v>
          </cell>
          <cell r="J76">
            <v>44748.2</v>
          </cell>
          <cell r="K76" t="str">
            <v>38.15%</v>
          </cell>
        </row>
        <row r="77">
          <cell r="C77">
            <v>113833</v>
          </cell>
          <cell r="D77" t="str">
            <v>四川太极大药房连锁有限公司青羊区光华西一路药店</v>
          </cell>
          <cell r="E77" t="str">
            <v>南门片区</v>
          </cell>
          <cell r="F77" t="str">
            <v>陈冰雪</v>
          </cell>
          <cell r="G77">
            <v>1794</v>
          </cell>
          <cell r="H77">
            <v>64.48</v>
          </cell>
          <cell r="I77">
            <v>115673.35</v>
          </cell>
          <cell r="J77">
            <v>47514.05</v>
          </cell>
          <cell r="K77" t="str">
            <v>41.07%</v>
          </cell>
        </row>
        <row r="78">
          <cell r="C78">
            <v>107728</v>
          </cell>
          <cell r="D78" t="str">
            <v>四川太极大药房连锁有限公司大邑县晋原镇北街药店</v>
          </cell>
          <cell r="E78" t="str">
            <v>城郊一片</v>
          </cell>
          <cell r="F78" t="str">
            <v>郑红艳</v>
          </cell>
          <cell r="G78">
            <v>1344</v>
          </cell>
          <cell r="H78">
            <v>85.4</v>
          </cell>
          <cell r="I78">
            <v>114776.35</v>
          </cell>
          <cell r="J78">
            <v>39002.4</v>
          </cell>
          <cell r="K78" t="str">
            <v>33.98%</v>
          </cell>
        </row>
        <row r="79">
          <cell r="C79">
            <v>2304</v>
          </cell>
          <cell r="D79" t="str">
            <v>四川太极大药房连锁有限公司成都高新区天久南巷药店</v>
          </cell>
          <cell r="E79" t="str">
            <v>南门片区</v>
          </cell>
          <cell r="F79" t="str">
            <v>陈冰雪</v>
          </cell>
          <cell r="G79">
            <v>1902</v>
          </cell>
          <cell r="H79">
            <v>72.45</v>
          </cell>
          <cell r="I79">
            <v>137803.42</v>
          </cell>
          <cell r="J79">
            <v>24177.4</v>
          </cell>
          <cell r="K79" t="str">
            <v>17.54%</v>
          </cell>
        </row>
        <row r="79">
          <cell r="O79">
            <v>120</v>
          </cell>
          <cell r="P79">
            <v>24246</v>
          </cell>
          <cell r="Q79">
            <v>-12517.2</v>
          </cell>
        </row>
        <row r="80">
          <cell r="C80">
            <v>2901</v>
          </cell>
          <cell r="D80" t="str">
            <v>四川太极大药房连锁有限公司都江堰市奎光塔街道奎光路药店</v>
          </cell>
          <cell r="E80" t="str">
            <v>城郊一片</v>
          </cell>
          <cell r="F80" t="str">
            <v>郑红艳</v>
          </cell>
          <cell r="G80">
            <v>1898</v>
          </cell>
          <cell r="H80">
            <v>59.37</v>
          </cell>
          <cell r="I80">
            <v>112683.09</v>
          </cell>
          <cell r="J80">
            <v>39873.41</v>
          </cell>
          <cell r="K80" t="str">
            <v>35.38%</v>
          </cell>
        </row>
        <row r="81">
          <cell r="C81">
            <v>105751</v>
          </cell>
          <cell r="D81" t="str">
            <v>四川太极大药房连锁有限公司高新区新下街药店</v>
          </cell>
          <cell r="E81" t="str">
            <v>南门片区</v>
          </cell>
          <cell r="F81" t="str">
            <v>陈冰雪</v>
          </cell>
          <cell r="G81">
            <v>1865</v>
          </cell>
          <cell r="H81">
            <v>59.83</v>
          </cell>
          <cell r="I81">
            <v>111579.94</v>
          </cell>
          <cell r="J81">
            <v>38312.26</v>
          </cell>
          <cell r="K81" t="str">
            <v>34.33%</v>
          </cell>
        </row>
        <row r="82">
          <cell r="C82">
            <v>106865</v>
          </cell>
          <cell r="D82" t="str">
            <v>四川太极大药房连锁有限公司武侯区丝竹路药店</v>
          </cell>
          <cell r="E82" t="str">
            <v>旗舰片区</v>
          </cell>
          <cell r="F82" t="str">
            <v>谭勤娟</v>
          </cell>
          <cell r="G82">
            <v>1407</v>
          </cell>
          <cell r="H82">
            <v>79.17</v>
          </cell>
          <cell r="I82">
            <v>111394.41</v>
          </cell>
          <cell r="J82">
            <v>38042.59</v>
          </cell>
          <cell r="K82" t="str">
            <v>34.15%</v>
          </cell>
        </row>
        <row r="83">
          <cell r="C83">
            <v>104533</v>
          </cell>
          <cell r="D83" t="str">
            <v>四川太极大药房连锁有限公司大邑县晋原镇潘家街药店</v>
          </cell>
          <cell r="E83" t="str">
            <v>城郊一片</v>
          </cell>
          <cell r="F83" t="str">
            <v>郑红艳</v>
          </cell>
          <cell r="G83">
            <v>1734</v>
          </cell>
          <cell r="H83">
            <v>63.36</v>
          </cell>
          <cell r="I83">
            <v>109867.68</v>
          </cell>
          <cell r="J83">
            <v>36585.16</v>
          </cell>
          <cell r="K83" t="str">
            <v>33.29%</v>
          </cell>
        </row>
        <row r="84">
          <cell r="C84">
            <v>2813</v>
          </cell>
          <cell r="D84" t="str">
            <v>四川太极大药房连锁有限公司青羊区红星路药店</v>
          </cell>
          <cell r="E84" t="str">
            <v>旗舰片区</v>
          </cell>
          <cell r="F84" t="str">
            <v>谭勤娟</v>
          </cell>
          <cell r="G84">
            <v>1575</v>
          </cell>
          <cell r="H84">
            <v>68.72</v>
          </cell>
          <cell r="I84">
            <v>108241.45</v>
          </cell>
          <cell r="J84">
            <v>40998.87</v>
          </cell>
          <cell r="K84" t="str">
            <v>37.87%</v>
          </cell>
        </row>
        <row r="85">
          <cell r="C85">
            <v>2886</v>
          </cell>
          <cell r="D85" t="str">
            <v>四川太极大药房连锁有限公司都江堰市幸福镇翔凤路药店</v>
          </cell>
          <cell r="E85" t="str">
            <v>城郊一片</v>
          </cell>
          <cell r="F85" t="str">
            <v>郑红艳</v>
          </cell>
          <cell r="G85">
            <v>1551</v>
          </cell>
          <cell r="H85">
            <v>69.21</v>
          </cell>
          <cell r="I85">
            <v>107340.5</v>
          </cell>
          <cell r="J85">
            <v>38712.18</v>
          </cell>
          <cell r="K85" t="str">
            <v>36.06%</v>
          </cell>
        </row>
        <row r="86">
          <cell r="C86">
            <v>2907</v>
          </cell>
          <cell r="D86" t="str">
            <v>四川太极大药房连锁有限公司温江区柳城镇凤溪大道药店</v>
          </cell>
          <cell r="E86" t="str">
            <v>南门片区</v>
          </cell>
          <cell r="F86" t="str">
            <v>陈冰雪</v>
          </cell>
          <cell r="G86">
            <v>1167</v>
          </cell>
          <cell r="H86">
            <v>91.77</v>
          </cell>
          <cell r="I86">
            <v>107090.87</v>
          </cell>
          <cell r="J86">
            <v>38005.91</v>
          </cell>
          <cell r="K86" t="str">
            <v>35.48%</v>
          </cell>
        </row>
        <row r="87">
          <cell r="C87">
            <v>2865</v>
          </cell>
          <cell r="D87" t="str">
            <v>四川太极大药房连锁有限公司邛崃市临邛镇洪川小区药店</v>
          </cell>
          <cell r="E87" t="str">
            <v>城郊一片</v>
          </cell>
          <cell r="F87" t="str">
            <v>郑红艳</v>
          </cell>
          <cell r="G87">
            <v>1722</v>
          </cell>
          <cell r="H87">
            <v>61.92</v>
          </cell>
          <cell r="I87">
            <v>106620.43</v>
          </cell>
          <cell r="J87">
            <v>40566.02</v>
          </cell>
          <cell r="K87" t="str">
            <v>38.04%</v>
          </cell>
        </row>
        <row r="88">
          <cell r="C88">
            <v>2852</v>
          </cell>
          <cell r="D88" t="str">
            <v>四川太极大药房连锁有限公司大邑县晋原镇子龙街药店</v>
          </cell>
          <cell r="E88" t="str">
            <v>城郊一片</v>
          </cell>
          <cell r="F88" t="str">
            <v>郑红艳</v>
          </cell>
          <cell r="G88">
            <v>1423</v>
          </cell>
          <cell r="H88">
            <v>74.08</v>
          </cell>
          <cell r="I88">
            <v>105421.66</v>
          </cell>
          <cell r="J88">
            <v>36680.37</v>
          </cell>
          <cell r="K88" t="str">
            <v>34.79%</v>
          </cell>
        </row>
        <row r="89">
          <cell r="C89">
            <v>102935</v>
          </cell>
          <cell r="D89" t="str">
            <v>四川太极大药房连锁有限公司青羊区童子街药店</v>
          </cell>
          <cell r="E89" t="str">
            <v>旗舰片区</v>
          </cell>
          <cell r="F89" t="str">
            <v>谭勤娟</v>
          </cell>
          <cell r="G89">
            <v>1558</v>
          </cell>
          <cell r="H89">
            <v>66.85</v>
          </cell>
          <cell r="I89">
            <v>104154.56</v>
          </cell>
          <cell r="J89">
            <v>38443.48</v>
          </cell>
          <cell r="K89" t="str">
            <v>36.91%</v>
          </cell>
        </row>
        <row r="90">
          <cell r="C90">
            <v>2916</v>
          </cell>
          <cell r="D90" t="str">
            <v>四川太极大药房连锁有限公司崇州市崇阳镇尚贤坊街药店</v>
          </cell>
          <cell r="E90" t="str">
            <v>崇州片区</v>
          </cell>
          <cell r="F90" t="str">
            <v>胡建梅</v>
          </cell>
          <cell r="G90">
            <v>1229</v>
          </cell>
          <cell r="H90">
            <v>84.09</v>
          </cell>
          <cell r="I90">
            <v>103348.78</v>
          </cell>
          <cell r="J90">
            <v>34770.1</v>
          </cell>
          <cell r="K90" t="str">
            <v>33.64%</v>
          </cell>
        </row>
        <row r="91">
          <cell r="C91">
            <v>2874</v>
          </cell>
          <cell r="D91" t="str">
            <v>四川太极大药房连锁有限公司大邑县晋原镇东街药店</v>
          </cell>
          <cell r="E91" t="str">
            <v>城郊一片</v>
          </cell>
          <cell r="F91" t="str">
            <v>郑红艳</v>
          </cell>
          <cell r="G91">
            <v>1623</v>
          </cell>
          <cell r="H91">
            <v>63.17</v>
          </cell>
          <cell r="I91">
            <v>102522.68</v>
          </cell>
          <cell r="J91">
            <v>34897.13</v>
          </cell>
          <cell r="K91" t="str">
            <v>34.03%</v>
          </cell>
        </row>
        <row r="92">
          <cell r="C92">
            <v>2414</v>
          </cell>
          <cell r="D92" t="str">
            <v>四川太极大药房连锁有限公司青羊区大石西路药店</v>
          </cell>
          <cell r="E92" t="str">
            <v>南门片区</v>
          </cell>
          <cell r="F92" t="str">
            <v>陈冰雪</v>
          </cell>
          <cell r="G92">
            <v>1680</v>
          </cell>
          <cell r="H92">
            <v>60.86</v>
          </cell>
          <cell r="I92">
            <v>102243.58</v>
          </cell>
          <cell r="J92">
            <v>38162.38</v>
          </cell>
          <cell r="K92" t="str">
            <v>37.32%</v>
          </cell>
        </row>
        <row r="93">
          <cell r="C93">
            <v>2717</v>
          </cell>
          <cell r="D93" t="str">
            <v>四川太极大药房连锁有限公司成华区万宇路药店</v>
          </cell>
          <cell r="E93" t="str">
            <v>南门片区</v>
          </cell>
          <cell r="F93" t="str">
            <v>陈冰雪</v>
          </cell>
          <cell r="G93">
            <v>1668</v>
          </cell>
          <cell r="H93">
            <v>60.86</v>
          </cell>
          <cell r="I93">
            <v>101510.8</v>
          </cell>
          <cell r="J93">
            <v>39154</v>
          </cell>
          <cell r="K93" t="str">
            <v>38.57%</v>
          </cell>
        </row>
        <row r="94">
          <cell r="C94">
            <v>2422</v>
          </cell>
          <cell r="D94" t="str">
            <v>四川太极大药房连锁有限公司金牛区金沙路药店</v>
          </cell>
          <cell r="E94" t="str">
            <v>西门片区</v>
          </cell>
          <cell r="F94" t="str">
            <v>刘琴英</v>
          </cell>
          <cell r="G94">
            <v>1592</v>
          </cell>
          <cell r="H94">
            <v>65.37</v>
          </cell>
          <cell r="I94">
            <v>104063.77</v>
          </cell>
          <cell r="J94">
            <v>35962.44</v>
          </cell>
          <cell r="K94" t="str">
            <v>34.55%</v>
          </cell>
        </row>
        <row r="94">
          <cell r="O94">
            <v>9</v>
          </cell>
          <cell r="P94">
            <v>2646</v>
          </cell>
          <cell r="Q94">
            <v>-1417.77</v>
          </cell>
        </row>
        <row r="95">
          <cell r="C95">
            <v>2883</v>
          </cell>
          <cell r="D95" t="str">
            <v>四川太极大药房连锁有限公司都江堰市聚源镇联建房药店</v>
          </cell>
          <cell r="E95" t="str">
            <v>城郊一片</v>
          </cell>
          <cell r="F95" t="str">
            <v>郑红艳</v>
          </cell>
          <cell r="G95">
            <v>1183</v>
          </cell>
          <cell r="H95">
            <v>85.24</v>
          </cell>
          <cell r="I95">
            <v>100840.83</v>
          </cell>
          <cell r="J95">
            <v>35380.95</v>
          </cell>
          <cell r="K95" t="str">
            <v>35.08%</v>
          </cell>
        </row>
        <row r="96">
          <cell r="C96">
            <v>2851</v>
          </cell>
          <cell r="D96" t="str">
            <v>四川太极大药房连锁有限公司大邑县安仁镇千禧街药店</v>
          </cell>
          <cell r="E96" t="str">
            <v>城郊一片</v>
          </cell>
          <cell r="F96" t="str">
            <v>郑红艳</v>
          </cell>
          <cell r="G96">
            <v>2085</v>
          </cell>
          <cell r="H96">
            <v>47.78</v>
          </cell>
          <cell r="I96">
            <v>99620.06</v>
          </cell>
          <cell r="J96">
            <v>30400.2</v>
          </cell>
          <cell r="K96" t="str">
            <v>30.51%</v>
          </cell>
        </row>
        <row r="97">
          <cell r="C97">
            <v>106485</v>
          </cell>
          <cell r="D97" t="str">
            <v>四川太极大药房连锁有限公司成都高新区元华二巷药店</v>
          </cell>
          <cell r="E97" t="str">
            <v>旗舰片区</v>
          </cell>
          <cell r="F97" t="str">
            <v>谭勤娟</v>
          </cell>
          <cell r="G97">
            <v>1299</v>
          </cell>
          <cell r="H97">
            <v>75.54</v>
          </cell>
          <cell r="I97">
            <v>98130.64</v>
          </cell>
          <cell r="J97">
            <v>34082.81</v>
          </cell>
          <cell r="K97" t="str">
            <v>34.73%</v>
          </cell>
        </row>
        <row r="98">
          <cell r="C98">
            <v>122198</v>
          </cell>
          <cell r="D98" t="str">
            <v>四川太极大药房连锁有限公司成华区华泰路二药店</v>
          </cell>
          <cell r="E98" t="str">
            <v>东门片区</v>
          </cell>
          <cell r="F98" t="str">
            <v>毛静静</v>
          </cell>
          <cell r="G98">
            <v>1484</v>
          </cell>
          <cell r="H98">
            <v>70.22</v>
          </cell>
          <cell r="I98">
            <v>104207.02</v>
          </cell>
          <cell r="J98">
            <v>22649.33</v>
          </cell>
          <cell r="K98" t="str">
            <v>21.73%</v>
          </cell>
        </row>
        <row r="98">
          <cell r="O98">
            <v>57</v>
          </cell>
          <cell r="P98">
            <v>10806</v>
          </cell>
          <cell r="Q98">
            <v>-5496.33</v>
          </cell>
        </row>
        <row r="99">
          <cell r="C99">
            <v>106569</v>
          </cell>
          <cell r="D99" t="str">
            <v>四川太极大药房连锁有限公司武侯区大悦路药店</v>
          </cell>
          <cell r="E99" t="str">
            <v>西门片区</v>
          </cell>
          <cell r="F99" t="str">
            <v>刘琴英</v>
          </cell>
          <cell r="G99">
            <v>1289</v>
          </cell>
          <cell r="H99">
            <v>72.34</v>
          </cell>
          <cell r="I99">
            <v>93252.66</v>
          </cell>
          <cell r="J99">
            <v>30404.11</v>
          </cell>
          <cell r="K99" t="str">
            <v>32.6%</v>
          </cell>
        </row>
        <row r="100">
          <cell r="C100">
            <v>2771</v>
          </cell>
          <cell r="D100" t="str">
            <v>四川太极大药房连锁有限公司锦江区柳翠路药店</v>
          </cell>
          <cell r="E100" t="str">
            <v>南门片区</v>
          </cell>
          <cell r="F100" t="str">
            <v>陈冰雪</v>
          </cell>
          <cell r="G100">
            <v>1667</v>
          </cell>
          <cell r="H100">
            <v>62.19</v>
          </cell>
          <cell r="I100">
            <v>103666.03</v>
          </cell>
          <cell r="J100">
            <v>29152.26</v>
          </cell>
          <cell r="K100" t="str">
            <v>28.12%</v>
          </cell>
        </row>
        <row r="100">
          <cell r="O100">
            <v>56</v>
          </cell>
          <cell r="P100">
            <v>10884</v>
          </cell>
          <cell r="Q100">
            <v>-5556.48</v>
          </cell>
        </row>
        <row r="101">
          <cell r="C101">
            <v>118951</v>
          </cell>
          <cell r="D101" t="str">
            <v>四川太极大药房连锁有限公司青羊区金祥路药店</v>
          </cell>
          <cell r="E101" t="str">
            <v>南门片区</v>
          </cell>
          <cell r="F101" t="str">
            <v>陈冰雪</v>
          </cell>
          <cell r="G101">
            <v>1527</v>
          </cell>
          <cell r="H101">
            <v>65.25</v>
          </cell>
          <cell r="I101">
            <v>99642.24</v>
          </cell>
          <cell r="J101">
            <v>29902.92</v>
          </cell>
          <cell r="K101" t="str">
            <v>30.01%</v>
          </cell>
        </row>
        <row r="101">
          <cell r="O101">
            <v>39</v>
          </cell>
          <cell r="P101">
            <v>7158</v>
          </cell>
          <cell r="Q101">
            <v>-3651.81</v>
          </cell>
        </row>
        <row r="102">
          <cell r="C102">
            <v>2714</v>
          </cell>
          <cell r="D102" t="str">
            <v>四川太极大药房连锁有限公司成华区华康路药店</v>
          </cell>
          <cell r="E102" t="str">
            <v>东门片区</v>
          </cell>
          <cell r="F102" t="str">
            <v>毛静静</v>
          </cell>
          <cell r="G102">
            <v>1507</v>
          </cell>
          <cell r="H102">
            <v>63.09</v>
          </cell>
          <cell r="I102">
            <v>95073.16</v>
          </cell>
          <cell r="J102">
            <v>34634.26</v>
          </cell>
          <cell r="K102" t="str">
            <v>36.42%</v>
          </cell>
        </row>
        <row r="102">
          <cell r="O102">
            <v>26</v>
          </cell>
          <cell r="P102">
            <v>2808</v>
          </cell>
          <cell r="Q102">
            <v>-1265.94</v>
          </cell>
        </row>
        <row r="103">
          <cell r="C103">
            <v>2888</v>
          </cell>
          <cell r="D103" t="str">
            <v>四川太极大药房连锁有限公司都江堰市蒲阳镇问道西路药店</v>
          </cell>
          <cell r="E103" t="str">
            <v>城郊一片</v>
          </cell>
          <cell r="F103" t="str">
            <v>郑红艳</v>
          </cell>
          <cell r="G103">
            <v>1554</v>
          </cell>
          <cell r="H103">
            <v>59.04</v>
          </cell>
          <cell r="I103">
            <v>91752.57</v>
          </cell>
          <cell r="J103">
            <v>33287.54</v>
          </cell>
          <cell r="K103" t="str">
            <v>36.27%</v>
          </cell>
        </row>
        <row r="104">
          <cell r="C104">
            <v>2715</v>
          </cell>
          <cell r="D104" t="str">
            <v>四川太极大药房连锁有限公司双流县西航港街道锦华路一段药店</v>
          </cell>
          <cell r="E104" t="str">
            <v>新津片</v>
          </cell>
          <cell r="F104" t="str">
            <v>王燕丽</v>
          </cell>
          <cell r="G104">
            <v>1482</v>
          </cell>
          <cell r="H104">
            <v>61.66</v>
          </cell>
          <cell r="I104">
            <v>91372.73</v>
          </cell>
          <cell r="J104">
            <v>34261.14</v>
          </cell>
          <cell r="K104" t="str">
            <v>37.49%</v>
          </cell>
        </row>
        <row r="105">
          <cell r="C105">
            <v>115971</v>
          </cell>
          <cell r="D105" t="str">
            <v>四川太极大药房连锁有限公司成都高新区天顺路药店</v>
          </cell>
          <cell r="E105" t="str">
            <v>南门片区</v>
          </cell>
          <cell r="F105" t="str">
            <v>陈冰雪</v>
          </cell>
          <cell r="G105">
            <v>1294</v>
          </cell>
          <cell r="H105">
            <v>70.2</v>
          </cell>
          <cell r="I105">
            <v>90841.06</v>
          </cell>
          <cell r="J105">
            <v>32106.66</v>
          </cell>
          <cell r="K105" t="str">
            <v>35.34%</v>
          </cell>
        </row>
        <row r="106">
          <cell r="C106">
            <v>2153</v>
          </cell>
          <cell r="D106" t="str">
            <v>四川太极大药房连锁有限公司成都高新区吉瑞三路二药房</v>
          </cell>
          <cell r="E106" t="str">
            <v>南门片区</v>
          </cell>
          <cell r="F106" t="str">
            <v>陈冰雪</v>
          </cell>
          <cell r="G106">
            <v>2091</v>
          </cell>
          <cell r="H106">
            <v>43.05</v>
          </cell>
          <cell r="I106">
            <v>90026.48</v>
          </cell>
          <cell r="J106">
            <v>34874.36</v>
          </cell>
          <cell r="K106" t="str">
            <v>38.73%</v>
          </cell>
        </row>
        <row r="107">
          <cell r="C107">
            <v>117310</v>
          </cell>
          <cell r="D107" t="str">
            <v>四川太极大药房连锁有限公司武侯区长寿路药店</v>
          </cell>
          <cell r="E107" t="str">
            <v>旗舰片区</v>
          </cell>
          <cell r="F107" t="str">
            <v>谭勤娟</v>
          </cell>
          <cell r="G107">
            <v>1125</v>
          </cell>
          <cell r="H107">
            <v>79.21</v>
          </cell>
          <cell r="I107">
            <v>89108.38</v>
          </cell>
          <cell r="J107">
            <v>33559.72</v>
          </cell>
          <cell r="K107" t="str">
            <v>37.66%</v>
          </cell>
        </row>
        <row r="108">
          <cell r="C108">
            <v>2873</v>
          </cell>
          <cell r="D108" t="str">
            <v>四川太极大药房连锁有限公司大邑县沙渠镇利民街药店</v>
          </cell>
          <cell r="E108" t="str">
            <v>城郊一片</v>
          </cell>
          <cell r="F108" t="str">
            <v>郑红艳</v>
          </cell>
          <cell r="G108">
            <v>1328</v>
          </cell>
          <cell r="H108">
            <v>67.1</v>
          </cell>
          <cell r="I108">
            <v>89107.1</v>
          </cell>
          <cell r="J108">
            <v>31764.01</v>
          </cell>
          <cell r="K108" t="str">
            <v>35.64%</v>
          </cell>
        </row>
        <row r="109">
          <cell r="C109">
            <v>110378</v>
          </cell>
          <cell r="D109" t="str">
            <v>四川太极大药房连锁有限公司都江堰市永丰街道宝莲路药店</v>
          </cell>
          <cell r="E109" t="str">
            <v>城郊一片</v>
          </cell>
          <cell r="F109" t="str">
            <v>郑红艳</v>
          </cell>
          <cell r="G109">
            <v>1005</v>
          </cell>
          <cell r="H109">
            <v>88.47</v>
          </cell>
          <cell r="I109">
            <v>88912.52</v>
          </cell>
          <cell r="J109">
            <v>30301.46</v>
          </cell>
          <cell r="K109" t="str">
            <v>34.08%</v>
          </cell>
        </row>
        <row r="110">
          <cell r="C110">
            <v>113008</v>
          </cell>
          <cell r="D110" t="str">
            <v>四川太极大药房连锁有限公司成都高新区尚锦路药店</v>
          </cell>
          <cell r="E110" t="str">
            <v>西门片区</v>
          </cell>
          <cell r="F110" t="str">
            <v>刘琴英</v>
          </cell>
          <cell r="G110">
            <v>1419</v>
          </cell>
          <cell r="H110">
            <v>67.73</v>
          </cell>
          <cell r="I110">
            <v>96105.09</v>
          </cell>
          <cell r="J110">
            <v>21974.15</v>
          </cell>
          <cell r="K110" t="str">
            <v>22.86%</v>
          </cell>
        </row>
        <row r="110">
          <cell r="O110">
            <v>25</v>
          </cell>
          <cell r="P110">
            <v>7350</v>
          </cell>
          <cell r="Q110">
            <v>-3938.25</v>
          </cell>
        </row>
        <row r="111">
          <cell r="C111">
            <v>118151</v>
          </cell>
          <cell r="D111" t="str">
            <v>四川太极大药房连锁有限公司金牛区沙湾东一路药店</v>
          </cell>
          <cell r="E111" t="str">
            <v>西门片区</v>
          </cell>
          <cell r="F111" t="str">
            <v>刘琴英</v>
          </cell>
          <cell r="G111">
            <v>1456</v>
          </cell>
          <cell r="H111">
            <v>60.04</v>
          </cell>
          <cell r="I111">
            <v>87425.44</v>
          </cell>
          <cell r="J111">
            <v>29286.39</v>
          </cell>
          <cell r="K111" t="str">
            <v>33.49%</v>
          </cell>
        </row>
        <row r="112">
          <cell r="C112">
            <v>119622</v>
          </cell>
          <cell r="D112" t="str">
            <v>四川太极大药房连锁有限公司武侯区高攀西巷药店</v>
          </cell>
          <cell r="E112" t="str">
            <v>旗舰片区</v>
          </cell>
          <cell r="F112" t="str">
            <v>谭勤娟</v>
          </cell>
          <cell r="G112">
            <v>1188</v>
          </cell>
          <cell r="H112">
            <v>72.97</v>
          </cell>
          <cell r="I112">
            <v>86685.48</v>
          </cell>
          <cell r="J112">
            <v>32028.19</v>
          </cell>
          <cell r="K112" t="str">
            <v>36.94%</v>
          </cell>
        </row>
        <row r="113">
          <cell r="C113">
            <v>119262</v>
          </cell>
          <cell r="D113" t="str">
            <v>四川太极大药房连锁有限公司成华区驷马桥三路药店</v>
          </cell>
          <cell r="E113" t="str">
            <v>东门片区</v>
          </cell>
          <cell r="F113" t="str">
            <v>毛静静</v>
          </cell>
          <cell r="G113">
            <v>1595</v>
          </cell>
          <cell r="H113">
            <v>53.65</v>
          </cell>
          <cell r="I113">
            <v>85573.45</v>
          </cell>
          <cell r="J113">
            <v>32033.96</v>
          </cell>
          <cell r="K113" t="str">
            <v>37.43%</v>
          </cell>
        </row>
        <row r="114">
          <cell r="C114">
            <v>2837</v>
          </cell>
          <cell r="D114" t="str">
            <v>四川太极大药房连锁有限公司邛崃市羊安镇永康大道药店</v>
          </cell>
          <cell r="E114" t="str">
            <v>城郊一片</v>
          </cell>
          <cell r="F114" t="str">
            <v>郑红艳</v>
          </cell>
          <cell r="G114">
            <v>1340</v>
          </cell>
          <cell r="H114">
            <v>62.79</v>
          </cell>
          <cell r="I114">
            <v>84140.21</v>
          </cell>
          <cell r="J114">
            <v>31831.43</v>
          </cell>
          <cell r="K114" t="str">
            <v>37.83%</v>
          </cell>
        </row>
        <row r="115">
          <cell r="C115">
            <v>112415</v>
          </cell>
          <cell r="D115" t="str">
            <v>四川太极大药房连锁有限公司金牛区五福桥东路药店</v>
          </cell>
          <cell r="E115" t="str">
            <v>西门片区</v>
          </cell>
          <cell r="F115" t="str">
            <v>刘琴英</v>
          </cell>
          <cell r="G115">
            <v>1575</v>
          </cell>
          <cell r="H115">
            <v>53.35</v>
          </cell>
          <cell r="I115">
            <v>84031.22</v>
          </cell>
          <cell r="J115">
            <v>27351.3</v>
          </cell>
          <cell r="K115" t="str">
            <v>32.54%</v>
          </cell>
        </row>
        <row r="116">
          <cell r="C116">
            <v>113025</v>
          </cell>
          <cell r="D116" t="str">
            <v>四川太极大药房连锁有限公司青羊区蜀鑫路药店</v>
          </cell>
          <cell r="E116" t="str">
            <v>南门片区</v>
          </cell>
          <cell r="F116" t="str">
            <v>陈冰雪</v>
          </cell>
          <cell r="G116">
            <v>1500</v>
          </cell>
          <cell r="H116">
            <v>55.65</v>
          </cell>
          <cell r="I116">
            <v>83480.41</v>
          </cell>
          <cell r="J116">
            <v>29559.97</v>
          </cell>
          <cell r="K116" t="str">
            <v>35.4%</v>
          </cell>
        </row>
        <row r="117">
          <cell r="C117">
            <v>104429</v>
          </cell>
          <cell r="D117" t="str">
            <v>四川太极大药房连锁有限公司武侯区大华街药店</v>
          </cell>
          <cell r="E117" t="str">
            <v>南门片区</v>
          </cell>
          <cell r="F117" t="str">
            <v>陈冰雪</v>
          </cell>
          <cell r="G117">
            <v>1370</v>
          </cell>
          <cell r="H117">
            <v>60.01</v>
          </cell>
          <cell r="I117">
            <v>82210.04</v>
          </cell>
          <cell r="J117">
            <v>27805.33</v>
          </cell>
          <cell r="K117" t="str">
            <v>33.82%</v>
          </cell>
        </row>
        <row r="118">
          <cell r="C118">
            <v>2483</v>
          </cell>
          <cell r="D118" t="str">
            <v>四川太极大药房连锁有限公司金牛区蓉北商贸大道药店</v>
          </cell>
          <cell r="E118" t="str">
            <v>西门片区</v>
          </cell>
          <cell r="F118" t="str">
            <v>刘琴英</v>
          </cell>
          <cell r="G118">
            <v>1304</v>
          </cell>
          <cell r="H118">
            <v>207.43</v>
          </cell>
          <cell r="I118">
            <v>270484.52</v>
          </cell>
          <cell r="J118">
            <v>62672.36</v>
          </cell>
          <cell r="K118" t="str">
            <v>23.17%</v>
          </cell>
        </row>
        <row r="118">
          <cell r="O118">
            <v>188</v>
          </cell>
          <cell r="P118">
            <v>95466.17</v>
          </cell>
          <cell r="Q118">
            <v>10893.49</v>
          </cell>
        </row>
        <row r="119">
          <cell r="C119">
            <v>2816</v>
          </cell>
          <cell r="D119" t="str">
            <v>四川太极大药房连锁有限公司成华区双林路药店</v>
          </cell>
          <cell r="E119" t="str">
            <v>东门片区</v>
          </cell>
          <cell r="F119" t="str">
            <v>毛静静</v>
          </cell>
          <cell r="G119">
            <v>1473</v>
          </cell>
          <cell r="H119">
            <v>53.86</v>
          </cell>
          <cell r="I119">
            <v>79336.45</v>
          </cell>
          <cell r="J119">
            <v>30273.31</v>
          </cell>
          <cell r="K119" t="str">
            <v>38.15%</v>
          </cell>
        </row>
        <row r="120">
          <cell r="C120">
            <v>2326</v>
          </cell>
          <cell r="D120" t="str">
            <v>四川太极大药房连锁有限公司成华区建业路药店</v>
          </cell>
          <cell r="E120" t="str">
            <v>旗舰片区</v>
          </cell>
          <cell r="F120" t="str">
            <v>谭勤娟</v>
          </cell>
          <cell r="G120">
            <v>1099</v>
          </cell>
          <cell r="H120">
            <v>71.2</v>
          </cell>
          <cell r="I120">
            <v>78253.06</v>
          </cell>
          <cell r="J120">
            <v>26013.83</v>
          </cell>
          <cell r="K120" t="str">
            <v>33.24%</v>
          </cell>
        </row>
        <row r="121">
          <cell r="C121">
            <v>102479</v>
          </cell>
          <cell r="D121" t="str">
            <v>四川太极大药房连锁有限公司锦江区劼人路药店</v>
          </cell>
          <cell r="E121" t="str">
            <v>东门片区</v>
          </cell>
          <cell r="F121" t="str">
            <v>毛静静</v>
          </cell>
          <cell r="G121">
            <v>1574</v>
          </cell>
          <cell r="H121">
            <v>48.22</v>
          </cell>
          <cell r="I121">
            <v>75901.1</v>
          </cell>
          <cell r="J121">
            <v>29132.68</v>
          </cell>
          <cell r="K121" t="str">
            <v>38.38%</v>
          </cell>
        </row>
        <row r="122">
          <cell r="C122">
            <v>2844</v>
          </cell>
          <cell r="D122" t="str">
            <v>四川太极大药房连锁有限公司大邑县新场镇文昌街药店</v>
          </cell>
          <cell r="E122" t="str">
            <v>城郊一片</v>
          </cell>
          <cell r="F122" t="str">
            <v>郑红艳</v>
          </cell>
          <cell r="G122">
            <v>1078</v>
          </cell>
          <cell r="H122">
            <v>69.98</v>
          </cell>
          <cell r="I122">
            <v>75433.34</v>
          </cell>
          <cell r="J122">
            <v>25382.13</v>
          </cell>
          <cell r="K122" t="str">
            <v>33.64%</v>
          </cell>
        </row>
        <row r="123">
          <cell r="C123">
            <v>123007</v>
          </cell>
          <cell r="D123" t="str">
            <v>四川太极大药房连锁有限公司大邑县青霞街道元通路南段药店</v>
          </cell>
          <cell r="E123" t="str">
            <v>城郊一片</v>
          </cell>
          <cell r="F123" t="str">
            <v>郑红艳</v>
          </cell>
          <cell r="G123">
            <v>1144</v>
          </cell>
          <cell r="H123">
            <v>65.94</v>
          </cell>
          <cell r="I123">
            <v>75430.51</v>
          </cell>
          <cell r="J123">
            <v>25761.06</v>
          </cell>
          <cell r="K123" t="str">
            <v>34.15%</v>
          </cell>
        </row>
        <row r="124">
          <cell r="C124">
            <v>102564</v>
          </cell>
          <cell r="D124" t="str">
            <v>四川太极大药房连锁有限公司邛崃市文君街道办翠荫街药店</v>
          </cell>
          <cell r="E124" t="str">
            <v>城郊一片</v>
          </cell>
          <cell r="F124" t="str">
            <v>郑红艳</v>
          </cell>
          <cell r="G124">
            <v>943</v>
          </cell>
          <cell r="H124">
            <v>79.31</v>
          </cell>
          <cell r="I124">
            <v>74785.6</v>
          </cell>
          <cell r="J124">
            <v>26540.73</v>
          </cell>
          <cell r="K124" t="str">
            <v>35.48%</v>
          </cell>
        </row>
        <row r="125">
          <cell r="C125">
            <v>2409</v>
          </cell>
          <cell r="D125" t="str">
            <v>四川太极大药房连锁有限公司金牛区黄苑东街药店</v>
          </cell>
          <cell r="E125" t="str">
            <v>西门片区</v>
          </cell>
          <cell r="F125" t="str">
            <v>刘琴英</v>
          </cell>
          <cell r="G125">
            <v>1273</v>
          </cell>
          <cell r="H125">
            <v>58.41</v>
          </cell>
          <cell r="I125">
            <v>74349.79</v>
          </cell>
          <cell r="J125">
            <v>30624.07</v>
          </cell>
          <cell r="K125" t="str">
            <v>41.18%</v>
          </cell>
        </row>
        <row r="126">
          <cell r="C126">
            <v>2713</v>
          </cell>
          <cell r="D126" t="str">
            <v>四川太极大药房连锁有限公司双流区东升街道三强西路药店</v>
          </cell>
          <cell r="E126" t="str">
            <v>新津片</v>
          </cell>
          <cell r="F126" t="str">
            <v>王燕丽</v>
          </cell>
          <cell r="G126">
            <v>1576</v>
          </cell>
          <cell r="H126">
            <v>46.51</v>
          </cell>
          <cell r="I126">
            <v>73302.63</v>
          </cell>
          <cell r="J126">
            <v>27445.33</v>
          </cell>
          <cell r="K126" t="str">
            <v>37.44%</v>
          </cell>
        </row>
        <row r="127">
          <cell r="C127">
            <v>102567</v>
          </cell>
          <cell r="D127" t="str">
            <v>四川太极大药房连锁有限公司新津县五津镇武阳西路药店</v>
          </cell>
          <cell r="E127" t="str">
            <v>新津片</v>
          </cell>
          <cell r="F127" t="str">
            <v>王燕丽</v>
          </cell>
          <cell r="G127">
            <v>1042</v>
          </cell>
          <cell r="H127">
            <v>69.13</v>
          </cell>
          <cell r="I127">
            <v>72031.89</v>
          </cell>
          <cell r="J127">
            <v>25255.34</v>
          </cell>
          <cell r="K127" t="str">
            <v>35.06%</v>
          </cell>
        </row>
        <row r="128">
          <cell r="C128">
            <v>2853</v>
          </cell>
          <cell r="D128" t="str">
            <v>四川太极大药房连锁有限公司大邑县晋原镇东壕沟北段药店</v>
          </cell>
          <cell r="E128" t="str">
            <v>城郊一片</v>
          </cell>
          <cell r="F128" t="str">
            <v>郑红艳</v>
          </cell>
          <cell r="G128">
            <v>1041</v>
          </cell>
          <cell r="H128">
            <v>67.44</v>
          </cell>
          <cell r="I128">
            <v>70209.74</v>
          </cell>
          <cell r="J128">
            <v>23325.33</v>
          </cell>
          <cell r="K128" t="str">
            <v>33.22%</v>
          </cell>
        </row>
        <row r="129">
          <cell r="C129">
            <v>118758</v>
          </cell>
          <cell r="D129" t="str">
            <v>四川太极大药房连锁有限公司成华区水碾河路药店</v>
          </cell>
          <cell r="E129" t="str">
            <v>东门片区</v>
          </cell>
          <cell r="F129" t="str">
            <v>毛静静</v>
          </cell>
          <cell r="G129">
            <v>1390</v>
          </cell>
          <cell r="H129">
            <v>51.76</v>
          </cell>
          <cell r="I129">
            <v>71943.41</v>
          </cell>
          <cell r="J129">
            <v>22068.58</v>
          </cell>
          <cell r="K129" t="str">
            <v>30.67%</v>
          </cell>
        </row>
        <row r="129">
          <cell r="O129">
            <v>30</v>
          </cell>
          <cell r="P129">
            <v>3240</v>
          </cell>
          <cell r="Q129">
            <v>-1460.7</v>
          </cell>
        </row>
        <row r="130">
          <cell r="C130">
            <v>1950</v>
          </cell>
          <cell r="D130" t="str">
            <v>四川太极大药房连锁有限公司成都高新区泰和二街三药店</v>
          </cell>
          <cell r="E130" t="str">
            <v>南门片区</v>
          </cell>
          <cell r="F130" t="str">
            <v>陈冰雪</v>
          </cell>
          <cell r="G130">
            <v>1076</v>
          </cell>
          <cell r="H130">
            <v>63.09</v>
          </cell>
          <cell r="I130">
            <v>67884.01</v>
          </cell>
          <cell r="J130">
            <v>24527.21</v>
          </cell>
          <cell r="K130" t="str">
            <v>36.13%</v>
          </cell>
        </row>
        <row r="131">
          <cell r="C131">
            <v>117923</v>
          </cell>
          <cell r="D131" t="str">
            <v>四川太极大药房连锁有限公司大邑县晋原街道观音阁街西段药店</v>
          </cell>
          <cell r="E131" t="str">
            <v>城郊一片</v>
          </cell>
          <cell r="F131" t="str">
            <v>郑红艳</v>
          </cell>
          <cell r="G131">
            <v>1076</v>
          </cell>
          <cell r="H131">
            <v>62.04</v>
          </cell>
          <cell r="I131">
            <v>66751.19</v>
          </cell>
          <cell r="J131">
            <v>26767.86</v>
          </cell>
          <cell r="K131" t="str">
            <v>40.1%</v>
          </cell>
        </row>
        <row r="132">
          <cell r="C132">
            <v>2894</v>
          </cell>
          <cell r="D132" t="str">
            <v>四川太极大药房连锁有限公司崇州市三江镇崇新路药店</v>
          </cell>
          <cell r="E132" t="str">
            <v>崇州片区</v>
          </cell>
          <cell r="F132" t="str">
            <v>胡建梅</v>
          </cell>
          <cell r="G132">
            <v>834</v>
          </cell>
          <cell r="H132">
            <v>74.08</v>
          </cell>
          <cell r="I132">
            <v>61785.19</v>
          </cell>
          <cell r="J132">
            <v>23361.52</v>
          </cell>
          <cell r="K132" t="str">
            <v>37.81%</v>
          </cell>
        </row>
        <row r="133">
          <cell r="C133">
            <v>2905</v>
          </cell>
          <cell r="D133" t="str">
            <v>四川太极大药房连锁有限公司崇州市崇阳镇文化西街药店</v>
          </cell>
          <cell r="E133" t="str">
            <v>崇州片区</v>
          </cell>
          <cell r="F133" t="str">
            <v>胡建梅</v>
          </cell>
          <cell r="G133">
            <v>1043</v>
          </cell>
          <cell r="H133">
            <v>58.19</v>
          </cell>
          <cell r="I133">
            <v>60690.97</v>
          </cell>
          <cell r="J133">
            <v>21431.94</v>
          </cell>
          <cell r="K133" t="str">
            <v>35.31%</v>
          </cell>
        </row>
        <row r="134">
          <cell r="C134">
            <v>2839</v>
          </cell>
          <cell r="D134" t="str">
            <v>四川太极大药房连锁有限公司新津县兴义镇万兴路药店</v>
          </cell>
          <cell r="E134" t="str">
            <v>新津片</v>
          </cell>
          <cell r="F134" t="str">
            <v>王燕丽</v>
          </cell>
          <cell r="G134">
            <v>886</v>
          </cell>
          <cell r="H134">
            <v>64.84</v>
          </cell>
          <cell r="I134">
            <v>57447.01</v>
          </cell>
          <cell r="J134">
            <v>20499.4</v>
          </cell>
          <cell r="K134" t="str">
            <v>35.68%</v>
          </cell>
        </row>
        <row r="135">
          <cell r="C135">
            <v>117637</v>
          </cell>
          <cell r="D135" t="str">
            <v>四川太极大药房连锁有限公司大邑县晋原街道金巷西街药店</v>
          </cell>
          <cell r="E135" t="str">
            <v>城郊一片</v>
          </cell>
          <cell r="F135" t="str">
            <v>郑红艳</v>
          </cell>
          <cell r="G135">
            <v>1087</v>
          </cell>
          <cell r="H135">
            <v>52.27</v>
          </cell>
          <cell r="I135">
            <v>56814.92</v>
          </cell>
          <cell r="J135">
            <v>19926.54</v>
          </cell>
          <cell r="K135" t="str">
            <v>35.07%</v>
          </cell>
        </row>
        <row r="136">
          <cell r="C136">
            <v>2274</v>
          </cell>
          <cell r="D136" t="str">
            <v>四川太极大药房连锁有限公司成都高新区肖家河正街药店</v>
          </cell>
          <cell r="E136" t="str">
            <v>旗舰片区</v>
          </cell>
          <cell r="F136" t="str">
            <v>谭勤娟</v>
          </cell>
          <cell r="G136">
            <v>869</v>
          </cell>
          <cell r="H136">
            <v>64.58</v>
          </cell>
          <cell r="I136">
            <v>56117.27</v>
          </cell>
          <cell r="J136">
            <v>18965.27</v>
          </cell>
          <cell r="K136" t="str">
            <v>33.79%</v>
          </cell>
        </row>
        <row r="137">
          <cell r="C137">
            <v>104838</v>
          </cell>
          <cell r="D137" t="str">
            <v>四川太极大药房连锁有限公司崇州市崇阳镇蜀州中路药店</v>
          </cell>
          <cell r="E137" t="str">
            <v>崇州片区</v>
          </cell>
          <cell r="F137" t="str">
            <v>胡建梅</v>
          </cell>
          <cell r="G137">
            <v>1078</v>
          </cell>
          <cell r="H137">
            <v>51.75</v>
          </cell>
          <cell r="I137">
            <v>55791.39</v>
          </cell>
          <cell r="J137">
            <v>20078.56</v>
          </cell>
          <cell r="K137" t="str">
            <v>35.98%</v>
          </cell>
        </row>
        <row r="138">
          <cell r="C138">
            <v>298747</v>
          </cell>
          <cell r="D138" t="str">
            <v>四川太极大药房连锁有限公司青羊区文和路药店</v>
          </cell>
          <cell r="E138" t="str">
            <v>西门片区</v>
          </cell>
          <cell r="F138" t="str">
            <v>刘琴英</v>
          </cell>
          <cell r="G138">
            <v>868</v>
          </cell>
          <cell r="H138">
            <v>62.73</v>
          </cell>
          <cell r="I138">
            <v>54453.23</v>
          </cell>
          <cell r="J138">
            <v>19873.14</v>
          </cell>
          <cell r="K138" t="str">
            <v>36.49%</v>
          </cell>
        </row>
        <row r="139">
          <cell r="C139">
            <v>106568</v>
          </cell>
          <cell r="D139" t="str">
            <v>四川太极大药房连锁有限公司高新区中和公济桥路药店</v>
          </cell>
          <cell r="E139" t="str">
            <v>南门片区</v>
          </cell>
          <cell r="F139" t="str">
            <v>陈冰雪</v>
          </cell>
          <cell r="G139">
            <v>1283</v>
          </cell>
          <cell r="H139">
            <v>44.83</v>
          </cell>
          <cell r="I139">
            <v>57520.46</v>
          </cell>
          <cell r="J139">
            <v>21583.16</v>
          </cell>
          <cell r="K139" t="str">
            <v>37.52%</v>
          </cell>
        </row>
        <row r="139">
          <cell r="O139">
            <v>20</v>
          </cell>
          <cell r="P139">
            <v>4020</v>
          </cell>
          <cell r="Q139">
            <v>-2062.2</v>
          </cell>
        </row>
        <row r="140">
          <cell r="C140">
            <v>104430</v>
          </cell>
          <cell r="D140" t="str">
            <v>四川太极大药房连锁有限公司高新区中和大道药店</v>
          </cell>
          <cell r="E140" t="str">
            <v>南门片区</v>
          </cell>
          <cell r="F140" t="str">
            <v>陈冰雪</v>
          </cell>
          <cell r="G140">
            <v>1091</v>
          </cell>
          <cell r="H140">
            <v>61.21</v>
          </cell>
          <cell r="I140">
            <v>66776.63</v>
          </cell>
          <cell r="J140">
            <v>11784.37</v>
          </cell>
          <cell r="K140" t="str">
            <v>17.64%</v>
          </cell>
        </row>
        <row r="140">
          <cell r="O140">
            <v>79</v>
          </cell>
          <cell r="P140">
            <v>14610</v>
          </cell>
          <cell r="Q140">
            <v>-7461.15</v>
          </cell>
        </row>
        <row r="141">
          <cell r="C141">
            <v>128640</v>
          </cell>
          <cell r="D141" t="str">
            <v>四川太极大药房连锁有限公司郫都区红光街道红高东路药店</v>
          </cell>
          <cell r="E141" t="str">
            <v>西门片区</v>
          </cell>
          <cell r="F141" t="str">
            <v>刘琴英</v>
          </cell>
          <cell r="G141">
            <v>625</v>
          </cell>
          <cell r="H141">
            <v>48.25</v>
          </cell>
          <cell r="I141">
            <v>30153.75</v>
          </cell>
          <cell r="J141">
            <v>11198.7</v>
          </cell>
          <cell r="K141" t="str">
            <v>37.13%</v>
          </cell>
        </row>
        <row r="142">
          <cell r="C142">
            <v>301263</v>
          </cell>
          <cell r="D142" t="str">
            <v>四川太极大药房连锁有限公司剑南大道药店</v>
          </cell>
          <cell r="E142" t="str">
            <v>南门片区</v>
          </cell>
          <cell r="F142" t="str">
            <v>陈冰雪</v>
          </cell>
          <cell r="G142">
            <v>1069</v>
          </cell>
          <cell r="H142">
            <v>44.5</v>
          </cell>
          <cell r="I142">
            <v>47568.01</v>
          </cell>
          <cell r="J142">
            <v>17780.46</v>
          </cell>
          <cell r="K142" t="str">
            <v>37.37%</v>
          </cell>
        </row>
        <row r="143">
          <cell r="C143">
            <v>302867</v>
          </cell>
          <cell r="D143" t="str">
            <v>四川太极大药房连锁有限公司新都区大丰街道华美东街药店</v>
          </cell>
          <cell r="E143" t="str">
            <v>东门片区</v>
          </cell>
          <cell r="F143" t="str">
            <v>毛静静</v>
          </cell>
          <cell r="G143">
            <v>986</v>
          </cell>
          <cell r="H143">
            <v>42.53</v>
          </cell>
          <cell r="I143">
            <v>41939.5</v>
          </cell>
          <cell r="J143">
            <v>14274.2</v>
          </cell>
          <cell r="K143" t="str">
            <v>34.03%</v>
          </cell>
        </row>
        <row r="144">
          <cell r="C144">
            <v>2413</v>
          </cell>
          <cell r="D144" t="str">
            <v>四川太极大药房连锁有限公司武侯区聚萃街药店</v>
          </cell>
          <cell r="E144" t="str">
            <v>西门片区</v>
          </cell>
          <cell r="F144" t="str">
            <v>刘琴英</v>
          </cell>
          <cell r="G144">
            <v>770</v>
          </cell>
          <cell r="H144">
            <v>46.78</v>
          </cell>
          <cell r="I144">
            <v>36022.78</v>
          </cell>
          <cell r="J144">
            <v>11698.43</v>
          </cell>
          <cell r="K144" t="str">
            <v>32.47%</v>
          </cell>
        </row>
        <row r="145">
          <cell r="C145">
            <v>122686</v>
          </cell>
          <cell r="D145" t="str">
            <v>四川太极大药房连锁有限公司大邑县晋原街道蜀望路药店</v>
          </cell>
          <cell r="E145" t="str">
            <v>城郊一片</v>
          </cell>
          <cell r="F145" t="str">
            <v>郑红艳</v>
          </cell>
          <cell r="G145">
            <v>587</v>
          </cell>
          <cell r="H145">
            <v>55.63</v>
          </cell>
          <cell r="I145">
            <v>32652.5</v>
          </cell>
          <cell r="J145">
            <v>11684.88</v>
          </cell>
          <cell r="K145" t="str">
            <v>35.78%</v>
          </cell>
        </row>
        <row r="146">
          <cell r="C146">
            <v>113298</v>
          </cell>
          <cell r="D146" t="str">
            <v>四川太极大药房连锁有限公司武侯区逸都路药店</v>
          </cell>
          <cell r="E146" t="str">
            <v>南门片区</v>
          </cell>
          <cell r="F146" t="str">
            <v>陈冰雪</v>
          </cell>
          <cell r="G146">
            <v>431</v>
          </cell>
          <cell r="H146">
            <v>50.53</v>
          </cell>
          <cell r="I146">
            <v>21779.97</v>
          </cell>
          <cell r="J146">
            <v>7694.72</v>
          </cell>
          <cell r="K146" t="str">
            <v>35.32%</v>
          </cell>
        </row>
        <row r="147">
          <cell r="C147">
            <v>2408</v>
          </cell>
          <cell r="D147" t="str">
            <v>四川太极大药房连锁有限公司金牛区沙河源药店</v>
          </cell>
          <cell r="E147" t="str">
            <v>西门片区</v>
          </cell>
          <cell r="F147" t="str">
            <v>刘琴英</v>
          </cell>
          <cell r="G147">
            <v>284</v>
          </cell>
          <cell r="H147">
            <v>60.41</v>
          </cell>
          <cell r="I147">
            <v>17155.51</v>
          </cell>
          <cell r="J147">
            <v>5919.32</v>
          </cell>
          <cell r="K147" t="str">
            <v>34.5%</v>
          </cell>
        </row>
        <row r="148">
          <cell r="C148" t="str">
            <v>合计</v>
          </cell>
          <cell r="D148" t="str">
            <v/>
          </cell>
          <cell r="E148" t="str">
            <v/>
          </cell>
          <cell r="F148" t="str">
            <v/>
          </cell>
          <cell r="G148">
            <v>292087</v>
          </cell>
          <cell r="H148">
            <v>78.27</v>
          </cell>
          <cell r="I148">
            <v>23217376.96</v>
          </cell>
          <cell r="J148">
            <v>7535860.3</v>
          </cell>
          <cell r="K148" t="str">
            <v>30.89%</v>
          </cell>
          <cell r="L148">
            <v>661</v>
          </cell>
          <cell r="M148">
            <v>1887570.92</v>
          </cell>
          <cell r="N148">
            <v>23538.9700000001</v>
          </cell>
          <cell r="O148">
            <v>1129</v>
          </cell>
          <cell r="P148">
            <v>284522.17</v>
          </cell>
          <cell r="Q148">
            <v>-86538.27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6"/>
  <sheetViews>
    <sheetView tabSelected="1" topLeftCell="J1" workbookViewId="0">
      <selection activeCell="AB12" sqref="AB12"/>
    </sheetView>
  </sheetViews>
  <sheetFormatPr defaultColWidth="9" defaultRowHeight="13.5"/>
  <cols>
    <col min="1" max="2" width="9" style="1"/>
    <col min="3" max="3" width="46" style="1" customWidth="1"/>
    <col min="4" max="4" width="12.875" style="1" customWidth="1"/>
    <col min="5" max="6" width="18" style="1" customWidth="1"/>
    <col min="7" max="7" width="12.25" style="1" customWidth="1"/>
    <col min="8" max="8" width="8.75" style="1" customWidth="1"/>
    <col min="9" max="9" width="13" style="2" customWidth="1"/>
    <col min="10" max="11" width="13" style="1" customWidth="1"/>
    <col min="12" max="12" width="11.5" style="1"/>
    <col min="13" max="13" width="10.375" style="1"/>
    <col min="14" max="14" width="11.5" style="1"/>
    <col min="15" max="15" width="9.375" style="1"/>
    <col min="16" max="16" width="9" style="1"/>
    <col min="17" max="18" width="10.375" style="1"/>
    <col min="19" max="21" width="9" style="1"/>
    <col min="22" max="22" width="11.5" style="1"/>
    <col min="23" max="23" width="10.375" style="1"/>
    <col min="24" max="24" width="9" style="1"/>
    <col min="25" max="26" width="12.625" style="1"/>
    <col min="27" max="16384" width="9" style="1"/>
  </cols>
  <sheetData>
    <row r="1" s="1" customFormat="1" ht="28.5" spans="1:26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15" t="s">
        <v>8</v>
      </c>
      <c r="J1" s="5" t="s">
        <v>9</v>
      </c>
      <c r="K1" s="16" t="s">
        <v>10</v>
      </c>
      <c r="L1" s="17" t="s">
        <v>11</v>
      </c>
      <c r="M1" s="18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31" t="s">
        <v>17</v>
      </c>
      <c r="S1" s="31" t="s">
        <v>18</v>
      </c>
      <c r="T1" s="31" t="s">
        <v>19</v>
      </c>
      <c r="U1" s="19" t="s">
        <v>20</v>
      </c>
      <c r="V1" s="32" t="s">
        <v>21</v>
      </c>
      <c r="W1" s="33" t="s">
        <v>22</v>
      </c>
      <c r="X1" s="32" t="s">
        <v>23</v>
      </c>
      <c r="Y1" s="34" t="s">
        <v>24</v>
      </c>
      <c r="Z1" s="33" t="s">
        <v>25</v>
      </c>
    </row>
    <row r="2" s="1" customFormat="1" ht="14.25" spans="1:26">
      <c r="A2" s="3">
        <v>1</v>
      </c>
      <c r="B2" s="3">
        <v>2839</v>
      </c>
      <c r="C2" s="3" t="s">
        <v>26</v>
      </c>
      <c r="D2" s="3" t="s">
        <v>27</v>
      </c>
      <c r="E2" s="6">
        <f t="shared" ref="E2:E65" si="0">I2*31</f>
        <v>93868</v>
      </c>
      <c r="F2" s="6">
        <f t="shared" ref="F2:F65" si="1">J2*31</f>
        <v>35774</v>
      </c>
      <c r="G2" s="7">
        <v>1364</v>
      </c>
      <c r="H2" s="8">
        <v>0.381</v>
      </c>
      <c r="I2" s="20">
        <v>3028</v>
      </c>
      <c r="J2" s="21">
        <v>1154</v>
      </c>
      <c r="K2" s="22">
        <v>44</v>
      </c>
      <c r="L2" s="23">
        <f>VLOOKUP(B:B,[1]门店类型!$C:$I,7,0)</f>
        <v>57447.01</v>
      </c>
      <c r="M2" s="23">
        <f>VLOOKUP(B:B,[1]门店类型!$C:$P,14,0)</f>
        <v>0</v>
      </c>
      <c r="N2" s="23">
        <f t="shared" ref="N2:N65" si="2">L2-M2</f>
        <v>57447.01</v>
      </c>
      <c r="O2" s="23">
        <f>VLOOKUP(B:B,[1]门店类型!$C:$Q,15,0)</f>
        <v>0</v>
      </c>
      <c r="P2" s="23"/>
      <c r="Q2" s="23">
        <f>VLOOKUP(B:B,[1]门店类型!$C:$J,8,0)</f>
        <v>20499.4</v>
      </c>
      <c r="R2" s="23">
        <f t="shared" ref="R2:R65" si="3">Q2-O2</f>
        <v>20499.4</v>
      </c>
      <c r="S2" s="23">
        <f>VLOOKUP(B:B,[1]门店类型!$C:$O,13,0)</f>
        <v>0</v>
      </c>
      <c r="T2" s="23">
        <f>VLOOKUP(B:B,[1]门店类型!$C:$G,5,0)</f>
        <v>886</v>
      </c>
      <c r="U2" s="23">
        <f t="shared" ref="U2:U65" si="4">T2-S2</f>
        <v>886</v>
      </c>
      <c r="V2" s="23">
        <f t="shared" ref="V2:V65" si="5">N2</f>
        <v>57447.01</v>
      </c>
      <c r="W2" s="23">
        <f t="shared" ref="W2:W65" si="6">R2</f>
        <v>20499.4</v>
      </c>
      <c r="X2" s="23">
        <f t="shared" ref="X2:X65" si="7">U2</f>
        <v>886</v>
      </c>
      <c r="Y2" s="35">
        <f t="shared" ref="Y2:Y65" si="8">V2/E2</f>
        <v>0.6119978054289</v>
      </c>
      <c r="Z2" s="35">
        <f t="shared" ref="Z2:Z65" si="9">W2/F2</f>
        <v>0.573025102029407</v>
      </c>
    </row>
    <row r="3" s="1" customFormat="1" ht="14.25" spans="1:26">
      <c r="A3" s="3">
        <v>2</v>
      </c>
      <c r="B3" s="3">
        <v>2877</v>
      </c>
      <c r="C3" s="3" t="s">
        <v>28</v>
      </c>
      <c r="D3" s="3" t="s">
        <v>27</v>
      </c>
      <c r="E3" s="6">
        <f t="shared" si="0"/>
        <v>395374</v>
      </c>
      <c r="F3" s="6">
        <f t="shared" si="1"/>
        <v>103323</v>
      </c>
      <c r="G3" s="7">
        <v>2480</v>
      </c>
      <c r="H3" s="8">
        <v>0.261</v>
      </c>
      <c r="I3" s="20">
        <v>12754</v>
      </c>
      <c r="J3" s="21">
        <v>3333</v>
      </c>
      <c r="K3" s="20">
        <v>80</v>
      </c>
      <c r="L3" s="23">
        <f>VLOOKUP(B:B,[1]门店类型!$C:$I,7,0)</f>
        <v>245427.86</v>
      </c>
      <c r="M3" s="23">
        <f>VLOOKUP(B:B,[1]门店类型!$C:$P,14,0)</f>
        <v>0</v>
      </c>
      <c r="N3" s="23">
        <f t="shared" si="2"/>
        <v>245427.86</v>
      </c>
      <c r="O3" s="23">
        <f>VLOOKUP(B:B,[1]门店类型!$C:$Q,15,0)</f>
        <v>0</v>
      </c>
      <c r="P3" s="23"/>
      <c r="Q3" s="23">
        <f>VLOOKUP(B:B,[1]门店类型!$C:$J,8,0)</f>
        <v>72209.06</v>
      </c>
      <c r="R3" s="23">
        <f t="shared" si="3"/>
        <v>72209.06</v>
      </c>
      <c r="S3" s="23">
        <f>VLOOKUP(B:B,[1]门店类型!$C:$O,13,0)</f>
        <v>0</v>
      </c>
      <c r="T3" s="23">
        <f>VLOOKUP(B:B,[1]门店类型!$C:$G,5,0)</f>
        <v>1965</v>
      </c>
      <c r="U3" s="23">
        <f t="shared" si="4"/>
        <v>1965</v>
      </c>
      <c r="V3" s="23">
        <f t="shared" si="5"/>
        <v>245427.86</v>
      </c>
      <c r="W3" s="23">
        <f t="shared" si="6"/>
        <v>72209.06</v>
      </c>
      <c r="X3" s="23">
        <f t="shared" si="7"/>
        <v>1965</v>
      </c>
      <c r="Y3" s="35">
        <f t="shared" si="8"/>
        <v>0.620748607647443</v>
      </c>
      <c r="Z3" s="35">
        <f t="shared" si="9"/>
        <v>0.698867241562866</v>
      </c>
    </row>
    <row r="4" s="1" customFormat="1" ht="14.25" spans="1:26">
      <c r="A4" s="3">
        <v>3</v>
      </c>
      <c r="B4" s="3">
        <v>2876</v>
      </c>
      <c r="C4" s="3" t="s">
        <v>29</v>
      </c>
      <c r="D4" s="3" t="s">
        <v>27</v>
      </c>
      <c r="E4" s="6">
        <f t="shared" si="0"/>
        <v>236747</v>
      </c>
      <c r="F4" s="6">
        <f t="shared" si="1"/>
        <v>87668</v>
      </c>
      <c r="G4" s="7">
        <v>3100</v>
      </c>
      <c r="H4" s="9">
        <v>0.37</v>
      </c>
      <c r="I4" s="20">
        <v>7637</v>
      </c>
      <c r="J4" s="21">
        <v>2828</v>
      </c>
      <c r="K4" s="22">
        <v>100</v>
      </c>
      <c r="L4" s="23">
        <f>VLOOKUP(B:B,[1]门店类型!$C:$I,7,0)</f>
        <v>172752.74</v>
      </c>
      <c r="M4" s="23">
        <f>VLOOKUP(B:B,[1]门店类型!$C:$P,14,0)</f>
        <v>0</v>
      </c>
      <c r="N4" s="23">
        <f t="shared" si="2"/>
        <v>172752.74</v>
      </c>
      <c r="O4" s="23">
        <f>VLOOKUP(B:B,[1]门店类型!$C:$Q,15,0)</f>
        <v>0</v>
      </c>
      <c r="P4" s="23"/>
      <c r="Q4" s="23">
        <f>VLOOKUP(B:B,[1]门店类型!$C:$J,8,0)</f>
        <v>68804.89</v>
      </c>
      <c r="R4" s="23">
        <f t="shared" si="3"/>
        <v>68804.89</v>
      </c>
      <c r="S4" s="23">
        <f>VLOOKUP(B:B,[1]门店类型!$C:$O,13,0)</f>
        <v>0</v>
      </c>
      <c r="T4" s="23">
        <f>VLOOKUP(B:B,[1]门店类型!$C:$G,5,0)</f>
        <v>2498</v>
      </c>
      <c r="U4" s="23">
        <f t="shared" si="4"/>
        <v>2498</v>
      </c>
      <c r="V4" s="23">
        <f t="shared" si="5"/>
        <v>172752.74</v>
      </c>
      <c r="W4" s="23">
        <f t="shared" si="6"/>
        <v>68804.89</v>
      </c>
      <c r="X4" s="23">
        <f t="shared" si="7"/>
        <v>2498</v>
      </c>
      <c r="Y4" s="35">
        <f t="shared" si="8"/>
        <v>0.729693470244607</v>
      </c>
      <c r="Z4" s="35">
        <f t="shared" si="9"/>
        <v>0.784834717342702</v>
      </c>
    </row>
    <row r="5" s="1" customFormat="1" ht="14.25" spans="1:26">
      <c r="A5" s="3">
        <v>4</v>
      </c>
      <c r="B5" s="3">
        <v>2715</v>
      </c>
      <c r="C5" s="3" t="s">
        <v>30</v>
      </c>
      <c r="D5" s="3" t="s">
        <v>27</v>
      </c>
      <c r="E5" s="6">
        <f t="shared" si="0"/>
        <v>135315</v>
      </c>
      <c r="F5" s="6">
        <f t="shared" si="1"/>
        <v>47368</v>
      </c>
      <c r="G5" s="7">
        <v>2170</v>
      </c>
      <c r="H5" s="10">
        <v>0.38</v>
      </c>
      <c r="I5" s="20">
        <v>4365</v>
      </c>
      <c r="J5" s="21">
        <v>1528</v>
      </c>
      <c r="K5" s="22">
        <v>70</v>
      </c>
      <c r="L5" s="23">
        <f>VLOOKUP(B:B,[1]门店类型!$C:$I,7,0)</f>
        <v>91372.73</v>
      </c>
      <c r="M5" s="23">
        <f>VLOOKUP(B:B,[1]门店类型!$C:$P,14,0)</f>
        <v>0</v>
      </c>
      <c r="N5" s="23">
        <f t="shared" si="2"/>
        <v>91372.73</v>
      </c>
      <c r="O5" s="23">
        <f>VLOOKUP(B:B,[1]门店类型!$C:$Q,15,0)</f>
        <v>0</v>
      </c>
      <c r="P5" s="23"/>
      <c r="Q5" s="23">
        <f>VLOOKUP(B:B,[1]门店类型!$C:$J,8,0)</f>
        <v>34261.14</v>
      </c>
      <c r="R5" s="23">
        <f t="shared" si="3"/>
        <v>34261.14</v>
      </c>
      <c r="S5" s="23">
        <f>VLOOKUP(B:B,[1]门店类型!$C:$O,13,0)</f>
        <v>0</v>
      </c>
      <c r="T5" s="23">
        <f>VLOOKUP(B:B,[1]门店类型!$C:$G,5,0)</f>
        <v>1482</v>
      </c>
      <c r="U5" s="23">
        <f t="shared" si="4"/>
        <v>1482</v>
      </c>
      <c r="V5" s="23">
        <f t="shared" si="5"/>
        <v>91372.73</v>
      </c>
      <c r="W5" s="23">
        <f t="shared" si="6"/>
        <v>34261.14</v>
      </c>
      <c r="X5" s="23">
        <f t="shared" si="7"/>
        <v>1482</v>
      </c>
      <c r="Y5" s="35">
        <f t="shared" si="8"/>
        <v>0.675259431696412</v>
      </c>
      <c r="Z5" s="35">
        <f t="shared" si="9"/>
        <v>0.723297162641446</v>
      </c>
    </row>
    <row r="6" s="1" customFormat="1" ht="14.25" spans="1:26">
      <c r="A6" s="3">
        <v>5</v>
      </c>
      <c r="B6" s="3">
        <v>2713</v>
      </c>
      <c r="C6" s="3" t="s">
        <v>31</v>
      </c>
      <c r="D6" s="3" t="s">
        <v>27</v>
      </c>
      <c r="E6" s="6">
        <f t="shared" si="0"/>
        <v>136152</v>
      </c>
      <c r="F6" s="6">
        <f t="shared" si="1"/>
        <v>48887</v>
      </c>
      <c r="G6" s="7">
        <v>1953</v>
      </c>
      <c r="H6" s="10">
        <v>0.365</v>
      </c>
      <c r="I6" s="20">
        <v>4392</v>
      </c>
      <c r="J6" s="21">
        <v>1577</v>
      </c>
      <c r="K6" s="20">
        <v>63</v>
      </c>
      <c r="L6" s="23">
        <f>VLOOKUP(B:B,[1]门店类型!$C:$I,7,0)</f>
        <v>73302.63</v>
      </c>
      <c r="M6" s="23">
        <f>VLOOKUP(B:B,[1]门店类型!$C:$P,14,0)</f>
        <v>0</v>
      </c>
      <c r="N6" s="23">
        <f t="shared" si="2"/>
        <v>73302.63</v>
      </c>
      <c r="O6" s="23">
        <f>VLOOKUP(B:B,[1]门店类型!$C:$Q,15,0)</f>
        <v>0</v>
      </c>
      <c r="P6" s="23"/>
      <c r="Q6" s="23">
        <f>VLOOKUP(B:B,[1]门店类型!$C:$J,8,0)</f>
        <v>27445.33</v>
      </c>
      <c r="R6" s="23">
        <f t="shared" si="3"/>
        <v>27445.33</v>
      </c>
      <c r="S6" s="23">
        <f>VLOOKUP(B:B,[1]门店类型!$C:$O,13,0)</f>
        <v>0</v>
      </c>
      <c r="T6" s="23">
        <f>VLOOKUP(B:B,[1]门店类型!$C:$G,5,0)</f>
        <v>1576</v>
      </c>
      <c r="U6" s="23">
        <f t="shared" si="4"/>
        <v>1576</v>
      </c>
      <c r="V6" s="23">
        <f t="shared" si="5"/>
        <v>73302.63</v>
      </c>
      <c r="W6" s="23">
        <f t="shared" si="6"/>
        <v>27445.33</v>
      </c>
      <c r="X6" s="23">
        <f t="shared" si="7"/>
        <v>1576</v>
      </c>
      <c r="Y6" s="35">
        <f t="shared" si="8"/>
        <v>0.538388198484047</v>
      </c>
      <c r="Z6" s="35">
        <f t="shared" si="9"/>
        <v>0.561403440587477</v>
      </c>
    </row>
    <row r="7" s="1" customFormat="1" ht="14.25" spans="1:26">
      <c r="A7" s="3">
        <v>6</v>
      </c>
      <c r="B7" s="3">
        <v>102567</v>
      </c>
      <c r="C7" s="3" t="s">
        <v>32</v>
      </c>
      <c r="D7" s="3" t="s">
        <v>27</v>
      </c>
      <c r="E7" s="6">
        <f t="shared" si="0"/>
        <v>106733</v>
      </c>
      <c r="F7" s="6">
        <f t="shared" si="1"/>
        <v>38099</v>
      </c>
      <c r="G7" s="7">
        <v>1240</v>
      </c>
      <c r="H7" s="8">
        <v>0.357</v>
      </c>
      <c r="I7" s="20">
        <v>3443</v>
      </c>
      <c r="J7" s="21">
        <v>1229</v>
      </c>
      <c r="K7" s="20">
        <v>40</v>
      </c>
      <c r="L7" s="23">
        <f>VLOOKUP(B:B,[1]门店类型!$C:$I,7,0)</f>
        <v>72031.89</v>
      </c>
      <c r="M7" s="23">
        <f>VLOOKUP(B:B,[1]门店类型!$C:$P,14,0)</f>
        <v>0</v>
      </c>
      <c r="N7" s="23">
        <f t="shared" si="2"/>
        <v>72031.89</v>
      </c>
      <c r="O7" s="23">
        <f>VLOOKUP(B:B,[1]门店类型!$C:$Q,15,0)</f>
        <v>0</v>
      </c>
      <c r="P7" s="23"/>
      <c r="Q7" s="23">
        <f>VLOOKUP(B:B,[1]门店类型!$C:$J,8,0)</f>
        <v>25255.34</v>
      </c>
      <c r="R7" s="23">
        <f t="shared" si="3"/>
        <v>25255.34</v>
      </c>
      <c r="S7" s="23">
        <f>VLOOKUP(B:B,[1]门店类型!$C:$O,13,0)</f>
        <v>0</v>
      </c>
      <c r="T7" s="23">
        <f>VLOOKUP(B:B,[1]门店类型!$C:$G,5,0)</f>
        <v>1042</v>
      </c>
      <c r="U7" s="23">
        <f t="shared" si="4"/>
        <v>1042</v>
      </c>
      <c r="V7" s="23">
        <f t="shared" si="5"/>
        <v>72031.89</v>
      </c>
      <c r="W7" s="23">
        <f t="shared" si="6"/>
        <v>25255.34</v>
      </c>
      <c r="X7" s="23">
        <f t="shared" si="7"/>
        <v>1042</v>
      </c>
      <c r="Y7" s="35">
        <f t="shared" si="8"/>
        <v>0.67487927819887</v>
      </c>
      <c r="Z7" s="35">
        <f t="shared" si="9"/>
        <v>0.66288721488753</v>
      </c>
    </row>
    <row r="8" s="1" customFormat="1" ht="14.25" spans="1:26">
      <c r="A8" s="3">
        <v>7</v>
      </c>
      <c r="B8" s="3">
        <v>108656</v>
      </c>
      <c r="C8" s="3" t="s">
        <v>33</v>
      </c>
      <c r="D8" s="3" t="s">
        <v>27</v>
      </c>
      <c r="E8" s="6">
        <f t="shared" si="0"/>
        <v>300762</v>
      </c>
      <c r="F8" s="6">
        <f t="shared" si="1"/>
        <v>75206</v>
      </c>
      <c r="G8" s="7">
        <v>2170</v>
      </c>
      <c r="H8" s="8">
        <v>0.25</v>
      </c>
      <c r="I8" s="20">
        <v>9702</v>
      </c>
      <c r="J8" s="21">
        <v>2426</v>
      </c>
      <c r="K8" s="22">
        <v>70</v>
      </c>
      <c r="L8" s="23">
        <f>VLOOKUP(B:B,[1]门店类型!$C:$I,7,0)</f>
        <v>213893.09</v>
      </c>
      <c r="M8" s="23">
        <f>VLOOKUP(B:B,[1]门店类型!$C:$P,14,0)</f>
        <v>0</v>
      </c>
      <c r="N8" s="23">
        <f t="shared" si="2"/>
        <v>213893.09</v>
      </c>
      <c r="O8" s="23">
        <f>VLOOKUP(B:B,[1]门店类型!$C:$Q,15,0)</f>
        <v>0</v>
      </c>
      <c r="P8" s="23"/>
      <c r="Q8" s="23">
        <f>VLOOKUP(B:B,[1]门店类型!$C:$J,8,0)</f>
        <v>61969.94</v>
      </c>
      <c r="R8" s="23">
        <f t="shared" si="3"/>
        <v>61969.94</v>
      </c>
      <c r="S8" s="23">
        <f>VLOOKUP(B:B,[1]门店类型!$C:$O,13,0)</f>
        <v>0</v>
      </c>
      <c r="T8" s="23">
        <f>VLOOKUP(B:B,[1]门店类型!$C:$G,5,0)</f>
        <v>1701</v>
      </c>
      <c r="U8" s="23">
        <f t="shared" si="4"/>
        <v>1701</v>
      </c>
      <c r="V8" s="23">
        <f t="shared" si="5"/>
        <v>213893.09</v>
      </c>
      <c r="W8" s="23">
        <f t="shared" si="6"/>
        <v>61969.94</v>
      </c>
      <c r="X8" s="23">
        <f t="shared" si="7"/>
        <v>1701</v>
      </c>
      <c r="Y8" s="35">
        <f t="shared" si="8"/>
        <v>0.711170593359533</v>
      </c>
      <c r="Z8" s="35">
        <f t="shared" si="9"/>
        <v>0.824002606175039</v>
      </c>
    </row>
    <row r="9" s="1" customFormat="1" spans="1:26">
      <c r="A9" s="3">
        <v>8</v>
      </c>
      <c r="B9" s="3">
        <v>2905</v>
      </c>
      <c r="C9" s="3" t="s">
        <v>34</v>
      </c>
      <c r="D9" s="3" t="s">
        <v>35</v>
      </c>
      <c r="E9" s="6">
        <f t="shared" si="0"/>
        <v>83452</v>
      </c>
      <c r="F9" s="6">
        <f t="shared" si="1"/>
        <v>29078</v>
      </c>
      <c r="G9" s="7">
        <v>1271</v>
      </c>
      <c r="H9" s="11">
        <v>0.36</v>
      </c>
      <c r="I9" s="24">
        <v>2692</v>
      </c>
      <c r="J9" s="25">
        <v>938</v>
      </c>
      <c r="K9" s="26">
        <v>41</v>
      </c>
      <c r="L9" s="23">
        <f>VLOOKUP(B:B,[1]门店类型!$C:$I,7,0)</f>
        <v>60690.97</v>
      </c>
      <c r="M9" s="23">
        <f>VLOOKUP(B:B,[1]门店类型!$C:$P,14,0)</f>
        <v>0</v>
      </c>
      <c r="N9" s="23">
        <f t="shared" si="2"/>
        <v>60690.97</v>
      </c>
      <c r="O9" s="23">
        <f>VLOOKUP(B:B,[1]门店类型!$C:$Q,15,0)</f>
        <v>0</v>
      </c>
      <c r="P9" s="23"/>
      <c r="Q9" s="23">
        <f>VLOOKUP(B:B,[1]门店类型!$C:$J,8,0)</f>
        <v>21431.94</v>
      </c>
      <c r="R9" s="23">
        <f t="shared" si="3"/>
        <v>21431.94</v>
      </c>
      <c r="S9" s="23">
        <f>VLOOKUP(B:B,[1]门店类型!$C:$O,13,0)</f>
        <v>0</v>
      </c>
      <c r="T9" s="23">
        <f>VLOOKUP(B:B,[1]门店类型!$C:$G,5,0)</f>
        <v>1043</v>
      </c>
      <c r="U9" s="23">
        <f t="shared" si="4"/>
        <v>1043</v>
      </c>
      <c r="V9" s="23">
        <f t="shared" si="5"/>
        <v>60690.97</v>
      </c>
      <c r="W9" s="23">
        <f t="shared" si="6"/>
        <v>21431.94</v>
      </c>
      <c r="X9" s="23">
        <f t="shared" si="7"/>
        <v>1043</v>
      </c>
      <c r="Y9" s="35">
        <f t="shared" si="8"/>
        <v>0.727256027416958</v>
      </c>
      <c r="Z9" s="35">
        <f t="shared" si="9"/>
        <v>0.737050003439026</v>
      </c>
    </row>
    <row r="10" s="1" customFormat="1" spans="1:26">
      <c r="A10" s="3">
        <v>9</v>
      </c>
      <c r="B10" s="3">
        <v>2914</v>
      </c>
      <c r="C10" s="3" t="s">
        <v>36</v>
      </c>
      <c r="D10" s="3" t="s">
        <v>35</v>
      </c>
      <c r="E10" s="6">
        <f t="shared" si="0"/>
        <v>244404</v>
      </c>
      <c r="F10" s="6">
        <f t="shared" si="1"/>
        <v>73315</v>
      </c>
      <c r="G10" s="7">
        <v>2728</v>
      </c>
      <c r="H10" s="11">
        <v>0.36</v>
      </c>
      <c r="I10" s="24">
        <v>7884</v>
      </c>
      <c r="J10" s="25">
        <v>2365</v>
      </c>
      <c r="K10" s="26">
        <v>88</v>
      </c>
      <c r="L10" s="23">
        <f>VLOOKUP(B:B,[1]门店类型!$C:$I,7,0)</f>
        <v>170833.13</v>
      </c>
      <c r="M10" s="23">
        <f>VLOOKUP(B:B,[1]门店类型!$C:$P,14,0)</f>
        <v>0</v>
      </c>
      <c r="N10" s="23">
        <f t="shared" si="2"/>
        <v>170833.13</v>
      </c>
      <c r="O10" s="23">
        <f>VLOOKUP(B:B,[1]门店类型!$C:$Q,15,0)</f>
        <v>0</v>
      </c>
      <c r="P10" s="23"/>
      <c r="Q10" s="23">
        <f>VLOOKUP(B:B,[1]门店类型!$C:$J,8,0)</f>
        <v>66042.81</v>
      </c>
      <c r="R10" s="23">
        <f t="shared" si="3"/>
        <v>66042.81</v>
      </c>
      <c r="S10" s="23">
        <f>VLOOKUP(B:B,[1]门店类型!$C:$O,13,0)</f>
        <v>0</v>
      </c>
      <c r="T10" s="23">
        <f>VLOOKUP(B:B,[1]门店类型!$C:$G,5,0)</f>
        <v>2267</v>
      </c>
      <c r="U10" s="23">
        <f t="shared" si="4"/>
        <v>2267</v>
      </c>
      <c r="V10" s="23">
        <f t="shared" si="5"/>
        <v>170833.13</v>
      </c>
      <c r="W10" s="23">
        <f t="shared" si="6"/>
        <v>66042.81</v>
      </c>
      <c r="X10" s="23">
        <f t="shared" si="7"/>
        <v>2267</v>
      </c>
      <c r="Y10" s="35">
        <f t="shared" si="8"/>
        <v>0.698978453707795</v>
      </c>
      <c r="Z10" s="35">
        <f t="shared" si="9"/>
        <v>0.900808974971015</v>
      </c>
    </row>
    <row r="11" s="1" customFormat="1" spans="1:26">
      <c r="A11" s="3">
        <v>10</v>
      </c>
      <c r="B11" s="3">
        <v>2894</v>
      </c>
      <c r="C11" s="3" t="s">
        <v>37</v>
      </c>
      <c r="D11" s="3" t="s">
        <v>35</v>
      </c>
      <c r="E11" s="6">
        <f t="shared" si="0"/>
        <v>105400</v>
      </c>
      <c r="F11" s="6">
        <f t="shared" si="1"/>
        <v>37944</v>
      </c>
      <c r="G11" s="7">
        <v>1333</v>
      </c>
      <c r="H11" s="11">
        <v>0.36</v>
      </c>
      <c r="I11" s="24">
        <v>3400</v>
      </c>
      <c r="J11" s="25">
        <v>1224</v>
      </c>
      <c r="K11" s="26">
        <v>43</v>
      </c>
      <c r="L11" s="23">
        <f>VLOOKUP(B:B,[1]门店类型!$C:$I,7,0)</f>
        <v>61785.19</v>
      </c>
      <c r="M11" s="23">
        <f>VLOOKUP(B:B,[1]门店类型!$C:$P,14,0)</f>
        <v>0</v>
      </c>
      <c r="N11" s="23">
        <f t="shared" si="2"/>
        <v>61785.19</v>
      </c>
      <c r="O11" s="23">
        <f>VLOOKUP(B:B,[1]门店类型!$C:$Q,15,0)</f>
        <v>0</v>
      </c>
      <c r="P11" s="23"/>
      <c r="Q11" s="23">
        <f>VLOOKUP(B:B,[1]门店类型!$C:$J,8,0)</f>
        <v>23361.52</v>
      </c>
      <c r="R11" s="23">
        <f t="shared" si="3"/>
        <v>23361.52</v>
      </c>
      <c r="S11" s="23">
        <f>VLOOKUP(B:B,[1]门店类型!$C:$O,13,0)</f>
        <v>0</v>
      </c>
      <c r="T11" s="23">
        <f>VLOOKUP(B:B,[1]门店类型!$C:$G,5,0)</f>
        <v>834</v>
      </c>
      <c r="U11" s="23">
        <f t="shared" si="4"/>
        <v>834</v>
      </c>
      <c r="V11" s="23">
        <f t="shared" si="5"/>
        <v>61785.19</v>
      </c>
      <c r="W11" s="23">
        <f t="shared" si="6"/>
        <v>23361.52</v>
      </c>
      <c r="X11" s="23">
        <f t="shared" si="7"/>
        <v>834</v>
      </c>
      <c r="Y11" s="35">
        <f t="shared" si="8"/>
        <v>0.58619724857685</v>
      </c>
      <c r="Z11" s="35">
        <f t="shared" si="9"/>
        <v>0.615684166139574</v>
      </c>
    </row>
    <row r="12" s="1" customFormat="1" spans="1:26">
      <c r="A12" s="3">
        <v>11</v>
      </c>
      <c r="B12" s="3">
        <v>2910</v>
      </c>
      <c r="C12" s="3" t="s">
        <v>38</v>
      </c>
      <c r="D12" s="3" t="s">
        <v>35</v>
      </c>
      <c r="E12" s="6">
        <f t="shared" si="0"/>
        <v>159495</v>
      </c>
      <c r="F12" s="6">
        <f t="shared" si="1"/>
        <v>57412</v>
      </c>
      <c r="G12" s="7">
        <v>2108</v>
      </c>
      <c r="H12" s="11">
        <v>0.36</v>
      </c>
      <c r="I12" s="24">
        <v>5145</v>
      </c>
      <c r="J12" s="25">
        <v>1852</v>
      </c>
      <c r="K12" s="26">
        <v>68</v>
      </c>
      <c r="L12" s="23">
        <f>VLOOKUP(B:B,[1]门店类型!$C:$I,7,0)</f>
        <v>119385.43</v>
      </c>
      <c r="M12" s="23">
        <f>VLOOKUP(B:B,[1]门店类型!$C:$P,14,0)</f>
        <v>0</v>
      </c>
      <c r="N12" s="23">
        <f t="shared" si="2"/>
        <v>119385.43</v>
      </c>
      <c r="O12" s="23">
        <f>VLOOKUP(B:B,[1]门店类型!$C:$Q,15,0)</f>
        <v>0</v>
      </c>
      <c r="P12" s="23"/>
      <c r="Q12" s="23">
        <f>VLOOKUP(B:B,[1]门店类型!$C:$J,8,0)</f>
        <v>43824.62</v>
      </c>
      <c r="R12" s="23">
        <f t="shared" si="3"/>
        <v>43824.62</v>
      </c>
      <c r="S12" s="23">
        <f>VLOOKUP(B:B,[1]门店类型!$C:$O,13,0)</f>
        <v>0</v>
      </c>
      <c r="T12" s="23">
        <f>VLOOKUP(B:B,[1]门店类型!$C:$G,5,0)</f>
        <v>1701</v>
      </c>
      <c r="U12" s="23">
        <f t="shared" si="4"/>
        <v>1701</v>
      </c>
      <c r="V12" s="23">
        <f t="shared" si="5"/>
        <v>119385.43</v>
      </c>
      <c r="W12" s="23">
        <f t="shared" si="6"/>
        <v>43824.62</v>
      </c>
      <c r="X12" s="23">
        <f t="shared" si="7"/>
        <v>1701</v>
      </c>
      <c r="Y12" s="35">
        <f t="shared" si="8"/>
        <v>0.748521458352926</v>
      </c>
      <c r="Z12" s="35">
        <f t="shared" si="9"/>
        <v>0.763335539608444</v>
      </c>
    </row>
    <row r="13" s="1" customFormat="1" spans="1:26">
      <c r="A13" s="3">
        <v>12</v>
      </c>
      <c r="B13" s="3">
        <v>2916</v>
      </c>
      <c r="C13" s="3" t="s">
        <v>39</v>
      </c>
      <c r="D13" s="3" t="s">
        <v>35</v>
      </c>
      <c r="E13" s="6">
        <f t="shared" si="0"/>
        <v>140399</v>
      </c>
      <c r="F13" s="6">
        <f t="shared" si="1"/>
        <v>50530</v>
      </c>
      <c r="G13" s="7">
        <v>1302</v>
      </c>
      <c r="H13" s="11">
        <v>0.36</v>
      </c>
      <c r="I13" s="24">
        <v>4529</v>
      </c>
      <c r="J13" s="25">
        <v>1630</v>
      </c>
      <c r="K13" s="26">
        <v>42</v>
      </c>
      <c r="L13" s="23">
        <f>VLOOKUP(B:B,[1]门店类型!$C:$I,7,0)</f>
        <v>103348.78</v>
      </c>
      <c r="M13" s="23">
        <f>VLOOKUP(B:B,[1]门店类型!$C:$P,14,0)</f>
        <v>0</v>
      </c>
      <c r="N13" s="23">
        <f t="shared" si="2"/>
        <v>103348.78</v>
      </c>
      <c r="O13" s="23">
        <f>VLOOKUP(B:B,[1]门店类型!$C:$Q,15,0)</f>
        <v>0</v>
      </c>
      <c r="P13" s="23"/>
      <c r="Q13" s="23">
        <f>VLOOKUP(B:B,[1]门店类型!$C:$J,8,0)</f>
        <v>34770.1</v>
      </c>
      <c r="R13" s="23">
        <f t="shared" si="3"/>
        <v>34770.1</v>
      </c>
      <c r="S13" s="23">
        <f>VLOOKUP(B:B,[1]门店类型!$C:$O,13,0)</f>
        <v>0</v>
      </c>
      <c r="T13" s="23">
        <f>VLOOKUP(B:B,[1]门店类型!$C:$G,5,0)</f>
        <v>1229</v>
      </c>
      <c r="U13" s="23">
        <f t="shared" si="4"/>
        <v>1229</v>
      </c>
      <c r="V13" s="23">
        <f t="shared" si="5"/>
        <v>103348.78</v>
      </c>
      <c r="W13" s="23">
        <f t="shared" si="6"/>
        <v>34770.1</v>
      </c>
      <c r="X13" s="23">
        <f t="shared" si="7"/>
        <v>1229</v>
      </c>
      <c r="Y13" s="35">
        <f t="shared" si="8"/>
        <v>0.736107664584506</v>
      </c>
      <c r="Z13" s="35">
        <f t="shared" si="9"/>
        <v>0.688108054621017</v>
      </c>
    </row>
    <row r="14" s="1" customFormat="1" spans="1:26">
      <c r="A14" s="3">
        <v>13</v>
      </c>
      <c r="B14" s="3">
        <v>104428</v>
      </c>
      <c r="C14" s="3" t="s">
        <v>40</v>
      </c>
      <c r="D14" s="3" t="s">
        <v>35</v>
      </c>
      <c r="E14" s="6">
        <f t="shared" si="0"/>
        <v>208196</v>
      </c>
      <c r="F14" s="6">
        <f t="shared" si="1"/>
        <v>74958</v>
      </c>
      <c r="G14" s="7">
        <v>2480</v>
      </c>
      <c r="H14" s="11">
        <v>0.36</v>
      </c>
      <c r="I14" s="24">
        <v>6716</v>
      </c>
      <c r="J14" s="25">
        <v>2418</v>
      </c>
      <c r="K14" s="26">
        <v>80</v>
      </c>
      <c r="L14" s="23">
        <f>VLOOKUP(B:B,[1]门店类型!$C:$I,7,0)</f>
        <v>176048.86</v>
      </c>
      <c r="M14" s="23">
        <f>VLOOKUP(B:B,[1]门店类型!$C:$P,14,0)</f>
        <v>0</v>
      </c>
      <c r="N14" s="23">
        <f t="shared" si="2"/>
        <v>176048.86</v>
      </c>
      <c r="O14" s="23">
        <f>VLOOKUP(B:B,[1]门店类型!$C:$Q,15,0)</f>
        <v>0</v>
      </c>
      <c r="P14" s="23"/>
      <c r="Q14" s="23">
        <f>VLOOKUP(B:B,[1]门店类型!$C:$J,8,0)</f>
        <v>62148.84</v>
      </c>
      <c r="R14" s="23">
        <f t="shared" si="3"/>
        <v>62148.84</v>
      </c>
      <c r="S14" s="23">
        <f>VLOOKUP(B:B,[1]门店类型!$C:$O,13,0)</f>
        <v>0</v>
      </c>
      <c r="T14" s="23">
        <f>VLOOKUP(B:B,[1]门店类型!$C:$G,5,0)</f>
        <v>2604</v>
      </c>
      <c r="U14" s="23">
        <f t="shared" si="4"/>
        <v>2604</v>
      </c>
      <c r="V14" s="23">
        <f t="shared" si="5"/>
        <v>176048.86</v>
      </c>
      <c r="W14" s="23">
        <f t="shared" si="6"/>
        <v>62148.84</v>
      </c>
      <c r="X14" s="23">
        <f t="shared" si="7"/>
        <v>2604</v>
      </c>
      <c r="Y14" s="35">
        <f t="shared" si="8"/>
        <v>0.845591942208304</v>
      </c>
      <c r="Z14" s="35">
        <f t="shared" si="9"/>
        <v>0.829115504682622</v>
      </c>
    </row>
    <row r="15" s="1" customFormat="1" spans="1:26">
      <c r="A15" s="3">
        <v>14</v>
      </c>
      <c r="B15" s="3">
        <v>104838</v>
      </c>
      <c r="C15" s="3" t="s">
        <v>41</v>
      </c>
      <c r="D15" s="3" t="s">
        <v>35</v>
      </c>
      <c r="E15" s="6">
        <f t="shared" si="0"/>
        <v>118451</v>
      </c>
      <c r="F15" s="6">
        <f t="shared" si="1"/>
        <v>42656</v>
      </c>
      <c r="G15" s="7">
        <v>1240</v>
      </c>
      <c r="H15" s="11">
        <v>0.36</v>
      </c>
      <c r="I15" s="24">
        <v>3821</v>
      </c>
      <c r="J15" s="25">
        <v>1376</v>
      </c>
      <c r="K15" s="26">
        <v>40</v>
      </c>
      <c r="L15" s="23">
        <f>VLOOKUP(B:B,[1]门店类型!$C:$I,7,0)</f>
        <v>55791.39</v>
      </c>
      <c r="M15" s="23">
        <f>VLOOKUP(B:B,[1]门店类型!$C:$P,14,0)</f>
        <v>0</v>
      </c>
      <c r="N15" s="23">
        <f t="shared" si="2"/>
        <v>55791.39</v>
      </c>
      <c r="O15" s="23">
        <f>VLOOKUP(B:B,[1]门店类型!$C:$Q,15,0)</f>
        <v>0</v>
      </c>
      <c r="P15" s="23"/>
      <c r="Q15" s="23">
        <f>VLOOKUP(B:B,[1]门店类型!$C:$J,8,0)</f>
        <v>20078.56</v>
      </c>
      <c r="R15" s="23">
        <f t="shared" si="3"/>
        <v>20078.56</v>
      </c>
      <c r="S15" s="23">
        <f>VLOOKUP(B:B,[1]门店类型!$C:$O,13,0)</f>
        <v>0</v>
      </c>
      <c r="T15" s="23">
        <f>VLOOKUP(B:B,[1]门店类型!$C:$G,5,0)</f>
        <v>1078</v>
      </c>
      <c r="U15" s="23">
        <f t="shared" si="4"/>
        <v>1078</v>
      </c>
      <c r="V15" s="23">
        <f t="shared" si="5"/>
        <v>55791.39</v>
      </c>
      <c r="W15" s="23">
        <f t="shared" si="6"/>
        <v>20078.56</v>
      </c>
      <c r="X15" s="23">
        <f t="shared" si="7"/>
        <v>1078</v>
      </c>
      <c r="Y15" s="35">
        <f t="shared" si="8"/>
        <v>0.471008180597884</v>
      </c>
      <c r="Z15" s="35">
        <f t="shared" si="9"/>
        <v>0.470708927231808</v>
      </c>
    </row>
    <row r="16" s="1" customFormat="1" spans="1:26">
      <c r="A16" s="3">
        <v>15</v>
      </c>
      <c r="B16" s="3">
        <v>2881</v>
      </c>
      <c r="C16" s="3" t="s">
        <v>42</v>
      </c>
      <c r="D16" s="3" t="s">
        <v>43</v>
      </c>
      <c r="E16" s="6">
        <f t="shared" si="0"/>
        <v>390600</v>
      </c>
      <c r="F16" s="6">
        <f t="shared" si="1"/>
        <v>141980</v>
      </c>
      <c r="G16" s="7">
        <v>3720</v>
      </c>
      <c r="H16" s="12">
        <v>0.363492063492063</v>
      </c>
      <c r="I16" s="27">
        <v>12600</v>
      </c>
      <c r="J16" s="3">
        <v>4580</v>
      </c>
      <c r="K16" s="22">
        <v>120</v>
      </c>
      <c r="L16" s="23">
        <f>VLOOKUP(B:B,[1]门店类型!$C:$I,7,0)</f>
        <v>283121.87</v>
      </c>
      <c r="M16" s="23">
        <f>VLOOKUP(B:B,[1]门店类型!$C:$P,14,0)</f>
        <v>0</v>
      </c>
      <c r="N16" s="23">
        <f t="shared" si="2"/>
        <v>283121.87</v>
      </c>
      <c r="O16" s="23">
        <f>VLOOKUP(B:B,[1]门店类型!$C:$Q,15,0)</f>
        <v>0</v>
      </c>
      <c r="P16" s="23"/>
      <c r="Q16" s="23">
        <f>VLOOKUP(B:B,[1]门店类型!$C:$J,8,0)</f>
        <v>103264.03</v>
      </c>
      <c r="R16" s="23">
        <f t="shared" si="3"/>
        <v>103264.03</v>
      </c>
      <c r="S16" s="23">
        <f>VLOOKUP(B:B,[1]门店类型!$C:$O,13,0)</f>
        <v>0</v>
      </c>
      <c r="T16" s="23">
        <f>VLOOKUP(B:B,[1]门店类型!$C:$G,5,0)</f>
        <v>3632</v>
      </c>
      <c r="U16" s="23">
        <f t="shared" si="4"/>
        <v>3632</v>
      </c>
      <c r="V16" s="23">
        <f t="shared" si="5"/>
        <v>283121.87</v>
      </c>
      <c r="W16" s="23">
        <f t="shared" si="6"/>
        <v>103264.03</v>
      </c>
      <c r="X16" s="23">
        <f t="shared" si="7"/>
        <v>3632</v>
      </c>
      <c r="Y16" s="35">
        <f t="shared" si="8"/>
        <v>0.724838376856119</v>
      </c>
      <c r="Z16" s="35">
        <f t="shared" si="9"/>
        <v>0.727313917453162</v>
      </c>
    </row>
    <row r="17" s="1" customFormat="1" spans="1:26">
      <c r="A17" s="3">
        <v>16</v>
      </c>
      <c r="B17" s="3">
        <v>2875</v>
      </c>
      <c r="C17" s="3" t="s">
        <v>44</v>
      </c>
      <c r="D17" s="3" t="s">
        <v>43</v>
      </c>
      <c r="E17" s="6">
        <f t="shared" si="0"/>
        <v>284580</v>
      </c>
      <c r="F17" s="6">
        <f t="shared" si="1"/>
        <v>86800</v>
      </c>
      <c r="G17" s="7">
        <v>5208</v>
      </c>
      <c r="H17" s="12">
        <v>0.305010893246187</v>
      </c>
      <c r="I17" s="27">
        <v>9180</v>
      </c>
      <c r="J17" s="3">
        <v>2800</v>
      </c>
      <c r="K17" s="22">
        <v>168</v>
      </c>
      <c r="L17" s="23">
        <f>VLOOKUP(B:B,[1]门店类型!$C:$I,7,0)</f>
        <v>210899.75</v>
      </c>
      <c r="M17" s="23">
        <f>VLOOKUP(B:B,[1]门店类型!$C:$P,14,0)</f>
        <v>0</v>
      </c>
      <c r="N17" s="23">
        <f t="shared" si="2"/>
        <v>210899.75</v>
      </c>
      <c r="O17" s="23">
        <f>VLOOKUP(B:B,[1]门店类型!$C:$Q,15,0)</f>
        <v>0</v>
      </c>
      <c r="P17" s="23"/>
      <c r="Q17" s="23">
        <f>VLOOKUP(B:B,[1]门店类型!$C:$J,8,0)</f>
        <v>57158.85</v>
      </c>
      <c r="R17" s="23">
        <f t="shared" si="3"/>
        <v>57158.85</v>
      </c>
      <c r="S17" s="23">
        <f>VLOOKUP(B:B,[1]门店类型!$C:$O,13,0)</f>
        <v>0</v>
      </c>
      <c r="T17" s="23">
        <f>VLOOKUP(B:B,[1]门店类型!$C:$G,5,0)</f>
        <v>4610</v>
      </c>
      <c r="U17" s="23">
        <f t="shared" si="4"/>
        <v>4610</v>
      </c>
      <c r="V17" s="23">
        <f t="shared" si="5"/>
        <v>210899.75</v>
      </c>
      <c r="W17" s="23">
        <f t="shared" si="6"/>
        <v>57158.85</v>
      </c>
      <c r="X17" s="23">
        <f t="shared" si="7"/>
        <v>4610</v>
      </c>
      <c r="Y17" s="35">
        <f t="shared" si="8"/>
        <v>0.741091257291447</v>
      </c>
      <c r="Z17" s="35">
        <f t="shared" si="9"/>
        <v>0.658512096774194</v>
      </c>
    </row>
    <row r="18" s="1" customFormat="1" spans="1:26">
      <c r="A18" s="3">
        <v>17</v>
      </c>
      <c r="B18" s="3">
        <v>111400</v>
      </c>
      <c r="C18" s="3" t="s">
        <v>45</v>
      </c>
      <c r="D18" s="3" t="s">
        <v>43</v>
      </c>
      <c r="E18" s="6">
        <f t="shared" si="0"/>
        <v>273296</v>
      </c>
      <c r="F18" s="6">
        <f t="shared" si="1"/>
        <v>86180</v>
      </c>
      <c r="G18" s="7">
        <v>2108</v>
      </c>
      <c r="H18" s="12">
        <v>0.315335753176044</v>
      </c>
      <c r="I18" s="27">
        <v>8816</v>
      </c>
      <c r="J18" s="3">
        <v>2780</v>
      </c>
      <c r="K18" s="22">
        <v>68</v>
      </c>
      <c r="L18" s="23">
        <f>VLOOKUP(B:B,[1]门店类型!$C:$I,7,0)</f>
        <v>144203.92</v>
      </c>
      <c r="M18" s="23">
        <f>VLOOKUP(B:B,[1]门店类型!$C:$P,14,0)</f>
        <v>0</v>
      </c>
      <c r="N18" s="23">
        <f t="shared" si="2"/>
        <v>144203.92</v>
      </c>
      <c r="O18" s="23">
        <f>VLOOKUP(B:B,[1]门店类型!$C:$Q,15,0)</f>
        <v>0</v>
      </c>
      <c r="P18" s="23"/>
      <c r="Q18" s="23">
        <f>VLOOKUP(B:B,[1]门店类型!$C:$J,8,0)</f>
        <v>43344.22</v>
      </c>
      <c r="R18" s="23">
        <f t="shared" si="3"/>
        <v>43344.22</v>
      </c>
      <c r="S18" s="23">
        <f>VLOOKUP(B:B,[1]门店类型!$C:$O,13,0)</f>
        <v>0</v>
      </c>
      <c r="T18" s="23">
        <f>VLOOKUP(B:B,[1]门店类型!$C:$G,5,0)</f>
        <v>1723</v>
      </c>
      <c r="U18" s="23">
        <f t="shared" si="4"/>
        <v>1723</v>
      </c>
      <c r="V18" s="23">
        <f t="shared" si="5"/>
        <v>144203.92</v>
      </c>
      <c r="W18" s="23">
        <f t="shared" si="6"/>
        <v>43344.22</v>
      </c>
      <c r="X18" s="23">
        <f t="shared" si="7"/>
        <v>1723</v>
      </c>
      <c r="Y18" s="35">
        <f t="shared" si="8"/>
        <v>0.527647385984427</v>
      </c>
      <c r="Z18" s="35">
        <f t="shared" si="9"/>
        <v>0.502949872360176</v>
      </c>
    </row>
    <row r="19" s="1" customFormat="1" spans="1:26">
      <c r="A19" s="3">
        <v>18</v>
      </c>
      <c r="B19" s="3">
        <v>2893</v>
      </c>
      <c r="C19" s="3" t="s">
        <v>46</v>
      </c>
      <c r="D19" s="3" t="s">
        <v>43</v>
      </c>
      <c r="E19" s="6">
        <f t="shared" si="0"/>
        <v>228780</v>
      </c>
      <c r="F19" s="6">
        <f t="shared" si="1"/>
        <v>55800</v>
      </c>
      <c r="G19" s="7">
        <v>4278</v>
      </c>
      <c r="H19" s="12">
        <v>0.24390243902439</v>
      </c>
      <c r="I19" s="27">
        <v>7380</v>
      </c>
      <c r="J19" s="3">
        <v>1800</v>
      </c>
      <c r="K19" s="22">
        <v>138</v>
      </c>
      <c r="L19" s="23">
        <f>VLOOKUP(B:B,[1]门店类型!$C:$I,7,0)</f>
        <v>189264.52</v>
      </c>
      <c r="M19" s="23">
        <f>VLOOKUP(B:B,[1]门店类型!$C:$P,14,0)</f>
        <v>0</v>
      </c>
      <c r="N19" s="23">
        <f t="shared" si="2"/>
        <v>189264.52</v>
      </c>
      <c r="O19" s="23">
        <f>VLOOKUP(B:B,[1]门店类型!$C:$Q,15,0)</f>
        <v>0</v>
      </c>
      <c r="P19" s="23"/>
      <c r="Q19" s="23">
        <f>VLOOKUP(B:B,[1]门店类型!$C:$J,8,0)</f>
        <v>50808.39</v>
      </c>
      <c r="R19" s="23">
        <f t="shared" si="3"/>
        <v>50808.39</v>
      </c>
      <c r="S19" s="23">
        <f>VLOOKUP(B:B,[1]门店类型!$C:$O,13,0)</f>
        <v>0</v>
      </c>
      <c r="T19" s="23">
        <f>VLOOKUP(B:B,[1]门店类型!$C:$G,5,0)</f>
        <v>4159</v>
      </c>
      <c r="U19" s="23">
        <f t="shared" si="4"/>
        <v>4159</v>
      </c>
      <c r="V19" s="23">
        <f t="shared" si="5"/>
        <v>189264.52</v>
      </c>
      <c r="W19" s="23">
        <f t="shared" si="6"/>
        <v>50808.39</v>
      </c>
      <c r="X19" s="23">
        <f t="shared" si="7"/>
        <v>4159</v>
      </c>
      <c r="Y19" s="35">
        <f t="shared" si="8"/>
        <v>0.827277384386747</v>
      </c>
      <c r="Z19" s="35">
        <f t="shared" si="9"/>
        <v>0.910544623655914</v>
      </c>
    </row>
    <row r="20" s="1" customFormat="1" spans="1:26">
      <c r="A20" s="3">
        <v>19</v>
      </c>
      <c r="B20" s="3">
        <v>2904</v>
      </c>
      <c r="C20" s="3" t="s">
        <v>47</v>
      </c>
      <c r="D20" s="3" t="s">
        <v>43</v>
      </c>
      <c r="E20" s="6">
        <f t="shared" si="0"/>
        <v>213900</v>
      </c>
      <c r="F20" s="6">
        <f t="shared" si="1"/>
        <v>73780</v>
      </c>
      <c r="G20" s="7">
        <v>2356</v>
      </c>
      <c r="H20" s="12">
        <v>0.344927536231884</v>
      </c>
      <c r="I20" s="27">
        <v>6900</v>
      </c>
      <c r="J20" s="3">
        <v>2380</v>
      </c>
      <c r="K20" s="22">
        <v>76</v>
      </c>
      <c r="L20" s="23">
        <f>VLOOKUP(B:B,[1]门店类型!$C:$I,7,0)</f>
        <v>161085.9</v>
      </c>
      <c r="M20" s="23">
        <f>VLOOKUP(B:B,[1]门店类型!$C:$P,14,0)</f>
        <v>0</v>
      </c>
      <c r="N20" s="23">
        <f t="shared" si="2"/>
        <v>161085.9</v>
      </c>
      <c r="O20" s="23">
        <f>VLOOKUP(B:B,[1]门店类型!$C:$Q,15,0)</f>
        <v>0</v>
      </c>
      <c r="P20" s="23"/>
      <c r="Q20" s="23">
        <f>VLOOKUP(B:B,[1]门店类型!$C:$J,8,0)</f>
        <v>51617.09</v>
      </c>
      <c r="R20" s="23">
        <f t="shared" si="3"/>
        <v>51617.09</v>
      </c>
      <c r="S20" s="23">
        <f>VLOOKUP(B:B,[1]门店类型!$C:$O,13,0)</f>
        <v>0</v>
      </c>
      <c r="T20" s="23">
        <f>VLOOKUP(B:B,[1]门店类型!$C:$G,5,0)</f>
        <v>2296</v>
      </c>
      <c r="U20" s="23">
        <f t="shared" si="4"/>
        <v>2296</v>
      </c>
      <c r="V20" s="23">
        <f t="shared" si="5"/>
        <v>161085.9</v>
      </c>
      <c r="W20" s="23">
        <f t="shared" si="6"/>
        <v>51617.09</v>
      </c>
      <c r="X20" s="23">
        <f t="shared" si="7"/>
        <v>2296</v>
      </c>
      <c r="Y20" s="35">
        <f t="shared" si="8"/>
        <v>0.753089761570827</v>
      </c>
      <c r="Z20" s="35">
        <f t="shared" si="9"/>
        <v>0.699608159392789</v>
      </c>
    </row>
    <row r="21" s="1" customFormat="1" spans="1:26">
      <c r="A21" s="3">
        <v>20</v>
      </c>
      <c r="B21" s="3">
        <v>2854</v>
      </c>
      <c r="C21" s="3" t="s">
        <v>48</v>
      </c>
      <c r="D21" s="3" t="s">
        <v>43</v>
      </c>
      <c r="E21" s="6">
        <f t="shared" si="0"/>
        <v>190340</v>
      </c>
      <c r="F21" s="6">
        <f t="shared" si="1"/>
        <v>64480</v>
      </c>
      <c r="G21" s="7">
        <v>1860</v>
      </c>
      <c r="H21" s="12">
        <v>0.338762214983713</v>
      </c>
      <c r="I21" s="27">
        <v>6140</v>
      </c>
      <c r="J21" s="3">
        <v>2080</v>
      </c>
      <c r="K21" s="22">
        <v>60</v>
      </c>
      <c r="L21" s="23">
        <f>VLOOKUP(B:B,[1]门店类型!$C:$I,7,0)</f>
        <v>139175.71</v>
      </c>
      <c r="M21" s="23">
        <f>VLOOKUP(B:B,[1]门店类型!$C:$P,14,0)</f>
        <v>0</v>
      </c>
      <c r="N21" s="23">
        <f t="shared" si="2"/>
        <v>139175.71</v>
      </c>
      <c r="O21" s="23">
        <f>VLOOKUP(B:B,[1]门店类型!$C:$Q,15,0)</f>
        <v>0</v>
      </c>
      <c r="P21" s="23"/>
      <c r="Q21" s="23">
        <f>VLOOKUP(B:B,[1]门店类型!$C:$J,8,0)</f>
        <v>45734.17</v>
      </c>
      <c r="R21" s="23">
        <f t="shared" si="3"/>
        <v>45734.17</v>
      </c>
      <c r="S21" s="23">
        <f>VLOOKUP(B:B,[1]门店类型!$C:$O,13,0)</f>
        <v>0</v>
      </c>
      <c r="T21" s="23">
        <f>VLOOKUP(B:B,[1]门店类型!$C:$G,5,0)</f>
        <v>2133</v>
      </c>
      <c r="U21" s="23">
        <f t="shared" si="4"/>
        <v>2133</v>
      </c>
      <c r="V21" s="23">
        <f t="shared" si="5"/>
        <v>139175.71</v>
      </c>
      <c r="W21" s="23">
        <f t="shared" si="6"/>
        <v>45734.17</v>
      </c>
      <c r="X21" s="23">
        <f t="shared" si="7"/>
        <v>2133</v>
      </c>
      <c r="Y21" s="35">
        <f t="shared" si="8"/>
        <v>0.731195282126721</v>
      </c>
      <c r="Z21" s="35">
        <f t="shared" si="9"/>
        <v>0.709276830024814</v>
      </c>
    </row>
    <row r="22" s="1" customFormat="1" spans="1:26">
      <c r="A22" s="3">
        <v>21</v>
      </c>
      <c r="B22" s="3">
        <v>2852</v>
      </c>
      <c r="C22" s="3" t="s">
        <v>49</v>
      </c>
      <c r="D22" s="3" t="s">
        <v>43</v>
      </c>
      <c r="E22" s="6">
        <f t="shared" si="0"/>
        <v>179800</v>
      </c>
      <c r="F22" s="6">
        <f t="shared" si="1"/>
        <v>58590</v>
      </c>
      <c r="G22" s="7">
        <v>1860</v>
      </c>
      <c r="H22" s="12">
        <v>0.325862068965517</v>
      </c>
      <c r="I22" s="27">
        <v>5800</v>
      </c>
      <c r="J22" s="3">
        <v>1890</v>
      </c>
      <c r="K22" s="22">
        <v>60</v>
      </c>
      <c r="L22" s="23">
        <f>VLOOKUP(B:B,[1]门店类型!$C:$I,7,0)</f>
        <v>105421.66</v>
      </c>
      <c r="M22" s="23">
        <f>VLOOKUP(B:B,[1]门店类型!$C:$P,14,0)</f>
        <v>0</v>
      </c>
      <c r="N22" s="23">
        <f t="shared" si="2"/>
        <v>105421.66</v>
      </c>
      <c r="O22" s="23">
        <f>VLOOKUP(B:B,[1]门店类型!$C:$Q,15,0)</f>
        <v>0</v>
      </c>
      <c r="P22" s="23"/>
      <c r="Q22" s="23">
        <f>VLOOKUP(B:B,[1]门店类型!$C:$J,8,0)</f>
        <v>36680.37</v>
      </c>
      <c r="R22" s="23">
        <f t="shared" si="3"/>
        <v>36680.37</v>
      </c>
      <c r="S22" s="23">
        <f>VLOOKUP(B:B,[1]门店类型!$C:$O,13,0)</f>
        <v>0</v>
      </c>
      <c r="T22" s="23">
        <f>VLOOKUP(B:B,[1]门店类型!$C:$G,5,0)</f>
        <v>1423</v>
      </c>
      <c r="U22" s="23">
        <f t="shared" si="4"/>
        <v>1423</v>
      </c>
      <c r="V22" s="23">
        <f t="shared" si="5"/>
        <v>105421.66</v>
      </c>
      <c r="W22" s="23">
        <f t="shared" si="6"/>
        <v>36680.37</v>
      </c>
      <c r="X22" s="23">
        <f t="shared" si="7"/>
        <v>1423</v>
      </c>
      <c r="Y22" s="35">
        <f t="shared" si="8"/>
        <v>0.586327363737486</v>
      </c>
      <c r="Z22" s="35">
        <f t="shared" si="9"/>
        <v>0.62605171530978</v>
      </c>
    </row>
    <row r="23" s="1" customFormat="1" spans="1:26">
      <c r="A23" s="3">
        <v>22</v>
      </c>
      <c r="B23" s="3">
        <v>2873</v>
      </c>
      <c r="C23" s="3" t="s">
        <v>50</v>
      </c>
      <c r="D23" s="3" t="s">
        <v>43</v>
      </c>
      <c r="E23" s="6">
        <f t="shared" si="0"/>
        <v>173600</v>
      </c>
      <c r="F23" s="6">
        <f t="shared" si="1"/>
        <v>64480</v>
      </c>
      <c r="G23" s="7">
        <v>1705</v>
      </c>
      <c r="H23" s="12">
        <v>0.371428571428571</v>
      </c>
      <c r="I23" s="27">
        <v>5600</v>
      </c>
      <c r="J23" s="3">
        <v>2080</v>
      </c>
      <c r="K23" s="22">
        <v>55</v>
      </c>
      <c r="L23" s="23">
        <f>VLOOKUP(B:B,[1]门店类型!$C:$I,7,0)</f>
        <v>89107.1</v>
      </c>
      <c r="M23" s="23">
        <f>VLOOKUP(B:B,[1]门店类型!$C:$P,14,0)</f>
        <v>0</v>
      </c>
      <c r="N23" s="23">
        <f t="shared" si="2"/>
        <v>89107.1</v>
      </c>
      <c r="O23" s="23">
        <f>VLOOKUP(B:B,[1]门店类型!$C:$Q,15,0)</f>
        <v>0</v>
      </c>
      <c r="P23" s="23"/>
      <c r="Q23" s="23">
        <f>VLOOKUP(B:B,[1]门店类型!$C:$J,8,0)</f>
        <v>31764.01</v>
      </c>
      <c r="R23" s="23">
        <f t="shared" si="3"/>
        <v>31764.01</v>
      </c>
      <c r="S23" s="23">
        <f>VLOOKUP(B:B,[1]门店类型!$C:$O,13,0)</f>
        <v>0</v>
      </c>
      <c r="T23" s="23">
        <f>VLOOKUP(B:B,[1]门店类型!$C:$G,5,0)</f>
        <v>1328</v>
      </c>
      <c r="U23" s="23">
        <f t="shared" si="4"/>
        <v>1328</v>
      </c>
      <c r="V23" s="23">
        <f t="shared" si="5"/>
        <v>89107.1</v>
      </c>
      <c r="W23" s="23">
        <f t="shared" si="6"/>
        <v>31764.01</v>
      </c>
      <c r="X23" s="23">
        <f t="shared" si="7"/>
        <v>1328</v>
      </c>
      <c r="Y23" s="35">
        <f t="shared" si="8"/>
        <v>0.513289746543779</v>
      </c>
      <c r="Z23" s="35">
        <f t="shared" si="9"/>
        <v>0.492618021091811</v>
      </c>
    </row>
    <row r="24" s="1" customFormat="1" spans="1:26">
      <c r="A24" s="3">
        <v>23</v>
      </c>
      <c r="B24" s="3">
        <v>2865</v>
      </c>
      <c r="C24" s="3" t="s">
        <v>51</v>
      </c>
      <c r="D24" s="3" t="s">
        <v>43</v>
      </c>
      <c r="E24" s="6">
        <f t="shared" si="0"/>
        <v>171740</v>
      </c>
      <c r="F24" s="6">
        <f t="shared" si="1"/>
        <v>62000</v>
      </c>
      <c r="G24" s="7">
        <v>1953</v>
      </c>
      <c r="H24" s="12">
        <v>0.36101083032491</v>
      </c>
      <c r="I24" s="27">
        <v>5540</v>
      </c>
      <c r="J24" s="3">
        <v>2000</v>
      </c>
      <c r="K24" s="22">
        <v>63</v>
      </c>
      <c r="L24" s="23">
        <f>VLOOKUP(B:B,[1]门店类型!$C:$I,7,0)</f>
        <v>106620.43</v>
      </c>
      <c r="M24" s="23">
        <f>VLOOKUP(B:B,[1]门店类型!$C:$P,14,0)</f>
        <v>0</v>
      </c>
      <c r="N24" s="23">
        <f t="shared" si="2"/>
        <v>106620.43</v>
      </c>
      <c r="O24" s="23">
        <f>VLOOKUP(B:B,[1]门店类型!$C:$Q,15,0)</f>
        <v>0</v>
      </c>
      <c r="P24" s="23"/>
      <c r="Q24" s="23">
        <f>VLOOKUP(B:B,[1]门店类型!$C:$J,8,0)</f>
        <v>40566.02</v>
      </c>
      <c r="R24" s="23">
        <f t="shared" si="3"/>
        <v>40566.02</v>
      </c>
      <c r="S24" s="23">
        <f>VLOOKUP(B:B,[1]门店类型!$C:$O,13,0)</f>
        <v>0</v>
      </c>
      <c r="T24" s="23">
        <f>VLOOKUP(B:B,[1]门店类型!$C:$G,5,0)</f>
        <v>1722</v>
      </c>
      <c r="U24" s="23">
        <f t="shared" si="4"/>
        <v>1722</v>
      </c>
      <c r="V24" s="23">
        <f t="shared" si="5"/>
        <v>106620.43</v>
      </c>
      <c r="W24" s="23">
        <f t="shared" si="6"/>
        <v>40566.02</v>
      </c>
      <c r="X24" s="23">
        <f t="shared" si="7"/>
        <v>1722</v>
      </c>
      <c r="Y24" s="35">
        <f t="shared" si="8"/>
        <v>0.620824676837079</v>
      </c>
      <c r="Z24" s="35">
        <f t="shared" si="9"/>
        <v>0.65429064516129</v>
      </c>
    </row>
    <row r="25" s="1" customFormat="1" spans="1:26">
      <c r="A25" s="3">
        <v>24</v>
      </c>
      <c r="B25" s="3">
        <v>107728</v>
      </c>
      <c r="C25" s="3" t="s">
        <v>52</v>
      </c>
      <c r="D25" s="3" t="s">
        <v>43</v>
      </c>
      <c r="E25" s="6">
        <f t="shared" si="0"/>
        <v>158100</v>
      </c>
      <c r="F25" s="6">
        <f t="shared" si="1"/>
        <v>52080</v>
      </c>
      <c r="G25" s="7">
        <v>1705</v>
      </c>
      <c r="H25" s="12">
        <v>0.329411764705882</v>
      </c>
      <c r="I25" s="27">
        <v>5100</v>
      </c>
      <c r="J25" s="3">
        <v>1680</v>
      </c>
      <c r="K25" s="22">
        <v>55</v>
      </c>
      <c r="L25" s="23">
        <f>VLOOKUP(B:B,[1]门店类型!$C:$I,7,0)</f>
        <v>114776.35</v>
      </c>
      <c r="M25" s="23">
        <f>VLOOKUP(B:B,[1]门店类型!$C:$P,14,0)</f>
        <v>0</v>
      </c>
      <c r="N25" s="23">
        <f t="shared" si="2"/>
        <v>114776.35</v>
      </c>
      <c r="O25" s="23">
        <f>VLOOKUP(B:B,[1]门店类型!$C:$Q,15,0)</f>
        <v>0</v>
      </c>
      <c r="P25" s="23"/>
      <c r="Q25" s="23">
        <f>VLOOKUP(B:B,[1]门店类型!$C:$J,8,0)</f>
        <v>39002.4</v>
      </c>
      <c r="R25" s="23">
        <f t="shared" si="3"/>
        <v>39002.4</v>
      </c>
      <c r="S25" s="23">
        <f>VLOOKUP(B:B,[1]门店类型!$C:$O,13,0)</f>
        <v>0</v>
      </c>
      <c r="T25" s="23">
        <f>VLOOKUP(B:B,[1]门店类型!$C:$G,5,0)</f>
        <v>1344</v>
      </c>
      <c r="U25" s="23">
        <f t="shared" si="4"/>
        <v>1344</v>
      </c>
      <c r="V25" s="23">
        <f t="shared" si="5"/>
        <v>114776.35</v>
      </c>
      <c r="W25" s="23">
        <f t="shared" si="6"/>
        <v>39002.4</v>
      </c>
      <c r="X25" s="23">
        <f t="shared" si="7"/>
        <v>1344</v>
      </c>
      <c r="Y25" s="35">
        <f t="shared" si="8"/>
        <v>0.72597311827957</v>
      </c>
      <c r="Z25" s="35">
        <f t="shared" si="9"/>
        <v>0.74889400921659</v>
      </c>
    </row>
    <row r="26" s="1" customFormat="1" spans="1:26">
      <c r="A26" s="3">
        <v>25</v>
      </c>
      <c r="B26" s="3">
        <v>2901</v>
      </c>
      <c r="C26" s="3" t="s">
        <v>53</v>
      </c>
      <c r="D26" s="3" t="s">
        <v>43</v>
      </c>
      <c r="E26" s="6">
        <f t="shared" si="0"/>
        <v>158038</v>
      </c>
      <c r="F26" s="6">
        <f t="shared" si="1"/>
        <v>58280</v>
      </c>
      <c r="G26" s="7">
        <v>1860</v>
      </c>
      <c r="H26" s="12">
        <v>0.368772067477442</v>
      </c>
      <c r="I26" s="27">
        <v>5098</v>
      </c>
      <c r="J26" s="3">
        <v>1880</v>
      </c>
      <c r="K26" s="22">
        <v>60</v>
      </c>
      <c r="L26" s="23">
        <f>VLOOKUP(B:B,[1]门店类型!$C:$I,7,0)</f>
        <v>112683.09</v>
      </c>
      <c r="M26" s="23">
        <f>VLOOKUP(B:B,[1]门店类型!$C:$P,14,0)</f>
        <v>0</v>
      </c>
      <c r="N26" s="23">
        <f t="shared" si="2"/>
        <v>112683.09</v>
      </c>
      <c r="O26" s="23">
        <f>VLOOKUP(B:B,[1]门店类型!$C:$Q,15,0)</f>
        <v>0</v>
      </c>
      <c r="P26" s="23"/>
      <c r="Q26" s="23">
        <f>VLOOKUP(B:B,[1]门店类型!$C:$J,8,0)</f>
        <v>39873.41</v>
      </c>
      <c r="R26" s="23">
        <f t="shared" si="3"/>
        <v>39873.41</v>
      </c>
      <c r="S26" s="23">
        <f>VLOOKUP(B:B,[1]门店类型!$C:$O,13,0)</f>
        <v>0</v>
      </c>
      <c r="T26" s="23">
        <f>VLOOKUP(B:B,[1]门店类型!$C:$G,5,0)</f>
        <v>1898</v>
      </c>
      <c r="U26" s="23">
        <f t="shared" si="4"/>
        <v>1898</v>
      </c>
      <c r="V26" s="23">
        <f t="shared" si="5"/>
        <v>112683.09</v>
      </c>
      <c r="W26" s="23">
        <f t="shared" si="6"/>
        <v>39873.41</v>
      </c>
      <c r="X26" s="23">
        <f t="shared" si="7"/>
        <v>1898</v>
      </c>
      <c r="Y26" s="35">
        <f t="shared" si="8"/>
        <v>0.713012629873828</v>
      </c>
      <c r="Z26" s="35">
        <f t="shared" si="9"/>
        <v>0.684169698009609</v>
      </c>
    </row>
    <row r="27" s="1" customFormat="1" spans="1:26">
      <c r="A27" s="3">
        <v>26</v>
      </c>
      <c r="B27" s="3">
        <v>2886</v>
      </c>
      <c r="C27" s="3" t="s">
        <v>54</v>
      </c>
      <c r="D27" s="3" t="s">
        <v>43</v>
      </c>
      <c r="E27" s="6">
        <f t="shared" si="0"/>
        <v>157790</v>
      </c>
      <c r="F27" s="6">
        <f t="shared" si="1"/>
        <v>58280</v>
      </c>
      <c r="G27" s="7">
        <v>1736</v>
      </c>
      <c r="H27" s="12">
        <v>0.369351669941061</v>
      </c>
      <c r="I27" s="27">
        <v>5090</v>
      </c>
      <c r="J27" s="3">
        <v>1880</v>
      </c>
      <c r="K27" s="22">
        <v>56</v>
      </c>
      <c r="L27" s="23">
        <f>VLOOKUP(B:B,[1]门店类型!$C:$I,7,0)</f>
        <v>107340.5</v>
      </c>
      <c r="M27" s="23">
        <f>VLOOKUP(B:B,[1]门店类型!$C:$P,14,0)</f>
        <v>0</v>
      </c>
      <c r="N27" s="23">
        <f t="shared" si="2"/>
        <v>107340.5</v>
      </c>
      <c r="O27" s="23">
        <f>VLOOKUP(B:B,[1]门店类型!$C:$Q,15,0)</f>
        <v>0</v>
      </c>
      <c r="P27" s="23"/>
      <c r="Q27" s="23">
        <f>VLOOKUP(B:B,[1]门店类型!$C:$J,8,0)</f>
        <v>38712.18</v>
      </c>
      <c r="R27" s="23">
        <f t="shared" si="3"/>
        <v>38712.18</v>
      </c>
      <c r="S27" s="23">
        <f>VLOOKUP(B:B,[1]门店类型!$C:$O,13,0)</f>
        <v>0</v>
      </c>
      <c r="T27" s="23">
        <f>VLOOKUP(B:B,[1]门店类型!$C:$G,5,0)</f>
        <v>1551</v>
      </c>
      <c r="U27" s="23">
        <f t="shared" si="4"/>
        <v>1551</v>
      </c>
      <c r="V27" s="23">
        <f t="shared" si="5"/>
        <v>107340.5</v>
      </c>
      <c r="W27" s="23">
        <f t="shared" si="6"/>
        <v>38712.18</v>
      </c>
      <c r="X27" s="23">
        <f t="shared" si="7"/>
        <v>1551</v>
      </c>
      <c r="Y27" s="35">
        <f t="shared" si="8"/>
        <v>0.68027441536219</v>
      </c>
      <c r="Z27" s="35">
        <f t="shared" si="9"/>
        <v>0.664244680851064</v>
      </c>
    </row>
    <row r="28" s="1" customFormat="1" spans="1:26">
      <c r="A28" s="3">
        <v>27</v>
      </c>
      <c r="B28" s="3">
        <v>2874</v>
      </c>
      <c r="C28" s="3" t="s">
        <v>55</v>
      </c>
      <c r="D28" s="3" t="s">
        <v>43</v>
      </c>
      <c r="E28" s="6">
        <f t="shared" si="0"/>
        <v>155000</v>
      </c>
      <c r="F28" s="6">
        <f t="shared" si="1"/>
        <v>55180</v>
      </c>
      <c r="G28" s="7">
        <v>1860</v>
      </c>
      <c r="H28" s="12">
        <v>0.356</v>
      </c>
      <c r="I28" s="27">
        <v>5000</v>
      </c>
      <c r="J28" s="3">
        <v>1780</v>
      </c>
      <c r="K28" s="22">
        <v>60</v>
      </c>
      <c r="L28" s="23">
        <f>VLOOKUP(B:B,[1]门店类型!$C:$I,7,0)</f>
        <v>102522.68</v>
      </c>
      <c r="M28" s="23">
        <f>VLOOKUP(B:B,[1]门店类型!$C:$P,14,0)</f>
        <v>0</v>
      </c>
      <c r="N28" s="23">
        <f t="shared" si="2"/>
        <v>102522.68</v>
      </c>
      <c r="O28" s="23">
        <f>VLOOKUP(B:B,[1]门店类型!$C:$Q,15,0)</f>
        <v>0</v>
      </c>
      <c r="P28" s="23"/>
      <c r="Q28" s="23">
        <f>VLOOKUP(B:B,[1]门店类型!$C:$J,8,0)</f>
        <v>34897.13</v>
      </c>
      <c r="R28" s="23">
        <f t="shared" si="3"/>
        <v>34897.13</v>
      </c>
      <c r="S28" s="23">
        <f>VLOOKUP(B:B,[1]门店类型!$C:$O,13,0)</f>
        <v>0</v>
      </c>
      <c r="T28" s="23">
        <f>VLOOKUP(B:B,[1]门店类型!$C:$G,5,0)</f>
        <v>1623</v>
      </c>
      <c r="U28" s="23">
        <f t="shared" si="4"/>
        <v>1623</v>
      </c>
      <c r="V28" s="23">
        <f t="shared" si="5"/>
        <v>102522.68</v>
      </c>
      <c r="W28" s="23">
        <f t="shared" si="6"/>
        <v>34897.13</v>
      </c>
      <c r="X28" s="23">
        <f t="shared" si="7"/>
        <v>1623</v>
      </c>
      <c r="Y28" s="35">
        <f t="shared" si="8"/>
        <v>0.66143664516129</v>
      </c>
      <c r="Z28" s="35">
        <f t="shared" si="9"/>
        <v>0.632423523015585</v>
      </c>
    </row>
    <row r="29" s="1" customFormat="1" spans="1:26">
      <c r="A29" s="3">
        <v>28</v>
      </c>
      <c r="B29" s="3">
        <v>2851</v>
      </c>
      <c r="C29" s="3" t="s">
        <v>56</v>
      </c>
      <c r="D29" s="3" t="s">
        <v>43</v>
      </c>
      <c r="E29" s="6">
        <f t="shared" si="0"/>
        <v>152830</v>
      </c>
      <c r="F29" s="6">
        <f t="shared" si="1"/>
        <v>52080</v>
      </c>
      <c r="G29" s="7">
        <v>2201</v>
      </c>
      <c r="H29" s="12">
        <v>0.340770791075051</v>
      </c>
      <c r="I29" s="27">
        <v>4930</v>
      </c>
      <c r="J29" s="3">
        <v>1680</v>
      </c>
      <c r="K29" s="22">
        <v>71</v>
      </c>
      <c r="L29" s="23">
        <f>VLOOKUP(B:B,[1]门店类型!$C:$I,7,0)</f>
        <v>99620.06</v>
      </c>
      <c r="M29" s="23">
        <f>VLOOKUP(B:B,[1]门店类型!$C:$P,14,0)</f>
        <v>0</v>
      </c>
      <c r="N29" s="23">
        <f t="shared" si="2"/>
        <v>99620.06</v>
      </c>
      <c r="O29" s="23">
        <f>VLOOKUP(B:B,[1]门店类型!$C:$Q,15,0)</f>
        <v>0</v>
      </c>
      <c r="P29" s="23"/>
      <c r="Q29" s="23">
        <f>VLOOKUP(B:B,[1]门店类型!$C:$J,8,0)</f>
        <v>30400.2</v>
      </c>
      <c r="R29" s="23">
        <f t="shared" si="3"/>
        <v>30400.2</v>
      </c>
      <c r="S29" s="23">
        <f>VLOOKUP(B:B,[1]门店类型!$C:$O,13,0)</f>
        <v>0</v>
      </c>
      <c r="T29" s="23">
        <f>VLOOKUP(B:B,[1]门店类型!$C:$G,5,0)</f>
        <v>2085</v>
      </c>
      <c r="U29" s="23">
        <f t="shared" si="4"/>
        <v>2085</v>
      </c>
      <c r="V29" s="23">
        <f t="shared" si="5"/>
        <v>99620.06</v>
      </c>
      <c r="W29" s="23">
        <f t="shared" si="6"/>
        <v>30400.2</v>
      </c>
      <c r="X29" s="23">
        <f t="shared" si="7"/>
        <v>2085</v>
      </c>
      <c r="Y29" s="35">
        <f t="shared" si="8"/>
        <v>0.65183576522934</v>
      </c>
      <c r="Z29" s="35">
        <f t="shared" si="9"/>
        <v>0.583721198156682</v>
      </c>
    </row>
    <row r="30" s="1" customFormat="1" spans="1:26">
      <c r="A30" s="3">
        <v>29</v>
      </c>
      <c r="B30" s="3">
        <v>104533</v>
      </c>
      <c r="C30" s="3" t="s">
        <v>57</v>
      </c>
      <c r="D30" s="3" t="s">
        <v>43</v>
      </c>
      <c r="E30" s="6">
        <f t="shared" si="0"/>
        <v>131440</v>
      </c>
      <c r="F30" s="6">
        <f t="shared" si="1"/>
        <v>45260</v>
      </c>
      <c r="G30" s="7">
        <v>1705</v>
      </c>
      <c r="H30" s="12">
        <v>0.344339622641509</v>
      </c>
      <c r="I30" s="27">
        <v>4240</v>
      </c>
      <c r="J30" s="3">
        <v>1460</v>
      </c>
      <c r="K30" s="22">
        <v>55</v>
      </c>
      <c r="L30" s="23">
        <f>VLOOKUP(B:B,[1]门店类型!$C:$I,7,0)</f>
        <v>109867.68</v>
      </c>
      <c r="M30" s="23">
        <f>VLOOKUP(B:B,[1]门店类型!$C:$P,14,0)</f>
        <v>0</v>
      </c>
      <c r="N30" s="23">
        <f t="shared" si="2"/>
        <v>109867.68</v>
      </c>
      <c r="O30" s="23">
        <f>VLOOKUP(B:B,[1]门店类型!$C:$Q,15,0)</f>
        <v>0</v>
      </c>
      <c r="P30" s="23"/>
      <c r="Q30" s="23">
        <f>VLOOKUP(B:B,[1]门店类型!$C:$J,8,0)</f>
        <v>36585.16</v>
      </c>
      <c r="R30" s="23">
        <f t="shared" si="3"/>
        <v>36585.16</v>
      </c>
      <c r="S30" s="23">
        <f>VLOOKUP(B:B,[1]门店类型!$C:$O,13,0)</f>
        <v>0</v>
      </c>
      <c r="T30" s="23">
        <f>VLOOKUP(B:B,[1]门店类型!$C:$G,5,0)</f>
        <v>1734</v>
      </c>
      <c r="U30" s="23">
        <f t="shared" si="4"/>
        <v>1734</v>
      </c>
      <c r="V30" s="23">
        <f t="shared" si="5"/>
        <v>109867.68</v>
      </c>
      <c r="W30" s="23">
        <f t="shared" si="6"/>
        <v>36585.16</v>
      </c>
      <c r="X30" s="23">
        <f t="shared" si="7"/>
        <v>1734</v>
      </c>
      <c r="Y30" s="35">
        <f t="shared" si="8"/>
        <v>0.835877054169203</v>
      </c>
      <c r="Z30" s="35">
        <f t="shared" si="9"/>
        <v>0.808333186036235</v>
      </c>
    </row>
    <row r="31" s="1" customFormat="1" spans="1:26">
      <c r="A31" s="3">
        <v>30</v>
      </c>
      <c r="B31" s="3">
        <v>2883</v>
      </c>
      <c r="C31" s="3" t="s">
        <v>58</v>
      </c>
      <c r="D31" s="3" t="s">
        <v>43</v>
      </c>
      <c r="E31" s="6">
        <f t="shared" si="0"/>
        <v>131130</v>
      </c>
      <c r="F31" s="6">
        <f t="shared" si="1"/>
        <v>45880</v>
      </c>
      <c r="G31" s="7">
        <v>1550</v>
      </c>
      <c r="H31" s="12">
        <v>0.349881796690307</v>
      </c>
      <c r="I31" s="27">
        <v>4230</v>
      </c>
      <c r="J31" s="3">
        <v>1480</v>
      </c>
      <c r="K31" s="22">
        <v>50</v>
      </c>
      <c r="L31" s="23">
        <f>VLOOKUP(B:B,[1]门店类型!$C:$I,7,0)</f>
        <v>100840.83</v>
      </c>
      <c r="M31" s="23">
        <f>VLOOKUP(B:B,[1]门店类型!$C:$P,14,0)</f>
        <v>0</v>
      </c>
      <c r="N31" s="23">
        <f t="shared" si="2"/>
        <v>100840.83</v>
      </c>
      <c r="O31" s="23">
        <f>VLOOKUP(B:B,[1]门店类型!$C:$Q,15,0)</f>
        <v>0</v>
      </c>
      <c r="P31" s="23"/>
      <c r="Q31" s="23">
        <f>VLOOKUP(B:B,[1]门店类型!$C:$J,8,0)</f>
        <v>35380.95</v>
      </c>
      <c r="R31" s="23">
        <f t="shared" si="3"/>
        <v>35380.95</v>
      </c>
      <c r="S31" s="23">
        <f>VLOOKUP(B:B,[1]门店类型!$C:$O,13,0)</f>
        <v>0</v>
      </c>
      <c r="T31" s="23">
        <f>VLOOKUP(B:B,[1]门店类型!$C:$G,5,0)</f>
        <v>1183</v>
      </c>
      <c r="U31" s="23">
        <f t="shared" si="4"/>
        <v>1183</v>
      </c>
      <c r="V31" s="23">
        <f t="shared" si="5"/>
        <v>100840.83</v>
      </c>
      <c r="W31" s="23">
        <f t="shared" si="6"/>
        <v>35380.95</v>
      </c>
      <c r="X31" s="23">
        <f t="shared" si="7"/>
        <v>1183</v>
      </c>
      <c r="Y31" s="35">
        <f t="shared" si="8"/>
        <v>0.769014184397163</v>
      </c>
      <c r="Z31" s="35">
        <f t="shared" si="9"/>
        <v>0.771162816041848</v>
      </c>
    </row>
    <row r="32" s="1" customFormat="1" spans="1:26">
      <c r="A32" s="3">
        <v>31</v>
      </c>
      <c r="B32" s="3">
        <v>2837</v>
      </c>
      <c r="C32" s="3" t="s">
        <v>59</v>
      </c>
      <c r="D32" s="3" t="s">
        <v>43</v>
      </c>
      <c r="E32" s="6">
        <f t="shared" si="0"/>
        <v>130200</v>
      </c>
      <c r="F32" s="6">
        <f t="shared" si="1"/>
        <v>39680</v>
      </c>
      <c r="G32" s="7">
        <v>1488</v>
      </c>
      <c r="H32" s="12">
        <v>0.304761904761905</v>
      </c>
      <c r="I32" s="27">
        <v>4200</v>
      </c>
      <c r="J32" s="3">
        <v>1280</v>
      </c>
      <c r="K32" s="22">
        <v>48</v>
      </c>
      <c r="L32" s="23">
        <f>VLOOKUP(B:B,[1]门店类型!$C:$I,7,0)</f>
        <v>84140.21</v>
      </c>
      <c r="M32" s="23">
        <f>VLOOKUP(B:B,[1]门店类型!$C:$P,14,0)</f>
        <v>0</v>
      </c>
      <c r="N32" s="23">
        <f t="shared" si="2"/>
        <v>84140.21</v>
      </c>
      <c r="O32" s="23">
        <f>VLOOKUP(B:B,[1]门店类型!$C:$Q,15,0)</f>
        <v>0</v>
      </c>
      <c r="P32" s="23"/>
      <c r="Q32" s="23">
        <f>VLOOKUP(B:B,[1]门店类型!$C:$J,8,0)</f>
        <v>31831.43</v>
      </c>
      <c r="R32" s="23">
        <f t="shared" si="3"/>
        <v>31831.43</v>
      </c>
      <c r="S32" s="23">
        <f>VLOOKUP(B:B,[1]门店类型!$C:$O,13,0)</f>
        <v>0</v>
      </c>
      <c r="T32" s="23">
        <f>VLOOKUP(B:B,[1]门店类型!$C:$G,5,0)</f>
        <v>1340</v>
      </c>
      <c r="U32" s="23">
        <f t="shared" si="4"/>
        <v>1340</v>
      </c>
      <c r="V32" s="23">
        <f t="shared" si="5"/>
        <v>84140.21</v>
      </c>
      <c r="W32" s="23">
        <f t="shared" si="6"/>
        <v>31831.43</v>
      </c>
      <c r="X32" s="23">
        <f t="shared" si="7"/>
        <v>1340</v>
      </c>
      <c r="Y32" s="35">
        <f t="shared" si="8"/>
        <v>0.646238172043011</v>
      </c>
      <c r="Z32" s="35">
        <f t="shared" si="9"/>
        <v>0.802203377016129</v>
      </c>
    </row>
    <row r="33" s="1" customFormat="1" spans="1:26">
      <c r="A33" s="3">
        <v>32</v>
      </c>
      <c r="B33" s="3">
        <v>2888</v>
      </c>
      <c r="C33" s="3" t="s">
        <v>60</v>
      </c>
      <c r="D33" s="3" t="s">
        <v>43</v>
      </c>
      <c r="E33" s="6">
        <f t="shared" si="0"/>
        <v>129580</v>
      </c>
      <c r="F33" s="6">
        <f t="shared" si="1"/>
        <v>45880</v>
      </c>
      <c r="G33" s="7">
        <v>1860</v>
      </c>
      <c r="H33" s="12">
        <v>0.354066985645933</v>
      </c>
      <c r="I33" s="27">
        <v>4180</v>
      </c>
      <c r="J33" s="3">
        <v>1480</v>
      </c>
      <c r="K33" s="22">
        <v>60</v>
      </c>
      <c r="L33" s="23">
        <f>VLOOKUP(B:B,[1]门店类型!$C:$I,7,0)</f>
        <v>91752.57</v>
      </c>
      <c r="M33" s="23">
        <f>VLOOKUP(B:B,[1]门店类型!$C:$P,14,0)</f>
        <v>0</v>
      </c>
      <c r="N33" s="23">
        <f t="shared" si="2"/>
        <v>91752.57</v>
      </c>
      <c r="O33" s="23">
        <f>VLOOKUP(B:B,[1]门店类型!$C:$Q,15,0)</f>
        <v>0</v>
      </c>
      <c r="P33" s="23"/>
      <c r="Q33" s="23">
        <f>VLOOKUP(B:B,[1]门店类型!$C:$J,8,0)</f>
        <v>33287.54</v>
      </c>
      <c r="R33" s="23">
        <f t="shared" si="3"/>
        <v>33287.54</v>
      </c>
      <c r="S33" s="23">
        <f>VLOOKUP(B:B,[1]门店类型!$C:$O,13,0)</f>
        <v>0</v>
      </c>
      <c r="T33" s="23">
        <f>VLOOKUP(B:B,[1]门店类型!$C:$G,5,0)</f>
        <v>1554</v>
      </c>
      <c r="U33" s="23">
        <f t="shared" si="4"/>
        <v>1554</v>
      </c>
      <c r="V33" s="23">
        <f t="shared" si="5"/>
        <v>91752.57</v>
      </c>
      <c r="W33" s="23">
        <f t="shared" si="6"/>
        <v>33287.54</v>
      </c>
      <c r="X33" s="23">
        <f t="shared" si="7"/>
        <v>1554</v>
      </c>
      <c r="Y33" s="35">
        <f t="shared" si="8"/>
        <v>0.708076632196327</v>
      </c>
      <c r="Z33" s="35">
        <f t="shared" si="9"/>
        <v>0.725534873583261</v>
      </c>
    </row>
    <row r="34" s="1" customFormat="1" spans="1:26">
      <c r="A34" s="3">
        <v>33</v>
      </c>
      <c r="B34" s="3">
        <v>102564</v>
      </c>
      <c r="C34" s="3" t="s">
        <v>61</v>
      </c>
      <c r="D34" s="3" t="s">
        <v>43</v>
      </c>
      <c r="E34" s="6">
        <f t="shared" si="0"/>
        <v>128650</v>
      </c>
      <c r="F34" s="6">
        <f t="shared" si="1"/>
        <v>48360</v>
      </c>
      <c r="G34" s="7">
        <v>1395</v>
      </c>
      <c r="H34" s="12">
        <v>0.375903614457831</v>
      </c>
      <c r="I34" s="27">
        <v>4150</v>
      </c>
      <c r="J34" s="3">
        <v>1560</v>
      </c>
      <c r="K34" s="22">
        <v>45</v>
      </c>
      <c r="L34" s="23">
        <f>VLOOKUP(B:B,[1]门店类型!$C:$I,7,0)</f>
        <v>74785.6</v>
      </c>
      <c r="M34" s="23">
        <f>VLOOKUP(B:B,[1]门店类型!$C:$P,14,0)</f>
        <v>0</v>
      </c>
      <c r="N34" s="23">
        <f t="shared" si="2"/>
        <v>74785.6</v>
      </c>
      <c r="O34" s="23">
        <f>VLOOKUP(B:B,[1]门店类型!$C:$Q,15,0)</f>
        <v>0</v>
      </c>
      <c r="P34" s="23"/>
      <c r="Q34" s="23">
        <f>VLOOKUP(B:B,[1]门店类型!$C:$J,8,0)</f>
        <v>26540.73</v>
      </c>
      <c r="R34" s="23">
        <f t="shared" si="3"/>
        <v>26540.73</v>
      </c>
      <c r="S34" s="23">
        <f>VLOOKUP(B:B,[1]门店类型!$C:$O,13,0)</f>
        <v>0</v>
      </c>
      <c r="T34" s="23">
        <f>VLOOKUP(B:B,[1]门店类型!$C:$G,5,0)</f>
        <v>943</v>
      </c>
      <c r="U34" s="23">
        <f t="shared" si="4"/>
        <v>943</v>
      </c>
      <c r="V34" s="23">
        <f t="shared" si="5"/>
        <v>74785.6</v>
      </c>
      <c r="W34" s="23">
        <f t="shared" si="6"/>
        <v>26540.73</v>
      </c>
      <c r="X34" s="23">
        <f t="shared" si="7"/>
        <v>943</v>
      </c>
      <c r="Y34" s="35">
        <f t="shared" si="8"/>
        <v>0.58131053245239</v>
      </c>
      <c r="Z34" s="35">
        <f t="shared" si="9"/>
        <v>0.548815756823821</v>
      </c>
    </row>
    <row r="35" s="1" customFormat="1" spans="1:26">
      <c r="A35" s="3">
        <v>34</v>
      </c>
      <c r="B35" s="3">
        <v>2844</v>
      </c>
      <c r="C35" s="3" t="s">
        <v>62</v>
      </c>
      <c r="D35" s="3" t="s">
        <v>43</v>
      </c>
      <c r="E35" s="6">
        <f t="shared" si="0"/>
        <v>128030</v>
      </c>
      <c r="F35" s="6">
        <f t="shared" si="1"/>
        <v>40300</v>
      </c>
      <c r="G35" s="7">
        <v>1395</v>
      </c>
      <c r="H35" s="12">
        <v>0.314769975786925</v>
      </c>
      <c r="I35" s="27">
        <v>4130</v>
      </c>
      <c r="J35" s="3">
        <v>1300</v>
      </c>
      <c r="K35" s="22">
        <v>45</v>
      </c>
      <c r="L35" s="23">
        <f>VLOOKUP(B:B,[1]门店类型!$C:$I,7,0)</f>
        <v>75433.34</v>
      </c>
      <c r="M35" s="23">
        <f>VLOOKUP(B:B,[1]门店类型!$C:$P,14,0)</f>
        <v>0</v>
      </c>
      <c r="N35" s="23">
        <f t="shared" si="2"/>
        <v>75433.34</v>
      </c>
      <c r="O35" s="23">
        <f>VLOOKUP(B:B,[1]门店类型!$C:$Q,15,0)</f>
        <v>0</v>
      </c>
      <c r="P35" s="23"/>
      <c r="Q35" s="23">
        <f>VLOOKUP(B:B,[1]门店类型!$C:$J,8,0)</f>
        <v>25382.13</v>
      </c>
      <c r="R35" s="23">
        <f t="shared" si="3"/>
        <v>25382.13</v>
      </c>
      <c r="S35" s="23">
        <f>VLOOKUP(B:B,[1]门店类型!$C:$O,13,0)</f>
        <v>0</v>
      </c>
      <c r="T35" s="23">
        <f>VLOOKUP(B:B,[1]门店类型!$C:$G,5,0)</f>
        <v>1078</v>
      </c>
      <c r="U35" s="23">
        <f t="shared" si="4"/>
        <v>1078</v>
      </c>
      <c r="V35" s="23">
        <f t="shared" si="5"/>
        <v>75433.34</v>
      </c>
      <c r="W35" s="23">
        <f t="shared" si="6"/>
        <v>25382.13</v>
      </c>
      <c r="X35" s="23">
        <f t="shared" si="7"/>
        <v>1078</v>
      </c>
      <c r="Y35" s="35">
        <f t="shared" si="8"/>
        <v>0.589184878544091</v>
      </c>
      <c r="Z35" s="35">
        <f t="shared" si="9"/>
        <v>0.62982952853598</v>
      </c>
    </row>
    <row r="36" s="1" customFormat="1" spans="1:26">
      <c r="A36" s="3">
        <v>35</v>
      </c>
      <c r="B36" s="3">
        <v>2853</v>
      </c>
      <c r="C36" s="3" t="s">
        <v>63</v>
      </c>
      <c r="D36" s="3" t="s">
        <v>43</v>
      </c>
      <c r="E36" s="6">
        <f t="shared" si="0"/>
        <v>121210</v>
      </c>
      <c r="F36" s="6">
        <f t="shared" si="1"/>
        <v>42780</v>
      </c>
      <c r="G36" s="7">
        <v>1240</v>
      </c>
      <c r="H36" s="12">
        <v>0.352941176470588</v>
      </c>
      <c r="I36" s="27">
        <v>3910</v>
      </c>
      <c r="J36" s="3">
        <v>1380</v>
      </c>
      <c r="K36" s="22">
        <v>40</v>
      </c>
      <c r="L36" s="23">
        <f>VLOOKUP(B:B,[1]门店类型!$C:$I,7,0)</f>
        <v>70209.74</v>
      </c>
      <c r="M36" s="23">
        <f>VLOOKUP(B:B,[1]门店类型!$C:$P,14,0)</f>
        <v>0</v>
      </c>
      <c r="N36" s="23">
        <f t="shared" si="2"/>
        <v>70209.74</v>
      </c>
      <c r="O36" s="23">
        <f>VLOOKUP(B:B,[1]门店类型!$C:$Q,15,0)</f>
        <v>0</v>
      </c>
      <c r="P36" s="23"/>
      <c r="Q36" s="23">
        <f>VLOOKUP(B:B,[1]门店类型!$C:$J,8,0)</f>
        <v>23325.33</v>
      </c>
      <c r="R36" s="23">
        <f t="shared" si="3"/>
        <v>23325.33</v>
      </c>
      <c r="S36" s="23">
        <f>VLOOKUP(B:B,[1]门店类型!$C:$O,13,0)</f>
        <v>0</v>
      </c>
      <c r="T36" s="23">
        <f>VLOOKUP(B:B,[1]门店类型!$C:$G,5,0)</f>
        <v>1041</v>
      </c>
      <c r="U36" s="23">
        <f t="shared" si="4"/>
        <v>1041</v>
      </c>
      <c r="V36" s="23">
        <f t="shared" si="5"/>
        <v>70209.74</v>
      </c>
      <c r="W36" s="23">
        <f t="shared" si="6"/>
        <v>23325.33</v>
      </c>
      <c r="X36" s="23">
        <f t="shared" si="7"/>
        <v>1041</v>
      </c>
      <c r="Y36" s="35">
        <f t="shared" si="8"/>
        <v>0.579240491708605</v>
      </c>
      <c r="Z36" s="35">
        <f t="shared" si="9"/>
        <v>0.545239130434783</v>
      </c>
    </row>
    <row r="37" s="1" customFormat="1" spans="1:26">
      <c r="A37" s="3">
        <v>36</v>
      </c>
      <c r="B37" s="3">
        <v>110378</v>
      </c>
      <c r="C37" s="3" t="s">
        <v>64</v>
      </c>
      <c r="D37" s="3" t="s">
        <v>43</v>
      </c>
      <c r="E37" s="6">
        <f t="shared" si="0"/>
        <v>113770</v>
      </c>
      <c r="F37" s="6">
        <f t="shared" si="1"/>
        <v>37200</v>
      </c>
      <c r="G37" s="7">
        <v>1178</v>
      </c>
      <c r="H37" s="12">
        <v>0.326975476839237</v>
      </c>
      <c r="I37" s="27">
        <v>3670</v>
      </c>
      <c r="J37" s="3">
        <v>1200</v>
      </c>
      <c r="K37" s="22">
        <v>38</v>
      </c>
      <c r="L37" s="23">
        <f>VLOOKUP(B:B,[1]门店类型!$C:$I,7,0)</f>
        <v>88912.52</v>
      </c>
      <c r="M37" s="23">
        <f>VLOOKUP(B:B,[1]门店类型!$C:$P,14,0)</f>
        <v>0</v>
      </c>
      <c r="N37" s="23">
        <f t="shared" si="2"/>
        <v>88912.52</v>
      </c>
      <c r="O37" s="23">
        <f>VLOOKUP(B:B,[1]门店类型!$C:$Q,15,0)</f>
        <v>0</v>
      </c>
      <c r="P37" s="23"/>
      <c r="Q37" s="23">
        <f>VLOOKUP(B:B,[1]门店类型!$C:$J,8,0)</f>
        <v>30301.46</v>
      </c>
      <c r="R37" s="23">
        <f t="shared" si="3"/>
        <v>30301.46</v>
      </c>
      <c r="S37" s="23">
        <f>VLOOKUP(B:B,[1]门店类型!$C:$O,13,0)</f>
        <v>0</v>
      </c>
      <c r="T37" s="23">
        <f>VLOOKUP(B:B,[1]门店类型!$C:$G,5,0)</f>
        <v>1005</v>
      </c>
      <c r="U37" s="23">
        <f t="shared" si="4"/>
        <v>1005</v>
      </c>
      <c r="V37" s="23">
        <f t="shared" si="5"/>
        <v>88912.52</v>
      </c>
      <c r="W37" s="23">
        <f t="shared" si="6"/>
        <v>30301.46</v>
      </c>
      <c r="X37" s="23">
        <f t="shared" si="7"/>
        <v>1005</v>
      </c>
      <c r="Y37" s="35">
        <f t="shared" si="8"/>
        <v>0.781511118924145</v>
      </c>
      <c r="Z37" s="35">
        <f t="shared" si="9"/>
        <v>0.814555376344086</v>
      </c>
    </row>
    <row r="38" s="1" customFormat="1" spans="1:26">
      <c r="A38" s="3">
        <v>37</v>
      </c>
      <c r="B38" s="3">
        <v>123007</v>
      </c>
      <c r="C38" s="3" t="s">
        <v>65</v>
      </c>
      <c r="D38" s="3" t="s">
        <v>43</v>
      </c>
      <c r="E38" s="6">
        <f t="shared" si="0"/>
        <v>99200</v>
      </c>
      <c r="F38" s="6">
        <f t="shared" si="1"/>
        <v>36580</v>
      </c>
      <c r="G38" s="7">
        <v>1302</v>
      </c>
      <c r="H38" s="12">
        <v>0.36875</v>
      </c>
      <c r="I38" s="27">
        <v>3200</v>
      </c>
      <c r="J38" s="3">
        <v>1180</v>
      </c>
      <c r="K38" s="22">
        <v>42</v>
      </c>
      <c r="L38" s="23">
        <f>VLOOKUP(B:B,[1]门店类型!$C:$I,7,0)</f>
        <v>75430.51</v>
      </c>
      <c r="M38" s="23">
        <f>VLOOKUP(B:B,[1]门店类型!$C:$P,14,0)</f>
        <v>0</v>
      </c>
      <c r="N38" s="23">
        <f t="shared" si="2"/>
        <v>75430.51</v>
      </c>
      <c r="O38" s="23">
        <f>VLOOKUP(B:B,[1]门店类型!$C:$Q,15,0)</f>
        <v>0</v>
      </c>
      <c r="P38" s="23"/>
      <c r="Q38" s="23">
        <f>VLOOKUP(B:B,[1]门店类型!$C:$J,8,0)</f>
        <v>25761.06</v>
      </c>
      <c r="R38" s="23">
        <f t="shared" si="3"/>
        <v>25761.06</v>
      </c>
      <c r="S38" s="23">
        <f>VLOOKUP(B:B,[1]门店类型!$C:$O,13,0)</f>
        <v>0</v>
      </c>
      <c r="T38" s="23">
        <f>VLOOKUP(B:B,[1]门店类型!$C:$G,5,0)</f>
        <v>1144</v>
      </c>
      <c r="U38" s="23">
        <f t="shared" si="4"/>
        <v>1144</v>
      </c>
      <c r="V38" s="23">
        <f t="shared" si="5"/>
        <v>75430.51</v>
      </c>
      <c r="W38" s="23">
        <f t="shared" si="6"/>
        <v>25761.06</v>
      </c>
      <c r="X38" s="23">
        <f t="shared" si="7"/>
        <v>1144</v>
      </c>
      <c r="Y38" s="35">
        <f t="shared" si="8"/>
        <v>0.760388205645161</v>
      </c>
      <c r="Z38" s="35">
        <f t="shared" si="9"/>
        <v>0.704238928376162</v>
      </c>
    </row>
    <row r="39" s="1" customFormat="1" spans="1:26">
      <c r="A39" s="3">
        <v>38</v>
      </c>
      <c r="B39" s="3">
        <v>117637</v>
      </c>
      <c r="C39" s="3" t="s">
        <v>66</v>
      </c>
      <c r="D39" s="3" t="s">
        <v>43</v>
      </c>
      <c r="E39" s="6">
        <f t="shared" si="0"/>
        <v>94240</v>
      </c>
      <c r="F39" s="6">
        <f t="shared" si="1"/>
        <v>35960</v>
      </c>
      <c r="G39" s="7">
        <v>1240</v>
      </c>
      <c r="H39" s="12">
        <v>0.381578947368421</v>
      </c>
      <c r="I39" s="27">
        <v>3040</v>
      </c>
      <c r="J39" s="3">
        <v>1160</v>
      </c>
      <c r="K39" s="22">
        <v>40</v>
      </c>
      <c r="L39" s="23">
        <f>VLOOKUP(B:B,[1]门店类型!$C:$I,7,0)</f>
        <v>56814.92</v>
      </c>
      <c r="M39" s="23">
        <f>VLOOKUP(B:B,[1]门店类型!$C:$P,14,0)</f>
        <v>0</v>
      </c>
      <c r="N39" s="23">
        <f t="shared" si="2"/>
        <v>56814.92</v>
      </c>
      <c r="O39" s="23">
        <f>VLOOKUP(B:B,[1]门店类型!$C:$Q,15,0)</f>
        <v>0</v>
      </c>
      <c r="P39" s="23"/>
      <c r="Q39" s="23">
        <f>VLOOKUP(B:B,[1]门店类型!$C:$J,8,0)</f>
        <v>19926.54</v>
      </c>
      <c r="R39" s="23">
        <f t="shared" si="3"/>
        <v>19926.54</v>
      </c>
      <c r="S39" s="23">
        <f>VLOOKUP(B:B,[1]门店类型!$C:$O,13,0)</f>
        <v>0</v>
      </c>
      <c r="T39" s="23">
        <f>VLOOKUP(B:B,[1]门店类型!$C:$G,5,0)</f>
        <v>1087</v>
      </c>
      <c r="U39" s="23">
        <f t="shared" si="4"/>
        <v>1087</v>
      </c>
      <c r="V39" s="23">
        <f t="shared" si="5"/>
        <v>56814.92</v>
      </c>
      <c r="W39" s="23">
        <f t="shared" si="6"/>
        <v>19926.54</v>
      </c>
      <c r="X39" s="23">
        <f t="shared" si="7"/>
        <v>1087</v>
      </c>
      <c r="Y39" s="35">
        <f t="shared" si="8"/>
        <v>0.602874787775891</v>
      </c>
      <c r="Z39" s="35">
        <f t="shared" si="9"/>
        <v>0.554130700778643</v>
      </c>
    </row>
    <row r="40" s="1" customFormat="1" spans="1:26">
      <c r="A40" s="3">
        <v>39</v>
      </c>
      <c r="B40" s="3">
        <v>117923</v>
      </c>
      <c r="C40" s="3" t="s">
        <v>67</v>
      </c>
      <c r="D40" s="3" t="s">
        <v>43</v>
      </c>
      <c r="E40" s="6">
        <f t="shared" si="0"/>
        <v>93000</v>
      </c>
      <c r="F40" s="6">
        <f t="shared" si="1"/>
        <v>35960</v>
      </c>
      <c r="G40" s="7">
        <v>1240</v>
      </c>
      <c r="H40" s="12">
        <v>0.386666666666667</v>
      </c>
      <c r="I40" s="27">
        <v>3000</v>
      </c>
      <c r="J40" s="3">
        <v>1160</v>
      </c>
      <c r="K40" s="22">
        <v>40</v>
      </c>
      <c r="L40" s="23">
        <f>VLOOKUP(B:B,[1]门店类型!$C:$I,7,0)</f>
        <v>66751.19</v>
      </c>
      <c r="M40" s="23">
        <f>VLOOKUP(B:B,[1]门店类型!$C:$P,14,0)</f>
        <v>0</v>
      </c>
      <c r="N40" s="23">
        <f t="shared" si="2"/>
        <v>66751.19</v>
      </c>
      <c r="O40" s="23">
        <f>VLOOKUP(B:B,[1]门店类型!$C:$Q,15,0)</f>
        <v>0</v>
      </c>
      <c r="P40" s="23"/>
      <c r="Q40" s="23">
        <f>VLOOKUP(B:B,[1]门店类型!$C:$J,8,0)</f>
        <v>26767.86</v>
      </c>
      <c r="R40" s="23">
        <f t="shared" si="3"/>
        <v>26767.86</v>
      </c>
      <c r="S40" s="23">
        <f>VLOOKUP(B:B,[1]门店类型!$C:$O,13,0)</f>
        <v>0</v>
      </c>
      <c r="T40" s="23">
        <f>VLOOKUP(B:B,[1]门店类型!$C:$G,5,0)</f>
        <v>1076</v>
      </c>
      <c r="U40" s="23">
        <f t="shared" si="4"/>
        <v>1076</v>
      </c>
      <c r="V40" s="23">
        <f t="shared" si="5"/>
        <v>66751.19</v>
      </c>
      <c r="W40" s="23">
        <f t="shared" si="6"/>
        <v>26767.86</v>
      </c>
      <c r="X40" s="23">
        <f t="shared" si="7"/>
        <v>1076</v>
      </c>
      <c r="Y40" s="35">
        <f t="shared" si="8"/>
        <v>0.717754731182796</v>
      </c>
      <c r="Z40" s="35">
        <f t="shared" si="9"/>
        <v>0.744378754171302</v>
      </c>
    </row>
    <row r="41" s="1" customFormat="1" spans="1:26">
      <c r="A41" s="3">
        <v>40</v>
      </c>
      <c r="B41" s="3">
        <v>122686</v>
      </c>
      <c r="C41" s="3" t="s">
        <v>68</v>
      </c>
      <c r="D41" s="3" t="s">
        <v>43</v>
      </c>
      <c r="E41" s="6">
        <f t="shared" si="0"/>
        <v>68200</v>
      </c>
      <c r="F41" s="6">
        <f t="shared" si="1"/>
        <v>21700</v>
      </c>
      <c r="G41" s="7">
        <v>930</v>
      </c>
      <c r="H41" s="12">
        <v>0.318181818181818</v>
      </c>
      <c r="I41" s="27">
        <v>2200</v>
      </c>
      <c r="J41" s="3">
        <v>700</v>
      </c>
      <c r="K41" s="22">
        <v>30</v>
      </c>
      <c r="L41" s="23">
        <f>VLOOKUP(B:B,[1]门店类型!$C:$I,7,0)</f>
        <v>32652.5</v>
      </c>
      <c r="M41" s="23">
        <f>VLOOKUP(B:B,[1]门店类型!$C:$P,14,0)</f>
        <v>0</v>
      </c>
      <c r="N41" s="23">
        <f t="shared" si="2"/>
        <v>32652.5</v>
      </c>
      <c r="O41" s="23">
        <f>VLOOKUP(B:B,[1]门店类型!$C:$Q,15,0)</f>
        <v>0</v>
      </c>
      <c r="P41" s="23"/>
      <c r="Q41" s="23">
        <f>VLOOKUP(B:B,[1]门店类型!$C:$J,8,0)</f>
        <v>11684.88</v>
      </c>
      <c r="R41" s="23">
        <f t="shared" si="3"/>
        <v>11684.88</v>
      </c>
      <c r="S41" s="23">
        <f>VLOOKUP(B:B,[1]门店类型!$C:$O,13,0)</f>
        <v>0</v>
      </c>
      <c r="T41" s="23">
        <f>VLOOKUP(B:B,[1]门店类型!$C:$G,5,0)</f>
        <v>587</v>
      </c>
      <c r="U41" s="23">
        <f t="shared" si="4"/>
        <v>587</v>
      </c>
      <c r="V41" s="23">
        <f t="shared" si="5"/>
        <v>32652.5</v>
      </c>
      <c r="W41" s="23">
        <f t="shared" si="6"/>
        <v>11684.88</v>
      </c>
      <c r="X41" s="23">
        <f t="shared" si="7"/>
        <v>587</v>
      </c>
      <c r="Y41" s="35">
        <f t="shared" si="8"/>
        <v>0.478775659824047</v>
      </c>
      <c r="Z41" s="35">
        <f t="shared" si="9"/>
        <v>0.538473732718894</v>
      </c>
    </row>
    <row r="42" s="1" customFormat="1" spans="1:26">
      <c r="A42" s="3">
        <v>41</v>
      </c>
      <c r="B42" s="13">
        <v>2483</v>
      </c>
      <c r="C42" s="3" t="s">
        <v>69</v>
      </c>
      <c r="D42" s="3" t="s">
        <v>70</v>
      </c>
      <c r="E42" s="6">
        <f t="shared" si="0"/>
        <v>217000</v>
      </c>
      <c r="F42" s="6">
        <f t="shared" si="1"/>
        <v>53723</v>
      </c>
      <c r="G42" s="7">
        <v>1860</v>
      </c>
      <c r="H42" s="14">
        <v>0.247571428571429</v>
      </c>
      <c r="I42" s="28">
        <v>7000</v>
      </c>
      <c r="J42" s="29">
        <v>1733</v>
      </c>
      <c r="K42" s="30">
        <v>60</v>
      </c>
      <c r="L42" s="23">
        <f>VLOOKUP(B:B,[1]门店类型!$C:$I,7,0)</f>
        <v>270484.52</v>
      </c>
      <c r="M42" s="23">
        <v>95466.17</v>
      </c>
      <c r="N42" s="23">
        <f t="shared" si="2"/>
        <v>175018.35</v>
      </c>
      <c r="O42" s="23">
        <v>10893.49</v>
      </c>
      <c r="P42" s="23"/>
      <c r="Q42" s="23">
        <f>VLOOKUP(B:B,[1]门店类型!$C:$J,8,0)</f>
        <v>62672.36</v>
      </c>
      <c r="R42" s="23">
        <f t="shared" si="3"/>
        <v>51778.87</v>
      </c>
      <c r="S42" s="23">
        <f>VLOOKUP(B:B,[1]门店类型!$C:$O,13,0)</f>
        <v>188</v>
      </c>
      <c r="T42" s="23">
        <f>VLOOKUP(B:B,[1]门店类型!$C:$G,5,0)</f>
        <v>1304</v>
      </c>
      <c r="U42" s="23">
        <f t="shared" si="4"/>
        <v>1116</v>
      </c>
      <c r="V42" s="23">
        <f t="shared" si="5"/>
        <v>175018.35</v>
      </c>
      <c r="W42" s="23">
        <f t="shared" si="6"/>
        <v>51778.87</v>
      </c>
      <c r="X42" s="23">
        <f t="shared" si="7"/>
        <v>1116</v>
      </c>
      <c r="Y42" s="35">
        <f t="shared" si="8"/>
        <v>0.806536175115208</v>
      </c>
      <c r="Z42" s="35">
        <f t="shared" si="9"/>
        <v>0.963811961357333</v>
      </c>
    </row>
    <row r="43" s="1" customFormat="1" spans="1:26">
      <c r="A43" s="3">
        <v>42</v>
      </c>
      <c r="B43" s="13">
        <v>2408</v>
      </c>
      <c r="C43" s="3" t="s">
        <v>71</v>
      </c>
      <c r="D43" s="3" t="s">
        <v>70</v>
      </c>
      <c r="E43" s="6">
        <f t="shared" si="0"/>
        <v>68200</v>
      </c>
      <c r="F43" s="6">
        <f t="shared" si="1"/>
        <v>16275</v>
      </c>
      <c r="G43" s="7">
        <v>775</v>
      </c>
      <c r="H43" s="14">
        <v>0.238636363636364</v>
      </c>
      <c r="I43" s="28">
        <v>2200</v>
      </c>
      <c r="J43" s="29">
        <v>525</v>
      </c>
      <c r="K43" s="30">
        <v>25</v>
      </c>
      <c r="L43" s="23">
        <f>VLOOKUP(B:B,[1]门店类型!$C:$I,7,0)</f>
        <v>17155.51</v>
      </c>
      <c r="M43" s="23">
        <f>VLOOKUP(B:B,[1]门店类型!$C:$P,14,0)</f>
        <v>0</v>
      </c>
      <c r="N43" s="23">
        <f t="shared" si="2"/>
        <v>17155.51</v>
      </c>
      <c r="O43" s="23">
        <f>VLOOKUP(B:B,[1]门店类型!$C:$Q,15,0)</f>
        <v>0</v>
      </c>
      <c r="P43" s="23"/>
      <c r="Q43" s="23">
        <f>VLOOKUP(B:B,[1]门店类型!$C:$J,8,0)</f>
        <v>5919.32</v>
      </c>
      <c r="R43" s="23">
        <f t="shared" si="3"/>
        <v>5919.32</v>
      </c>
      <c r="S43" s="23">
        <f>VLOOKUP(B:B,[1]门店类型!$C:$O,13,0)</f>
        <v>0</v>
      </c>
      <c r="T43" s="23">
        <f>VLOOKUP(B:B,[1]门店类型!$C:$G,5,0)</f>
        <v>284</v>
      </c>
      <c r="U43" s="23">
        <f t="shared" si="4"/>
        <v>284</v>
      </c>
      <c r="V43" s="23">
        <f t="shared" si="5"/>
        <v>17155.51</v>
      </c>
      <c r="W43" s="23">
        <f t="shared" si="6"/>
        <v>5919.32</v>
      </c>
      <c r="X43" s="23">
        <f t="shared" si="7"/>
        <v>284</v>
      </c>
      <c r="Y43" s="35">
        <f t="shared" si="8"/>
        <v>0.25154706744868</v>
      </c>
      <c r="Z43" s="35">
        <f t="shared" si="9"/>
        <v>0.363706298003072</v>
      </c>
    </row>
    <row r="44" s="1" customFormat="1" spans="1:26">
      <c r="A44" s="3">
        <v>43</v>
      </c>
      <c r="B44" s="13">
        <v>2559</v>
      </c>
      <c r="C44" s="3" t="s">
        <v>72</v>
      </c>
      <c r="D44" s="3" t="s">
        <v>70</v>
      </c>
      <c r="E44" s="6">
        <f t="shared" si="0"/>
        <v>465000</v>
      </c>
      <c r="F44" s="6">
        <f t="shared" si="1"/>
        <v>178281</v>
      </c>
      <c r="G44" s="7">
        <v>3255</v>
      </c>
      <c r="H44" s="14">
        <v>0.3594375</v>
      </c>
      <c r="I44" s="28">
        <v>15000</v>
      </c>
      <c r="J44" s="29">
        <v>5751</v>
      </c>
      <c r="K44" s="30">
        <v>105</v>
      </c>
      <c r="L44" s="23">
        <f>VLOOKUP(B:B,[1]门店类型!$C:$I,7,0)</f>
        <v>314349.55</v>
      </c>
      <c r="M44" s="23">
        <f>VLOOKUP(B:B,[1]门店类型!$C:$P,14,0)</f>
        <v>0</v>
      </c>
      <c r="N44" s="23">
        <f t="shared" si="2"/>
        <v>314349.55</v>
      </c>
      <c r="O44" s="23">
        <f>VLOOKUP(B:B,[1]门店类型!$C:$Q,15,0)</f>
        <v>0</v>
      </c>
      <c r="P44" s="23"/>
      <c r="Q44" s="23">
        <f>VLOOKUP(B:B,[1]门店类型!$C:$J,8,0)</f>
        <v>106045.87</v>
      </c>
      <c r="R44" s="23">
        <f t="shared" si="3"/>
        <v>106045.87</v>
      </c>
      <c r="S44" s="23">
        <f>VLOOKUP(B:B,[1]门店类型!$C:$O,13,0)</f>
        <v>0</v>
      </c>
      <c r="T44" s="23">
        <f>VLOOKUP(B:B,[1]门店类型!$C:$G,5,0)</f>
        <v>2709</v>
      </c>
      <c r="U44" s="23">
        <f t="shared" si="4"/>
        <v>2709</v>
      </c>
      <c r="V44" s="23">
        <f t="shared" si="5"/>
        <v>314349.55</v>
      </c>
      <c r="W44" s="23">
        <f t="shared" si="6"/>
        <v>106045.87</v>
      </c>
      <c r="X44" s="23">
        <f t="shared" si="7"/>
        <v>2709</v>
      </c>
      <c r="Y44" s="35">
        <f t="shared" si="8"/>
        <v>0.676020537634409</v>
      </c>
      <c r="Z44" s="35">
        <f t="shared" si="9"/>
        <v>0.594824294232139</v>
      </c>
    </row>
    <row r="45" s="1" customFormat="1" spans="1:26">
      <c r="A45" s="3">
        <v>44</v>
      </c>
      <c r="B45" s="13">
        <v>2471</v>
      </c>
      <c r="C45" s="3" t="s">
        <v>73</v>
      </c>
      <c r="D45" s="3" t="s">
        <v>70</v>
      </c>
      <c r="E45" s="6">
        <f t="shared" si="0"/>
        <v>235600</v>
      </c>
      <c r="F45" s="6">
        <f t="shared" si="1"/>
        <v>83080</v>
      </c>
      <c r="G45" s="7">
        <v>2387</v>
      </c>
      <c r="H45" s="14">
        <v>0.335</v>
      </c>
      <c r="I45" s="28">
        <v>7600</v>
      </c>
      <c r="J45" s="29">
        <v>2680</v>
      </c>
      <c r="K45" s="30">
        <v>77</v>
      </c>
      <c r="L45" s="23">
        <f>VLOOKUP(B:B,[1]门店类型!$C:$I,7,0)</f>
        <v>169850.75</v>
      </c>
      <c r="M45" s="23">
        <f>VLOOKUP(B:B,[1]门店类型!$C:$P,14,0)</f>
        <v>0</v>
      </c>
      <c r="N45" s="23">
        <f t="shared" si="2"/>
        <v>169850.75</v>
      </c>
      <c r="O45" s="23">
        <f>VLOOKUP(B:B,[1]门店类型!$C:$Q,15,0)</f>
        <v>0</v>
      </c>
      <c r="P45" s="23"/>
      <c r="Q45" s="23">
        <f>VLOOKUP(B:B,[1]门店类型!$C:$J,8,0)</f>
        <v>56516.7</v>
      </c>
      <c r="R45" s="23">
        <f t="shared" si="3"/>
        <v>56516.7</v>
      </c>
      <c r="S45" s="23">
        <f>VLOOKUP(B:B,[1]门店类型!$C:$O,13,0)</f>
        <v>0</v>
      </c>
      <c r="T45" s="23">
        <f>VLOOKUP(B:B,[1]门店类型!$C:$G,5,0)</f>
        <v>1763</v>
      </c>
      <c r="U45" s="23">
        <f t="shared" si="4"/>
        <v>1763</v>
      </c>
      <c r="V45" s="23">
        <f t="shared" si="5"/>
        <v>169850.75</v>
      </c>
      <c r="W45" s="23">
        <f t="shared" si="6"/>
        <v>56516.7</v>
      </c>
      <c r="X45" s="23">
        <f t="shared" si="7"/>
        <v>1763</v>
      </c>
      <c r="Y45" s="35">
        <f t="shared" si="8"/>
        <v>0.720928480475382</v>
      </c>
      <c r="Z45" s="35">
        <f t="shared" si="9"/>
        <v>0.680268415984593</v>
      </c>
    </row>
    <row r="46" s="1" customFormat="1" spans="1:26">
      <c r="A46" s="3">
        <v>45</v>
      </c>
      <c r="B46" s="13">
        <v>2443</v>
      </c>
      <c r="C46" s="3" t="s">
        <v>74</v>
      </c>
      <c r="D46" s="3" t="s">
        <v>70</v>
      </c>
      <c r="E46" s="6">
        <f t="shared" si="0"/>
        <v>244900</v>
      </c>
      <c r="F46" s="6">
        <f t="shared" si="1"/>
        <v>83111</v>
      </c>
      <c r="G46" s="7">
        <v>2945</v>
      </c>
      <c r="H46" s="14">
        <v>0.324969696969697</v>
      </c>
      <c r="I46" s="28">
        <v>7900</v>
      </c>
      <c r="J46" s="29">
        <v>2681</v>
      </c>
      <c r="K46" s="30">
        <v>95</v>
      </c>
      <c r="L46" s="23">
        <f>VLOOKUP(B:B,[1]门店类型!$C:$I,7,0)</f>
        <v>160508.19</v>
      </c>
      <c r="M46" s="23">
        <f>VLOOKUP(B:B,[1]门店类型!$C:$P,14,0)</f>
        <v>0</v>
      </c>
      <c r="N46" s="23">
        <f t="shared" si="2"/>
        <v>160508.19</v>
      </c>
      <c r="O46" s="23">
        <f>VLOOKUP(B:B,[1]门店类型!$C:$Q,15,0)</f>
        <v>0</v>
      </c>
      <c r="P46" s="23"/>
      <c r="Q46" s="23">
        <f>VLOOKUP(B:B,[1]门店类型!$C:$J,8,0)</f>
        <v>55440.64</v>
      </c>
      <c r="R46" s="23">
        <f t="shared" si="3"/>
        <v>55440.64</v>
      </c>
      <c r="S46" s="23">
        <f>VLOOKUP(B:B,[1]门店类型!$C:$O,13,0)</f>
        <v>0</v>
      </c>
      <c r="T46" s="23">
        <f>VLOOKUP(B:B,[1]门店类型!$C:$G,5,0)</f>
        <v>2228</v>
      </c>
      <c r="U46" s="23">
        <f t="shared" si="4"/>
        <v>2228</v>
      </c>
      <c r="V46" s="23">
        <f t="shared" si="5"/>
        <v>160508.19</v>
      </c>
      <c r="W46" s="23">
        <f t="shared" si="6"/>
        <v>55440.64</v>
      </c>
      <c r="X46" s="23">
        <f t="shared" si="7"/>
        <v>2228</v>
      </c>
      <c r="Y46" s="35">
        <f t="shared" si="8"/>
        <v>0.655402980808493</v>
      </c>
      <c r="Z46" s="35">
        <f t="shared" si="9"/>
        <v>0.667067415865529</v>
      </c>
    </row>
    <row r="47" s="1" customFormat="1" spans="1:26">
      <c r="A47" s="3">
        <v>46</v>
      </c>
      <c r="B47" s="13">
        <v>2527</v>
      </c>
      <c r="C47" s="3" t="s">
        <v>75</v>
      </c>
      <c r="D47" s="3" t="s">
        <v>70</v>
      </c>
      <c r="E47" s="6">
        <f t="shared" si="0"/>
        <v>325500</v>
      </c>
      <c r="F47" s="6">
        <f t="shared" si="1"/>
        <v>122760</v>
      </c>
      <c r="G47" s="7">
        <v>3255</v>
      </c>
      <c r="H47" s="14">
        <v>0.377142857142857</v>
      </c>
      <c r="I47" s="28">
        <v>10500</v>
      </c>
      <c r="J47" s="29">
        <v>3960</v>
      </c>
      <c r="K47" s="30">
        <v>105</v>
      </c>
      <c r="L47" s="23">
        <f>VLOOKUP(B:B,[1]门店类型!$C:$I,7,0)</f>
        <v>226464.04</v>
      </c>
      <c r="M47" s="23">
        <f>VLOOKUP(B:B,[1]门店类型!$C:$P,14,0)</f>
        <v>0</v>
      </c>
      <c r="N47" s="23">
        <f t="shared" si="2"/>
        <v>226464.04</v>
      </c>
      <c r="O47" s="23">
        <f>VLOOKUP(B:B,[1]门店类型!$C:$Q,15,0)</f>
        <v>0</v>
      </c>
      <c r="P47" s="23"/>
      <c r="Q47" s="23">
        <f>VLOOKUP(B:B,[1]门店类型!$C:$J,8,0)</f>
        <v>81777.97</v>
      </c>
      <c r="R47" s="23">
        <f t="shared" si="3"/>
        <v>81777.97</v>
      </c>
      <c r="S47" s="23">
        <f>VLOOKUP(B:B,[1]门店类型!$C:$O,13,0)</f>
        <v>0</v>
      </c>
      <c r="T47" s="23">
        <f>VLOOKUP(B:B,[1]门店类型!$C:$G,5,0)</f>
        <v>2781</v>
      </c>
      <c r="U47" s="23">
        <f t="shared" si="4"/>
        <v>2781</v>
      </c>
      <c r="V47" s="23">
        <f t="shared" si="5"/>
        <v>226464.04</v>
      </c>
      <c r="W47" s="23">
        <f t="shared" si="6"/>
        <v>81777.97</v>
      </c>
      <c r="X47" s="23">
        <f t="shared" si="7"/>
        <v>2781</v>
      </c>
      <c r="Y47" s="35">
        <f t="shared" si="8"/>
        <v>0.695742058371736</v>
      </c>
      <c r="Z47" s="35">
        <f t="shared" si="9"/>
        <v>0.66616137178234</v>
      </c>
    </row>
    <row r="48" s="1" customFormat="1" spans="1:26">
      <c r="A48" s="3">
        <v>47</v>
      </c>
      <c r="B48" s="13">
        <v>2451</v>
      </c>
      <c r="C48" s="3" t="s">
        <v>76</v>
      </c>
      <c r="D48" s="3" t="s">
        <v>70</v>
      </c>
      <c r="E48" s="6">
        <f t="shared" si="0"/>
        <v>251100</v>
      </c>
      <c r="F48" s="6">
        <f t="shared" si="1"/>
        <v>89590</v>
      </c>
      <c r="G48" s="7">
        <v>3162</v>
      </c>
      <c r="H48" s="14">
        <v>0.34</v>
      </c>
      <c r="I48" s="28">
        <v>8100</v>
      </c>
      <c r="J48" s="29">
        <v>2890</v>
      </c>
      <c r="K48" s="30">
        <v>102</v>
      </c>
      <c r="L48" s="23">
        <f>VLOOKUP(B:B,[1]门店类型!$C:$I,7,0)</f>
        <v>159870.31</v>
      </c>
      <c r="M48" s="23">
        <f>VLOOKUP(B:B,[1]门店类型!$C:$P,14,0)</f>
        <v>4116</v>
      </c>
      <c r="N48" s="23">
        <f t="shared" si="2"/>
        <v>155754.31</v>
      </c>
      <c r="O48" s="23">
        <f>VLOOKUP(B:B,[1]门店类型!$C:$Q,15,0)</f>
        <v>-2205.42</v>
      </c>
      <c r="P48" s="23"/>
      <c r="Q48" s="23">
        <f>VLOOKUP(B:B,[1]门店类型!$C:$J,8,0)</f>
        <v>49525.08</v>
      </c>
      <c r="R48" s="23">
        <f t="shared" si="3"/>
        <v>51730.5</v>
      </c>
      <c r="S48" s="23">
        <f>VLOOKUP(B:B,[1]门店类型!$C:$O,13,0)</f>
        <v>14</v>
      </c>
      <c r="T48" s="23">
        <f>VLOOKUP(B:B,[1]门店类型!$C:$G,5,0)</f>
        <v>2146</v>
      </c>
      <c r="U48" s="23">
        <f t="shared" si="4"/>
        <v>2132</v>
      </c>
      <c r="V48" s="23">
        <f t="shared" si="5"/>
        <v>155754.31</v>
      </c>
      <c r="W48" s="23">
        <f t="shared" si="6"/>
        <v>51730.5</v>
      </c>
      <c r="X48" s="23">
        <f t="shared" si="7"/>
        <v>2132</v>
      </c>
      <c r="Y48" s="35">
        <f t="shared" si="8"/>
        <v>0.620287972919156</v>
      </c>
      <c r="Z48" s="35">
        <f t="shared" si="9"/>
        <v>0.57741377385869</v>
      </c>
    </row>
    <row r="49" s="1" customFormat="1" spans="1:26">
      <c r="A49" s="3">
        <v>48</v>
      </c>
      <c r="B49" s="13">
        <v>2802</v>
      </c>
      <c r="C49" s="3" t="s">
        <v>77</v>
      </c>
      <c r="D49" s="3" t="s">
        <v>70</v>
      </c>
      <c r="E49" s="6">
        <f t="shared" si="0"/>
        <v>217000</v>
      </c>
      <c r="F49" s="6">
        <f t="shared" si="1"/>
        <v>68200</v>
      </c>
      <c r="G49" s="7">
        <v>3875</v>
      </c>
      <c r="H49" s="14">
        <v>0.323076923076923</v>
      </c>
      <c r="I49" s="28">
        <v>7000</v>
      </c>
      <c r="J49" s="29">
        <v>2200</v>
      </c>
      <c r="K49" s="30">
        <v>125</v>
      </c>
      <c r="L49" s="23">
        <f>VLOOKUP(B:B,[1]门店类型!$C:$I,7,0)</f>
        <v>161088.48</v>
      </c>
      <c r="M49" s="23">
        <f>VLOOKUP(B:B,[1]门店类型!$C:$P,14,0)</f>
        <v>0</v>
      </c>
      <c r="N49" s="23">
        <f t="shared" si="2"/>
        <v>161088.48</v>
      </c>
      <c r="O49" s="23">
        <f>VLOOKUP(B:B,[1]门店类型!$C:$Q,15,0)</f>
        <v>0</v>
      </c>
      <c r="P49" s="23"/>
      <c r="Q49" s="23">
        <f>VLOOKUP(B:B,[1]门店类型!$C:$J,8,0)</f>
        <v>64430.33</v>
      </c>
      <c r="R49" s="23">
        <f t="shared" si="3"/>
        <v>64430.33</v>
      </c>
      <c r="S49" s="23">
        <f>VLOOKUP(B:B,[1]门店类型!$C:$O,13,0)</f>
        <v>0</v>
      </c>
      <c r="T49" s="23">
        <f>VLOOKUP(B:B,[1]门店类型!$C:$G,5,0)</f>
        <v>2998</v>
      </c>
      <c r="U49" s="23">
        <f t="shared" si="4"/>
        <v>2998</v>
      </c>
      <c r="V49" s="23">
        <f t="shared" si="5"/>
        <v>161088.48</v>
      </c>
      <c r="W49" s="23">
        <f t="shared" si="6"/>
        <v>64430.33</v>
      </c>
      <c r="X49" s="23">
        <f t="shared" si="7"/>
        <v>2998</v>
      </c>
      <c r="Y49" s="35">
        <f t="shared" si="8"/>
        <v>0.742343225806452</v>
      </c>
      <c r="Z49" s="35">
        <f t="shared" si="9"/>
        <v>0.944726246334311</v>
      </c>
    </row>
    <row r="50" s="1" customFormat="1" spans="1:26">
      <c r="A50" s="3">
        <v>49</v>
      </c>
      <c r="B50" s="13">
        <v>2479</v>
      </c>
      <c r="C50" s="3" t="s">
        <v>78</v>
      </c>
      <c r="D50" s="3" t="s">
        <v>70</v>
      </c>
      <c r="E50" s="6">
        <f t="shared" si="0"/>
        <v>199702</v>
      </c>
      <c r="F50" s="6">
        <f t="shared" si="1"/>
        <v>72075</v>
      </c>
      <c r="G50" s="7">
        <v>2852</v>
      </c>
      <c r="H50" s="14">
        <v>0.350045167118338</v>
      </c>
      <c r="I50" s="28">
        <v>6442</v>
      </c>
      <c r="J50" s="29">
        <v>2325</v>
      </c>
      <c r="K50" s="30">
        <v>92</v>
      </c>
      <c r="L50" s="23">
        <f>VLOOKUP(B:B,[1]门店类型!$C:$I,7,0)</f>
        <v>153880.63</v>
      </c>
      <c r="M50" s="23">
        <f>VLOOKUP(B:B,[1]门店类型!$C:$P,14,0)</f>
        <v>0</v>
      </c>
      <c r="N50" s="23">
        <f t="shared" si="2"/>
        <v>153880.63</v>
      </c>
      <c r="O50" s="23">
        <f>VLOOKUP(B:B,[1]门店类型!$C:$Q,15,0)</f>
        <v>0</v>
      </c>
      <c r="P50" s="23"/>
      <c r="Q50" s="23">
        <f>VLOOKUP(B:B,[1]门店类型!$C:$J,8,0)</f>
        <v>50720.98</v>
      </c>
      <c r="R50" s="23">
        <f t="shared" si="3"/>
        <v>50720.98</v>
      </c>
      <c r="S50" s="23">
        <f>VLOOKUP(B:B,[1]门店类型!$C:$O,13,0)</f>
        <v>0</v>
      </c>
      <c r="T50" s="23">
        <f>VLOOKUP(B:B,[1]门店类型!$C:$G,5,0)</f>
        <v>2295</v>
      </c>
      <c r="U50" s="23">
        <f t="shared" si="4"/>
        <v>2295</v>
      </c>
      <c r="V50" s="23">
        <f t="shared" si="5"/>
        <v>153880.63</v>
      </c>
      <c r="W50" s="23">
        <f t="shared" si="6"/>
        <v>50720.98</v>
      </c>
      <c r="X50" s="23">
        <f t="shared" si="7"/>
        <v>2295</v>
      </c>
      <c r="Y50" s="35">
        <f t="shared" si="8"/>
        <v>0.770551271394378</v>
      </c>
      <c r="Z50" s="35">
        <f t="shared" si="9"/>
        <v>0.703725008671523</v>
      </c>
    </row>
    <row r="51" s="1" customFormat="1" spans="1:26">
      <c r="A51" s="3">
        <v>50</v>
      </c>
      <c r="B51" s="13">
        <v>2826</v>
      </c>
      <c r="C51" s="3" t="s">
        <v>79</v>
      </c>
      <c r="D51" s="3" t="s">
        <v>70</v>
      </c>
      <c r="E51" s="6">
        <f t="shared" si="0"/>
        <v>210800</v>
      </c>
      <c r="F51" s="6">
        <f t="shared" si="1"/>
        <v>83700</v>
      </c>
      <c r="G51" s="7">
        <v>2852</v>
      </c>
      <c r="H51" s="14">
        <v>0.375</v>
      </c>
      <c r="I51" s="28">
        <v>6800</v>
      </c>
      <c r="J51" s="29">
        <v>2700</v>
      </c>
      <c r="K51" s="30">
        <v>92</v>
      </c>
      <c r="L51" s="23">
        <f>VLOOKUP(B:B,[1]门店类型!$C:$I,7,0)</f>
        <v>133553.16</v>
      </c>
      <c r="M51" s="23">
        <f>VLOOKUP(B:B,[1]门店类型!$C:$P,14,0)</f>
        <v>0</v>
      </c>
      <c r="N51" s="23">
        <f t="shared" si="2"/>
        <v>133553.16</v>
      </c>
      <c r="O51" s="23">
        <f>VLOOKUP(B:B,[1]门店类型!$C:$Q,15,0)</f>
        <v>0</v>
      </c>
      <c r="P51" s="23"/>
      <c r="Q51" s="23">
        <f>VLOOKUP(B:B,[1]门店类型!$C:$J,8,0)</f>
        <v>49748.33</v>
      </c>
      <c r="R51" s="23">
        <f t="shared" si="3"/>
        <v>49748.33</v>
      </c>
      <c r="S51" s="23">
        <f>VLOOKUP(B:B,[1]门店类型!$C:$O,13,0)</f>
        <v>0</v>
      </c>
      <c r="T51" s="23">
        <f>VLOOKUP(B:B,[1]门店类型!$C:$G,5,0)</f>
        <v>2155</v>
      </c>
      <c r="U51" s="23">
        <f t="shared" si="4"/>
        <v>2155</v>
      </c>
      <c r="V51" s="23">
        <f t="shared" si="5"/>
        <v>133553.16</v>
      </c>
      <c r="W51" s="23">
        <f t="shared" si="6"/>
        <v>49748.33</v>
      </c>
      <c r="X51" s="23">
        <f t="shared" si="7"/>
        <v>2155</v>
      </c>
      <c r="Y51" s="35">
        <f t="shared" si="8"/>
        <v>0.633553889943074</v>
      </c>
      <c r="Z51" s="35">
        <f t="shared" si="9"/>
        <v>0.594364755077658</v>
      </c>
    </row>
    <row r="52" s="1" customFormat="1" spans="1:26">
      <c r="A52" s="3">
        <v>51</v>
      </c>
      <c r="B52" s="13">
        <v>2778</v>
      </c>
      <c r="C52" s="3" t="s">
        <v>80</v>
      </c>
      <c r="D52" s="3" t="s">
        <v>70</v>
      </c>
      <c r="E52" s="6">
        <f t="shared" si="0"/>
        <v>162998</v>
      </c>
      <c r="F52" s="6">
        <f t="shared" si="1"/>
        <v>62527</v>
      </c>
      <c r="G52" s="7">
        <v>2480</v>
      </c>
      <c r="H52" s="14">
        <v>0.350295241403265</v>
      </c>
      <c r="I52" s="28">
        <v>5258</v>
      </c>
      <c r="J52" s="29">
        <v>2017</v>
      </c>
      <c r="K52" s="30">
        <v>80</v>
      </c>
      <c r="L52" s="23">
        <f>VLOOKUP(B:B,[1]门店类型!$C:$I,7,0)</f>
        <v>136010.93</v>
      </c>
      <c r="M52" s="23">
        <f>VLOOKUP(B:B,[1]门店类型!$C:$P,14,0)</f>
        <v>0</v>
      </c>
      <c r="N52" s="23">
        <f t="shared" si="2"/>
        <v>136010.93</v>
      </c>
      <c r="O52" s="23">
        <f>VLOOKUP(B:B,[1]门店类型!$C:$Q,15,0)</f>
        <v>0</v>
      </c>
      <c r="P52" s="23"/>
      <c r="Q52" s="23">
        <f>VLOOKUP(B:B,[1]门店类型!$C:$J,8,0)</f>
        <v>47329.03</v>
      </c>
      <c r="R52" s="23">
        <f t="shared" si="3"/>
        <v>47329.03</v>
      </c>
      <c r="S52" s="23">
        <f>VLOOKUP(B:B,[1]门店类型!$C:$O,13,0)</f>
        <v>0</v>
      </c>
      <c r="T52" s="23">
        <f>VLOOKUP(B:B,[1]门店类型!$C:$G,5,0)</f>
        <v>1991</v>
      </c>
      <c r="U52" s="23">
        <f t="shared" si="4"/>
        <v>1991</v>
      </c>
      <c r="V52" s="23">
        <f t="shared" si="5"/>
        <v>136010.93</v>
      </c>
      <c r="W52" s="23">
        <f t="shared" si="6"/>
        <v>47329.03</v>
      </c>
      <c r="X52" s="23">
        <f t="shared" si="7"/>
        <v>1991</v>
      </c>
      <c r="Y52" s="35">
        <f t="shared" si="8"/>
        <v>0.834433121878796</v>
      </c>
      <c r="Z52" s="35">
        <f t="shared" si="9"/>
        <v>0.756937483007341</v>
      </c>
    </row>
    <row r="53" s="1" customFormat="1" spans="1:26">
      <c r="A53" s="3">
        <v>52</v>
      </c>
      <c r="B53" s="13">
        <v>2573</v>
      </c>
      <c r="C53" s="3" t="s">
        <v>81</v>
      </c>
      <c r="D53" s="3" t="s">
        <v>70</v>
      </c>
      <c r="E53" s="6">
        <f t="shared" si="0"/>
        <v>682000</v>
      </c>
      <c r="F53" s="6">
        <f t="shared" si="1"/>
        <v>181970</v>
      </c>
      <c r="G53" s="7">
        <v>5053</v>
      </c>
      <c r="H53" s="14">
        <v>0.257456140350877</v>
      </c>
      <c r="I53" s="28">
        <v>22000</v>
      </c>
      <c r="J53" s="29">
        <v>5870</v>
      </c>
      <c r="K53" s="30">
        <v>163</v>
      </c>
      <c r="L53" s="23">
        <f>VLOOKUP(B:B,[1]门店类型!$C:$I,7,0)</f>
        <v>479484.37</v>
      </c>
      <c r="M53" s="23">
        <f>VLOOKUP(B:B,[1]门店类型!$C:$P,14,0)</f>
        <v>0</v>
      </c>
      <c r="N53" s="23">
        <f t="shared" si="2"/>
        <v>479484.37</v>
      </c>
      <c r="O53" s="23">
        <f>VLOOKUP(B:B,[1]门店类型!$C:$Q,15,0)</f>
        <v>0</v>
      </c>
      <c r="P53" s="23"/>
      <c r="Q53" s="23">
        <f>VLOOKUP(B:B,[1]门店类型!$C:$J,8,0)</f>
        <v>116969.55</v>
      </c>
      <c r="R53" s="23">
        <f t="shared" si="3"/>
        <v>116969.55</v>
      </c>
      <c r="S53" s="23">
        <f>VLOOKUP(B:B,[1]门店类型!$C:$O,13,0)</f>
        <v>0</v>
      </c>
      <c r="T53" s="23">
        <f>VLOOKUP(B:B,[1]门店类型!$C:$G,5,0)</f>
        <v>3878</v>
      </c>
      <c r="U53" s="23">
        <f t="shared" si="4"/>
        <v>3878</v>
      </c>
      <c r="V53" s="23">
        <f t="shared" si="5"/>
        <v>479484.37</v>
      </c>
      <c r="W53" s="23">
        <f t="shared" si="6"/>
        <v>116969.55</v>
      </c>
      <c r="X53" s="23">
        <f t="shared" si="7"/>
        <v>3878</v>
      </c>
      <c r="Y53" s="35">
        <f t="shared" si="8"/>
        <v>0.703056260997067</v>
      </c>
      <c r="Z53" s="35">
        <f t="shared" si="9"/>
        <v>0.64279579051492</v>
      </c>
    </row>
    <row r="54" s="1" customFormat="1" spans="1:26">
      <c r="A54" s="3">
        <v>53</v>
      </c>
      <c r="B54" s="13">
        <v>2466</v>
      </c>
      <c r="C54" s="3" t="s">
        <v>82</v>
      </c>
      <c r="D54" s="3" t="s">
        <v>70</v>
      </c>
      <c r="E54" s="6">
        <f t="shared" si="0"/>
        <v>234360</v>
      </c>
      <c r="F54" s="6">
        <f t="shared" si="1"/>
        <v>82026</v>
      </c>
      <c r="G54" s="7">
        <v>3255</v>
      </c>
      <c r="H54" s="14">
        <v>0.35</v>
      </c>
      <c r="I54" s="28">
        <v>7560</v>
      </c>
      <c r="J54" s="29">
        <v>2646</v>
      </c>
      <c r="K54" s="30">
        <v>105</v>
      </c>
      <c r="L54" s="23">
        <f>VLOOKUP(B:B,[1]门店类型!$C:$I,7,0)</f>
        <v>156692.96</v>
      </c>
      <c r="M54" s="23">
        <f>VLOOKUP(B:B,[1]门店类型!$C:$P,14,0)</f>
        <v>0</v>
      </c>
      <c r="N54" s="23">
        <f t="shared" si="2"/>
        <v>156692.96</v>
      </c>
      <c r="O54" s="23">
        <f>VLOOKUP(B:B,[1]门店类型!$C:$Q,15,0)</f>
        <v>0</v>
      </c>
      <c r="P54" s="23"/>
      <c r="Q54" s="23">
        <f>VLOOKUP(B:B,[1]门店类型!$C:$J,8,0)</f>
        <v>54954.81</v>
      </c>
      <c r="R54" s="23">
        <f t="shared" si="3"/>
        <v>54954.81</v>
      </c>
      <c r="S54" s="23">
        <f>VLOOKUP(B:B,[1]门店类型!$C:$O,13,0)</f>
        <v>0</v>
      </c>
      <c r="T54" s="23">
        <f>VLOOKUP(B:B,[1]门店类型!$C:$G,5,0)</f>
        <v>2168</v>
      </c>
      <c r="U54" s="23">
        <f t="shared" si="4"/>
        <v>2168</v>
      </c>
      <c r="V54" s="23">
        <f t="shared" si="5"/>
        <v>156692.96</v>
      </c>
      <c r="W54" s="23">
        <f t="shared" si="6"/>
        <v>54954.81</v>
      </c>
      <c r="X54" s="23">
        <f t="shared" si="7"/>
        <v>2168</v>
      </c>
      <c r="Y54" s="35">
        <f t="shared" si="8"/>
        <v>0.668599419696194</v>
      </c>
      <c r="Z54" s="35">
        <f t="shared" si="9"/>
        <v>0.669968180820715</v>
      </c>
    </row>
    <row r="55" s="1" customFormat="1" spans="1:26">
      <c r="A55" s="3">
        <v>54</v>
      </c>
      <c r="B55" s="13">
        <v>2409</v>
      </c>
      <c r="C55" s="3" t="s">
        <v>83</v>
      </c>
      <c r="D55" s="3" t="s">
        <v>70</v>
      </c>
      <c r="E55" s="6">
        <f t="shared" si="0"/>
        <v>120280</v>
      </c>
      <c r="F55" s="6">
        <f t="shared" si="1"/>
        <v>46004</v>
      </c>
      <c r="G55" s="7">
        <v>1643</v>
      </c>
      <c r="H55" s="14">
        <v>0.355023923444976</v>
      </c>
      <c r="I55" s="28">
        <v>3880</v>
      </c>
      <c r="J55" s="29">
        <v>1484</v>
      </c>
      <c r="K55" s="30">
        <v>53</v>
      </c>
      <c r="L55" s="23">
        <f>VLOOKUP(B:B,[1]门店类型!$C:$I,7,0)</f>
        <v>74349.79</v>
      </c>
      <c r="M55" s="23">
        <f>VLOOKUP(B:B,[1]门店类型!$C:$P,14,0)</f>
        <v>0</v>
      </c>
      <c r="N55" s="23">
        <f t="shared" si="2"/>
        <v>74349.79</v>
      </c>
      <c r="O55" s="23">
        <f>VLOOKUP(B:B,[1]门店类型!$C:$Q,15,0)</f>
        <v>0</v>
      </c>
      <c r="P55" s="23"/>
      <c r="Q55" s="23">
        <f>VLOOKUP(B:B,[1]门店类型!$C:$J,8,0)</f>
        <v>30624.07</v>
      </c>
      <c r="R55" s="23">
        <f t="shared" si="3"/>
        <v>30624.07</v>
      </c>
      <c r="S55" s="23">
        <f>VLOOKUP(B:B,[1]门店类型!$C:$O,13,0)</f>
        <v>0</v>
      </c>
      <c r="T55" s="23">
        <f>VLOOKUP(B:B,[1]门店类型!$C:$G,5,0)</f>
        <v>1273</v>
      </c>
      <c r="U55" s="23">
        <f t="shared" si="4"/>
        <v>1273</v>
      </c>
      <c r="V55" s="23">
        <f t="shared" si="5"/>
        <v>74349.79</v>
      </c>
      <c r="W55" s="23">
        <f t="shared" si="6"/>
        <v>30624.07</v>
      </c>
      <c r="X55" s="23">
        <f t="shared" si="7"/>
        <v>1273</v>
      </c>
      <c r="Y55" s="35">
        <f t="shared" si="8"/>
        <v>0.618139258397073</v>
      </c>
      <c r="Z55" s="35">
        <f t="shared" si="9"/>
        <v>0.665682766715938</v>
      </c>
    </row>
    <row r="56" s="1" customFormat="1" spans="1:26">
      <c r="A56" s="3">
        <v>55</v>
      </c>
      <c r="B56" s="13">
        <v>2422</v>
      </c>
      <c r="C56" s="3" t="s">
        <v>84</v>
      </c>
      <c r="D56" s="3" t="s">
        <v>70</v>
      </c>
      <c r="E56" s="6">
        <f t="shared" si="0"/>
        <v>161200</v>
      </c>
      <c r="F56" s="6">
        <f t="shared" si="1"/>
        <v>59675</v>
      </c>
      <c r="G56" s="7">
        <v>2325</v>
      </c>
      <c r="H56" s="14">
        <v>0.35</v>
      </c>
      <c r="I56" s="28">
        <v>5200</v>
      </c>
      <c r="J56" s="29">
        <v>1925</v>
      </c>
      <c r="K56" s="30">
        <v>75</v>
      </c>
      <c r="L56" s="23">
        <f>VLOOKUP(B:B,[1]门店类型!$C:$I,7,0)</f>
        <v>104063.77</v>
      </c>
      <c r="M56" s="23">
        <f>VLOOKUP(B:B,[1]门店类型!$C:$P,14,0)</f>
        <v>2646</v>
      </c>
      <c r="N56" s="23">
        <f t="shared" si="2"/>
        <v>101417.77</v>
      </c>
      <c r="O56" s="23">
        <f>VLOOKUP(B:B,[1]门店类型!$C:$Q,15,0)</f>
        <v>-1417.77</v>
      </c>
      <c r="P56" s="23"/>
      <c r="Q56" s="23">
        <f>VLOOKUP(B:B,[1]门店类型!$C:$J,8,0)</f>
        <v>35962.44</v>
      </c>
      <c r="R56" s="23">
        <f t="shared" si="3"/>
        <v>37380.21</v>
      </c>
      <c r="S56" s="23">
        <f>VLOOKUP(B:B,[1]门店类型!$C:$O,13,0)</f>
        <v>9</v>
      </c>
      <c r="T56" s="23">
        <f>VLOOKUP(B:B,[1]门店类型!$C:$G,5,0)</f>
        <v>1592</v>
      </c>
      <c r="U56" s="23">
        <f t="shared" si="4"/>
        <v>1583</v>
      </c>
      <c r="V56" s="23">
        <f t="shared" si="5"/>
        <v>101417.77</v>
      </c>
      <c r="W56" s="23">
        <f t="shared" si="6"/>
        <v>37380.21</v>
      </c>
      <c r="X56" s="23">
        <f t="shared" si="7"/>
        <v>1583</v>
      </c>
      <c r="Y56" s="35">
        <f t="shared" si="8"/>
        <v>0.629142493796526</v>
      </c>
      <c r="Z56" s="35">
        <f t="shared" si="9"/>
        <v>0.626396480938416</v>
      </c>
    </row>
    <row r="57" s="1" customFormat="1" spans="1:26">
      <c r="A57" s="3">
        <v>56</v>
      </c>
      <c r="B57" s="13">
        <v>2804</v>
      </c>
      <c r="C57" s="3" t="s">
        <v>85</v>
      </c>
      <c r="D57" s="3" t="s">
        <v>70</v>
      </c>
      <c r="E57" s="6">
        <f t="shared" si="0"/>
        <v>201252</v>
      </c>
      <c r="F57" s="6">
        <f t="shared" si="1"/>
        <v>66991</v>
      </c>
      <c r="G57" s="7">
        <v>2480</v>
      </c>
      <c r="H57" s="14">
        <v>0.332871226124461</v>
      </c>
      <c r="I57" s="28">
        <v>6492</v>
      </c>
      <c r="J57" s="29">
        <v>2161</v>
      </c>
      <c r="K57" s="30">
        <v>80</v>
      </c>
      <c r="L57" s="23">
        <f>VLOOKUP(B:B,[1]门店类型!$C:$I,7,0)</f>
        <v>154078.75</v>
      </c>
      <c r="M57" s="23">
        <f>VLOOKUP(B:B,[1]门店类型!$C:$P,14,0)</f>
        <v>0</v>
      </c>
      <c r="N57" s="23">
        <f t="shared" si="2"/>
        <v>154078.75</v>
      </c>
      <c r="O57" s="23">
        <f>VLOOKUP(B:B,[1]门店类型!$C:$Q,15,0)</f>
        <v>0</v>
      </c>
      <c r="P57" s="23"/>
      <c r="Q57" s="23">
        <f>VLOOKUP(B:B,[1]门店类型!$C:$J,8,0)</f>
        <v>45194.32</v>
      </c>
      <c r="R57" s="23">
        <f t="shared" si="3"/>
        <v>45194.32</v>
      </c>
      <c r="S57" s="23">
        <f>VLOOKUP(B:B,[1]门店类型!$C:$O,13,0)</f>
        <v>0</v>
      </c>
      <c r="T57" s="23">
        <f>VLOOKUP(B:B,[1]门店类型!$C:$G,5,0)</f>
        <v>1880</v>
      </c>
      <c r="U57" s="23">
        <f t="shared" si="4"/>
        <v>1880</v>
      </c>
      <c r="V57" s="23">
        <f t="shared" si="5"/>
        <v>154078.75</v>
      </c>
      <c r="W57" s="23">
        <f t="shared" si="6"/>
        <v>45194.32</v>
      </c>
      <c r="X57" s="23">
        <f t="shared" si="7"/>
        <v>1880</v>
      </c>
      <c r="Y57" s="35">
        <f t="shared" si="8"/>
        <v>0.765601087194165</v>
      </c>
      <c r="Z57" s="35">
        <f t="shared" si="9"/>
        <v>0.674632711856817</v>
      </c>
    </row>
    <row r="58" s="1" customFormat="1" spans="1:26">
      <c r="A58" s="3">
        <v>57</v>
      </c>
      <c r="B58" s="13">
        <v>2413</v>
      </c>
      <c r="C58" s="3" t="s">
        <v>86</v>
      </c>
      <c r="D58" s="3" t="s">
        <v>70</v>
      </c>
      <c r="E58" s="6">
        <f t="shared" si="0"/>
        <v>93000</v>
      </c>
      <c r="F58" s="6">
        <f t="shared" si="1"/>
        <v>36828</v>
      </c>
      <c r="G58" s="7">
        <v>1302</v>
      </c>
      <c r="H58" s="14">
        <v>0.327882256745707</v>
      </c>
      <c r="I58" s="28">
        <v>3000</v>
      </c>
      <c r="J58" s="29">
        <v>1188</v>
      </c>
      <c r="K58" s="30">
        <v>42</v>
      </c>
      <c r="L58" s="23">
        <f>VLOOKUP(B:B,[1]门店类型!$C:$I,7,0)</f>
        <v>36022.78</v>
      </c>
      <c r="M58" s="23">
        <f>VLOOKUP(B:B,[1]门店类型!$C:$P,14,0)</f>
        <v>0</v>
      </c>
      <c r="N58" s="23">
        <f t="shared" si="2"/>
        <v>36022.78</v>
      </c>
      <c r="O58" s="23">
        <f>VLOOKUP(B:B,[1]门店类型!$C:$Q,15,0)</f>
        <v>0</v>
      </c>
      <c r="P58" s="23"/>
      <c r="Q58" s="23">
        <f>VLOOKUP(B:B,[1]门店类型!$C:$J,8,0)</f>
        <v>11698.43</v>
      </c>
      <c r="R58" s="23">
        <f t="shared" si="3"/>
        <v>11698.43</v>
      </c>
      <c r="S58" s="23">
        <f>VLOOKUP(B:B,[1]门店类型!$C:$O,13,0)</f>
        <v>0</v>
      </c>
      <c r="T58" s="23">
        <f>VLOOKUP(B:B,[1]门店类型!$C:$G,5,0)</f>
        <v>770</v>
      </c>
      <c r="U58" s="23">
        <f t="shared" si="4"/>
        <v>770</v>
      </c>
      <c r="V58" s="23">
        <f t="shared" si="5"/>
        <v>36022.78</v>
      </c>
      <c r="W58" s="23">
        <f t="shared" si="6"/>
        <v>11698.43</v>
      </c>
      <c r="X58" s="23">
        <f t="shared" si="7"/>
        <v>770</v>
      </c>
      <c r="Y58" s="35">
        <f t="shared" si="8"/>
        <v>0.387341720430108</v>
      </c>
      <c r="Z58" s="35">
        <f t="shared" si="9"/>
        <v>0.317650429021397</v>
      </c>
    </row>
    <row r="59" s="1" customFormat="1" spans="1:26">
      <c r="A59" s="3">
        <v>58</v>
      </c>
      <c r="B59" s="13">
        <v>102565</v>
      </c>
      <c r="C59" s="3" t="s">
        <v>87</v>
      </c>
      <c r="D59" s="3" t="s">
        <v>70</v>
      </c>
      <c r="E59" s="6">
        <f t="shared" si="0"/>
        <v>186000</v>
      </c>
      <c r="F59" s="6">
        <f t="shared" si="1"/>
        <v>59675</v>
      </c>
      <c r="G59" s="7">
        <v>3410</v>
      </c>
      <c r="H59" s="14">
        <v>0.320833333333333</v>
      </c>
      <c r="I59" s="28">
        <v>6000</v>
      </c>
      <c r="J59" s="29">
        <v>1925</v>
      </c>
      <c r="K59" s="30">
        <v>110</v>
      </c>
      <c r="L59" s="23">
        <f>VLOOKUP(B:B,[1]门店类型!$C:$I,7,0)</f>
        <v>159888.17</v>
      </c>
      <c r="M59" s="23">
        <f>VLOOKUP(B:B,[1]门店类型!$C:$P,14,0)</f>
        <v>0</v>
      </c>
      <c r="N59" s="23">
        <f t="shared" si="2"/>
        <v>159888.17</v>
      </c>
      <c r="O59" s="23">
        <f>VLOOKUP(B:B,[1]门店类型!$C:$Q,15,0)</f>
        <v>0</v>
      </c>
      <c r="P59" s="23"/>
      <c r="Q59" s="23">
        <f>VLOOKUP(B:B,[1]门店类型!$C:$J,8,0)</f>
        <v>53553.86</v>
      </c>
      <c r="R59" s="23">
        <f t="shared" si="3"/>
        <v>53553.86</v>
      </c>
      <c r="S59" s="23">
        <f>VLOOKUP(B:B,[1]门店类型!$C:$O,13,0)</f>
        <v>0</v>
      </c>
      <c r="T59" s="23">
        <f>VLOOKUP(B:B,[1]门店类型!$C:$G,5,0)</f>
        <v>4049</v>
      </c>
      <c r="U59" s="23">
        <f t="shared" si="4"/>
        <v>4049</v>
      </c>
      <c r="V59" s="23">
        <f t="shared" si="5"/>
        <v>159888.17</v>
      </c>
      <c r="W59" s="23">
        <f t="shared" si="6"/>
        <v>53553.86</v>
      </c>
      <c r="X59" s="23">
        <f t="shared" si="7"/>
        <v>4049</v>
      </c>
      <c r="Y59" s="35">
        <f t="shared" si="8"/>
        <v>0.859613817204301</v>
      </c>
      <c r="Z59" s="35">
        <f t="shared" si="9"/>
        <v>0.89742538751571</v>
      </c>
    </row>
    <row r="60" s="1" customFormat="1" spans="1:26">
      <c r="A60" s="3">
        <v>59</v>
      </c>
      <c r="B60" s="13">
        <v>102934</v>
      </c>
      <c r="C60" s="3" t="s">
        <v>88</v>
      </c>
      <c r="D60" s="3" t="s">
        <v>70</v>
      </c>
      <c r="E60" s="6">
        <f t="shared" si="0"/>
        <v>241800</v>
      </c>
      <c r="F60" s="6">
        <f t="shared" si="1"/>
        <v>83080</v>
      </c>
      <c r="G60" s="7">
        <v>2635</v>
      </c>
      <c r="H60" s="14">
        <v>0.335</v>
      </c>
      <c r="I60" s="28">
        <v>7800</v>
      </c>
      <c r="J60" s="29">
        <v>2680</v>
      </c>
      <c r="K60" s="30">
        <v>85</v>
      </c>
      <c r="L60" s="23">
        <f>VLOOKUP(B:B,[1]门店类型!$C:$I,7,0)</f>
        <v>143361.96</v>
      </c>
      <c r="M60" s="23">
        <f>VLOOKUP(B:B,[1]门店类型!$C:$P,14,0)</f>
        <v>0</v>
      </c>
      <c r="N60" s="23">
        <f t="shared" si="2"/>
        <v>143361.96</v>
      </c>
      <c r="O60" s="23">
        <f>VLOOKUP(B:B,[1]门店类型!$C:$Q,15,0)</f>
        <v>0</v>
      </c>
      <c r="P60" s="23"/>
      <c r="Q60" s="23">
        <f>VLOOKUP(B:B,[1]门店类型!$C:$J,8,0)</f>
        <v>50463.85</v>
      </c>
      <c r="R60" s="23">
        <f t="shared" si="3"/>
        <v>50463.85</v>
      </c>
      <c r="S60" s="23">
        <f>VLOOKUP(B:B,[1]门店类型!$C:$O,13,0)</f>
        <v>0</v>
      </c>
      <c r="T60" s="23">
        <f>VLOOKUP(B:B,[1]门店类型!$C:$G,5,0)</f>
        <v>2077</v>
      </c>
      <c r="U60" s="23">
        <f t="shared" si="4"/>
        <v>2077</v>
      </c>
      <c r="V60" s="23">
        <f t="shared" si="5"/>
        <v>143361.96</v>
      </c>
      <c r="W60" s="23">
        <f t="shared" si="6"/>
        <v>50463.85</v>
      </c>
      <c r="X60" s="23">
        <f t="shared" si="7"/>
        <v>2077</v>
      </c>
      <c r="Y60" s="35">
        <f t="shared" si="8"/>
        <v>0.592894789081886</v>
      </c>
      <c r="Z60" s="35">
        <f t="shared" si="9"/>
        <v>0.607412734713529</v>
      </c>
    </row>
    <row r="61" s="1" customFormat="1" spans="1:26">
      <c r="A61" s="3">
        <v>60</v>
      </c>
      <c r="B61" s="13">
        <v>103198</v>
      </c>
      <c r="C61" s="3" t="s">
        <v>89</v>
      </c>
      <c r="D61" s="3" t="s">
        <v>70</v>
      </c>
      <c r="E61" s="6">
        <f t="shared" si="0"/>
        <v>248000</v>
      </c>
      <c r="F61" s="6">
        <f t="shared" si="1"/>
        <v>89590</v>
      </c>
      <c r="G61" s="7">
        <v>3503</v>
      </c>
      <c r="H61" s="14">
        <v>0.359900373599004</v>
      </c>
      <c r="I61" s="28">
        <v>8000</v>
      </c>
      <c r="J61" s="29">
        <v>2890</v>
      </c>
      <c r="K61" s="30">
        <v>113</v>
      </c>
      <c r="L61" s="23">
        <f>VLOOKUP(B:B,[1]门店类型!$C:$I,7,0)</f>
        <v>174079.29</v>
      </c>
      <c r="M61" s="23">
        <f>VLOOKUP(B:B,[1]门店类型!$C:$P,14,0)</f>
        <v>0</v>
      </c>
      <c r="N61" s="23">
        <f t="shared" si="2"/>
        <v>174079.29</v>
      </c>
      <c r="O61" s="23">
        <f>VLOOKUP(B:B,[1]门店类型!$C:$Q,15,0)</f>
        <v>0</v>
      </c>
      <c r="P61" s="23"/>
      <c r="Q61" s="23">
        <f>VLOOKUP(B:B,[1]门店类型!$C:$J,8,0)</f>
        <v>52120.43</v>
      </c>
      <c r="R61" s="23">
        <f t="shared" si="3"/>
        <v>52120.43</v>
      </c>
      <c r="S61" s="23">
        <f>VLOOKUP(B:B,[1]门店类型!$C:$O,13,0)</f>
        <v>0</v>
      </c>
      <c r="T61" s="23">
        <f>VLOOKUP(B:B,[1]门店类型!$C:$G,5,0)</f>
        <v>3361</v>
      </c>
      <c r="U61" s="23">
        <f t="shared" si="4"/>
        <v>3361</v>
      </c>
      <c r="V61" s="23">
        <f t="shared" si="5"/>
        <v>174079.29</v>
      </c>
      <c r="W61" s="23">
        <f t="shared" si="6"/>
        <v>52120.43</v>
      </c>
      <c r="X61" s="23">
        <f t="shared" si="7"/>
        <v>3361</v>
      </c>
      <c r="Y61" s="35">
        <f t="shared" si="8"/>
        <v>0.701932620967742</v>
      </c>
      <c r="Z61" s="35">
        <f t="shared" si="9"/>
        <v>0.581766156937158</v>
      </c>
    </row>
    <row r="62" s="1" customFormat="1" spans="1:26">
      <c r="A62" s="3">
        <v>61</v>
      </c>
      <c r="B62" s="13">
        <v>105267</v>
      </c>
      <c r="C62" s="3" t="s">
        <v>90</v>
      </c>
      <c r="D62" s="3" t="s">
        <v>70</v>
      </c>
      <c r="E62" s="6">
        <f t="shared" si="0"/>
        <v>248000</v>
      </c>
      <c r="F62" s="6">
        <f t="shared" si="1"/>
        <v>87110</v>
      </c>
      <c r="G62" s="7">
        <v>3410</v>
      </c>
      <c r="H62" s="14">
        <v>0.349937733499377</v>
      </c>
      <c r="I62" s="28">
        <v>8000</v>
      </c>
      <c r="J62" s="29">
        <v>2810</v>
      </c>
      <c r="K62" s="30">
        <v>110</v>
      </c>
      <c r="L62" s="23">
        <f>VLOOKUP(B:B,[1]门店类型!$C:$I,7,0)</f>
        <v>160279.17</v>
      </c>
      <c r="M62" s="23">
        <f>VLOOKUP(B:B,[1]门店类型!$C:$P,14,0)</f>
        <v>0</v>
      </c>
      <c r="N62" s="23">
        <f t="shared" si="2"/>
        <v>160279.17</v>
      </c>
      <c r="O62" s="23">
        <f>VLOOKUP(B:B,[1]门店类型!$C:$Q,15,0)</f>
        <v>0</v>
      </c>
      <c r="P62" s="23"/>
      <c r="Q62" s="23">
        <f>VLOOKUP(B:B,[1]门店类型!$C:$J,8,0)</f>
        <v>61822.15</v>
      </c>
      <c r="R62" s="23">
        <f t="shared" si="3"/>
        <v>61822.15</v>
      </c>
      <c r="S62" s="23">
        <f>VLOOKUP(B:B,[1]门店类型!$C:$O,13,0)</f>
        <v>0</v>
      </c>
      <c r="T62" s="23">
        <f>VLOOKUP(B:B,[1]门店类型!$C:$G,5,0)</f>
        <v>2632</v>
      </c>
      <c r="U62" s="23">
        <f t="shared" si="4"/>
        <v>2632</v>
      </c>
      <c r="V62" s="23">
        <f t="shared" si="5"/>
        <v>160279.17</v>
      </c>
      <c r="W62" s="23">
        <f t="shared" si="6"/>
        <v>61822.15</v>
      </c>
      <c r="X62" s="23">
        <f t="shared" si="7"/>
        <v>2632</v>
      </c>
      <c r="Y62" s="35">
        <f t="shared" si="8"/>
        <v>0.646286975806452</v>
      </c>
      <c r="Z62" s="35">
        <f t="shared" si="9"/>
        <v>0.709702100792102</v>
      </c>
    </row>
    <row r="63" s="1" customFormat="1" spans="1:26">
      <c r="A63" s="3">
        <v>62</v>
      </c>
      <c r="B63" s="13">
        <v>106569</v>
      </c>
      <c r="C63" s="3" t="s">
        <v>91</v>
      </c>
      <c r="D63" s="3" t="s">
        <v>70</v>
      </c>
      <c r="E63" s="6">
        <f t="shared" si="0"/>
        <v>186000</v>
      </c>
      <c r="F63" s="6">
        <f t="shared" si="1"/>
        <v>68789</v>
      </c>
      <c r="G63" s="7">
        <v>2046</v>
      </c>
      <c r="H63" s="14">
        <v>0.324415204678363</v>
      </c>
      <c r="I63" s="28">
        <v>6000</v>
      </c>
      <c r="J63" s="29">
        <v>2219</v>
      </c>
      <c r="K63" s="30">
        <v>66</v>
      </c>
      <c r="L63" s="23">
        <f>VLOOKUP(B:B,[1]门店类型!$C:$I,7,0)</f>
        <v>93252.66</v>
      </c>
      <c r="M63" s="23">
        <f>VLOOKUP(B:B,[1]门店类型!$C:$P,14,0)</f>
        <v>0</v>
      </c>
      <c r="N63" s="23">
        <f t="shared" si="2"/>
        <v>93252.66</v>
      </c>
      <c r="O63" s="23">
        <f>VLOOKUP(B:B,[1]门店类型!$C:$Q,15,0)</f>
        <v>0</v>
      </c>
      <c r="P63" s="23"/>
      <c r="Q63" s="23">
        <f>VLOOKUP(B:B,[1]门店类型!$C:$J,8,0)</f>
        <v>30404.11</v>
      </c>
      <c r="R63" s="23">
        <f t="shared" si="3"/>
        <v>30404.11</v>
      </c>
      <c r="S63" s="23">
        <f>VLOOKUP(B:B,[1]门店类型!$C:$O,13,0)</f>
        <v>0</v>
      </c>
      <c r="T63" s="23">
        <f>VLOOKUP(B:B,[1]门店类型!$C:$G,5,0)</f>
        <v>1289</v>
      </c>
      <c r="U63" s="23">
        <f t="shared" si="4"/>
        <v>1289</v>
      </c>
      <c r="V63" s="23">
        <f t="shared" si="5"/>
        <v>93252.66</v>
      </c>
      <c r="W63" s="23">
        <f t="shared" si="6"/>
        <v>30404.11</v>
      </c>
      <c r="X63" s="23">
        <f t="shared" si="7"/>
        <v>1289</v>
      </c>
      <c r="Y63" s="35">
        <f t="shared" si="8"/>
        <v>0.501358387096774</v>
      </c>
      <c r="Z63" s="35">
        <f t="shared" si="9"/>
        <v>0.441990870633386</v>
      </c>
    </row>
    <row r="64" s="1" customFormat="1" spans="1:26">
      <c r="A64" s="3">
        <v>63</v>
      </c>
      <c r="B64" s="13">
        <v>108277</v>
      </c>
      <c r="C64" s="3" t="s">
        <v>92</v>
      </c>
      <c r="D64" s="3" t="s">
        <v>70</v>
      </c>
      <c r="E64" s="6">
        <f t="shared" si="0"/>
        <v>186000</v>
      </c>
      <c r="F64" s="6">
        <f t="shared" si="1"/>
        <v>69006</v>
      </c>
      <c r="G64" s="7">
        <v>2790</v>
      </c>
      <c r="H64" s="14">
        <v>0.350110097514942</v>
      </c>
      <c r="I64" s="28">
        <v>6000</v>
      </c>
      <c r="J64" s="29">
        <v>2226</v>
      </c>
      <c r="K64" s="30">
        <v>90</v>
      </c>
      <c r="L64" s="23">
        <f>VLOOKUP(B:B,[1]门店类型!$C:$I,7,0)</f>
        <v>127245.62</v>
      </c>
      <c r="M64" s="23">
        <f>VLOOKUP(B:B,[1]门店类型!$C:$P,14,0)</f>
        <v>0</v>
      </c>
      <c r="N64" s="23">
        <f t="shared" si="2"/>
        <v>127245.62</v>
      </c>
      <c r="O64" s="23">
        <f>VLOOKUP(B:B,[1]门店类型!$C:$Q,15,0)</f>
        <v>0</v>
      </c>
      <c r="P64" s="23"/>
      <c r="Q64" s="23">
        <f>VLOOKUP(B:B,[1]门店类型!$C:$J,8,0)</f>
        <v>44200.25</v>
      </c>
      <c r="R64" s="23">
        <f t="shared" si="3"/>
        <v>44200.25</v>
      </c>
      <c r="S64" s="23">
        <f>VLOOKUP(B:B,[1]门店类型!$C:$O,13,0)</f>
        <v>0</v>
      </c>
      <c r="T64" s="23">
        <f>VLOOKUP(B:B,[1]门店类型!$C:$G,5,0)</f>
        <v>2238</v>
      </c>
      <c r="U64" s="23">
        <f t="shared" si="4"/>
        <v>2238</v>
      </c>
      <c r="V64" s="23">
        <f t="shared" si="5"/>
        <v>127245.62</v>
      </c>
      <c r="W64" s="23">
        <f t="shared" si="6"/>
        <v>44200.25</v>
      </c>
      <c r="X64" s="23">
        <f t="shared" si="7"/>
        <v>2238</v>
      </c>
      <c r="Y64" s="35">
        <f t="shared" si="8"/>
        <v>0.68411623655914</v>
      </c>
      <c r="Z64" s="35">
        <f t="shared" si="9"/>
        <v>0.640527635278092</v>
      </c>
    </row>
    <row r="65" s="1" customFormat="1" spans="1:26">
      <c r="A65" s="3">
        <v>64</v>
      </c>
      <c r="B65" s="13">
        <v>111219</v>
      </c>
      <c r="C65" s="3" t="s">
        <v>93</v>
      </c>
      <c r="D65" s="3" t="s">
        <v>70</v>
      </c>
      <c r="E65" s="6">
        <f t="shared" si="0"/>
        <v>263500</v>
      </c>
      <c r="F65" s="6">
        <f t="shared" si="1"/>
        <v>86800</v>
      </c>
      <c r="G65" s="7">
        <v>3565</v>
      </c>
      <c r="H65" s="14">
        <v>0.329411764705882</v>
      </c>
      <c r="I65" s="28">
        <v>8500</v>
      </c>
      <c r="J65" s="29">
        <v>2800</v>
      </c>
      <c r="K65" s="30">
        <v>115</v>
      </c>
      <c r="L65" s="23">
        <f>VLOOKUP(B:B,[1]门店类型!$C:$I,7,0)</f>
        <v>261834.33</v>
      </c>
      <c r="M65" s="23">
        <f>VLOOKUP(B:B,[1]门店类型!$C:$P,14,0)</f>
        <v>22160</v>
      </c>
      <c r="N65" s="23">
        <f t="shared" si="2"/>
        <v>239674.33</v>
      </c>
      <c r="O65" s="23">
        <f>VLOOKUP(B:B,[1]门店类型!$C:$Q,15,0)</f>
        <v>-11323</v>
      </c>
      <c r="P65" s="23"/>
      <c r="Q65" s="23">
        <f>VLOOKUP(B:B,[1]门店类型!$C:$J,8,0)</f>
        <v>69946.59</v>
      </c>
      <c r="R65" s="23">
        <f t="shared" si="3"/>
        <v>81269.59</v>
      </c>
      <c r="S65" s="23">
        <f>VLOOKUP(B:B,[1]门店类型!$C:$O,13,0)</f>
        <v>122</v>
      </c>
      <c r="T65" s="23">
        <f>VLOOKUP(B:B,[1]门店类型!$C:$G,5,0)</f>
        <v>4321</v>
      </c>
      <c r="U65" s="23">
        <f t="shared" si="4"/>
        <v>4199</v>
      </c>
      <c r="V65" s="23">
        <f t="shared" si="5"/>
        <v>239674.33</v>
      </c>
      <c r="W65" s="23">
        <f t="shared" si="6"/>
        <v>81269.59</v>
      </c>
      <c r="X65" s="23">
        <f t="shared" si="7"/>
        <v>4199</v>
      </c>
      <c r="Y65" s="35">
        <f t="shared" si="8"/>
        <v>0.90958</v>
      </c>
      <c r="Z65" s="35">
        <f t="shared" si="9"/>
        <v>0.936285599078341</v>
      </c>
    </row>
    <row r="66" s="1" customFormat="1" spans="1:26">
      <c r="A66" s="3">
        <v>65</v>
      </c>
      <c r="B66" s="13">
        <v>112415</v>
      </c>
      <c r="C66" s="3" t="s">
        <v>94</v>
      </c>
      <c r="D66" s="3" t="s">
        <v>70</v>
      </c>
      <c r="E66" s="6">
        <f t="shared" ref="E66:E129" si="10">I66*31</f>
        <v>139500</v>
      </c>
      <c r="F66" s="6">
        <f t="shared" ref="F66:F129" si="11">J66*31</f>
        <v>48825</v>
      </c>
      <c r="G66" s="7">
        <v>2108</v>
      </c>
      <c r="H66" s="14">
        <v>0.35</v>
      </c>
      <c r="I66" s="28">
        <v>4500</v>
      </c>
      <c r="J66" s="29">
        <v>1575</v>
      </c>
      <c r="K66" s="30">
        <v>68</v>
      </c>
      <c r="L66" s="23">
        <f>VLOOKUP(B:B,[1]门店类型!$C:$I,7,0)</f>
        <v>84031.22</v>
      </c>
      <c r="M66" s="23">
        <f>VLOOKUP(B:B,[1]门店类型!$C:$P,14,0)</f>
        <v>0</v>
      </c>
      <c r="N66" s="23">
        <f t="shared" ref="N66:N129" si="12">L66-M66</f>
        <v>84031.22</v>
      </c>
      <c r="O66" s="23">
        <f>VLOOKUP(B:B,[1]门店类型!$C:$Q,15,0)</f>
        <v>0</v>
      </c>
      <c r="P66" s="23"/>
      <c r="Q66" s="23">
        <f>VLOOKUP(B:B,[1]门店类型!$C:$J,8,0)</f>
        <v>27351.3</v>
      </c>
      <c r="R66" s="23">
        <f t="shared" ref="R66:R129" si="13">Q66-O66</f>
        <v>27351.3</v>
      </c>
      <c r="S66" s="23">
        <f>VLOOKUP(B:B,[1]门店类型!$C:$O,13,0)</f>
        <v>0</v>
      </c>
      <c r="T66" s="23">
        <f>VLOOKUP(B:B,[1]门店类型!$C:$G,5,0)</f>
        <v>1575</v>
      </c>
      <c r="U66" s="23">
        <f t="shared" ref="U66:U129" si="14">T66-S66</f>
        <v>1575</v>
      </c>
      <c r="V66" s="23">
        <f t="shared" ref="V66:V129" si="15">N66</f>
        <v>84031.22</v>
      </c>
      <c r="W66" s="23">
        <f t="shared" ref="W66:W129" si="16">R66</f>
        <v>27351.3</v>
      </c>
      <c r="X66" s="23">
        <f t="shared" ref="X66:X129" si="17">U66</f>
        <v>1575</v>
      </c>
      <c r="Y66" s="35">
        <f t="shared" ref="Y66:Y129" si="18">V66/E66</f>
        <v>0.602374336917563</v>
      </c>
      <c r="Z66" s="35">
        <f t="shared" ref="Z66:Z129" si="19">W66/F66</f>
        <v>0.560190476190476</v>
      </c>
    </row>
    <row r="67" s="1" customFormat="1" spans="1:26">
      <c r="A67" s="3">
        <v>66</v>
      </c>
      <c r="B67" s="13">
        <v>113008</v>
      </c>
      <c r="C67" s="3" t="s">
        <v>95</v>
      </c>
      <c r="D67" s="3" t="s">
        <v>70</v>
      </c>
      <c r="E67" s="6">
        <f t="shared" si="10"/>
        <v>207793</v>
      </c>
      <c r="F67" s="6">
        <f t="shared" si="11"/>
        <v>48577</v>
      </c>
      <c r="G67" s="7">
        <v>2201</v>
      </c>
      <c r="H67" s="14">
        <v>0.2337759212293</v>
      </c>
      <c r="I67" s="28">
        <v>6703</v>
      </c>
      <c r="J67" s="29">
        <v>1567</v>
      </c>
      <c r="K67" s="30">
        <v>71</v>
      </c>
      <c r="L67" s="23">
        <f>VLOOKUP(B:B,[1]门店类型!$C:$I,7,0)</f>
        <v>96105.09</v>
      </c>
      <c r="M67" s="23">
        <f>VLOOKUP(B:B,[1]门店类型!$C:$P,14,0)</f>
        <v>7350</v>
      </c>
      <c r="N67" s="23">
        <f t="shared" si="12"/>
        <v>88755.09</v>
      </c>
      <c r="O67" s="23">
        <f>VLOOKUP(B:B,[1]门店类型!$C:$Q,15,0)</f>
        <v>-3938.25</v>
      </c>
      <c r="P67" s="23"/>
      <c r="Q67" s="23">
        <f>VLOOKUP(B:B,[1]门店类型!$C:$J,8,0)</f>
        <v>21974.15</v>
      </c>
      <c r="R67" s="23">
        <f t="shared" si="13"/>
        <v>25912.4</v>
      </c>
      <c r="S67" s="23">
        <f>VLOOKUP(B:B,[1]门店类型!$C:$O,13,0)</f>
        <v>25</v>
      </c>
      <c r="T67" s="23">
        <f>VLOOKUP(B:B,[1]门店类型!$C:$G,5,0)</f>
        <v>1419</v>
      </c>
      <c r="U67" s="23">
        <f t="shared" si="14"/>
        <v>1394</v>
      </c>
      <c r="V67" s="23">
        <f t="shared" si="15"/>
        <v>88755.09</v>
      </c>
      <c r="W67" s="23">
        <f t="shared" si="16"/>
        <v>25912.4</v>
      </c>
      <c r="X67" s="23">
        <f t="shared" si="17"/>
        <v>1394</v>
      </c>
      <c r="Y67" s="35">
        <f t="shared" si="18"/>
        <v>0.427132242183327</v>
      </c>
      <c r="Z67" s="35">
        <f t="shared" si="19"/>
        <v>0.533429400745209</v>
      </c>
    </row>
    <row r="68" s="1" customFormat="1" spans="1:26">
      <c r="A68" s="3">
        <v>67</v>
      </c>
      <c r="B68" s="13">
        <v>117491</v>
      </c>
      <c r="C68" s="3" t="s">
        <v>96</v>
      </c>
      <c r="D68" s="3" t="s">
        <v>70</v>
      </c>
      <c r="E68" s="6">
        <f t="shared" si="10"/>
        <v>364560</v>
      </c>
      <c r="F68" s="6">
        <f t="shared" si="11"/>
        <v>98425</v>
      </c>
      <c r="G68" s="7">
        <v>2573</v>
      </c>
      <c r="H68" s="14">
        <v>0.269982993197279</v>
      </c>
      <c r="I68" s="28">
        <v>11760</v>
      </c>
      <c r="J68" s="29">
        <v>3175</v>
      </c>
      <c r="K68" s="30">
        <v>83</v>
      </c>
      <c r="L68" s="23">
        <f>VLOOKUP(B:B,[1]门店类型!$C:$I,7,0)</f>
        <v>255169.09</v>
      </c>
      <c r="M68" s="23">
        <f>VLOOKUP(B:B,[1]门店类型!$C:$P,14,0)</f>
        <v>0</v>
      </c>
      <c r="N68" s="23">
        <f t="shared" si="12"/>
        <v>255169.09</v>
      </c>
      <c r="O68" s="23">
        <f>VLOOKUP(B:B,[1]门店类型!$C:$Q,15,0)</f>
        <v>0</v>
      </c>
      <c r="P68" s="23"/>
      <c r="Q68" s="23">
        <f>VLOOKUP(B:B,[1]门店类型!$C:$J,8,0)</f>
        <v>59471.52</v>
      </c>
      <c r="R68" s="23">
        <f t="shared" si="13"/>
        <v>59471.52</v>
      </c>
      <c r="S68" s="23">
        <f>VLOOKUP(B:B,[1]门店类型!$C:$O,13,0)</f>
        <v>0</v>
      </c>
      <c r="T68" s="23">
        <f>VLOOKUP(B:B,[1]门店类型!$C:$G,5,0)</f>
        <v>2029</v>
      </c>
      <c r="U68" s="23">
        <f t="shared" si="14"/>
        <v>2029</v>
      </c>
      <c r="V68" s="23">
        <f t="shared" si="15"/>
        <v>255169.09</v>
      </c>
      <c r="W68" s="23">
        <f t="shared" si="16"/>
        <v>59471.52</v>
      </c>
      <c r="X68" s="23">
        <f t="shared" si="17"/>
        <v>2029</v>
      </c>
      <c r="Y68" s="35">
        <f t="shared" si="18"/>
        <v>0.699937157120913</v>
      </c>
      <c r="Z68" s="35">
        <f t="shared" si="19"/>
        <v>0.604231851663703</v>
      </c>
    </row>
    <row r="69" s="1" customFormat="1" spans="1:26">
      <c r="A69" s="3">
        <v>68</v>
      </c>
      <c r="B69" s="13">
        <v>118151</v>
      </c>
      <c r="C69" s="3" t="s">
        <v>97</v>
      </c>
      <c r="D69" s="3" t="s">
        <v>70</v>
      </c>
      <c r="E69" s="6">
        <f t="shared" si="10"/>
        <v>142600</v>
      </c>
      <c r="F69" s="6">
        <f t="shared" si="11"/>
        <v>47058</v>
      </c>
      <c r="G69" s="7">
        <v>1953</v>
      </c>
      <c r="H69" s="14">
        <v>0.33</v>
      </c>
      <c r="I69" s="28">
        <v>4600</v>
      </c>
      <c r="J69" s="29">
        <v>1518</v>
      </c>
      <c r="K69" s="30">
        <v>63</v>
      </c>
      <c r="L69" s="23">
        <f>VLOOKUP(B:B,[1]门店类型!$C:$I,7,0)</f>
        <v>87425.44</v>
      </c>
      <c r="M69" s="23">
        <f>VLOOKUP(B:B,[1]门店类型!$C:$P,14,0)</f>
        <v>0</v>
      </c>
      <c r="N69" s="23">
        <f t="shared" si="12"/>
        <v>87425.44</v>
      </c>
      <c r="O69" s="23">
        <f>VLOOKUP(B:B,[1]门店类型!$C:$Q,15,0)</f>
        <v>0</v>
      </c>
      <c r="P69" s="23"/>
      <c r="Q69" s="23">
        <f>VLOOKUP(B:B,[1]门店类型!$C:$J,8,0)</f>
        <v>29286.39</v>
      </c>
      <c r="R69" s="23">
        <f t="shared" si="13"/>
        <v>29286.39</v>
      </c>
      <c r="S69" s="23">
        <f>VLOOKUP(B:B,[1]门店类型!$C:$O,13,0)</f>
        <v>0</v>
      </c>
      <c r="T69" s="23">
        <f>VLOOKUP(B:B,[1]门店类型!$C:$G,5,0)</f>
        <v>1456</v>
      </c>
      <c r="U69" s="23">
        <f t="shared" si="14"/>
        <v>1456</v>
      </c>
      <c r="V69" s="23">
        <f t="shared" si="15"/>
        <v>87425.44</v>
      </c>
      <c r="W69" s="23">
        <f t="shared" si="16"/>
        <v>29286.39</v>
      </c>
      <c r="X69" s="23">
        <f t="shared" si="17"/>
        <v>1456</v>
      </c>
      <c r="Y69" s="35">
        <f t="shared" si="18"/>
        <v>0.613081626928471</v>
      </c>
      <c r="Z69" s="35">
        <f t="shared" si="19"/>
        <v>0.622346678566875</v>
      </c>
    </row>
    <row r="70" s="1" customFormat="1" spans="1:26">
      <c r="A70" s="3">
        <v>69</v>
      </c>
      <c r="B70" s="13">
        <v>128640</v>
      </c>
      <c r="C70" s="3" t="s">
        <v>98</v>
      </c>
      <c r="D70" s="3" t="s">
        <v>70</v>
      </c>
      <c r="E70" s="6">
        <f t="shared" si="10"/>
        <v>93000</v>
      </c>
      <c r="F70" s="6">
        <f t="shared" si="11"/>
        <v>29760</v>
      </c>
      <c r="G70" s="7">
        <v>1674</v>
      </c>
      <c r="H70" s="14">
        <v>0.32</v>
      </c>
      <c r="I70" s="28">
        <v>3000</v>
      </c>
      <c r="J70" s="29">
        <v>960</v>
      </c>
      <c r="K70" s="30">
        <v>54</v>
      </c>
      <c r="L70" s="23">
        <f>VLOOKUP(B:B,[1]门店类型!$C:$I,7,0)</f>
        <v>30153.75</v>
      </c>
      <c r="M70" s="23">
        <f>VLOOKUP(B:B,[1]门店类型!$C:$P,14,0)</f>
        <v>0</v>
      </c>
      <c r="N70" s="23">
        <f t="shared" si="12"/>
        <v>30153.75</v>
      </c>
      <c r="O70" s="23">
        <f>VLOOKUP(B:B,[1]门店类型!$C:$Q,15,0)</f>
        <v>0</v>
      </c>
      <c r="P70" s="23"/>
      <c r="Q70" s="23">
        <f>VLOOKUP(B:B,[1]门店类型!$C:$J,8,0)</f>
        <v>11198.7</v>
      </c>
      <c r="R70" s="23">
        <f t="shared" si="13"/>
        <v>11198.7</v>
      </c>
      <c r="S70" s="23">
        <f>VLOOKUP(B:B,[1]门店类型!$C:$O,13,0)</f>
        <v>0</v>
      </c>
      <c r="T70" s="23">
        <f>VLOOKUP(B:B,[1]门店类型!$C:$G,5,0)</f>
        <v>625</v>
      </c>
      <c r="U70" s="23">
        <f t="shared" si="14"/>
        <v>625</v>
      </c>
      <c r="V70" s="23">
        <f t="shared" si="15"/>
        <v>30153.75</v>
      </c>
      <c r="W70" s="23">
        <f t="shared" si="16"/>
        <v>11198.7</v>
      </c>
      <c r="X70" s="23">
        <f t="shared" si="17"/>
        <v>625</v>
      </c>
      <c r="Y70" s="35">
        <f t="shared" si="18"/>
        <v>0.324233870967742</v>
      </c>
      <c r="Z70" s="35">
        <f t="shared" si="19"/>
        <v>0.376300403225806</v>
      </c>
    </row>
    <row r="71" s="1" customFormat="1" spans="1:26">
      <c r="A71" s="3">
        <v>70</v>
      </c>
      <c r="B71" s="13">
        <v>298747</v>
      </c>
      <c r="C71" s="3" t="s">
        <v>99</v>
      </c>
      <c r="D71" s="3" t="s">
        <v>70</v>
      </c>
      <c r="E71" s="6">
        <f t="shared" si="10"/>
        <v>93000</v>
      </c>
      <c r="F71" s="6">
        <f t="shared" si="11"/>
        <v>30380</v>
      </c>
      <c r="G71" s="7">
        <v>1612</v>
      </c>
      <c r="H71" s="14">
        <v>0.28</v>
      </c>
      <c r="I71" s="28">
        <v>3000</v>
      </c>
      <c r="J71" s="29">
        <v>980</v>
      </c>
      <c r="K71" s="30">
        <v>52</v>
      </c>
      <c r="L71" s="23">
        <f>VLOOKUP(B:B,[1]门店类型!$C:$I,7,0)</f>
        <v>54453.23</v>
      </c>
      <c r="M71" s="23">
        <f>VLOOKUP(B:B,[1]门店类型!$C:$P,14,0)</f>
        <v>0</v>
      </c>
      <c r="N71" s="23">
        <f t="shared" si="12"/>
        <v>54453.23</v>
      </c>
      <c r="O71" s="23">
        <f>VLOOKUP(B:B,[1]门店类型!$C:$Q,15,0)</f>
        <v>0</v>
      </c>
      <c r="P71" s="23"/>
      <c r="Q71" s="23">
        <f>VLOOKUP(B:B,[1]门店类型!$C:$J,8,0)</f>
        <v>19873.14</v>
      </c>
      <c r="R71" s="23">
        <f t="shared" si="13"/>
        <v>19873.14</v>
      </c>
      <c r="S71" s="23">
        <f>VLOOKUP(B:B,[1]门店类型!$C:$O,13,0)</f>
        <v>0</v>
      </c>
      <c r="T71" s="23">
        <f>VLOOKUP(B:B,[1]门店类型!$C:$G,5,0)</f>
        <v>868</v>
      </c>
      <c r="U71" s="23">
        <f t="shared" si="14"/>
        <v>868</v>
      </c>
      <c r="V71" s="23">
        <f t="shared" si="15"/>
        <v>54453.23</v>
      </c>
      <c r="W71" s="23">
        <f t="shared" si="16"/>
        <v>19873.14</v>
      </c>
      <c r="X71" s="23">
        <f t="shared" si="17"/>
        <v>868</v>
      </c>
      <c r="Y71" s="35">
        <f t="shared" si="18"/>
        <v>0.585518602150538</v>
      </c>
      <c r="Z71" s="35">
        <f t="shared" si="19"/>
        <v>0.654152073732719</v>
      </c>
    </row>
    <row r="72" s="1" customFormat="1" spans="1:26">
      <c r="A72" s="3">
        <v>71</v>
      </c>
      <c r="B72" s="36">
        <v>2816</v>
      </c>
      <c r="C72" s="3" t="s">
        <v>100</v>
      </c>
      <c r="D72" s="3" t="s">
        <v>101</v>
      </c>
      <c r="E72" s="6">
        <f t="shared" si="10"/>
        <v>167400</v>
      </c>
      <c r="F72" s="6">
        <f t="shared" si="11"/>
        <v>51894</v>
      </c>
      <c r="G72" s="7">
        <v>2387</v>
      </c>
      <c r="H72" s="37">
        <v>0.31</v>
      </c>
      <c r="I72" s="39">
        <v>5400</v>
      </c>
      <c r="J72" s="26">
        <v>1674</v>
      </c>
      <c r="K72" s="26">
        <v>77</v>
      </c>
      <c r="L72" s="23">
        <f>VLOOKUP(B:B,[1]门店类型!$C:$I,7,0)</f>
        <v>79336.45</v>
      </c>
      <c r="M72" s="23">
        <f>VLOOKUP(B:B,[1]门店类型!$C:$P,14,0)</f>
        <v>0</v>
      </c>
      <c r="N72" s="23">
        <f t="shared" si="12"/>
        <v>79336.45</v>
      </c>
      <c r="O72" s="23">
        <f>VLOOKUP(B:B,[1]门店类型!$C:$Q,15,0)</f>
        <v>0</v>
      </c>
      <c r="P72" s="23"/>
      <c r="Q72" s="23">
        <f>VLOOKUP(B:B,[1]门店类型!$C:$J,8,0)</f>
        <v>30273.31</v>
      </c>
      <c r="R72" s="23">
        <f t="shared" si="13"/>
        <v>30273.31</v>
      </c>
      <c r="S72" s="23">
        <f>VLOOKUP(B:B,[1]门店类型!$C:$O,13,0)</f>
        <v>0</v>
      </c>
      <c r="T72" s="23">
        <f>VLOOKUP(B:B,[1]门店类型!$C:$G,5,0)</f>
        <v>1473</v>
      </c>
      <c r="U72" s="23">
        <f t="shared" si="14"/>
        <v>1473</v>
      </c>
      <c r="V72" s="23">
        <f t="shared" si="15"/>
        <v>79336.45</v>
      </c>
      <c r="W72" s="23">
        <f t="shared" si="16"/>
        <v>30273.31</v>
      </c>
      <c r="X72" s="23">
        <f t="shared" si="17"/>
        <v>1473</v>
      </c>
      <c r="Y72" s="35">
        <f t="shared" si="18"/>
        <v>0.47393339307049</v>
      </c>
      <c r="Z72" s="35">
        <f t="shared" si="19"/>
        <v>0.583368212124716</v>
      </c>
    </row>
    <row r="73" s="1" customFormat="1" spans="1:26">
      <c r="A73" s="3">
        <v>72</v>
      </c>
      <c r="B73" s="36">
        <v>2817</v>
      </c>
      <c r="C73" s="3" t="s">
        <v>102</v>
      </c>
      <c r="D73" s="3" t="s">
        <v>101</v>
      </c>
      <c r="E73" s="6">
        <f t="shared" si="10"/>
        <v>262012</v>
      </c>
      <c r="F73" s="6">
        <f t="shared" si="11"/>
        <v>86459</v>
      </c>
      <c r="G73" s="7">
        <v>3627</v>
      </c>
      <c r="H73" s="37">
        <v>0.33</v>
      </c>
      <c r="I73" s="39">
        <v>8452</v>
      </c>
      <c r="J73" s="26">
        <v>2789</v>
      </c>
      <c r="K73" s="26">
        <v>117</v>
      </c>
      <c r="L73" s="23">
        <f>VLOOKUP(B:B,[1]门店类型!$C:$I,7,0)</f>
        <v>191803.67</v>
      </c>
      <c r="M73" s="23">
        <f>VLOOKUP(B:B,[1]门店类型!$C:$P,14,0)</f>
        <v>5628</v>
      </c>
      <c r="N73" s="23">
        <f t="shared" si="12"/>
        <v>186175.67</v>
      </c>
      <c r="O73" s="23">
        <f>VLOOKUP(B:B,[1]门店类型!$C:$Q,15,0)</f>
        <v>-2887.08</v>
      </c>
      <c r="P73" s="23"/>
      <c r="Q73" s="23">
        <f>VLOOKUP(B:B,[1]门店类型!$C:$J,8,0)</f>
        <v>63932.81</v>
      </c>
      <c r="R73" s="23">
        <f t="shared" si="13"/>
        <v>66819.89</v>
      </c>
      <c r="S73" s="23">
        <f>VLOOKUP(B:B,[1]门店类型!$C:$O,13,0)</f>
        <v>28</v>
      </c>
      <c r="T73" s="23">
        <f>VLOOKUP(B:B,[1]门店类型!$C:$G,5,0)</f>
        <v>2463</v>
      </c>
      <c r="U73" s="23">
        <f t="shared" si="14"/>
        <v>2435</v>
      </c>
      <c r="V73" s="23">
        <f t="shared" si="15"/>
        <v>186175.67</v>
      </c>
      <c r="W73" s="23">
        <f t="shared" si="16"/>
        <v>66819.89</v>
      </c>
      <c r="X73" s="23">
        <f t="shared" si="17"/>
        <v>2435</v>
      </c>
      <c r="Y73" s="35">
        <f t="shared" si="18"/>
        <v>0.710561615498527</v>
      </c>
      <c r="Z73" s="35">
        <f t="shared" si="19"/>
        <v>0.772850599706219</v>
      </c>
    </row>
    <row r="74" s="1" customFormat="1" spans="1:26">
      <c r="A74" s="3">
        <v>73</v>
      </c>
      <c r="B74" s="36">
        <v>2797</v>
      </c>
      <c r="C74" s="3" t="s">
        <v>103</v>
      </c>
      <c r="D74" s="3" t="s">
        <v>101</v>
      </c>
      <c r="E74" s="6">
        <f t="shared" si="10"/>
        <v>240002</v>
      </c>
      <c r="F74" s="6">
        <f t="shared" si="11"/>
        <v>74400</v>
      </c>
      <c r="G74" s="7">
        <v>3472</v>
      </c>
      <c r="H74" s="37">
        <v>0.31</v>
      </c>
      <c r="I74" s="39">
        <v>7742</v>
      </c>
      <c r="J74" s="26">
        <v>2400</v>
      </c>
      <c r="K74" s="26">
        <v>112</v>
      </c>
      <c r="L74" s="23">
        <f>VLOOKUP(B:B,[1]门店类型!$C:$I,7,0)</f>
        <v>163535.43</v>
      </c>
      <c r="M74" s="23">
        <f>VLOOKUP(B:B,[1]门店类型!$C:$P,14,0)</f>
        <v>0</v>
      </c>
      <c r="N74" s="23">
        <f t="shared" si="12"/>
        <v>163535.43</v>
      </c>
      <c r="O74" s="23">
        <f>VLOOKUP(B:B,[1]门店类型!$C:$Q,15,0)</f>
        <v>0</v>
      </c>
      <c r="P74" s="23"/>
      <c r="Q74" s="23">
        <f>VLOOKUP(B:B,[1]门店类型!$C:$J,8,0)</f>
        <v>55157.16</v>
      </c>
      <c r="R74" s="23">
        <f t="shared" si="13"/>
        <v>55157.16</v>
      </c>
      <c r="S74" s="23">
        <f>VLOOKUP(B:B,[1]门店类型!$C:$O,13,0)</f>
        <v>0</v>
      </c>
      <c r="T74" s="23">
        <f>VLOOKUP(B:B,[1]门店类型!$C:$G,5,0)</f>
        <v>1968</v>
      </c>
      <c r="U74" s="23">
        <f t="shared" si="14"/>
        <v>1968</v>
      </c>
      <c r="V74" s="23">
        <f t="shared" si="15"/>
        <v>163535.43</v>
      </c>
      <c r="W74" s="23">
        <f t="shared" si="16"/>
        <v>55157.16</v>
      </c>
      <c r="X74" s="23">
        <f t="shared" si="17"/>
        <v>1968</v>
      </c>
      <c r="Y74" s="35">
        <f t="shared" si="18"/>
        <v>0.681391946733777</v>
      </c>
      <c r="Z74" s="35">
        <f t="shared" si="19"/>
        <v>0.741359677419355</v>
      </c>
    </row>
    <row r="75" s="1" customFormat="1" spans="1:26">
      <c r="A75" s="3">
        <v>74</v>
      </c>
      <c r="B75" s="36">
        <v>2808</v>
      </c>
      <c r="C75" s="3" t="s">
        <v>104</v>
      </c>
      <c r="D75" s="3" t="s">
        <v>101</v>
      </c>
      <c r="E75" s="6">
        <f t="shared" si="10"/>
        <v>203918</v>
      </c>
      <c r="F75" s="6">
        <f t="shared" si="11"/>
        <v>61163</v>
      </c>
      <c r="G75" s="7">
        <v>3503</v>
      </c>
      <c r="H75" s="37">
        <v>0.3</v>
      </c>
      <c r="I75" s="39">
        <v>6578</v>
      </c>
      <c r="J75" s="26">
        <v>1973</v>
      </c>
      <c r="K75" s="26">
        <v>113</v>
      </c>
      <c r="L75" s="23">
        <f>VLOOKUP(B:B,[1]门店类型!$C:$I,7,0)</f>
        <v>144784.57</v>
      </c>
      <c r="M75" s="23">
        <f>VLOOKUP(B:B,[1]门店类型!$C:$P,14,0)</f>
        <v>7236</v>
      </c>
      <c r="N75" s="23">
        <f t="shared" si="12"/>
        <v>137548.57</v>
      </c>
      <c r="O75" s="23">
        <f>VLOOKUP(B:B,[1]门店类型!$C:$Q,15,0)</f>
        <v>-3711.96</v>
      </c>
      <c r="P75" s="23"/>
      <c r="Q75" s="23">
        <f>VLOOKUP(B:B,[1]门店类型!$C:$J,8,0)</f>
        <v>39955.35</v>
      </c>
      <c r="R75" s="23">
        <f t="shared" si="13"/>
        <v>43667.31</v>
      </c>
      <c r="S75" s="23">
        <f>VLOOKUP(B:B,[1]门店类型!$C:$O,13,0)</f>
        <v>36</v>
      </c>
      <c r="T75" s="23">
        <f>VLOOKUP(B:B,[1]门店类型!$C:$G,5,0)</f>
        <v>2182</v>
      </c>
      <c r="U75" s="23">
        <f t="shared" si="14"/>
        <v>2146</v>
      </c>
      <c r="V75" s="23">
        <f t="shared" si="15"/>
        <v>137548.57</v>
      </c>
      <c r="W75" s="23">
        <f t="shared" si="16"/>
        <v>43667.31</v>
      </c>
      <c r="X75" s="23">
        <f t="shared" si="17"/>
        <v>2146</v>
      </c>
      <c r="Y75" s="35">
        <f t="shared" si="18"/>
        <v>0.674528830216067</v>
      </c>
      <c r="Z75" s="35">
        <f t="shared" si="19"/>
        <v>0.713949773555908</v>
      </c>
    </row>
    <row r="76" s="1" customFormat="1" spans="1:26">
      <c r="A76" s="3">
        <v>75</v>
      </c>
      <c r="B76" s="36">
        <v>2819</v>
      </c>
      <c r="C76" s="3" t="s">
        <v>105</v>
      </c>
      <c r="D76" s="3" t="s">
        <v>101</v>
      </c>
      <c r="E76" s="6">
        <f t="shared" si="10"/>
        <v>226300</v>
      </c>
      <c r="F76" s="6">
        <f t="shared" si="11"/>
        <v>69750</v>
      </c>
      <c r="G76" s="7">
        <v>3131</v>
      </c>
      <c r="H76" s="37">
        <v>0.3082</v>
      </c>
      <c r="I76" s="39">
        <v>7300</v>
      </c>
      <c r="J76" s="26">
        <v>2250</v>
      </c>
      <c r="K76" s="26">
        <v>101</v>
      </c>
      <c r="L76" s="23">
        <f>VLOOKUP(B:B,[1]门店类型!$C:$I,7,0)</f>
        <v>137079.87</v>
      </c>
      <c r="M76" s="23">
        <f>VLOOKUP(B:B,[1]门店类型!$C:$P,14,0)</f>
        <v>0</v>
      </c>
      <c r="N76" s="23">
        <f t="shared" si="12"/>
        <v>137079.87</v>
      </c>
      <c r="O76" s="23">
        <f>VLOOKUP(B:B,[1]门店类型!$C:$Q,15,0)</f>
        <v>0</v>
      </c>
      <c r="P76" s="23"/>
      <c r="Q76" s="23">
        <f>VLOOKUP(B:B,[1]门店类型!$C:$J,8,0)</f>
        <v>52353.1</v>
      </c>
      <c r="R76" s="23">
        <f t="shared" si="13"/>
        <v>52353.1</v>
      </c>
      <c r="S76" s="23">
        <f>VLOOKUP(B:B,[1]门店类型!$C:$O,13,0)</f>
        <v>0</v>
      </c>
      <c r="T76" s="23">
        <f>VLOOKUP(B:B,[1]门店类型!$C:$G,5,0)</f>
        <v>2054</v>
      </c>
      <c r="U76" s="23">
        <f t="shared" si="14"/>
        <v>2054</v>
      </c>
      <c r="V76" s="23">
        <f t="shared" si="15"/>
        <v>137079.87</v>
      </c>
      <c r="W76" s="23">
        <f t="shared" si="16"/>
        <v>52353.1</v>
      </c>
      <c r="X76" s="23">
        <f t="shared" si="17"/>
        <v>2054</v>
      </c>
      <c r="Y76" s="35">
        <f t="shared" si="18"/>
        <v>0.605744012372956</v>
      </c>
      <c r="Z76" s="35">
        <f t="shared" si="19"/>
        <v>0.750582078853047</v>
      </c>
    </row>
    <row r="77" s="1" customFormat="1" spans="1:26">
      <c r="A77" s="3">
        <v>76</v>
      </c>
      <c r="B77" s="36">
        <v>2520</v>
      </c>
      <c r="C77" s="3" t="s">
        <v>106</v>
      </c>
      <c r="D77" s="3" t="s">
        <v>101</v>
      </c>
      <c r="E77" s="6">
        <f t="shared" si="10"/>
        <v>248000</v>
      </c>
      <c r="F77" s="6">
        <f t="shared" si="11"/>
        <v>81840</v>
      </c>
      <c r="G77" s="7">
        <v>3813</v>
      </c>
      <c r="H77" s="37">
        <v>0.33</v>
      </c>
      <c r="I77" s="39">
        <v>8000</v>
      </c>
      <c r="J77" s="26">
        <v>2640</v>
      </c>
      <c r="K77" s="26">
        <v>123</v>
      </c>
      <c r="L77" s="23">
        <f>VLOOKUP(B:B,[1]门店类型!$C:$I,7,0)</f>
        <v>200695.45</v>
      </c>
      <c r="M77" s="23">
        <f>VLOOKUP(B:B,[1]门店类型!$C:$P,14,0)</f>
        <v>7938</v>
      </c>
      <c r="N77" s="23">
        <f t="shared" si="12"/>
        <v>192757.45</v>
      </c>
      <c r="O77" s="23">
        <f>VLOOKUP(B:B,[1]门店类型!$C:$Q,15,0)</f>
        <v>-4253.31</v>
      </c>
      <c r="P77" s="23"/>
      <c r="Q77" s="23">
        <f>VLOOKUP(B:B,[1]门店类型!$C:$J,8,0)</f>
        <v>67784.68</v>
      </c>
      <c r="R77" s="23">
        <f t="shared" si="13"/>
        <v>72037.99</v>
      </c>
      <c r="S77" s="23">
        <f>VLOOKUP(B:B,[1]门店类型!$C:$O,13,0)</f>
        <v>27</v>
      </c>
      <c r="T77" s="23">
        <f>VLOOKUP(B:B,[1]门店类型!$C:$G,5,0)</f>
        <v>2836</v>
      </c>
      <c r="U77" s="23">
        <f t="shared" si="14"/>
        <v>2809</v>
      </c>
      <c r="V77" s="23">
        <f t="shared" si="15"/>
        <v>192757.45</v>
      </c>
      <c r="W77" s="23">
        <f t="shared" si="16"/>
        <v>72037.99</v>
      </c>
      <c r="X77" s="23">
        <f t="shared" si="17"/>
        <v>2809</v>
      </c>
      <c r="Y77" s="35">
        <f t="shared" si="18"/>
        <v>0.777247782258065</v>
      </c>
      <c r="Z77" s="35">
        <f t="shared" si="19"/>
        <v>0.880229594330401</v>
      </c>
    </row>
    <row r="78" s="1" customFormat="1" spans="1:26">
      <c r="A78" s="3">
        <v>77</v>
      </c>
      <c r="B78" s="36">
        <v>2512</v>
      </c>
      <c r="C78" s="3" t="s">
        <v>107</v>
      </c>
      <c r="D78" s="3" t="s">
        <v>101</v>
      </c>
      <c r="E78" s="6">
        <f t="shared" si="10"/>
        <v>263500</v>
      </c>
      <c r="F78" s="6">
        <f t="shared" si="11"/>
        <v>84320</v>
      </c>
      <c r="G78" s="7">
        <v>3968</v>
      </c>
      <c r="H78" s="37">
        <v>0.32</v>
      </c>
      <c r="I78" s="39">
        <v>8500</v>
      </c>
      <c r="J78" s="26">
        <v>2720</v>
      </c>
      <c r="K78" s="26">
        <v>128</v>
      </c>
      <c r="L78" s="23">
        <f>VLOOKUP(B:B,[1]门店类型!$C:$I,7,0)</f>
        <v>202226.65</v>
      </c>
      <c r="M78" s="23">
        <f>VLOOKUP(B:B,[1]门店类型!$C:$P,14,0)</f>
        <v>5628</v>
      </c>
      <c r="N78" s="23">
        <f t="shared" si="12"/>
        <v>196598.65</v>
      </c>
      <c r="O78" s="23">
        <f>VLOOKUP(B:B,[1]门店类型!$C:$Q,15,0)</f>
        <v>-2887.08</v>
      </c>
      <c r="P78" s="23"/>
      <c r="Q78" s="23">
        <f>VLOOKUP(B:B,[1]门店类型!$C:$J,8,0)</f>
        <v>65662.85</v>
      </c>
      <c r="R78" s="23">
        <f t="shared" si="13"/>
        <v>68549.93</v>
      </c>
      <c r="S78" s="23">
        <f>VLOOKUP(B:B,[1]门店类型!$C:$O,13,0)</f>
        <v>28</v>
      </c>
      <c r="T78" s="23">
        <f>VLOOKUP(B:B,[1]门店类型!$C:$G,5,0)</f>
        <v>2876</v>
      </c>
      <c r="U78" s="23">
        <f t="shared" si="14"/>
        <v>2848</v>
      </c>
      <c r="V78" s="23">
        <f t="shared" si="15"/>
        <v>196598.65</v>
      </c>
      <c r="W78" s="23">
        <f t="shared" si="16"/>
        <v>68549.93</v>
      </c>
      <c r="X78" s="23">
        <f t="shared" si="17"/>
        <v>2848</v>
      </c>
      <c r="Y78" s="35">
        <f t="shared" si="18"/>
        <v>0.746104933586338</v>
      </c>
      <c r="Z78" s="35">
        <f t="shared" si="19"/>
        <v>0.81297355313093</v>
      </c>
    </row>
    <row r="79" s="1" customFormat="1" spans="1:26">
      <c r="A79" s="3">
        <v>78</v>
      </c>
      <c r="B79" s="36">
        <v>2730</v>
      </c>
      <c r="C79" s="3" t="s">
        <v>108</v>
      </c>
      <c r="D79" s="3" t="s">
        <v>101</v>
      </c>
      <c r="E79" s="6">
        <f t="shared" si="10"/>
        <v>220968</v>
      </c>
      <c r="F79" s="6">
        <f t="shared" si="11"/>
        <v>75144</v>
      </c>
      <c r="G79" s="7">
        <v>3410</v>
      </c>
      <c r="H79" s="37">
        <v>0.34</v>
      </c>
      <c r="I79" s="39">
        <v>7128</v>
      </c>
      <c r="J79" s="26">
        <v>2424</v>
      </c>
      <c r="K79" s="26">
        <v>110</v>
      </c>
      <c r="L79" s="23">
        <f>VLOOKUP(B:B,[1]门店类型!$C:$I,7,0)</f>
        <v>153339.91</v>
      </c>
      <c r="M79" s="23">
        <f>VLOOKUP(B:B,[1]门店类型!$C:$P,14,0)</f>
        <v>0</v>
      </c>
      <c r="N79" s="23">
        <f t="shared" si="12"/>
        <v>153339.91</v>
      </c>
      <c r="O79" s="23">
        <f>VLOOKUP(B:B,[1]门店类型!$C:$Q,15,0)</f>
        <v>0</v>
      </c>
      <c r="P79" s="23"/>
      <c r="Q79" s="23">
        <f>VLOOKUP(B:B,[1]门店类型!$C:$J,8,0)</f>
        <v>57610.12</v>
      </c>
      <c r="R79" s="23">
        <f t="shared" si="13"/>
        <v>57610.12</v>
      </c>
      <c r="S79" s="23">
        <f>VLOOKUP(B:B,[1]门店类型!$C:$O,13,0)</f>
        <v>0</v>
      </c>
      <c r="T79" s="23">
        <f>VLOOKUP(B:B,[1]门店类型!$C:$G,5,0)</f>
        <v>2223</v>
      </c>
      <c r="U79" s="23">
        <f t="shared" si="14"/>
        <v>2223</v>
      </c>
      <c r="V79" s="23">
        <f t="shared" si="15"/>
        <v>153339.91</v>
      </c>
      <c r="W79" s="23">
        <f t="shared" si="16"/>
        <v>57610.12</v>
      </c>
      <c r="X79" s="23">
        <f t="shared" si="17"/>
        <v>2223</v>
      </c>
      <c r="Y79" s="35">
        <f t="shared" si="18"/>
        <v>0.693946227508055</v>
      </c>
      <c r="Z79" s="35">
        <f t="shared" si="19"/>
        <v>0.766662940487597</v>
      </c>
    </row>
    <row r="80" s="1" customFormat="1" spans="1:26">
      <c r="A80" s="3">
        <v>79</v>
      </c>
      <c r="B80" s="36">
        <v>2497</v>
      </c>
      <c r="C80" s="3" t="s">
        <v>109</v>
      </c>
      <c r="D80" s="3" t="s">
        <v>101</v>
      </c>
      <c r="E80" s="6">
        <f t="shared" si="10"/>
        <v>195300</v>
      </c>
      <c r="F80" s="6">
        <f t="shared" si="11"/>
        <v>65286</v>
      </c>
      <c r="G80" s="7">
        <v>2852</v>
      </c>
      <c r="H80" s="37">
        <v>0.3342</v>
      </c>
      <c r="I80" s="39">
        <v>6300</v>
      </c>
      <c r="J80" s="26">
        <v>2106</v>
      </c>
      <c r="K80" s="26">
        <v>92</v>
      </c>
      <c r="L80" s="23">
        <f>VLOOKUP(B:B,[1]门店类型!$C:$I,7,0)</f>
        <v>120672.62</v>
      </c>
      <c r="M80" s="23">
        <f>VLOOKUP(B:B,[1]门店类型!$C:$P,14,0)</f>
        <v>0</v>
      </c>
      <c r="N80" s="23">
        <f t="shared" si="12"/>
        <v>120672.62</v>
      </c>
      <c r="O80" s="23">
        <f>VLOOKUP(B:B,[1]门店类型!$C:$Q,15,0)</f>
        <v>0</v>
      </c>
      <c r="P80" s="23"/>
      <c r="Q80" s="23">
        <f>VLOOKUP(B:B,[1]门店类型!$C:$J,8,0)</f>
        <v>40444.8</v>
      </c>
      <c r="R80" s="23">
        <f t="shared" si="13"/>
        <v>40444.8</v>
      </c>
      <c r="S80" s="23">
        <f>VLOOKUP(B:B,[1]门店类型!$C:$O,13,0)</f>
        <v>0</v>
      </c>
      <c r="T80" s="23">
        <f>VLOOKUP(B:B,[1]门店类型!$C:$G,5,0)</f>
        <v>1504</v>
      </c>
      <c r="U80" s="23">
        <f t="shared" si="14"/>
        <v>1504</v>
      </c>
      <c r="V80" s="23">
        <f t="shared" si="15"/>
        <v>120672.62</v>
      </c>
      <c r="W80" s="23">
        <f t="shared" si="16"/>
        <v>40444.8</v>
      </c>
      <c r="X80" s="23">
        <f t="shared" si="17"/>
        <v>1504</v>
      </c>
      <c r="Y80" s="35">
        <f t="shared" si="18"/>
        <v>0.617883358934972</v>
      </c>
      <c r="Z80" s="35">
        <f t="shared" si="19"/>
        <v>0.619501884018013</v>
      </c>
    </row>
    <row r="81" s="1" customFormat="1" spans="1:26">
      <c r="A81" s="3">
        <v>80</v>
      </c>
      <c r="B81" s="36">
        <v>2757</v>
      </c>
      <c r="C81" s="3" t="s">
        <v>110</v>
      </c>
      <c r="D81" s="3" t="s">
        <v>101</v>
      </c>
      <c r="E81" s="6">
        <f t="shared" si="10"/>
        <v>263004</v>
      </c>
      <c r="F81" s="6">
        <f t="shared" si="11"/>
        <v>89435</v>
      </c>
      <c r="G81" s="7">
        <v>4495</v>
      </c>
      <c r="H81" s="37">
        <v>0.34</v>
      </c>
      <c r="I81" s="39">
        <v>8484</v>
      </c>
      <c r="J81" s="26">
        <v>2885</v>
      </c>
      <c r="K81" s="26">
        <v>145</v>
      </c>
      <c r="L81" s="23">
        <f>VLOOKUP(B:B,[1]门店类型!$C:$I,7,0)</f>
        <v>199956.07</v>
      </c>
      <c r="M81" s="23">
        <f>VLOOKUP(B:B,[1]门店类型!$C:$P,14,0)</f>
        <v>0</v>
      </c>
      <c r="N81" s="23">
        <f t="shared" si="12"/>
        <v>199956.07</v>
      </c>
      <c r="O81" s="23">
        <f>VLOOKUP(B:B,[1]门店类型!$C:$Q,15,0)</f>
        <v>0</v>
      </c>
      <c r="P81" s="23"/>
      <c r="Q81" s="23">
        <f>VLOOKUP(B:B,[1]门店类型!$C:$J,8,0)</f>
        <v>79118.99</v>
      </c>
      <c r="R81" s="23">
        <f t="shared" si="13"/>
        <v>79118.99</v>
      </c>
      <c r="S81" s="23">
        <f>VLOOKUP(B:B,[1]门店类型!$C:$O,13,0)</f>
        <v>0</v>
      </c>
      <c r="T81" s="23">
        <f>VLOOKUP(B:B,[1]门店类型!$C:$G,5,0)</f>
        <v>3376</v>
      </c>
      <c r="U81" s="23">
        <f t="shared" si="14"/>
        <v>3376</v>
      </c>
      <c r="V81" s="23">
        <f t="shared" si="15"/>
        <v>199956.07</v>
      </c>
      <c r="W81" s="23">
        <f t="shared" si="16"/>
        <v>79118.99</v>
      </c>
      <c r="X81" s="23">
        <f t="shared" si="17"/>
        <v>3376</v>
      </c>
      <c r="Y81" s="35">
        <f t="shared" si="18"/>
        <v>0.76027767638515</v>
      </c>
      <c r="Z81" s="35">
        <f t="shared" si="19"/>
        <v>0.884653547268966</v>
      </c>
    </row>
    <row r="82" s="1" customFormat="1" spans="1:26">
      <c r="A82" s="3">
        <v>81</v>
      </c>
      <c r="B82" s="36">
        <v>2735</v>
      </c>
      <c r="C82" s="3" t="s">
        <v>111</v>
      </c>
      <c r="D82" s="3" t="s">
        <v>101</v>
      </c>
      <c r="E82" s="6">
        <f t="shared" si="10"/>
        <v>235600</v>
      </c>
      <c r="F82" s="6">
        <f t="shared" si="11"/>
        <v>86521</v>
      </c>
      <c r="G82" s="7">
        <v>4030</v>
      </c>
      <c r="H82" s="37">
        <v>0.3672</v>
      </c>
      <c r="I82" s="39">
        <v>7600</v>
      </c>
      <c r="J82" s="26">
        <v>2791</v>
      </c>
      <c r="K82" s="26">
        <v>130</v>
      </c>
      <c r="L82" s="23">
        <f>VLOOKUP(B:B,[1]门店类型!$C:$I,7,0)</f>
        <v>187752.3</v>
      </c>
      <c r="M82" s="23">
        <f>VLOOKUP(B:B,[1]门店类型!$C:$P,14,0)</f>
        <v>7644</v>
      </c>
      <c r="N82" s="23">
        <f t="shared" si="12"/>
        <v>180108.3</v>
      </c>
      <c r="O82" s="23">
        <f>VLOOKUP(B:B,[1]门店类型!$C:$Q,15,0)</f>
        <v>-4095.78</v>
      </c>
      <c r="P82" s="23"/>
      <c r="Q82" s="23">
        <f>VLOOKUP(B:B,[1]门店类型!$C:$J,8,0)</f>
        <v>60247.27</v>
      </c>
      <c r="R82" s="23">
        <f t="shared" si="13"/>
        <v>64343.05</v>
      </c>
      <c r="S82" s="23">
        <f>VLOOKUP(B:B,[1]门店类型!$C:$O,13,0)</f>
        <v>26</v>
      </c>
      <c r="T82" s="23">
        <f>VLOOKUP(B:B,[1]门店类型!$C:$G,5,0)</f>
        <v>2740</v>
      </c>
      <c r="U82" s="23">
        <f t="shared" si="14"/>
        <v>2714</v>
      </c>
      <c r="V82" s="23">
        <f t="shared" si="15"/>
        <v>180108.3</v>
      </c>
      <c r="W82" s="23">
        <f t="shared" si="16"/>
        <v>64343.05</v>
      </c>
      <c r="X82" s="23">
        <f t="shared" si="17"/>
        <v>2714</v>
      </c>
      <c r="Y82" s="35">
        <f t="shared" si="18"/>
        <v>0.764466468590832</v>
      </c>
      <c r="Z82" s="35">
        <f t="shared" si="19"/>
        <v>0.743669744917419</v>
      </c>
    </row>
    <row r="83" s="1" customFormat="1" spans="1:26">
      <c r="A83" s="3">
        <v>82</v>
      </c>
      <c r="B83" s="36">
        <v>2526</v>
      </c>
      <c r="C83" s="3" t="s">
        <v>112</v>
      </c>
      <c r="D83" s="3" t="s">
        <v>101</v>
      </c>
      <c r="E83" s="6">
        <f t="shared" si="10"/>
        <v>291400</v>
      </c>
      <c r="F83" s="6">
        <f t="shared" si="11"/>
        <v>95232</v>
      </c>
      <c r="G83" s="7">
        <v>4061</v>
      </c>
      <c r="H83" s="37">
        <v>0.3268</v>
      </c>
      <c r="I83" s="39">
        <v>9400</v>
      </c>
      <c r="J83" s="26">
        <v>3072</v>
      </c>
      <c r="K83" s="26">
        <v>131</v>
      </c>
      <c r="L83" s="23">
        <f>VLOOKUP(B:B,[1]门店类型!$C:$I,7,0)</f>
        <v>212547.93</v>
      </c>
      <c r="M83" s="23">
        <f>VLOOKUP(B:B,[1]门店类型!$C:$P,14,0)</f>
        <v>0</v>
      </c>
      <c r="N83" s="23">
        <f t="shared" si="12"/>
        <v>212547.93</v>
      </c>
      <c r="O83" s="23">
        <f>VLOOKUP(B:B,[1]门店类型!$C:$Q,15,0)</f>
        <v>0</v>
      </c>
      <c r="P83" s="23"/>
      <c r="Q83" s="23">
        <f>VLOOKUP(B:B,[1]门店类型!$C:$J,8,0)</f>
        <v>76743.58</v>
      </c>
      <c r="R83" s="23">
        <f t="shared" si="13"/>
        <v>76743.58</v>
      </c>
      <c r="S83" s="23">
        <f>VLOOKUP(B:B,[1]门店类型!$C:$O,13,0)</f>
        <v>0</v>
      </c>
      <c r="T83" s="23">
        <f>VLOOKUP(B:B,[1]门店类型!$C:$G,5,0)</f>
        <v>2438</v>
      </c>
      <c r="U83" s="23">
        <f t="shared" si="14"/>
        <v>2438</v>
      </c>
      <c r="V83" s="23">
        <f t="shared" si="15"/>
        <v>212547.93</v>
      </c>
      <c r="W83" s="23">
        <f t="shared" si="16"/>
        <v>76743.58</v>
      </c>
      <c r="X83" s="23">
        <f t="shared" si="17"/>
        <v>2438</v>
      </c>
      <c r="Y83" s="35">
        <f t="shared" si="18"/>
        <v>0.729402642415923</v>
      </c>
      <c r="Z83" s="35">
        <f t="shared" si="19"/>
        <v>0.805859164986559</v>
      </c>
    </row>
    <row r="84" s="1" customFormat="1" spans="1:26">
      <c r="A84" s="3">
        <v>83</v>
      </c>
      <c r="B84" s="36">
        <v>2714</v>
      </c>
      <c r="C84" s="3" t="s">
        <v>113</v>
      </c>
      <c r="D84" s="3" t="s">
        <v>101</v>
      </c>
      <c r="E84" s="6">
        <f t="shared" si="10"/>
        <v>142321</v>
      </c>
      <c r="F84" s="6">
        <f t="shared" si="11"/>
        <v>52607</v>
      </c>
      <c r="G84" s="7">
        <v>2449</v>
      </c>
      <c r="H84" s="37">
        <v>0.3696</v>
      </c>
      <c r="I84" s="39">
        <v>4591</v>
      </c>
      <c r="J84" s="26">
        <v>1697</v>
      </c>
      <c r="K84" s="26">
        <v>79</v>
      </c>
      <c r="L84" s="23">
        <f>VLOOKUP(B:B,[1]门店类型!$C:$I,7,0)</f>
        <v>95073.16</v>
      </c>
      <c r="M84" s="23">
        <f>VLOOKUP(B:B,[1]门店类型!$C:$P,14,0)</f>
        <v>2808</v>
      </c>
      <c r="N84" s="23">
        <f t="shared" si="12"/>
        <v>92265.16</v>
      </c>
      <c r="O84" s="23">
        <f>VLOOKUP(B:B,[1]门店类型!$C:$Q,15,0)</f>
        <v>-1265.94</v>
      </c>
      <c r="P84" s="23"/>
      <c r="Q84" s="23">
        <f>VLOOKUP(B:B,[1]门店类型!$C:$J,8,0)</f>
        <v>34634.26</v>
      </c>
      <c r="R84" s="23">
        <f t="shared" si="13"/>
        <v>35900.2</v>
      </c>
      <c r="S84" s="23">
        <f>VLOOKUP(B:B,[1]门店类型!$C:$O,13,0)</f>
        <v>26</v>
      </c>
      <c r="T84" s="23">
        <f>VLOOKUP(B:B,[1]门店类型!$C:$G,5,0)</f>
        <v>1507</v>
      </c>
      <c r="U84" s="23">
        <f t="shared" si="14"/>
        <v>1481</v>
      </c>
      <c r="V84" s="23">
        <f t="shared" si="15"/>
        <v>92265.16</v>
      </c>
      <c r="W84" s="23">
        <f t="shared" si="16"/>
        <v>35900.2</v>
      </c>
      <c r="X84" s="23">
        <f t="shared" si="17"/>
        <v>1481</v>
      </c>
      <c r="Y84" s="35">
        <f t="shared" si="18"/>
        <v>0.648289149176861</v>
      </c>
      <c r="Z84" s="35">
        <f t="shared" si="19"/>
        <v>0.682422491303439</v>
      </c>
    </row>
    <row r="85" s="1" customFormat="1" spans="1:26">
      <c r="A85" s="3">
        <v>84</v>
      </c>
      <c r="B85" s="3">
        <v>102479</v>
      </c>
      <c r="C85" s="3" t="s">
        <v>114</v>
      </c>
      <c r="D85" s="3" t="s">
        <v>101</v>
      </c>
      <c r="E85" s="6">
        <f t="shared" si="10"/>
        <v>130200</v>
      </c>
      <c r="F85" s="6">
        <f t="shared" si="11"/>
        <v>44299</v>
      </c>
      <c r="G85" s="7">
        <v>1705</v>
      </c>
      <c r="H85" s="37">
        <v>0.3402</v>
      </c>
      <c r="I85" s="39">
        <v>4200</v>
      </c>
      <c r="J85" s="26">
        <v>1429</v>
      </c>
      <c r="K85" s="26">
        <v>55</v>
      </c>
      <c r="L85" s="23">
        <f>VLOOKUP(B:B,[1]门店类型!$C:$I,7,0)</f>
        <v>75901.1</v>
      </c>
      <c r="M85" s="23">
        <f>VLOOKUP(B:B,[1]门店类型!$C:$P,14,0)</f>
        <v>0</v>
      </c>
      <c r="N85" s="23">
        <f t="shared" si="12"/>
        <v>75901.1</v>
      </c>
      <c r="O85" s="23">
        <f>VLOOKUP(B:B,[1]门店类型!$C:$Q,15,0)</f>
        <v>0</v>
      </c>
      <c r="P85" s="23"/>
      <c r="Q85" s="23">
        <f>VLOOKUP(B:B,[1]门店类型!$C:$J,8,0)</f>
        <v>29132.68</v>
      </c>
      <c r="R85" s="23">
        <f t="shared" si="13"/>
        <v>29132.68</v>
      </c>
      <c r="S85" s="23">
        <f>VLOOKUP(B:B,[1]门店类型!$C:$O,13,0)</f>
        <v>0</v>
      </c>
      <c r="T85" s="23">
        <f>VLOOKUP(B:B,[1]门店类型!$C:$G,5,0)</f>
        <v>1574</v>
      </c>
      <c r="U85" s="23">
        <f t="shared" si="14"/>
        <v>1574</v>
      </c>
      <c r="V85" s="23">
        <f t="shared" si="15"/>
        <v>75901.1</v>
      </c>
      <c r="W85" s="23">
        <f t="shared" si="16"/>
        <v>29132.68</v>
      </c>
      <c r="X85" s="23">
        <f t="shared" si="17"/>
        <v>1574</v>
      </c>
      <c r="Y85" s="35">
        <f t="shared" si="18"/>
        <v>0.582957757296467</v>
      </c>
      <c r="Z85" s="35">
        <f t="shared" si="19"/>
        <v>0.657637418451884</v>
      </c>
    </row>
    <row r="86" s="1" customFormat="1" spans="1:26">
      <c r="A86" s="3">
        <v>85</v>
      </c>
      <c r="B86" s="3">
        <v>103199</v>
      </c>
      <c r="C86" s="3" t="s">
        <v>115</v>
      </c>
      <c r="D86" s="3" t="s">
        <v>101</v>
      </c>
      <c r="E86" s="6">
        <f t="shared" si="10"/>
        <v>170500</v>
      </c>
      <c r="F86" s="6">
        <f t="shared" si="11"/>
        <v>52855</v>
      </c>
      <c r="G86" s="7">
        <v>2480</v>
      </c>
      <c r="H86" s="37">
        <v>0.31</v>
      </c>
      <c r="I86" s="39">
        <v>5500</v>
      </c>
      <c r="J86" s="26">
        <v>1705</v>
      </c>
      <c r="K86" s="26">
        <v>80</v>
      </c>
      <c r="L86" s="23">
        <f>VLOOKUP(B:B,[1]门店类型!$C:$I,7,0)</f>
        <v>120905.96</v>
      </c>
      <c r="M86" s="23">
        <f>VLOOKUP(B:B,[1]门店类型!$C:$P,14,0)</f>
        <v>0</v>
      </c>
      <c r="N86" s="23">
        <f t="shared" si="12"/>
        <v>120905.96</v>
      </c>
      <c r="O86" s="23">
        <f>VLOOKUP(B:B,[1]门店类型!$C:$Q,15,0)</f>
        <v>0</v>
      </c>
      <c r="P86" s="23"/>
      <c r="Q86" s="23">
        <f>VLOOKUP(B:B,[1]门店类型!$C:$J,8,0)</f>
        <v>40047.99</v>
      </c>
      <c r="R86" s="23">
        <f t="shared" si="13"/>
        <v>40047.99</v>
      </c>
      <c r="S86" s="23">
        <f>VLOOKUP(B:B,[1]门店类型!$C:$O,13,0)</f>
        <v>0</v>
      </c>
      <c r="T86" s="23">
        <f>VLOOKUP(B:B,[1]门店类型!$C:$G,5,0)</f>
        <v>2132</v>
      </c>
      <c r="U86" s="23">
        <f t="shared" si="14"/>
        <v>2132</v>
      </c>
      <c r="V86" s="23">
        <f t="shared" si="15"/>
        <v>120905.96</v>
      </c>
      <c r="W86" s="23">
        <f t="shared" si="16"/>
        <v>40047.99</v>
      </c>
      <c r="X86" s="23">
        <f t="shared" si="17"/>
        <v>2132</v>
      </c>
      <c r="Y86" s="35">
        <f t="shared" si="18"/>
        <v>0.709125865102639</v>
      </c>
      <c r="Z86" s="35">
        <f t="shared" si="19"/>
        <v>0.757695393056475</v>
      </c>
    </row>
    <row r="87" s="1" customFormat="1" spans="1:26">
      <c r="A87" s="3">
        <v>86</v>
      </c>
      <c r="B87" s="3">
        <v>107658</v>
      </c>
      <c r="C87" s="3" t="s">
        <v>116</v>
      </c>
      <c r="D87" s="3" t="s">
        <v>101</v>
      </c>
      <c r="E87" s="6">
        <f t="shared" si="10"/>
        <v>285200</v>
      </c>
      <c r="F87" s="6">
        <f t="shared" si="11"/>
        <v>93155</v>
      </c>
      <c r="G87" s="7">
        <v>4588</v>
      </c>
      <c r="H87" s="37">
        <v>0.3266</v>
      </c>
      <c r="I87" s="39">
        <v>9200</v>
      </c>
      <c r="J87" s="26">
        <v>3005</v>
      </c>
      <c r="K87" s="26">
        <v>148</v>
      </c>
      <c r="L87" s="23">
        <f>VLOOKUP(B:B,[1]门店类型!$C:$I,7,0)</f>
        <v>194862.12</v>
      </c>
      <c r="M87" s="23">
        <f>VLOOKUP(B:B,[1]门店类型!$C:$P,14,0)</f>
        <v>0</v>
      </c>
      <c r="N87" s="23">
        <f t="shared" si="12"/>
        <v>194862.12</v>
      </c>
      <c r="O87" s="23">
        <f>VLOOKUP(B:B,[1]门店类型!$C:$Q,15,0)</f>
        <v>0</v>
      </c>
      <c r="P87" s="23"/>
      <c r="Q87" s="23">
        <f>VLOOKUP(B:B,[1]门店类型!$C:$J,8,0)</f>
        <v>60477.88</v>
      </c>
      <c r="R87" s="23">
        <f t="shared" si="13"/>
        <v>60477.88</v>
      </c>
      <c r="S87" s="23">
        <f>VLOOKUP(B:B,[1]门店类型!$C:$O,13,0)</f>
        <v>0</v>
      </c>
      <c r="T87" s="23">
        <f>VLOOKUP(B:B,[1]门店类型!$C:$G,5,0)</f>
        <v>3122</v>
      </c>
      <c r="U87" s="23">
        <f t="shared" si="14"/>
        <v>3122</v>
      </c>
      <c r="V87" s="23">
        <f t="shared" si="15"/>
        <v>194862.12</v>
      </c>
      <c r="W87" s="23">
        <f t="shared" si="16"/>
        <v>60477.88</v>
      </c>
      <c r="X87" s="23">
        <f t="shared" si="17"/>
        <v>3122</v>
      </c>
      <c r="Y87" s="35">
        <f t="shared" si="18"/>
        <v>0.683247265077139</v>
      </c>
      <c r="Z87" s="35">
        <f t="shared" si="19"/>
        <v>0.64921775535398</v>
      </c>
    </row>
    <row r="88" s="1" customFormat="1" spans="1:26">
      <c r="A88" s="3">
        <v>87</v>
      </c>
      <c r="B88" s="3">
        <v>114622</v>
      </c>
      <c r="C88" s="3" t="s">
        <v>117</v>
      </c>
      <c r="D88" s="3" t="s">
        <v>101</v>
      </c>
      <c r="E88" s="6">
        <f t="shared" si="10"/>
        <v>228470</v>
      </c>
      <c r="F88" s="6">
        <f t="shared" si="11"/>
        <v>77686</v>
      </c>
      <c r="G88" s="7">
        <v>4495</v>
      </c>
      <c r="H88" s="37">
        <v>0.34</v>
      </c>
      <c r="I88" s="39">
        <v>7370</v>
      </c>
      <c r="J88" s="26">
        <v>2506</v>
      </c>
      <c r="K88" s="26">
        <v>145</v>
      </c>
      <c r="L88" s="23">
        <f>VLOOKUP(B:B,[1]门店类型!$C:$I,7,0)</f>
        <v>179836.84</v>
      </c>
      <c r="M88" s="23">
        <f>VLOOKUP(B:B,[1]门店类型!$C:$P,14,0)</f>
        <v>0</v>
      </c>
      <c r="N88" s="23">
        <f t="shared" si="12"/>
        <v>179836.84</v>
      </c>
      <c r="O88" s="23">
        <f>VLOOKUP(B:B,[1]门店类型!$C:$Q,15,0)</f>
        <v>0</v>
      </c>
      <c r="P88" s="23"/>
      <c r="Q88" s="23">
        <f>VLOOKUP(B:B,[1]门店类型!$C:$J,8,0)</f>
        <v>70918.05</v>
      </c>
      <c r="R88" s="23">
        <f t="shared" si="13"/>
        <v>70918.05</v>
      </c>
      <c r="S88" s="23">
        <f>VLOOKUP(B:B,[1]门店类型!$C:$O,13,0)</f>
        <v>0</v>
      </c>
      <c r="T88" s="23">
        <f>VLOOKUP(B:B,[1]门店类型!$C:$G,5,0)</f>
        <v>3199</v>
      </c>
      <c r="U88" s="23">
        <f t="shared" si="14"/>
        <v>3199</v>
      </c>
      <c r="V88" s="23">
        <f t="shared" si="15"/>
        <v>179836.84</v>
      </c>
      <c r="W88" s="23">
        <f t="shared" si="16"/>
        <v>70918.05</v>
      </c>
      <c r="X88" s="23">
        <f t="shared" si="17"/>
        <v>3199</v>
      </c>
      <c r="Y88" s="35">
        <f t="shared" si="18"/>
        <v>0.787135466363199</v>
      </c>
      <c r="Z88" s="35">
        <f t="shared" si="19"/>
        <v>0.912880699225086</v>
      </c>
    </row>
    <row r="89" s="1" customFormat="1" spans="1:26">
      <c r="A89" s="3">
        <v>88</v>
      </c>
      <c r="B89" s="3">
        <v>114844</v>
      </c>
      <c r="C89" s="3" t="s">
        <v>118</v>
      </c>
      <c r="D89" s="3" t="s">
        <v>101</v>
      </c>
      <c r="E89" s="6">
        <f t="shared" si="10"/>
        <v>276210</v>
      </c>
      <c r="F89" s="6">
        <f t="shared" si="11"/>
        <v>77345</v>
      </c>
      <c r="G89" s="7">
        <v>2883</v>
      </c>
      <c r="H89" s="37">
        <v>0.28</v>
      </c>
      <c r="I89" s="39">
        <v>8910</v>
      </c>
      <c r="J89" s="26">
        <v>2495</v>
      </c>
      <c r="K89" s="26">
        <v>93</v>
      </c>
      <c r="L89" s="23">
        <f>VLOOKUP(B:B,[1]门店类型!$C:$I,7,0)</f>
        <v>227922.46</v>
      </c>
      <c r="M89" s="23">
        <f>VLOOKUP(B:B,[1]门店类型!$C:$P,14,0)</f>
        <v>0</v>
      </c>
      <c r="N89" s="23">
        <f t="shared" si="12"/>
        <v>227922.46</v>
      </c>
      <c r="O89" s="23">
        <f>VLOOKUP(B:B,[1]门店类型!$C:$Q,15,0)</f>
        <v>0</v>
      </c>
      <c r="P89" s="23"/>
      <c r="Q89" s="23">
        <f>VLOOKUP(B:B,[1]门店类型!$C:$J,8,0)</f>
        <v>51828.03</v>
      </c>
      <c r="R89" s="23">
        <f t="shared" si="13"/>
        <v>51828.03</v>
      </c>
      <c r="S89" s="23">
        <f>VLOOKUP(B:B,[1]门店类型!$C:$O,13,0)</f>
        <v>0</v>
      </c>
      <c r="T89" s="23">
        <f>VLOOKUP(B:B,[1]门店类型!$C:$G,5,0)</f>
        <v>1754</v>
      </c>
      <c r="U89" s="23">
        <f t="shared" si="14"/>
        <v>1754</v>
      </c>
      <c r="V89" s="23">
        <f t="shared" si="15"/>
        <v>227922.46</v>
      </c>
      <c r="W89" s="23">
        <f t="shared" si="16"/>
        <v>51828.03</v>
      </c>
      <c r="X89" s="23">
        <f t="shared" si="17"/>
        <v>1754</v>
      </c>
      <c r="Y89" s="35">
        <f t="shared" si="18"/>
        <v>0.825178161543753</v>
      </c>
      <c r="Z89" s="35">
        <f t="shared" si="19"/>
        <v>0.670088952097744</v>
      </c>
    </row>
    <row r="90" s="1" customFormat="1" spans="1:26">
      <c r="A90" s="3">
        <v>89</v>
      </c>
      <c r="B90" s="3">
        <v>117184</v>
      </c>
      <c r="C90" s="3" t="s">
        <v>119</v>
      </c>
      <c r="D90" s="3" t="s">
        <v>101</v>
      </c>
      <c r="E90" s="6">
        <f t="shared" si="10"/>
        <v>224595</v>
      </c>
      <c r="F90" s="6">
        <f t="shared" si="11"/>
        <v>78616</v>
      </c>
      <c r="G90" s="7">
        <v>3472</v>
      </c>
      <c r="H90" s="37">
        <v>0.35</v>
      </c>
      <c r="I90" s="39">
        <v>7245</v>
      </c>
      <c r="J90" s="26">
        <v>2536</v>
      </c>
      <c r="K90" s="26">
        <v>112</v>
      </c>
      <c r="L90" s="23">
        <f>VLOOKUP(B:B,[1]门店类型!$C:$I,7,0)</f>
        <v>215836.22</v>
      </c>
      <c r="M90" s="23">
        <f>VLOOKUP(B:B,[1]门店类型!$C:$P,14,0)</f>
        <v>0</v>
      </c>
      <c r="N90" s="23">
        <f t="shared" si="12"/>
        <v>215836.22</v>
      </c>
      <c r="O90" s="23">
        <f>VLOOKUP(B:B,[1]门店类型!$C:$Q,15,0)</f>
        <v>0</v>
      </c>
      <c r="P90" s="23"/>
      <c r="Q90" s="23">
        <f>VLOOKUP(B:B,[1]门店类型!$C:$J,8,0)</f>
        <v>79042.89</v>
      </c>
      <c r="R90" s="23">
        <f t="shared" si="13"/>
        <v>79042.89</v>
      </c>
      <c r="S90" s="23">
        <f>VLOOKUP(B:B,[1]门店类型!$C:$O,13,0)</f>
        <v>0</v>
      </c>
      <c r="T90" s="23">
        <f>VLOOKUP(B:B,[1]门店类型!$C:$G,5,0)</f>
        <v>2589</v>
      </c>
      <c r="U90" s="23">
        <f t="shared" si="14"/>
        <v>2589</v>
      </c>
      <c r="V90" s="23">
        <f t="shared" si="15"/>
        <v>215836.22</v>
      </c>
      <c r="W90" s="23">
        <f t="shared" si="16"/>
        <v>79042.89</v>
      </c>
      <c r="X90" s="23">
        <f t="shared" si="17"/>
        <v>2589</v>
      </c>
      <c r="Y90" s="35">
        <f t="shared" si="18"/>
        <v>0.96100189229502</v>
      </c>
      <c r="Z90" s="35">
        <f t="shared" si="19"/>
        <v>1.00543006512669</v>
      </c>
    </row>
    <row r="91" s="1" customFormat="1" spans="1:26">
      <c r="A91" s="3">
        <v>90</v>
      </c>
      <c r="B91" s="3">
        <v>118758</v>
      </c>
      <c r="C91" s="3" t="s">
        <v>120</v>
      </c>
      <c r="D91" s="3" t="s">
        <v>101</v>
      </c>
      <c r="E91" s="6">
        <f t="shared" si="10"/>
        <v>94550</v>
      </c>
      <c r="F91" s="6">
        <f t="shared" si="11"/>
        <v>36363</v>
      </c>
      <c r="G91" s="7">
        <v>1643</v>
      </c>
      <c r="H91" s="37">
        <v>0.3846</v>
      </c>
      <c r="I91" s="39">
        <v>3050</v>
      </c>
      <c r="J91" s="26">
        <v>1173</v>
      </c>
      <c r="K91" s="26">
        <v>53</v>
      </c>
      <c r="L91" s="23">
        <f>VLOOKUP(B:B,[1]门店类型!$C:$I,7,0)</f>
        <v>71943.41</v>
      </c>
      <c r="M91" s="23">
        <f>VLOOKUP(B:B,[1]门店类型!$C:$P,14,0)</f>
        <v>3240</v>
      </c>
      <c r="N91" s="23">
        <f t="shared" si="12"/>
        <v>68703.41</v>
      </c>
      <c r="O91" s="23">
        <f>VLOOKUP(B:B,[1]门店类型!$C:$Q,15,0)</f>
        <v>-1460.7</v>
      </c>
      <c r="P91" s="23"/>
      <c r="Q91" s="23">
        <f>VLOOKUP(B:B,[1]门店类型!$C:$J,8,0)</f>
        <v>22068.58</v>
      </c>
      <c r="R91" s="23">
        <f t="shared" si="13"/>
        <v>23529.28</v>
      </c>
      <c r="S91" s="23">
        <f>VLOOKUP(B:B,[1]门店类型!$C:$O,13,0)</f>
        <v>30</v>
      </c>
      <c r="T91" s="23">
        <f>VLOOKUP(B:B,[1]门店类型!$C:$G,5,0)</f>
        <v>1390</v>
      </c>
      <c r="U91" s="23">
        <f t="shared" si="14"/>
        <v>1360</v>
      </c>
      <c r="V91" s="23">
        <f t="shared" si="15"/>
        <v>68703.41</v>
      </c>
      <c r="W91" s="23">
        <f t="shared" si="16"/>
        <v>23529.28</v>
      </c>
      <c r="X91" s="23">
        <f t="shared" si="17"/>
        <v>1360</v>
      </c>
      <c r="Y91" s="35">
        <f t="shared" si="18"/>
        <v>0.726635748281333</v>
      </c>
      <c r="Z91" s="35">
        <f t="shared" si="19"/>
        <v>0.647066523664164</v>
      </c>
    </row>
    <row r="92" s="1" customFormat="1" spans="1:26">
      <c r="A92" s="3">
        <v>91</v>
      </c>
      <c r="B92" s="3">
        <v>119262</v>
      </c>
      <c r="C92" s="3" t="s">
        <v>121</v>
      </c>
      <c r="D92" s="3" t="s">
        <v>101</v>
      </c>
      <c r="E92" s="6">
        <f t="shared" si="10"/>
        <v>123101</v>
      </c>
      <c r="F92" s="6">
        <f t="shared" si="11"/>
        <v>41850</v>
      </c>
      <c r="G92" s="7">
        <v>2201</v>
      </c>
      <c r="H92" s="37">
        <v>0.34</v>
      </c>
      <c r="I92" s="39">
        <v>3971</v>
      </c>
      <c r="J92" s="26">
        <v>1350</v>
      </c>
      <c r="K92" s="26">
        <v>71</v>
      </c>
      <c r="L92" s="23">
        <f>VLOOKUP(B:B,[1]门店类型!$C:$I,7,0)</f>
        <v>85573.45</v>
      </c>
      <c r="M92" s="23">
        <f>VLOOKUP(B:B,[1]门店类型!$C:$P,14,0)</f>
        <v>0</v>
      </c>
      <c r="N92" s="23">
        <f t="shared" si="12"/>
        <v>85573.45</v>
      </c>
      <c r="O92" s="23">
        <f>VLOOKUP(B:B,[1]门店类型!$C:$Q,15,0)</f>
        <v>0</v>
      </c>
      <c r="P92" s="23"/>
      <c r="Q92" s="23">
        <f>VLOOKUP(B:B,[1]门店类型!$C:$J,8,0)</f>
        <v>32033.96</v>
      </c>
      <c r="R92" s="23">
        <f t="shared" si="13"/>
        <v>32033.96</v>
      </c>
      <c r="S92" s="23">
        <f>VLOOKUP(B:B,[1]门店类型!$C:$O,13,0)</f>
        <v>0</v>
      </c>
      <c r="T92" s="23">
        <f>VLOOKUP(B:B,[1]门店类型!$C:$G,5,0)</f>
        <v>1595</v>
      </c>
      <c r="U92" s="23">
        <f t="shared" si="14"/>
        <v>1595</v>
      </c>
      <c r="V92" s="23">
        <f t="shared" si="15"/>
        <v>85573.45</v>
      </c>
      <c r="W92" s="23">
        <f t="shared" si="16"/>
        <v>32033.96</v>
      </c>
      <c r="X92" s="23">
        <f t="shared" si="17"/>
        <v>1595</v>
      </c>
      <c r="Y92" s="35">
        <f t="shared" si="18"/>
        <v>0.695148292865208</v>
      </c>
      <c r="Z92" s="35">
        <f t="shared" si="19"/>
        <v>0.765447072879331</v>
      </c>
    </row>
    <row r="93" s="1" customFormat="1" spans="1:26">
      <c r="A93" s="3">
        <v>92</v>
      </c>
      <c r="B93" s="3">
        <v>120844</v>
      </c>
      <c r="C93" s="3" t="s">
        <v>122</v>
      </c>
      <c r="D93" s="3" t="s">
        <v>101</v>
      </c>
      <c r="E93" s="6">
        <f t="shared" si="10"/>
        <v>303583</v>
      </c>
      <c r="F93" s="6">
        <f t="shared" si="11"/>
        <v>85002</v>
      </c>
      <c r="G93" s="7">
        <v>4030</v>
      </c>
      <c r="H93" s="37">
        <v>0.28</v>
      </c>
      <c r="I93" s="39">
        <v>9793</v>
      </c>
      <c r="J93" s="26">
        <v>2742</v>
      </c>
      <c r="K93" s="26">
        <v>130</v>
      </c>
      <c r="L93" s="23">
        <f>VLOOKUP(B:B,[1]门店类型!$C:$I,7,0)</f>
        <v>183092.92</v>
      </c>
      <c r="M93" s="23">
        <f>VLOOKUP(B:B,[1]门店类型!$C:$P,14,0)</f>
        <v>0</v>
      </c>
      <c r="N93" s="23">
        <f t="shared" si="12"/>
        <v>183092.92</v>
      </c>
      <c r="O93" s="23">
        <f>VLOOKUP(B:B,[1]门店类型!$C:$Q,15,0)</f>
        <v>0</v>
      </c>
      <c r="P93" s="23"/>
      <c r="Q93" s="23">
        <f>VLOOKUP(B:B,[1]门店类型!$C:$J,8,0)</f>
        <v>56127.17</v>
      </c>
      <c r="R93" s="23">
        <f t="shared" si="13"/>
        <v>56127.17</v>
      </c>
      <c r="S93" s="23">
        <f>VLOOKUP(B:B,[1]门店类型!$C:$O,13,0)</f>
        <v>0</v>
      </c>
      <c r="T93" s="23">
        <f>VLOOKUP(B:B,[1]门店类型!$C:$G,5,0)</f>
        <v>2418</v>
      </c>
      <c r="U93" s="23">
        <f t="shared" si="14"/>
        <v>2418</v>
      </c>
      <c r="V93" s="23">
        <f t="shared" si="15"/>
        <v>183092.92</v>
      </c>
      <c r="W93" s="23">
        <f t="shared" si="16"/>
        <v>56127.17</v>
      </c>
      <c r="X93" s="23">
        <f t="shared" si="17"/>
        <v>2418</v>
      </c>
      <c r="Y93" s="35">
        <f t="shared" si="18"/>
        <v>0.603106629817875</v>
      </c>
      <c r="Z93" s="35">
        <f t="shared" si="19"/>
        <v>0.660304110491518</v>
      </c>
    </row>
    <row r="94" s="1" customFormat="1" spans="1:26">
      <c r="A94" s="3">
        <v>93</v>
      </c>
      <c r="B94" s="3">
        <v>122198</v>
      </c>
      <c r="C94" s="3" t="s">
        <v>123</v>
      </c>
      <c r="D94" s="3" t="s">
        <v>101</v>
      </c>
      <c r="E94" s="6">
        <f t="shared" si="10"/>
        <v>151063</v>
      </c>
      <c r="F94" s="6">
        <f t="shared" si="11"/>
        <v>48329</v>
      </c>
      <c r="G94" s="7">
        <v>2294</v>
      </c>
      <c r="H94" s="37">
        <v>0.32</v>
      </c>
      <c r="I94" s="39">
        <v>4873</v>
      </c>
      <c r="J94" s="26">
        <v>1559</v>
      </c>
      <c r="K94" s="26">
        <v>74</v>
      </c>
      <c r="L94" s="23">
        <f>VLOOKUP(B:B,[1]门店类型!$C:$I,7,0)</f>
        <v>104207.02</v>
      </c>
      <c r="M94" s="23">
        <f>VLOOKUP(B:B,[1]门店类型!$C:$P,14,0)</f>
        <v>10806</v>
      </c>
      <c r="N94" s="23">
        <f t="shared" si="12"/>
        <v>93401.02</v>
      </c>
      <c r="O94" s="23">
        <f>VLOOKUP(B:B,[1]门店类型!$C:$Q,15,0)</f>
        <v>-5496.33</v>
      </c>
      <c r="P94" s="23"/>
      <c r="Q94" s="23">
        <f>VLOOKUP(B:B,[1]门店类型!$C:$J,8,0)</f>
        <v>22649.33</v>
      </c>
      <c r="R94" s="23">
        <f t="shared" si="13"/>
        <v>28145.66</v>
      </c>
      <c r="S94" s="23">
        <f>VLOOKUP(B:B,[1]门店类型!$C:$O,13,0)</f>
        <v>57</v>
      </c>
      <c r="T94" s="23">
        <f>VLOOKUP(B:B,[1]门店类型!$C:$G,5,0)</f>
        <v>1484</v>
      </c>
      <c r="U94" s="23">
        <f t="shared" si="14"/>
        <v>1427</v>
      </c>
      <c r="V94" s="23">
        <f t="shared" si="15"/>
        <v>93401.02</v>
      </c>
      <c r="W94" s="23">
        <f t="shared" si="16"/>
        <v>28145.66</v>
      </c>
      <c r="X94" s="23">
        <f t="shared" si="17"/>
        <v>1427</v>
      </c>
      <c r="Y94" s="35">
        <f t="shared" si="18"/>
        <v>0.618291838504465</v>
      </c>
      <c r="Z94" s="35">
        <f t="shared" si="19"/>
        <v>0.58237621303979</v>
      </c>
    </row>
    <row r="95" s="1" customFormat="1" spans="1:26">
      <c r="A95" s="3">
        <v>94</v>
      </c>
      <c r="B95" s="3">
        <v>122906</v>
      </c>
      <c r="C95" s="3" t="s">
        <v>124</v>
      </c>
      <c r="D95" s="3" t="s">
        <v>101</v>
      </c>
      <c r="E95" s="6">
        <f t="shared" si="10"/>
        <v>143251</v>
      </c>
      <c r="F95" s="6">
        <f t="shared" si="11"/>
        <v>50127</v>
      </c>
      <c r="G95" s="7">
        <v>2604</v>
      </c>
      <c r="H95" s="37">
        <v>0.35</v>
      </c>
      <c r="I95" s="39">
        <v>4621</v>
      </c>
      <c r="J95" s="26">
        <v>1617</v>
      </c>
      <c r="K95" s="26">
        <v>84</v>
      </c>
      <c r="L95" s="23">
        <f>VLOOKUP(B:B,[1]门店类型!$C:$I,7,0)</f>
        <v>117281.6</v>
      </c>
      <c r="M95" s="23">
        <f>VLOOKUP(B:B,[1]门店类型!$C:$P,14,0)</f>
        <v>0</v>
      </c>
      <c r="N95" s="23">
        <f t="shared" si="12"/>
        <v>117281.6</v>
      </c>
      <c r="O95" s="23">
        <f>VLOOKUP(B:B,[1]门店类型!$C:$Q,15,0)</f>
        <v>0</v>
      </c>
      <c r="P95" s="23"/>
      <c r="Q95" s="23">
        <f>VLOOKUP(B:B,[1]门店类型!$C:$J,8,0)</f>
        <v>44748.2</v>
      </c>
      <c r="R95" s="23">
        <f t="shared" si="13"/>
        <v>44748.2</v>
      </c>
      <c r="S95" s="23">
        <f>VLOOKUP(B:B,[1]门店类型!$C:$O,13,0)</f>
        <v>0</v>
      </c>
      <c r="T95" s="23">
        <f>VLOOKUP(B:B,[1]门店类型!$C:$G,5,0)</f>
        <v>1722</v>
      </c>
      <c r="U95" s="23">
        <f t="shared" si="14"/>
        <v>1722</v>
      </c>
      <c r="V95" s="23">
        <f t="shared" si="15"/>
        <v>117281.6</v>
      </c>
      <c r="W95" s="23">
        <f t="shared" si="16"/>
        <v>44748.2</v>
      </c>
      <c r="X95" s="23">
        <f t="shared" si="17"/>
        <v>1722</v>
      </c>
      <c r="Y95" s="35">
        <f t="shared" si="18"/>
        <v>0.818714005486873</v>
      </c>
      <c r="Z95" s="35">
        <f t="shared" si="19"/>
        <v>0.892696550761067</v>
      </c>
    </row>
    <row r="96" s="1" customFormat="1" spans="1:26">
      <c r="A96" s="3">
        <v>95</v>
      </c>
      <c r="B96" s="3">
        <v>297863</v>
      </c>
      <c r="C96" s="3" t="s">
        <v>125</v>
      </c>
      <c r="D96" s="3" t="s">
        <v>101</v>
      </c>
      <c r="E96" s="6">
        <f t="shared" si="10"/>
        <v>142600</v>
      </c>
      <c r="F96" s="6">
        <f t="shared" si="11"/>
        <v>38409</v>
      </c>
      <c r="G96" s="7">
        <v>1705</v>
      </c>
      <c r="H96" s="37">
        <v>0.2693</v>
      </c>
      <c r="I96" s="39">
        <v>4600</v>
      </c>
      <c r="J96" s="26">
        <v>1239</v>
      </c>
      <c r="K96" s="26">
        <v>55</v>
      </c>
      <c r="L96" s="23">
        <f>VLOOKUP(B:B,[1]门店类型!$C:$I,7,0)</f>
        <v>139048.21</v>
      </c>
      <c r="M96" s="23">
        <f>VLOOKUP(B:B,[1]门店类型!$C:$P,14,0)</f>
        <v>1200</v>
      </c>
      <c r="N96" s="23">
        <f t="shared" si="12"/>
        <v>137848.21</v>
      </c>
      <c r="O96" s="23">
        <f>VLOOKUP(B:B,[1]门店类型!$C:$Q,15,0)</f>
        <v>-801.6</v>
      </c>
      <c r="P96" s="23"/>
      <c r="Q96" s="23">
        <f>VLOOKUP(B:B,[1]门店类型!$C:$J,8,0)</f>
        <v>53305.51</v>
      </c>
      <c r="R96" s="23">
        <f t="shared" si="13"/>
        <v>54107.11</v>
      </c>
      <c r="S96" s="23">
        <f>VLOOKUP(B:B,[1]门店类型!$C:$O,13,0)</f>
        <v>1</v>
      </c>
      <c r="T96" s="23">
        <f>VLOOKUP(B:B,[1]门店类型!$C:$G,5,0)</f>
        <v>2069</v>
      </c>
      <c r="U96" s="23">
        <f t="shared" si="14"/>
        <v>2068</v>
      </c>
      <c r="V96" s="23">
        <f t="shared" si="15"/>
        <v>137848.21</v>
      </c>
      <c r="W96" s="23">
        <f t="shared" si="16"/>
        <v>54107.11</v>
      </c>
      <c r="X96" s="23">
        <f t="shared" si="17"/>
        <v>2068</v>
      </c>
      <c r="Y96" s="35">
        <f t="shared" si="18"/>
        <v>0.966677489481066</v>
      </c>
      <c r="Z96" s="35">
        <f t="shared" si="19"/>
        <v>1.40870915670806</v>
      </c>
    </row>
    <row r="97" s="1" customFormat="1" spans="1:26">
      <c r="A97" s="3">
        <v>96</v>
      </c>
      <c r="B97" s="3">
        <v>302867</v>
      </c>
      <c r="C97" s="3" t="s">
        <v>126</v>
      </c>
      <c r="D97" s="3" t="s">
        <v>101</v>
      </c>
      <c r="E97" s="6">
        <f t="shared" si="10"/>
        <v>68200</v>
      </c>
      <c r="F97" s="6">
        <f t="shared" si="11"/>
        <v>20460</v>
      </c>
      <c r="G97" s="7">
        <v>1085</v>
      </c>
      <c r="H97" s="37">
        <v>0.3</v>
      </c>
      <c r="I97" s="39">
        <v>2200</v>
      </c>
      <c r="J97" s="26">
        <v>660</v>
      </c>
      <c r="K97" s="26">
        <v>35</v>
      </c>
      <c r="L97" s="23">
        <f>VLOOKUP(B:B,[1]门店类型!$C:$I,7,0)</f>
        <v>41939.5</v>
      </c>
      <c r="M97" s="23">
        <f>VLOOKUP(B:B,[1]门店类型!$C:$P,14,0)</f>
        <v>0</v>
      </c>
      <c r="N97" s="23">
        <f t="shared" si="12"/>
        <v>41939.5</v>
      </c>
      <c r="O97" s="23">
        <f>VLOOKUP(B:B,[1]门店类型!$C:$Q,15,0)</f>
        <v>0</v>
      </c>
      <c r="P97" s="23"/>
      <c r="Q97" s="23">
        <f>VLOOKUP(B:B,[1]门店类型!$C:$J,8,0)</f>
        <v>14274.2</v>
      </c>
      <c r="R97" s="23">
        <f t="shared" si="13"/>
        <v>14274.2</v>
      </c>
      <c r="S97" s="23">
        <f>VLOOKUP(B:B,[1]门店类型!$C:$O,13,0)</f>
        <v>0</v>
      </c>
      <c r="T97" s="23">
        <f>VLOOKUP(B:B,[1]门店类型!$C:$G,5,0)</f>
        <v>986</v>
      </c>
      <c r="U97" s="23">
        <f t="shared" si="14"/>
        <v>986</v>
      </c>
      <c r="V97" s="23">
        <f t="shared" si="15"/>
        <v>41939.5</v>
      </c>
      <c r="W97" s="23">
        <f t="shared" si="16"/>
        <v>14274.2</v>
      </c>
      <c r="X97" s="23">
        <f t="shared" si="17"/>
        <v>986</v>
      </c>
      <c r="Y97" s="35">
        <f t="shared" si="18"/>
        <v>0.614948680351906</v>
      </c>
      <c r="Z97" s="35">
        <f t="shared" si="19"/>
        <v>0.697663734115347</v>
      </c>
    </row>
    <row r="98" s="1" customFormat="1" spans="1:26">
      <c r="A98" s="3">
        <v>97</v>
      </c>
      <c r="B98" s="23">
        <v>2595</v>
      </c>
      <c r="C98" s="23" t="s">
        <v>127</v>
      </c>
      <c r="D98" s="23" t="s">
        <v>128</v>
      </c>
      <c r="E98" s="6">
        <f t="shared" si="10"/>
        <v>4054118</v>
      </c>
      <c r="F98" s="6">
        <f t="shared" si="11"/>
        <v>396800</v>
      </c>
      <c r="G98" s="7">
        <v>11470</v>
      </c>
      <c r="H98" s="38">
        <v>0.0978757895058802</v>
      </c>
      <c r="I98" s="40">
        <v>130778</v>
      </c>
      <c r="J98" s="23">
        <v>12800</v>
      </c>
      <c r="K98" s="41">
        <v>370</v>
      </c>
      <c r="L98" s="23">
        <f>VLOOKUP(B:B,[1]门店类型!$C:$I,7,0)</f>
        <v>2739577.49</v>
      </c>
      <c r="M98" s="23">
        <f>VLOOKUP(B:B,[1]门店类型!$C:$P,14,0)</f>
        <v>10452</v>
      </c>
      <c r="N98" s="23">
        <f t="shared" si="12"/>
        <v>2729125.49</v>
      </c>
      <c r="O98" s="23">
        <f>VLOOKUP(B:B,[1]门店类型!$C:$Q,15,0)</f>
        <v>-5361.72</v>
      </c>
      <c r="P98" s="23"/>
      <c r="Q98" s="23">
        <f>VLOOKUP(B:B,[1]门店类型!$C:$J,8,0)</f>
        <v>308079.49</v>
      </c>
      <c r="R98" s="23">
        <f t="shared" si="13"/>
        <v>313441.21</v>
      </c>
      <c r="S98" s="23">
        <f>VLOOKUP(B:B,[1]门店类型!$C:$O,13,0)</f>
        <v>52</v>
      </c>
      <c r="T98" s="23">
        <f>VLOOKUP(B:B,[1]门店类型!$C:$G,5,0)</f>
        <v>8036</v>
      </c>
      <c r="U98" s="23">
        <f t="shared" si="14"/>
        <v>7984</v>
      </c>
      <c r="V98" s="23">
        <f t="shared" si="15"/>
        <v>2729125.49</v>
      </c>
      <c r="W98" s="23">
        <f t="shared" si="16"/>
        <v>313441.21</v>
      </c>
      <c r="X98" s="23">
        <f t="shared" si="17"/>
        <v>7984</v>
      </c>
      <c r="Y98" s="35">
        <f t="shared" si="18"/>
        <v>0.673173669340656</v>
      </c>
      <c r="Z98" s="35">
        <f t="shared" si="19"/>
        <v>0.789922404233871</v>
      </c>
    </row>
    <row r="99" s="1" customFormat="1" spans="1:26">
      <c r="A99" s="3">
        <v>98</v>
      </c>
      <c r="B99" s="23">
        <v>2813</v>
      </c>
      <c r="C99" s="23" t="s">
        <v>129</v>
      </c>
      <c r="D99" s="23" t="s">
        <v>128</v>
      </c>
      <c r="E99" s="6">
        <f t="shared" si="10"/>
        <v>144150</v>
      </c>
      <c r="F99" s="6">
        <f t="shared" si="11"/>
        <v>54777</v>
      </c>
      <c r="G99" s="7">
        <v>2294</v>
      </c>
      <c r="H99" s="38">
        <v>0.35</v>
      </c>
      <c r="I99" s="40">
        <v>4650</v>
      </c>
      <c r="J99" s="23">
        <v>1767</v>
      </c>
      <c r="K99" s="41">
        <v>74</v>
      </c>
      <c r="L99" s="23">
        <f>VLOOKUP(B:B,[1]门店类型!$C:$I,7,0)</f>
        <v>108241.45</v>
      </c>
      <c r="M99" s="23">
        <f>VLOOKUP(B:B,[1]门店类型!$C:$P,14,0)</f>
        <v>0</v>
      </c>
      <c r="N99" s="23">
        <f t="shared" si="12"/>
        <v>108241.45</v>
      </c>
      <c r="O99" s="23">
        <f>VLOOKUP(B:B,[1]门店类型!$C:$Q,15,0)</f>
        <v>0</v>
      </c>
      <c r="P99" s="23"/>
      <c r="Q99" s="23">
        <f>VLOOKUP(B:B,[1]门店类型!$C:$J,8,0)</f>
        <v>40998.87</v>
      </c>
      <c r="R99" s="23">
        <f t="shared" si="13"/>
        <v>40998.87</v>
      </c>
      <c r="S99" s="23">
        <f>VLOOKUP(B:B,[1]门店类型!$C:$O,13,0)</f>
        <v>0</v>
      </c>
      <c r="T99" s="23">
        <f>VLOOKUP(B:B,[1]门店类型!$C:$G,5,0)</f>
        <v>1575</v>
      </c>
      <c r="U99" s="23">
        <f t="shared" si="14"/>
        <v>1575</v>
      </c>
      <c r="V99" s="23">
        <f t="shared" si="15"/>
        <v>108241.45</v>
      </c>
      <c r="W99" s="23">
        <f t="shared" si="16"/>
        <v>40998.87</v>
      </c>
      <c r="X99" s="23">
        <f t="shared" si="17"/>
        <v>1575</v>
      </c>
      <c r="Y99" s="35">
        <f t="shared" si="18"/>
        <v>0.750894554283732</v>
      </c>
      <c r="Z99" s="35">
        <f t="shared" si="19"/>
        <v>0.748468700366942</v>
      </c>
    </row>
    <row r="100" s="1" customFormat="1" spans="1:26">
      <c r="A100" s="3">
        <v>99</v>
      </c>
      <c r="B100" s="23">
        <v>2834</v>
      </c>
      <c r="C100" s="23" t="s">
        <v>130</v>
      </c>
      <c r="D100" s="23" t="s">
        <v>128</v>
      </c>
      <c r="E100" s="6">
        <f t="shared" si="10"/>
        <v>713000</v>
      </c>
      <c r="F100" s="6">
        <f t="shared" si="11"/>
        <v>216690</v>
      </c>
      <c r="G100" s="7">
        <v>6820</v>
      </c>
      <c r="H100" s="38">
        <v>0.29</v>
      </c>
      <c r="I100" s="40">
        <v>23000</v>
      </c>
      <c r="J100" s="23">
        <v>6990</v>
      </c>
      <c r="K100" s="41">
        <v>220</v>
      </c>
      <c r="L100" s="23">
        <f>VLOOKUP(B:B,[1]门店类型!$C:$I,7,0)</f>
        <v>427458.44</v>
      </c>
      <c r="M100" s="23">
        <f>VLOOKUP(B:B,[1]门店类型!$C:$P,14,0)</f>
        <v>0</v>
      </c>
      <c r="N100" s="23">
        <f t="shared" si="12"/>
        <v>427458.44</v>
      </c>
      <c r="O100" s="23">
        <f>VLOOKUP(B:B,[1]门店类型!$C:$Q,15,0)</f>
        <v>0</v>
      </c>
      <c r="P100" s="23"/>
      <c r="Q100" s="23">
        <f>VLOOKUP(B:B,[1]门店类型!$C:$J,8,0)</f>
        <v>139754.02</v>
      </c>
      <c r="R100" s="23">
        <f t="shared" si="13"/>
        <v>139754.02</v>
      </c>
      <c r="S100" s="23">
        <f>VLOOKUP(B:B,[1]门店类型!$C:$O,13,0)</f>
        <v>0</v>
      </c>
      <c r="T100" s="23">
        <f>VLOOKUP(B:B,[1]门店类型!$C:$G,5,0)</f>
        <v>4242</v>
      </c>
      <c r="U100" s="23">
        <f t="shared" si="14"/>
        <v>4242</v>
      </c>
      <c r="V100" s="23">
        <f t="shared" si="15"/>
        <v>427458.44</v>
      </c>
      <c r="W100" s="23">
        <f t="shared" si="16"/>
        <v>139754.02</v>
      </c>
      <c r="X100" s="23">
        <f t="shared" si="17"/>
        <v>4242</v>
      </c>
      <c r="Y100" s="35">
        <f t="shared" si="18"/>
        <v>0.59952095371669</v>
      </c>
      <c r="Z100" s="35">
        <f t="shared" si="19"/>
        <v>0.644949097789469</v>
      </c>
    </row>
    <row r="101" s="1" customFormat="1" spans="1:26">
      <c r="A101" s="3">
        <v>100</v>
      </c>
      <c r="B101" s="23">
        <v>2791</v>
      </c>
      <c r="C101" s="23" t="s">
        <v>131</v>
      </c>
      <c r="D101" s="23" t="s">
        <v>128</v>
      </c>
      <c r="E101" s="6">
        <f t="shared" si="10"/>
        <v>539400</v>
      </c>
      <c r="F101" s="6">
        <f t="shared" si="11"/>
        <v>140244</v>
      </c>
      <c r="G101" s="7">
        <v>4433</v>
      </c>
      <c r="H101" s="38">
        <v>0.26</v>
      </c>
      <c r="I101" s="40">
        <v>17400</v>
      </c>
      <c r="J101" s="23">
        <v>4524</v>
      </c>
      <c r="K101" s="41">
        <v>143</v>
      </c>
      <c r="L101" s="23">
        <f>VLOOKUP(B:B,[1]门店类型!$C:$I,7,0)</f>
        <v>358272.27</v>
      </c>
      <c r="M101" s="23">
        <f>VLOOKUP(B:B,[1]门店类型!$C:$P,14,0)</f>
        <v>5040</v>
      </c>
      <c r="N101" s="23">
        <f t="shared" si="12"/>
        <v>353232.27</v>
      </c>
      <c r="O101" s="23">
        <f>VLOOKUP(B:B,[1]门店类型!$C:$Q,15,0)</f>
        <v>-2572.02</v>
      </c>
      <c r="P101" s="23"/>
      <c r="Q101" s="23">
        <f>VLOOKUP(B:B,[1]门店类型!$C:$J,8,0)</f>
        <v>73009.11</v>
      </c>
      <c r="R101" s="23">
        <f t="shared" si="13"/>
        <v>75581.13</v>
      </c>
      <c r="S101" s="23">
        <f>VLOOKUP(B:B,[1]门店类型!$C:$O,13,0)</f>
        <v>26</v>
      </c>
      <c r="T101" s="23">
        <f>VLOOKUP(B:B,[1]门店类型!$C:$G,5,0)</f>
        <v>3022</v>
      </c>
      <c r="U101" s="23">
        <f t="shared" si="14"/>
        <v>2996</v>
      </c>
      <c r="V101" s="23">
        <f t="shared" si="15"/>
        <v>353232.27</v>
      </c>
      <c r="W101" s="23">
        <f t="shared" si="16"/>
        <v>75581.13</v>
      </c>
      <c r="X101" s="23">
        <f t="shared" si="17"/>
        <v>2996</v>
      </c>
      <c r="Y101" s="35">
        <f t="shared" si="18"/>
        <v>0.654861457174639</v>
      </c>
      <c r="Z101" s="35">
        <f t="shared" si="19"/>
        <v>0.538925943355866</v>
      </c>
    </row>
    <row r="102" s="1" customFormat="1" spans="1:26">
      <c r="A102" s="3">
        <v>101</v>
      </c>
      <c r="B102" s="23">
        <v>2820</v>
      </c>
      <c r="C102" s="23" t="s">
        <v>132</v>
      </c>
      <c r="D102" s="23" t="s">
        <v>128</v>
      </c>
      <c r="E102" s="6">
        <f t="shared" si="10"/>
        <v>238700</v>
      </c>
      <c r="F102" s="6">
        <f t="shared" si="11"/>
        <v>90706</v>
      </c>
      <c r="G102" s="7">
        <v>2170</v>
      </c>
      <c r="H102" s="38">
        <v>0.38</v>
      </c>
      <c r="I102" s="40">
        <v>7700</v>
      </c>
      <c r="J102" s="23">
        <v>2926</v>
      </c>
      <c r="K102" s="41">
        <v>70</v>
      </c>
      <c r="L102" s="23">
        <f>VLOOKUP(B:B,[1]门店类型!$C:$I,7,0)</f>
        <v>192264.64</v>
      </c>
      <c r="M102" s="23">
        <f>VLOOKUP(B:B,[1]门店类型!$C:$P,14,0)</f>
        <v>5628</v>
      </c>
      <c r="N102" s="23">
        <f t="shared" si="12"/>
        <v>186636.64</v>
      </c>
      <c r="O102" s="23">
        <f>VLOOKUP(B:B,[1]门店类型!$C:$Q,15,0)</f>
        <v>-2887.08</v>
      </c>
      <c r="P102" s="23"/>
      <c r="Q102" s="23">
        <f>VLOOKUP(B:B,[1]门店类型!$C:$J,8,0)</f>
        <v>65702.04</v>
      </c>
      <c r="R102" s="23">
        <f t="shared" si="13"/>
        <v>68589.12</v>
      </c>
      <c r="S102" s="23">
        <f>VLOOKUP(B:B,[1]门店类型!$C:$O,13,0)</f>
        <v>30</v>
      </c>
      <c r="T102" s="23">
        <f>VLOOKUP(B:B,[1]门店类型!$C:$G,5,0)</f>
        <v>2023</v>
      </c>
      <c r="U102" s="23">
        <f t="shared" si="14"/>
        <v>1993</v>
      </c>
      <c r="V102" s="23">
        <f t="shared" si="15"/>
        <v>186636.64</v>
      </c>
      <c r="W102" s="23">
        <f t="shared" si="16"/>
        <v>68589.12</v>
      </c>
      <c r="X102" s="23">
        <f t="shared" si="17"/>
        <v>1993</v>
      </c>
      <c r="Y102" s="35">
        <f t="shared" si="18"/>
        <v>0.781887892752409</v>
      </c>
      <c r="Z102" s="35">
        <f t="shared" si="19"/>
        <v>0.756169602892863</v>
      </c>
    </row>
    <row r="103" s="1" customFormat="1" spans="1:26">
      <c r="A103" s="3">
        <v>102</v>
      </c>
      <c r="B103" s="23">
        <v>102935</v>
      </c>
      <c r="C103" s="23" t="s">
        <v>133</v>
      </c>
      <c r="D103" s="23" t="s">
        <v>128</v>
      </c>
      <c r="E103" s="6">
        <f t="shared" si="10"/>
        <v>159650</v>
      </c>
      <c r="F103" s="6">
        <f t="shared" si="11"/>
        <v>59070.5</v>
      </c>
      <c r="G103" s="7">
        <v>2325</v>
      </c>
      <c r="H103" s="38">
        <v>0.37</v>
      </c>
      <c r="I103" s="40">
        <v>5150</v>
      </c>
      <c r="J103" s="23">
        <v>1905.5</v>
      </c>
      <c r="K103" s="41">
        <v>75</v>
      </c>
      <c r="L103" s="23">
        <f>VLOOKUP(B:B,[1]门店类型!$C:$I,7,0)</f>
        <v>104154.56</v>
      </c>
      <c r="M103" s="23">
        <f>VLOOKUP(B:B,[1]门店类型!$C:$P,14,0)</f>
        <v>0</v>
      </c>
      <c r="N103" s="23">
        <f t="shared" si="12"/>
        <v>104154.56</v>
      </c>
      <c r="O103" s="23">
        <f>VLOOKUP(B:B,[1]门店类型!$C:$Q,15,0)</f>
        <v>0</v>
      </c>
      <c r="P103" s="23"/>
      <c r="Q103" s="23">
        <f>VLOOKUP(B:B,[1]门店类型!$C:$J,8,0)</f>
        <v>38443.48</v>
      </c>
      <c r="R103" s="23">
        <f t="shared" si="13"/>
        <v>38443.48</v>
      </c>
      <c r="S103" s="23">
        <f>VLOOKUP(B:B,[1]门店类型!$C:$O,13,0)</f>
        <v>0</v>
      </c>
      <c r="T103" s="23">
        <f>VLOOKUP(B:B,[1]门店类型!$C:$G,5,0)</f>
        <v>1558</v>
      </c>
      <c r="U103" s="23">
        <f t="shared" si="14"/>
        <v>1558</v>
      </c>
      <c r="V103" s="23">
        <f t="shared" si="15"/>
        <v>104154.56</v>
      </c>
      <c r="W103" s="23">
        <f t="shared" si="16"/>
        <v>38443.48</v>
      </c>
      <c r="X103" s="23">
        <f t="shared" si="17"/>
        <v>1558</v>
      </c>
      <c r="Y103" s="35">
        <f t="shared" si="18"/>
        <v>0.652393109927967</v>
      </c>
      <c r="Z103" s="35">
        <f t="shared" si="19"/>
        <v>0.650806747869072</v>
      </c>
    </row>
    <row r="104" s="1" customFormat="1" spans="1:26">
      <c r="A104" s="3">
        <v>103</v>
      </c>
      <c r="B104" s="23">
        <v>105910</v>
      </c>
      <c r="C104" s="23" t="s">
        <v>134</v>
      </c>
      <c r="D104" s="23" t="s">
        <v>128</v>
      </c>
      <c r="E104" s="6">
        <f t="shared" si="10"/>
        <v>189100</v>
      </c>
      <c r="F104" s="6">
        <f t="shared" si="11"/>
        <v>71858</v>
      </c>
      <c r="G104" s="7">
        <v>3410</v>
      </c>
      <c r="H104" s="38">
        <v>0.38</v>
      </c>
      <c r="I104" s="40">
        <v>6100</v>
      </c>
      <c r="J104" s="23">
        <v>2318</v>
      </c>
      <c r="K104" s="41">
        <v>110</v>
      </c>
      <c r="L104" s="23">
        <f>VLOOKUP(B:B,[1]门店类型!$C:$I,7,0)</f>
        <v>186077.4</v>
      </c>
      <c r="M104" s="23">
        <f>VLOOKUP(B:B,[1]门店类型!$C:$P,14,0)</f>
        <v>5628</v>
      </c>
      <c r="N104" s="23">
        <f t="shared" si="12"/>
        <v>180449.4</v>
      </c>
      <c r="O104" s="23">
        <f>VLOOKUP(B:B,[1]门店类型!$C:$Q,15,0)</f>
        <v>-2887.08</v>
      </c>
      <c r="P104" s="23"/>
      <c r="Q104" s="23">
        <f>VLOOKUP(B:B,[1]门店类型!$C:$J,8,0)</f>
        <v>61601.71</v>
      </c>
      <c r="R104" s="23">
        <f t="shared" si="13"/>
        <v>64488.79</v>
      </c>
      <c r="S104" s="23">
        <f>VLOOKUP(B:B,[1]门店类型!$C:$O,13,0)</f>
        <v>28</v>
      </c>
      <c r="T104" s="23">
        <f>VLOOKUP(B:B,[1]门店类型!$C:$G,5,0)</f>
        <v>2450</v>
      </c>
      <c r="U104" s="23">
        <f t="shared" si="14"/>
        <v>2422</v>
      </c>
      <c r="V104" s="23">
        <f t="shared" si="15"/>
        <v>180449.4</v>
      </c>
      <c r="W104" s="23">
        <f t="shared" si="16"/>
        <v>64488.79</v>
      </c>
      <c r="X104" s="23">
        <f t="shared" si="17"/>
        <v>2422</v>
      </c>
      <c r="Y104" s="35">
        <f t="shared" si="18"/>
        <v>0.954253833950291</v>
      </c>
      <c r="Z104" s="35">
        <f t="shared" si="19"/>
        <v>0.897447604998748</v>
      </c>
    </row>
    <row r="105" s="1" customFormat="1" spans="1:26">
      <c r="A105" s="3">
        <v>104</v>
      </c>
      <c r="B105" s="23">
        <v>106066</v>
      </c>
      <c r="C105" s="23" t="s">
        <v>135</v>
      </c>
      <c r="D105" s="23" t="s">
        <v>128</v>
      </c>
      <c r="E105" s="6">
        <f t="shared" si="10"/>
        <v>279000</v>
      </c>
      <c r="F105" s="6">
        <f t="shared" si="11"/>
        <v>117877.5</v>
      </c>
      <c r="G105" s="7">
        <v>4030</v>
      </c>
      <c r="H105" s="38">
        <v>0.38</v>
      </c>
      <c r="I105" s="40">
        <v>9000</v>
      </c>
      <c r="J105" s="23">
        <v>3802.5</v>
      </c>
      <c r="K105" s="41">
        <v>130</v>
      </c>
      <c r="L105" s="23">
        <f>VLOOKUP(B:B,[1]门店类型!$C:$I,7,0)</f>
        <v>272268.55</v>
      </c>
      <c r="M105" s="23">
        <f>VLOOKUP(B:B,[1]门店类型!$C:$P,14,0)</f>
        <v>0</v>
      </c>
      <c r="N105" s="23">
        <f t="shared" si="12"/>
        <v>272268.55</v>
      </c>
      <c r="O105" s="23">
        <f>VLOOKUP(B:B,[1]门店类型!$C:$Q,15,0)</f>
        <v>0</v>
      </c>
      <c r="P105" s="23"/>
      <c r="Q105" s="23">
        <f>VLOOKUP(B:B,[1]门店类型!$C:$J,8,0)</f>
        <v>107724.34</v>
      </c>
      <c r="R105" s="23">
        <f t="shared" si="13"/>
        <v>107724.34</v>
      </c>
      <c r="S105" s="23">
        <f>VLOOKUP(B:B,[1]门店类型!$C:$O,13,0)</f>
        <v>0</v>
      </c>
      <c r="T105" s="23">
        <f>VLOOKUP(B:B,[1]门店类型!$C:$G,5,0)</f>
        <v>4572</v>
      </c>
      <c r="U105" s="23">
        <f t="shared" si="14"/>
        <v>4572</v>
      </c>
      <c r="V105" s="23">
        <f t="shared" si="15"/>
        <v>272268.55</v>
      </c>
      <c r="W105" s="23">
        <f t="shared" si="16"/>
        <v>107724.34</v>
      </c>
      <c r="X105" s="23">
        <f t="shared" si="17"/>
        <v>4572</v>
      </c>
      <c r="Y105" s="35">
        <f t="shared" si="18"/>
        <v>0.9758729390681</v>
      </c>
      <c r="Z105" s="35">
        <f t="shared" si="19"/>
        <v>0.913866853301096</v>
      </c>
    </row>
    <row r="106" s="1" customFormat="1" spans="1:26">
      <c r="A106" s="3">
        <v>105</v>
      </c>
      <c r="B106" s="23">
        <v>106485</v>
      </c>
      <c r="C106" s="23" t="s">
        <v>136</v>
      </c>
      <c r="D106" s="23" t="s">
        <v>128</v>
      </c>
      <c r="E106" s="6">
        <f t="shared" si="10"/>
        <v>148800</v>
      </c>
      <c r="F106" s="6">
        <f t="shared" si="11"/>
        <v>43400</v>
      </c>
      <c r="G106" s="7">
        <v>1860</v>
      </c>
      <c r="H106" s="38">
        <v>0.291666666666667</v>
      </c>
      <c r="I106" s="40">
        <v>4800</v>
      </c>
      <c r="J106" s="23">
        <v>1400</v>
      </c>
      <c r="K106" s="41">
        <v>60</v>
      </c>
      <c r="L106" s="23">
        <f>VLOOKUP(B:B,[1]门店类型!$C:$I,7,0)</f>
        <v>98130.64</v>
      </c>
      <c r="M106" s="23">
        <f>VLOOKUP(B:B,[1]门店类型!$C:$P,14,0)</f>
        <v>0</v>
      </c>
      <c r="N106" s="23">
        <f t="shared" si="12"/>
        <v>98130.64</v>
      </c>
      <c r="O106" s="23">
        <f>VLOOKUP(B:B,[1]门店类型!$C:$Q,15,0)</f>
        <v>0</v>
      </c>
      <c r="P106" s="23"/>
      <c r="Q106" s="23">
        <f>VLOOKUP(B:B,[1]门店类型!$C:$J,8,0)</f>
        <v>34082.81</v>
      </c>
      <c r="R106" s="23">
        <f t="shared" si="13"/>
        <v>34082.81</v>
      </c>
      <c r="S106" s="23">
        <f>VLOOKUP(B:B,[1]门店类型!$C:$O,13,0)</f>
        <v>0</v>
      </c>
      <c r="T106" s="23">
        <f>VLOOKUP(B:B,[1]门店类型!$C:$G,5,0)</f>
        <v>1299</v>
      </c>
      <c r="U106" s="23">
        <f t="shared" si="14"/>
        <v>1299</v>
      </c>
      <c r="V106" s="23">
        <f t="shared" si="15"/>
        <v>98130.64</v>
      </c>
      <c r="W106" s="23">
        <f t="shared" si="16"/>
        <v>34082.81</v>
      </c>
      <c r="X106" s="23">
        <f t="shared" si="17"/>
        <v>1299</v>
      </c>
      <c r="Y106" s="35">
        <f t="shared" si="18"/>
        <v>0.659480107526882</v>
      </c>
      <c r="Z106" s="35">
        <f t="shared" si="19"/>
        <v>0.785318202764977</v>
      </c>
    </row>
    <row r="107" s="1" customFormat="1" spans="1:26">
      <c r="A107" s="3">
        <v>106</v>
      </c>
      <c r="B107" s="23">
        <v>106865</v>
      </c>
      <c r="C107" s="23" t="s">
        <v>137</v>
      </c>
      <c r="D107" s="23" t="s">
        <v>128</v>
      </c>
      <c r="E107" s="6">
        <f t="shared" si="10"/>
        <v>148800</v>
      </c>
      <c r="F107" s="6">
        <f t="shared" si="11"/>
        <v>55056</v>
      </c>
      <c r="G107" s="7">
        <v>2201</v>
      </c>
      <c r="H107" s="38">
        <v>0.33</v>
      </c>
      <c r="I107" s="40">
        <v>4800</v>
      </c>
      <c r="J107" s="23">
        <v>1776</v>
      </c>
      <c r="K107" s="41">
        <v>71</v>
      </c>
      <c r="L107" s="23">
        <f>VLOOKUP(B:B,[1]门店类型!$C:$I,7,0)</f>
        <v>111394.41</v>
      </c>
      <c r="M107" s="23">
        <f>VLOOKUP(B:B,[1]门店类型!$C:$P,14,0)</f>
        <v>0</v>
      </c>
      <c r="N107" s="23">
        <f t="shared" si="12"/>
        <v>111394.41</v>
      </c>
      <c r="O107" s="23">
        <f>VLOOKUP(B:B,[1]门店类型!$C:$Q,15,0)</f>
        <v>0</v>
      </c>
      <c r="P107" s="23"/>
      <c r="Q107" s="23">
        <f>VLOOKUP(B:B,[1]门店类型!$C:$J,8,0)</f>
        <v>38042.59</v>
      </c>
      <c r="R107" s="23">
        <f t="shared" si="13"/>
        <v>38042.59</v>
      </c>
      <c r="S107" s="23">
        <f>VLOOKUP(B:B,[1]门店类型!$C:$O,13,0)</f>
        <v>0</v>
      </c>
      <c r="T107" s="23">
        <f>VLOOKUP(B:B,[1]门店类型!$C:$G,5,0)</f>
        <v>1407</v>
      </c>
      <c r="U107" s="23">
        <f t="shared" si="14"/>
        <v>1407</v>
      </c>
      <c r="V107" s="23">
        <f t="shared" si="15"/>
        <v>111394.41</v>
      </c>
      <c r="W107" s="23">
        <f t="shared" si="16"/>
        <v>38042.59</v>
      </c>
      <c r="X107" s="23">
        <f t="shared" si="17"/>
        <v>1407</v>
      </c>
      <c r="Y107" s="35">
        <f t="shared" si="18"/>
        <v>0.748618346774194</v>
      </c>
      <c r="Z107" s="35">
        <f t="shared" si="19"/>
        <v>0.690979911362976</v>
      </c>
    </row>
    <row r="108" s="1" customFormat="1" spans="1:26">
      <c r="A108" s="3">
        <v>107</v>
      </c>
      <c r="B108" s="23">
        <v>2326</v>
      </c>
      <c r="C108" s="23" t="s">
        <v>138</v>
      </c>
      <c r="D108" s="23" t="s">
        <v>128</v>
      </c>
      <c r="E108" s="6">
        <f t="shared" si="10"/>
        <v>117800</v>
      </c>
      <c r="F108" s="6">
        <f t="shared" si="11"/>
        <v>32736</v>
      </c>
      <c r="G108" s="7">
        <v>1550</v>
      </c>
      <c r="H108" s="38">
        <v>0.277894736842105</v>
      </c>
      <c r="I108" s="40">
        <v>3800</v>
      </c>
      <c r="J108" s="23">
        <v>1056</v>
      </c>
      <c r="K108" s="41">
        <v>50</v>
      </c>
      <c r="L108" s="23">
        <f>VLOOKUP(B:B,[1]门店类型!$C:$I,7,0)</f>
        <v>78253.06</v>
      </c>
      <c r="M108" s="23">
        <f>VLOOKUP(B:B,[1]门店类型!$C:$P,14,0)</f>
        <v>0</v>
      </c>
      <c r="N108" s="23">
        <f t="shared" si="12"/>
        <v>78253.06</v>
      </c>
      <c r="O108" s="23">
        <f>VLOOKUP(B:B,[1]门店类型!$C:$Q,15,0)</f>
        <v>0</v>
      </c>
      <c r="P108" s="23"/>
      <c r="Q108" s="23">
        <f>VLOOKUP(B:B,[1]门店类型!$C:$J,8,0)</f>
        <v>26013.83</v>
      </c>
      <c r="R108" s="23">
        <f t="shared" si="13"/>
        <v>26013.83</v>
      </c>
      <c r="S108" s="23">
        <f>VLOOKUP(B:B,[1]门店类型!$C:$O,13,0)</f>
        <v>0</v>
      </c>
      <c r="T108" s="23">
        <f>VLOOKUP(B:B,[1]门店类型!$C:$G,5,0)</f>
        <v>1099</v>
      </c>
      <c r="U108" s="23">
        <f t="shared" si="14"/>
        <v>1099</v>
      </c>
      <c r="V108" s="23">
        <f t="shared" si="15"/>
        <v>78253.06</v>
      </c>
      <c r="W108" s="23">
        <f t="shared" si="16"/>
        <v>26013.83</v>
      </c>
      <c r="X108" s="23">
        <f t="shared" si="17"/>
        <v>1099</v>
      </c>
      <c r="Y108" s="35">
        <f t="shared" si="18"/>
        <v>0.664287436332767</v>
      </c>
      <c r="Z108" s="35">
        <f t="shared" si="19"/>
        <v>0.794655119745846</v>
      </c>
    </row>
    <row r="109" s="1" customFormat="1" spans="1:26">
      <c r="A109" s="3">
        <v>108</v>
      </c>
      <c r="B109" s="23">
        <v>113299</v>
      </c>
      <c r="C109" s="23" t="s">
        <v>139</v>
      </c>
      <c r="D109" s="23" t="s">
        <v>128</v>
      </c>
      <c r="E109" s="6">
        <f t="shared" si="10"/>
        <v>161200</v>
      </c>
      <c r="F109" s="6">
        <f t="shared" si="11"/>
        <v>59644</v>
      </c>
      <c r="G109" s="7">
        <v>1891</v>
      </c>
      <c r="H109" s="38">
        <v>0.37</v>
      </c>
      <c r="I109" s="40">
        <v>5200</v>
      </c>
      <c r="J109" s="23">
        <v>1924</v>
      </c>
      <c r="K109" s="41">
        <v>61</v>
      </c>
      <c r="L109" s="23">
        <f>VLOOKUP(B:B,[1]门店类型!$C:$I,7,0)</f>
        <v>128881.59</v>
      </c>
      <c r="M109" s="23">
        <f>VLOOKUP(B:B,[1]门店类型!$C:$P,14,0)</f>
        <v>0</v>
      </c>
      <c r="N109" s="23">
        <f t="shared" si="12"/>
        <v>128881.59</v>
      </c>
      <c r="O109" s="23">
        <f>VLOOKUP(B:B,[1]门店类型!$C:$Q,15,0)</f>
        <v>0</v>
      </c>
      <c r="P109" s="23"/>
      <c r="Q109" s="23">
        <f>VLOOKUP(B:B,[1]门店类型!$C:$J,8,0)</f>
        <v>49342.03</v>
      </c>
      <c r="R109" s="23">
        <f t="shared" si="13"/>
        <v>49342.03</v>
      </c>
      <c r="S109" s="23">
        <f>VLOOKUP(B:B,[1]门店类型!$C:$O,13,0)</f>
        <v>0</v>
      </c>
      <c r="T109" s="23">
        <f>VLOOKUP(B:B,[1]门店类型!$C:$G,5,0)</f>
        <v>2022</v>
      </c>
      <c r="U109" s="23">
        <f t="shared" si="14"/>
        <v>2022</v>
      </c>
      <c r="V109" s="23">
        <f t="shared" si="15"/>
        <v>128881.59</v>
      </c>
      <c r="W109" s="23">
        <f t="shared" si="16"/>
        <v>49342.03</v>
      </c>
      <c r="X109" s="23">
        <f t="shared" si="17"/>
        <v>2022</v>
      </c>
      <c r="Y109" s="35">
        <f t="shared" si="18"/>
        <v>0.79951358560794</v>
      </c>
      <c r="Z109" s="35">
        <f t="shared" si="19"/>
        <v>0.827275668969217</v>
      </c>
    </row>
    <row r="110" s="1" customFormat="1" spans="1:26">
      <c r="A110" s="3">
        <v>109</v>
      </c>
      <c r="B110" s="23">
        <v>114685</v>
      </c>
      <c r="C110" s="23" t="s">
        <v>140</v>
      </c>
      <c r="D110" s="23" t="s">
        <v>128</v>
      </c>
      <c r="E110" s="6">
        <f t="shared" si="10"/>
        <v>620000</v>
      </c>
      <c r="F110" s="6">
        <f t="shared" si="11"/>
        <v>190960</v>
      </c>
      <c r="G110" s="7">
        <v>3937</v>
      </c>
      <c r="H110" s="38">
        <v>0.29</v>
      </c>
      <c r="I110" s="40">
        <v>20000</v>
      </c>
      <c r="J110" s="23">
        <v>6160</v>
      </c>
      <c r="K110" s="41">
        <v>127</v>
      </c>
      <c r="L110" s="23">
        <f>VLOOKUP(B:B,[1]门店类型!$C:$I,7,0)</f>
        <v>437338.7</v>
      </c>
      <c r="M110" s="23">
        <f>VLOOKUP(B:B,[1]门店类型!$C:$P,14,0)</f>
        <v>0</v>
      </c>
      <c r="N110" s="23">
        <f t="shared" si="12"/>
        <v>437338.7</v>
      </c>
      <c r="O110" s="23">
        <f>VLOOKUP(B:B,[1]门店类型!$C:$Q,15,0)</f>
        <v>0</v>
      </c>
      <c r="P110" s="23"/>
      <c r="Q110" s="23">
        <f>VLOOKUP(B:B,[1]门店类型!$C:$J,8,0)</f>
        <v>118276.95</v>
      </c>
      <c r="R110" s="23">
        <f t="shared" si="13"/>
        <v>118276.95</v>
      </c>
      <c r="S110" s="23">
        <f>VLOOKUP(B:B,[1]门店类型!$C:$O,13,0)</f>
        <v>0</v>
      </c>
      <c r="T110" s="23">
        <f>VLOOKUP(B:B,[1]门店类型!$C:$G,5,0)</f>
        <v>3777</v>
      </c>
      <c r="U110" s="23">
        <f t="shared" si="14"/>
        <v>3777</v>
      </c>
      <c r="V110" s="23">
        <f t="shared" si="15"/>
        <v>437338.7</v>
      </c>
      <c r="W110" s="23">
        <f t="shared" si="16"/>
        <v>118276.95</v>
      </c>
      <c r="X110" s="23">
        <f t="shared" si="17"/>
        <v>3777</v>
      </c>
      <c r="Y110" s="35">
        <f t="shared" si="18"/>
        <v>0.705385</v>
      </c>
      <c r="Z110" s="35">
        <f t="shared" si="19"/>
        <v>0.619380760368664</v>
      </c>
    </row>
    <row r="111" s="1" customFormat="1" spans="1:26">
      <c r="A111" s="3">
        <v>110</v>
      </c>
      <c r="B111" s="23">
        <v>116482</v>
      </c>
      <c r="C111" s="23" t="s">
        <v>141</v>
      </c>
      <c r="D111" s="23" t="s">
        <v>128</v>
      </c>
      <c r="E111" s="6">
        <f t="shared" si="10"/>
        <v>167400</v>
      </c>
      <c r="F111" s="6">
        <f t="shared" si="11"/>
        <v>63170.25</v>
      </c>
      <c r="G111" s="7">
        <v>1581</v>
      </c>
      <c r="H111" s="38">
        <v>0.377361111111111</v>
      </c>
      <c r="I111" s="40">
        <v>5400</v>
      </c>
      <c r="J111" s="23">
        <v>2037.75</v>
      </c>
      <c r="K111" s="41">
        <v>51</v>
      </c>
      <c r="L111" s="23">
        <f>VLOOKUP(B:B,[1]门店类型!$C:$I,7,0)</f>
        <v>128509.82</v>
      </c>
      <c r="M111" s="23">
        <f>VLOOKUP(B:B,[1]门店类型!$C:$P,14,0)</f>
        <v>0</v>
      </c>
      <c r="N111" s="23">
        <f t="shared" si="12"/>
        <v>128509.82</v>
      </c>
      <c r="O111" s="23">
        <f>VLOOKUP(B:B,[1]门店类型!$C:$Q,15,0)</f>
        <v>0</v>
      </c>
      <c r="P111" s="23"/>
      <c r="Q111" s="23">
        <f>VLOOKUP(B:B,[1]门店类型!$C:$J,8,0)</f>
        <v>51244.76</v>
      </c>
      <c r="R111" s="23">
        <f t="shared" si="13"/>
        <v>51244.76</v>
      </c>
      <c r="S111" s="23">
        <f>VLOOKUP(B:B,[1]门店类型!$C:$O,13,0)</f>
        <v>0</v>
      </c>
      <c r="T111" s="23">
        <f>VLOOKUP(B:B,[1]门店类型!$C:$G,5,0)</f>
        <v>2260</v>
      </c>
      <c r="U111" s="23">
        <f t="shared" si="14"/>
        <v>2260</v>
      </c>
      <c r="V111" s="23">
        <f t="shared" si="15"/>
        <v>128509.82</v>
      </c>
      <c r="W111" s="23">
        <f t="shared" si="16"/>
        <v>51244.76</v>
      </c>
      <c r="X111" s="23">
        <f t="shared" si="17"/>
        <v>2260</v>
      </c>
      <c r="Y111" s="35">
        <f t="shared" si="18"/>
        <v>0.767681123058542</v>
      </c>
      <c r="Z111" s="35">
        <f t="shared" si="19"/>
        <v>0.811216672405127</v>
      </c>
    </row>
    <row r="112" s="1" customFormat="1" spans="1:26">
      <c r="A112" s="3">
        <v>111</v>
      </c>
      <c r="B112" s="23">
        <v>116919</v>
      </c>
      <c r="C112" s="23" t="s">
        <v>142</v>
      </c>
      <c r="D112" s="23" t="s">
        <v>128</v>
      </c>
      <c r="E112" s="6">
        <f t="shared" si="10"/>
        <v>167400</v>
      </c>
      <c r="F112" s="6">
        <f t="shared" si="11"/>
        <v>65286</v>
      </c>
      <c r="G112" s="7">
        <v>2201</v>
      </c>
      <c r="H112" s="38">
        <v>0.38</v>
      </c>
      <c r="I112" s="40">
        <v>5400</v>
      </c>
      <c r="J112" s="23">
        <v>2106</v>
      </c>
      <c r="K112" s="41">
        <v>71</v>
      </c>
      <c r="L112" s="23">
        <f>VLOOKUP(B:B,[1]门店类型!$C:$I,7,0)</f>
        <v>142995.73</v>
      </c>
      <c r="M112" s="23">
        <f>VLOOKUP(B:B,[1]门店类型!$C:$P,14,0)</f>
        <v>0</v>
      </c>
      <c r="N112" s="23">
        <f t="shared" si="12"/>
        <v>142995.73</v>
      </c>
      <c r="O112" s="23">
        <f>VLOOKUP(B:B,[1]门店类型!$C:$Q,15,0)</f>
        <v>0</v>
      </c>
      <c r="P112" s="23"/>
      <c r="Q112" s="23">
        <f>VLOOKUP(B:B,[1]门店类型!$C:$J,8,0)</f>
        <v>57494.91</v>
      </c>
      <c r="R112" s="23">
        <f t="shared" si="13"/>
        <v>57494.91</v>
      </c>
      <c r="S112" s="23">
        <f>VLOOKUP(B:B,[1]门店类型!$C:$O,13,0)</f>
        <v>0</v>
      </c>
      <c r="T112" s="23">
        <f>VLOOKUP(B:B,[1]门店类型!$C:$G,5,0)</f>
        <v>2349</v>
      </c>
      <c r="U112" s="23">
        <f t="shared" si="14"/>
        <v>2349</v>
      </c>
      <c r="V112" s="23">
        <f t="shared" si="15"/>
        <v>142995.73</v>
      </c>
      <c r="W112" s="23">
        <f t="shared" si="16"/>
        <v>57494.91</v>
      </c>
      <c r="X112" s="23">
        <f t="shared" si="17"/>
        <v>2349</v>
      </c>
      <c r="Y112" s="35">
        <f t="shared" si="18"/>
        <v>0.854215830346476</v>
      </c>
      <c r="Z112" s="35">
        <f t="shared" si="19"/>
        <v>0.880662163404099</v>
      </c>
    </row>
    <row r="113" s="1" customFormat="1" spans="1:26">
      <c r="A113" s="3">
        <v>112</v>
      </c>
      <c r="B113" s="23">
        <v>117310</v>
      </c>
      <c r="C113" s="23" t="s">
        <v>143</v>
      </c>
      <c r="D113" s="23" t="s">
        <v>128</v>
      </c>
      <c r="E113" s="6">
        <f t="shared" si="10"/>
        <v>130510</v>
      </c>
      <c r="F113" s="6">
        <f t="shared" si="11"/>
        <v>37847.9</v>
      </c>
      <c r="G113" s="7">
        <v>1860</v>
      </c>
      <c r="H113" s="38">
        <v>0.29</v>
      </c>
      <c r="I113" s="40">
        <v>4210</v>
      </c>
      <c r="J113" s="23">
        <v>1220.9</v>
      </c>
      <c r="K113" s="41">
        <v>60</v>
      </c>
      <c r="L113" s="23">
        <f>VLOOKUP(B:B,[1]门店类型!$C:$I,7,0)</f>
        <v>89108.38</v>
      </c>
      <c r="M113" s="23">
        <f>VLOOKUP(B:B,[1]门店类型!$C:$P,14,0)</f>
        <v>0</v>
      </c>
      <c r="N113" s="23">
        <f t="shared" si="12"/>
        <v>89108.38</v>
      </c>
      <c r="O113" s="23">
        <f>VLOOKUP(B:B,[1]门店类型!$C:$Q,15,0)</f>
        <v>0</v>
      </c>
      <c r="P113" s="23"/>
      <c r="Q113" s="23">
        <f>VLOOKUP(B:B,[1]门店类型!$C:$J,8,0)</f>
        <v>33559.72</v>
      </c>
      <c r="R113" s="23">
        <f t="shared" si="13"/>
        <v>33559.72</v>
      </c>
      <c r="S113" s="23">
        <f>VLOOKUP(B:B,[1]门店类型!$C:$O,13,0)</f>
        <v>0</v>
      </c>
      <c r="T113" s="23">
        <f>VLOOKUP(B:B,[1]门店类型!$C:$G,5,0)</f>
        <v>1125</v>
      </c>
      <c r="U113" s="23">
        <f t="shared" si="14"/>
        <v>1125</v>
      </c>
      <c r="V113" s="23">
        <f t="shared" si="15"/>
        <v>89108.38</v>
      </c>
      <c r="W113" s="23">
        <f t="shared" si="16"/>
        <v>33559.72</v>
      </c>
      <c r="X113" s="23">
        <f t="shared" si="17"/>
        <v>1125</v>
      </c>
      <c r="Y113" s="35">
        <f t="shared" si="18"/>
        <v>0.682770515669297</v>
      </c>
      <c r="Z113" s="35">
        <f t="shared" si="19"/>
        <v>0.886699658369421</v>
      </c>
    </row>
    <row r="114" s="1" customFormat="1" spans="1:26">
      <c r="A114" s="3">
        <v>113</v>
      </c>
      <c r="B114" s="23">
        <v>119622</v>
      </c>
      <c r="C114" s="23" t="s">
        <v>144</v>
      </c>
      <c r="D114" s="23" t="s">
        <v>128</v>
      </c>
      <c r="E114" s="6">
        <f t="shared" si="10"/>
        <v>133300</v>
      </c>
      <c r="F114" s="6">
        <f t="shared" si="11"/>
        <v>43989</v>
      </c>
      <c r="G114" s="7">
        <v>1860</v>
      </c>
      <c r="H114" s="38">
        <v>0.3</v>
      </c>
      <c r="I114" s="40">
        <v>4300</v>
      </c>
      <c r="J114" s="23">
        <v>1419</v>
      </c>
      <c r="K114" s="41">
        <v>60</v>
      </c>
      <c r="L114" s="23">
        <f>VLOOKUP(B:B,[1]门店类型!$C:$I,7,0)</f>
        <v>86685.48</v>
      </c>
      <c r="M114" s="23">
        <f>VLOOKUP(B:B,[1]门店类型!$C:$P,14,0)</f>
        <v>0</v>
      </c>
      <c r="N114" s="23">
        <f t="shared" si="12"/>
        <v>86685.48</v>
      </c>
      <c r="O114" s="23">
        <f>VLOOKUP(B:B,[1]门店类型!$C:$Q,15,0)</f>
        <v>0</v>
      </c>
      <c r="P114" s="23"/>
      <c r="Q114" s="23">
        <f>VLOOKUP(B:B,[1]门店类型!$C:$J,8,0)</f>
        <v>32028.19</v>
      </c>
      <c r="R114" s="23">
        <f t="shared" si="13"/>
        <v>32028.19</v>
      </c>
      <c r="S114" s="23">
        <f>VLOOKUP(B:B,[1]门店类型!$C:$O,13,0)</f>
        <v>0</v>
      </c>
      <c r="T114" s="23">
        <f>VLOOKUP(B:B,[1]门店类型!$C:$G,5,0)</f>
        <v>1188</v>
      </c>
      <c r="U114" s="23">
        <f t="shared" si="14"/>
        <v>1188</v>
      </c>
      <c r="V114" s="23">
        <f t="shared" si="15"/>
        <v>86685.48</v>
      </c>
      <c r="W114" s="23">
        <f t="shared" si="16"/>
        <v>32028.19</v>
      </c>
      <c r="X114" s="23">
        <f t="shared" si="17"/>
        <v>1188</v>
      </c>
      <c r="Y114" s="35">
        <f t="shared" si="18"/>
        <v>0.65030367591898</v>
      </c>
      <c r="Z114" s="35">
        <f t="shared" si="19"/>
        <v>0.728095432949146</v>
      </c>
    </row>
    <row r="115" s="1" customFormat="1" spans="1:26">
      <c r="A115" s="3">
        <v>114</v>
      </c>
      <c r="B115" s="23">
        <v>2274</v>
      </c>
      <c r="C115" s="23" t="s">
        <v>145</v>
      </c>
      <c r="D115" s="23" t="s">
        <v>128</v>
      </c>
      <c r="E115" s="6">
        <f t="shared" si="10"/>
        <v>93000</v>
      </c>
      <c r="F115" s="6">
        <f t="shared" si="11"/>
        <v>19375</v>
      </c>
      <c r="G115" s="7">
        <v>1240</v>
      </c>
      <c r="H115" s="38">
        <v>0.208333333333333</v>
      </c>
      <c r="I115" s="40">
        <v>3000</v>
      </c>
      <c r="J115" s="23">
        <v>625</v>
      </c>
      <c r="K115" s="41">
        <v>40</v>
      </c>
      <c r="L115" s="23">
        <f>VLOOKUP(B:B,[1]门店类型!$C:$I,7,0)</f>
        <v>56117.27</v>
      </c>
      <c r="M115" s="23">
        <f>VLOOKUP(B:B,[1]门店类型!$C:$P,14,0)</f>
        <v>0</v>
      </c>
      <c r="N115" s="23">
        <f t="shared" si="12"/>
        <v>56117.27</v>
      </c>
      <c r="O115" s="23">
        <f>VLOOKUP(B:B,[1]门店类型!$C:$Q,15,0)</f>
        <v>0</v>
      </c>
      <c r="P115" s="23"/>
      <c r="Q115" s="23">
        <f>VLOOKUP(B:B,[1]门店类型!$C:$J,8,0)</f>
        <v>18965.27</v>
      </c>
      <c r="R115" s="23">
        <f t="shared" si="13"/>
        <v>18965.27</v>
      </c>
      <c r="S115" s="23">
        <f>VLOOKUP(B:B,[1]门店类型!$C:$O,13,0)</f>
        <v>0</v>
      </c>
      <c r="T115" s="23">
        <f>VLOOKUP(B:B,[1]门店类型!$C:$G,5,0)</f>
        <v>869</v>
      </c>
      <c r="U115" s="23">
        <f t="shared" si="14"/>
        <v>869</v>
      </c>
      <c r="V115" s="23">
        <f t="shared" si="15"/>
        <v>56117.27</v>
      </c>
      <c r="W115" s="23">
        <f t="shared" si="16"/>
        <v>18965.27</v>
      </c>
      <c r="X115" s="23">
        <f t="shared" si="17"/>
        <v>869</v>
      </c>
      <c r="Y115" s="35">
        <f t="shared" si="18"/>
        <v>0.603411505376344</v>
      </c>
      <c r="Z115" s="35">
        <f t="shared" si="19"/>
        <v>0.97885264516129</v>
      </c>
    </row>
    <row r="116" s="1" customFormat="1" spans="1:26">
      <c r="A116" s="3">
        <v>115</v>
      </c>
      <c r="B116" s="3">
        <v>2907</v>
      </c>
      <c r="C116" s="3" t="s">
        <v>146</v>
      </c>
      <c r="D116" s="3" t="s">
        <v>147</v>
      </c>
      <c r="E116" s="6">
        <f t="shared" si="10"/>
        <v>179800</v>
      </c>
      <c r="F116" s="6">
        <f t="shared" si="11"/>
        <v>59334</v>
      </c>
      <c r="G116" s="7">
        <f t="shared" ref="G116:G146" si="20">K116*31</f>
        <v>1054</v>
      </c>
      <c r="H116" s="12">
        <v>0.33</v>
      </c>
      <c r="I116" s="27">
        <v>5800</v>
      </c>
      <c r="J116" s="22">
        <f t="shared" ref="J116:J146" si="21">I116*H116</f>
        <v>1914</v>
      </c>
      <c r="K116" s="22">
        <v>34</v>
      </c>
      <c r="L116" s="23">
        <f>VLOOKUP(B:B,[1]门店类型!$C:$I,7,0)</f>
        <v>107090.87</v>
      </c>
      <c r="M116" s="23">
        <f>VLOOKUP(B:B,[1]门店类型!$C:$P,14,0)</f>
        <v>0</v>
      </c>
      <c r="N116" s="23">
        <f t="shared" si="12"/>
        <v>107090.87</v>
      </c>
      <c r="O116" s="23">
        <f>VLOOKUP(B:B,[1]门店类型!$C:$Q,15,0)</f>
        <v>0</v>
      </c>
      <c r="P116" s="23"/>
      <c r="Q116" s="23">
        <f>VLOOKUP(B:B,[1]门店类型!$C:$J,8,0)</f>
        <v>38005.91</v>
      </c>
      <c r="R116" s="23">
        <f t="shared" si="13"/>
        <v>38005.91</v>
      </c>
      <c r="S116" s="23">
        <f>VLOOKUP(B:B,[1]门店类型!$C:$O,13,0)</f>
        <v>0</v>
      </c>
      <c r="T116" s="23">
        <f>VLOOKUP(B:B,[1]门店类型!$C:$G,5,0)</f>
        <v>1167</v>
      </c>
      <c r="U116" s="23">
        <f t="shared" si="14"/>
        <v>1167</v>
      </c>
      <c r="V116" s="23">
        <f t="shared" si="15"/>
        <v>107090.87</v>
      </c>
      <c r="W116" s="23">
        <f t="shared" si="16"/>
        <v>38005.91</v>
      </c>
      <c r="X116" s="23">
        <f t="shared" si="17"/>
        <v>1167</v>
      </c>
      <c r="Y116" s="35">
        <f t="shared" si="18"/>
        <v>0.59561106785317</v>
      </c>
      <c r="Z116" s="35">
        <f t="shared" si="19"/>
        <v>0.640541847844406</v>
      </c>
    </row>
    <row r="117" s="1" customFormat="1" spans="1:26">
      <c r="A117" s="3">
        <v>116</v>
      </c>
      <c r="B117" s="3">
        <v>2729</v>
      </c>
      <c r="C117" s="3" t="s">
        <v>148</v>
      </c>
      <c r="D117" s="3" t="s">
        <v>147</v>
      </c>
      <c r="E117" s="6">
        <f t="shared" si="10"/>
        <v>294500</v>
      </c>
      <c r="F117" s="6">
        <f t="shared" si="11"/>
        <v>97185</v>
      </c>
      <c r="G117" s="7">
        <f t="shared" si="20"/>
        <v>3286</v>
      </c>
      <c r="H117" s="12">
        <v>0.33</v>
      </c>
      <c r="I117" s="27">
        <v>9500</v>
      </c>
      <c r="J117" s="22">
        <f t="shared" si="21"/>
        <v>3135</v>
      </c>
      <c r="K117" s="22">
        <v>106</v>
      </c>
      <c r="L117" s="23">
        <f>VLOOKUP(B:B,[1]门店类型!$C:$I,7,0)</f>
        <v>194138.19</v>
      </c>
      <c r="M117" s="23">
        <f>VLOOKUP(B:B,[1]门店类型!$C:$P,14,0)</f>
        <v>0</v>
      </c>
      <c r="N117" s="23">
        <f t="shared" si="12"/>
        <v>194138.19</v>
      </c>
      <c r="O117" s="23">
        <f>VLOOKUP(B:B,[1]门店类型!$C:$Q,15,0)</f>
        <v>0</v>
      </c>
      <c r="P117" s="23"/>
      <c r="Q117" s="23">
        <f>VLOOKUP(B:B,[1]门店类型!$C:$J,8,0)</f>
        <v>66367.25</v>
      </c>
      <c r="R117" s="23">
        <f t="shared" si="13"/>
        <v>66367.25</v>
      </c>
      <c r="S117" s="23">
        <f>VLOOKUP(B:B,[1]门店类型!$C:$O,13,0)</f>
        <v>0</v>
      </c>
      <c r="T117" s="23">
        <f>VLOOKUP(B:B,[1]门店类型!$C:$G,5,0)</f>
        <v>3684</v>
      </c>
      <c r="U117" s="23">
        <f t="shared" si="14"/>
        <v>3684</v>
      </c>
      <c r="V117" s="23">
        <f t="shared" si="15"/>
        <v>194138.19</v>
      </c>
      <c r="W117" s="23">
        <f t="shared" si="16"/>
        <v>66367.25</v>
      </c>
      <c r="X117" s="23">
        <f t="shared" si="17"/>
        <v>3684</v>
      </c>
      <c r="Y117" s="35">
        <f t="shared" si="18"/>
        <v>0.659212869269949</v>
      </c>
      <c r="Z117" s="35">
        <f t="shared" si="19"/>
        <v>0.682896023048824</v>
      </c>
    </row>
    <row r="118" s="1" customFormat="1" spans="1:26">
      <c r="A118" s="3">
        <v>117</v>
      </c>
      <c r="B118" s="3">
        <v>2751</v>
      </c>
      <c r="C118" s="3" t="s">
        <v>149</v>
      </c>
      <c r="D118" s="3" t="s">
        <v>147</v>
      </c>
      <c r="E118" s="6">
        <f t="shared" si="10"/>
        <v>204600</v>
      </c>
      <c r="F118" s="6">
        <f t="shared" si="11"/>
        <v>71610</v>
      </c>
      <c r="G118" s="7">
        <f t="shared" si="20"/>
        <v>2015</v>
      </c>
      <c r="H118" s="12">
        <v>0.35</v>
      </c>
      <c r="I118" s="27">
        <v>6600</v>
      </c>
      <c r="J118" s="22">
        <f t="shared" si="21"/>
        <v>2310</v>
      </c>
      <c r="K118" s="22">
        <v>65</v>
      </c>
      <c r="L118" s="23">
        <f>VLOOKUP(B:B,[1]门店类型!$C:$I,7,0)</f>
        <v>130069.8</v>
      </c>
      <c r="M118" s="23">
        <f>VLOOKUP(B:B,[1]门店类型!$C:$P,14,0)</f>
        <v>0</v>
      </c>
      <c r="N118" s="23">
        <f t="shared" si="12"/>
        <v>130069.8</v>
      </c>
      <c r="O118" s="23">
        <f>VLOOKUP(B:B,[1]门店类型!$C:$Q,15,0)</f>
        <v>0</v>
      </c>
      <c r="P118" s="23"/>
      <c r="Q118" s="23">
        <f>VLOOKUP(B:B,[1]门店类型!$C:$J,8,0)</f>
        <v>45015.15</v>
      </c>
      <c r="R118" s="23">
        <f t="shared" si="13"/>
        <v>45015.15</v>
      </c>
      <c r="S118" s="23">
        <f>VLOOKUP(B:B,[1]门店类型!$C:$O,13,0)</f>
        <v>0</v>
      </c>
      <c r="T118" s="23">
        <f>VLOOKUP(B:B,[1]门店类型!$C:$G,5,0)</f>
        <v>2146</v>
      </c>
      <c r="U118" s="23">
        <f t="shared" si="14"/>
        <v>2146</v>
      </c>
      <c r="V118" s="23">
        <f t="shared" si="15"/>
        <v>130069.8</v>
      </c>
      <c r="W118" s="23">
        <f t="shared" si="16"/>
        <v>45015.15</v>
      </c>
      <c r="X118" s="23">
        <f t="shared" si="17"/>
        <v>2146</v>
      </c>
      <c r="Y118" s="35">
        <f t="shared" si="18"/>
        <v>0.635727272727273</v>
      </c>
      <c r="Z118" s="35">
        <f t="shared" si="19"/>
        <v>0.628615416841223</v>
      </c>
    </row>
    <row r="119" s="1" customFormat="1" spans="1:26">
      <c r="A119" s="3">
        <v>118</v>
      </c>
      <c r="B119" s="3">
        <v>2738</v>
      </c>
      <c r="C119" s="3" t="s">
        <v>150</v>
      </c>
      <c r="D119" s="3" t="s">
        <v>147</v>
      </c>
      <c r="E119" s="6">
        <f t="shared" si="10"/>
        <v>656241.332999999</v>
      </c>
      <c r="F119" s="6">
        <f t="shared" si="11"/>
        <v>216559.63989</v>
      </c>
      <c r="G119" s="7">
        <f t="shared" si="20"/>
        <v>4061</v>
      </c>
      <c r="H119" s="12">
        <v>0.33</v>
      </c>
      <c r="I119" s="27">
        <v>21169.0752580645</v>
      </c>
      <c r="J119" s="22">
        <f t="shared" si="21"/>
        <v>6985.79483516128</v>
      </c>
      <c r="K119" s="22">
        <v>131</v>
      </c>
      <c r="L119" s="23">
        <f>VLOOKUP(B:B,[1]门店类型!$C:$I,7,0)</f>
        <v>479778.35</v>
      </c>
      <c r="M119" s="23">
        <f>VLOOKUP(B:B,[1]门店类型!$C:$P,14,0)</f>
        <v>0</v>
      </c>
      <c r="N119" s="23">
        <f t="shared" si="12"/>
        <v>479778.35</v>
      </c>
      <c r="O119" s="23">
        <f>VLOOKUP(B:B,[1]门店类型!$C:$Q,15,0)</f>
        <v>0</v>
      </c>
      <c r="P119" s="23"/>
      <c r="Q119" s="23">
        <f>VLOOKUP(B:B,[1]门店类型!$C:$J,8,0)</f>
        <v>166724.35</v>
      </c>
      <c r="R119" s="23">
        <f t="shared" si="13"/>
        <v>166724.35</v>
      </c>
      <c r="S119" s="23">
        <f>VLOOKUP(B:B,[1]门店类型!$C:$O,13,0)</f>
        <v>0</v>
      </c>
      <c r="T119" s="23">
        <f>VLOOKUP(B:B,[1]门店类型!$C:$G,5,0)</f>
        <v>4319</v>
      </c>
      <c r="U119" s="23">
        <f t="shared" si="14"/>
        <v>4319</v>
      </c>
      <c r="V119" s="23">
        <f t="shared" si="15"/>
        <v>479778.35</v>
      </c>
      <c r="W119" s="23">
        <f t="shared" si="16"/>
        <v>166724.35</v>
      </c>
      <c r="X119" s="23">
        <f t="shared" si="17"/>
        <v>4319</v>
      </c>
      <c r="Y119" s="35">
        <f t="shared" si="18"/>
        <v>0.731100474587145</v>
      </c>
      <c r="Z119" s="35">
        <f t="shared" si="19"/>
        <v>0.769877296086596</v>
      </c>
    </row>
    <row r="120" s="1" customFormat="1" spans="1:26">
      <c r="A120" s="3">
        <v>119</v>
      </c>
      <c r="B120" s="3">
        <v>2741</v>
      </c>
      <c r="C120" s="3" t="s">
        <v>151</v>
      </c>
      <c r="D120" s="3" t="s">
        <v>147</v>
      </c>
      <c r="E120" s="6">
        <f t="shared" si="10"/>
        <v>341000</v>
      </c>
      <c r="F120" s="6">
        <f t="shared" si="11"/>
        <v>115940</v>
      </c>
      <c r="G120" s="7">
        <f t="shared" si="20"/>
        <v>4123</v>
      </c>
      <c r="H120" s="12">
        <v>0.34</v>
      </c>
      <c r="I120" s="27">
        <v>11000</v>
      </c>
      <c r="J120" s="22">
        <f t="shared" si="21"/>
        <v>3740</v>
      </c>
      <c r="K120" s="22">
        <v>133</v>
      </c>
      <c r="L120" s="23">
        <f>VLOOKUP(B:B,[1]门店类型!$C:$I,7,0)</f>
        <v>252246.74</v>
      </c>
      <c r="M120" s="23">
        <f>VLOOKUP(B:B,[1]门店类型!$C:$P,14,0)</f>
        <v>0</v>
      </c>
      <c r="N120" s="23">
        <f t="shared" si="12"/>
        <v>252246.74</v>
      </c>
      <c r="O120" s="23">
        <f>VLOOKUP(B:B,[1]门店类型!$C:$Q,15,0)</f>
        <v>0</v>
      </c>
      <c r="P120" s="23"/>
      <c r="Q120" s="23">
        <f>VLOOKUP(B:B,[1]门店类型!$C:$J,8,0)</f>
        <v>90604.15</v>
      </c>
      <c r="R120" s="23">
        <f t="shared" si="13"/>
        <v>90604.15</v>
      </c>
      <c r="S120" s="23">
        <f>VLOOKUP(B:B,[1]门店类型!$C:$O,13,0)</f>
        <v>0</v>
      </c>
      <c r="T120" s="23">
        <f>VLOOKUP(B:B,[1]门店类型!$C:$G,5,0)</f>
        <v>4464</v>
      </c>
      <c r="U120" s="23">
        <f t="shared" si="14"/>
        <v>4464</v>
      </c>
      <c r="V120" s="23">
        <f t="shared" si="15"/>
        <v>252246.74</v>
      </c>
      <c r="W120" s="23">
        <f t="shared" si="16"/>
        <v>90604.15</v>
      </c>
      <c r="X120" s="23">
        <f t="shared" si="17"/>
        <v>4464</v>
      </c>
      <c r="Y120" s="35">
        <f t="shared" si="18"/>
        <v>0.73972651026393</v>
      </c>
      <c r="Z120" s="35">
        <f t="shared" si="19"/>
        <v>0.781474469553217</v>
      </c>
    </row>
    <row r="121" s="1" customFormat="1" spans="1:26">
      <c r="A121" s="3">
        <v>120</v>
      </c>
      <c r="B121" s="3">
        <v>2414</v>
      </c>
      <c r="C121" s="3" t="s">
        <v>152</v>
      </c>
      <c r="D121" s="3" t="s">
        <v>147</v>
      </c>
      <c r="E121" s="6">
        <f t="shared" si="10"/>
        <v>136400</v>
      </c>
      <c r="F121" s="6">
        <f t="shared" si="11"/>
        <v>47740</v>
      </c>
      <c r="G121" s="7">
        <f t="shared" si="20"/>
        <v>1364</v>
      </c>
      <c r="H121" s="12">
        <v>0.35</v>
      </c>
      <c r="I121" s="27">
        <v>4400</v>
      </c>
      <c r="J121" s="22">
        <f t="shared" si="21"/>
        <v>1540</v>
      </c>
      <c r="K121" s="22">
        <v>44</v>
      </c>
      <c r="L121" s="23">
        <f>VLOOKUP(B:B,[1]门店类型!$C:$I,7,0)</f>
        <v>102243.58</v>
      </c>
      <c r="M121" s="23">
        <f>VLOOKUP(B:B,[1]门店类型!$C:$P,14,0)</f>
        <v>0</v>
      </c>
      <c r="N121" s="23">
        <f t="shared" si="12"/>
        <v>102243.58</v>
      </c>
      <c r="O121" s="23">
        <f>VLOOKUP(B:B,[1]门店类型!$C:$Q,15,0)</f>
        <v>0</v>
      </c>
      <c r="P121" s="23"/>
      <c r="Q121" s="23">
        <f>VLOOKUP(B:B,[1]门店类型!$C:$J,8,0)</f>
        <v>38162.38</v>
      </c>
      <c r="R121" s="23">
        <f t="shared" si="13"/>
        <v>38162.38</v>
      </c>
      <c r="S121" s="23">
        <f>VLOOKUP(B:B,[1]门店类型!$C:$O,13,0)</f>
        <v>0</v>
      </c>
      <c r="T121" s="23">
        <f>VLOOKUP(B:B,[1]门店类型!$C:$G,5,0)</f>
        <v>1680</v>
      </c>
      <c r="U121" s="23">
        <f t="shared" si="14"/>
        <v>1680</v>
      </c>
      <c r="V121" s="23">
        <f t="shared" si="15"/>
        <v>102243.58</v>
      </c>
      <c r="W121" s="23">
        <f t="shared" si="16"/>
        <v>38162.38</v>
      </c>
      <c r="X121" s="23">
        <f t="shared" si="17"/>
        <v>1680</v>
      </c>
      <c r="Y121" s="35">
        <f t="shared" si="18"/>
        <v>0.749586363636364</v>
      </c>
      <c r="Z121" s="35">
        <f t="shared" si="19"/>
        <v>0.799379555927943</v>
      </c>
    </row>
    <row r="122" s="1" customFormat="1" spans="1:26">
      <c r="A122" s="3">
        <v>121</v>
      </c>
      <c r="B122" s="3">
        <v>2113</v>
      </c>
      <c r="C122" s="3" t="s">
        <v>153</v>
      </c>
      <c r="D122" s="3" t="s">
        <v>147</v>
      </c>
      <c r="E122" s="6">
        <f t="shared" si="10"/>
        <v>363651.067999999</v>
      </c>
      <c r="F122" s="6">
        <f t="shared" si="11"/>
        <v>120004.85244</v>
      </c>
      <c r="G122" s="7">
        <f t="shared" si="20"/>
        <v>2883</v>
      </c>
      <c r="H122" s="12">
        <v>0.33</v>
      </c>
      <c r="I122" s="27">
        <v>11730.6796129032</v>
      </c>
      <c r="J122" s="22">
        <f t="shared" si="21"/>
        <v>3871.12427225806</v>
      </c>
      <c r="K122" s="22">
        <v>93</v>
      </c>
      <c r="L122" s="23">
        <f>VLOOKUP(B:B,[1]门店类型!$C:$I,7,0)</f>
        <v>273723.29</v>
      </c>
      <c r="M122" s="23">
        <f>VLOOKUP(B:B,[1]门店类型!$C:$P,14,0)</f>
        <v>0</v>
      </c>
      <c r="N122" s="23">
        <f t="shared" si="12"/>
        <v>273723.29</v>
      </c>
      <c r="O122" s="23">
        <f>VLOOKUP(B:B,[1]门店类型!$C:$Q,15,0)</f>
        <v>0</v>
      </c>
      <c r="P122" s="23"/>
      <c r="Q122" s="23">
        <f>VLOOKUP(B:B,[1]门店类型!$C:$J,8,0)</f>
        <v>90322.32</v>
      </c>
      <c r="R122" s="23">
        <f t="shared" si="13"/>
        <v>90322.32</v>
      </c>
      <c r="S122" s="23">
        <f>VLOOKUP(B:B,[1]门店类型!$C:$O,13,0)</f>
        <v>0</v>
      </c>
      <c r="T122" s="23">
        <f>VLOOKUP(B:B,[1]门店类型!$C:$G,5,0)</f>
        <v>2873</v>
      </c>
      <c r="U122" s="23">
        <f t="shared" si="14"/>
        <v>2873</v>
      </c>
      <c r="V122" s="23">
        <f t="shared" si="15"/>
        <v>273723.29</v>
      </c>
      <c r="W122" s="23">
        <f t="shared" si="16"/>
        <v>90322.32</v>
      </c>
      <c r="X122" s="23">
        <f t="shared" si="17"/>
        <v>2873</v>
      </c>
      <c r="Y122" s="35">
        <f t="shared" si="18"/>
        <v>0.75270861022193</v>
      </c>
      <c r="Z122" s="35">
        <f t="shared" si="19"/>
        <v>0.752655564866925</v>
      </c>
    </row>
    <row r="123" s="1" customFormat="1" spans="1:26">
      <c r="A123" s="3">
        <v>122</v>
      </c>
      <c r="B123" s="3">
        <v>2755</v>
      </c>
      <c r="C123" s="3" t="s">
        <v>154</v>
      </c>
      <c r="D123" s="3" t="s">
        <v>147</v>
      </c>
      <c r="E123" s="6">
        <f t="shared" si="10"/>
        <v>310000</v>
      </c>
      <c r="F123" s="6">
        <f t="shared" si="11"/>
        <v>108500</v>
      </c>
      <c r="G123" s="7">
        <f t="shared" si="20"/>
        <v>2945</v>
      </c>
      <c r="H123" s="12">
        <v>0.35</v>
      </c>
      <c r="I123" s="27">
        <v>10000</v>
      </c>
      <c r="J123" s="3">
        <f t="shared" si="21"/>
        <v>3500</v>
      </c>
      <c r="K123" s="22">
        <v>95</v>
      </c>
      <c r="L123" s="23">
        <f>VLOOKUP(B:B,[1]门店类型!$C:$I,7,0)</f>
        <v>218135.9</v>
      </c>
      <c r="M123" s="23">
        <f>VLOOKUP(B:B,[1]门店类型!$C:$P,14,0)</f>
        <v>2940</v>
      </c>
      <c r="N123" s="23">
        <f t="shared" si="12"/>
        <v>215195.9</v>
      </c>
      <c r="O123" s="23">
        <f>VLOOKUP(B:B,[1]门店类型!$C:$Q,15,0)</f>
        <v>-1575.3</v>
      </c>
      <c r="P123" s="23"/>
      <c r="Q123" s="23">
        <f>VLOOKUP(B:B,[1]门店类型!$C:$J,8,0)</f>
        <v>73737.97</v>
      </c>
      <c r="R123" s="23">
        <f t="shared" si="13"/>
        <v>75313.27</v>
      </c>
      <c r="S123" s="23">
        <f>VLOOKUP(B:B,[1]门店类型!$C:$O,13,0)</f>
        <v>10</v>
      </c>
      <c r="T123" s="23">
        <f>VLOOKUP(B:B,[1]门店类型!$C:$G,5,0)</f>
        <v>2822</v>
      </c>
      <c r="U123" s="23">
        <f t="shared" si="14"/>
        <v>2812</v>
      </c>
      <c r="V123" s="23">
        <f t="shared" si="15"/>
        <v>215195.9</v>
      </c>
      <c r="W123" s="23">
        <f t="shared" si="16"/>
        <v>75313.27</v>
      </c>
      <c r="X123" s="23">
        <f t="shared" si="17"/>
        <v>2812</v>
      </c>
      <c r="Y123" s="35">
        <f t="shared" si="18"/>
        <v>0.694180322580645</v>
      </c>
      <c r="Z123" s="35">
        <f t="shared" si="19"/>
        <v>0.694131520737327</v>
      </c>
    </row>
    <row r="124" s="1" customFormat="1" spans="1:26">
      <c r="A124" s="3">
        <v>123</v>
      </c>
      <c r="B124" s="3">
        <v>2771</v>
      </c>
      <c r="C124" s="3" t="s">
        <v>155</v>
      </c>
      <c r="D124" s="3" t="s">
        <v>147</v>
      </c>
      <c r="E124" s="6">
        <f t="shared" si="10"/>
        <v>148800</v>
      </c>
      <c r="F124" s="6">
        <f t="shared" si="11"/>
        <v>50592</v>
      </c>
      <c r="G124" s="7">
        <f t="shared" si="20"/>
        <v>1519</v>
      </c>
      <c r="H124" s="12">
        <v>0.34</v>
      </c>
      <c r="I124" s="27">
        <v>4800</v>
      </c>
      <c r="J124" s="3">
        <f t="shared" si="21"/>
        <v>1632</v>
      </c>
      <c r="K124" s="22">
        <v>49</v>
      </c>
      <c r="L124" s="23">
        <f>VLOOKUP(B:B,[1]门店类型!$C:$I,7,0)</f>
        <v>103666.03</v>
      </c>
      <c r="M124" s="23">
        <f>VLOOKUP(B:B,[1]门店类型!$C:$P,14,0)</f>
        <v>10884</v>
      </c>
      <c r="N124" s="23">
        <f t="shared" si="12"/>
        <v>92782.03</v>
      </c>
      <c r="O124" s="23">
        <f>VLOOKUP(B:B,[1]门店类型!$C:$Q,15,0)</f>
        <v>-5556.48</v>
      </c>
      <c r="P124" s="23"/>
      <c r="Q124" s="23">
        <f>VLOOKUP(B:B,[1]门店类型!$C:$J,8,0)</f>
        <v>29152.26</v>
      </c>
      <c r="R124" s="23">
        <f t="shared" si="13"/>
        <v>34708.74</v>
      </c>
      <c r="S124" s="23">
        <f>VLOOKUP(B:B,[1]门店类型!$C:$O,13,0)</f>
        <v>56</v>
      </c>
      <c r="T124" s="23">
        <f>VLOOKUP(B:B,[1]门店类型!$C:$G,5,0)</f>
        <v>1667</v>
      </c>
      <c r="U124" s="23">
        <f t="shared" si="14"/>
        <v>1611</v>
      </c>
      <c r="V124" s="23">
        <f t="shared" si="15"/>
        <v>92782.03</v>
      </c>
      <c r="W124" s="23">
        <f t="shared" si="16"/>
        <v>34708.74</v>
      </c>
      <c r="X124" s="23">
        <f t="shared" si="17"/>
        <v>1611</v>
      </c>
      <c r="Y124" s="35">
        <f t="shared" si="18"/>
        <v>0.623535147849462</v>
      </c>
      <c r="Z124" s="35">
        <f t="shared" si="19"/>
        <v>0.686051944971537</v>
      </c>
    </row>
    <row r="125" s="1" customFormat="1" spans="1:26">
      <c r="A125" s="3">
        <v>124</v>
      </c>
      <c r="B125" s="3">
        <v>2722</v>
      </c>
      <c r="C125" s="3" t="s">
        <v>156</v>
      </c>
      <c r="D125" s="3" t="s">
        <v>147</v>
      </c>
      <c r="E125" s="6">
        <f t="shared" si="10"/>
        <v>279000</v>
      </c>
      <c r="F125" s="6">
        <f t="shared" si="11"/>
        <v>92070</v>
      </c>
      <c r="G125" s="7">
        <f t="shared" si="20"/>
        <v>2201</v>
      </c>
      <c r="H125" s="12">
        <v>0.33</v>
      </c>
      <c r="I125" s="27">
        <v>9000</v>
      </c>
      <c r="J125" s="3">
        <f t="shared" si="21"/>
        <v>2970</v>
      </c>
      <c r="K125" s="22">
        <v>71</v>
      </c>
      <c r="L125" s="23">
        <f>VLOOKUP(B:B,[1]门店类型!$C:$I,7,0)</f>
        <v>309789.7</v>
      </c>
      <c r="M125" s="23">
        <f>VLOOKUP(B:B,[1]门店类型!$C:$P,14,0)</f>
        <v>3216</v>
      </c>
      <c r="N125" s="23">
        <f t="shared" si="12"/>
        <v>306573.7</v>
      </c>
      <c r="O125" s="23">
        <f>VLOOKUP(B:B,[1]门店类型!$C:$Q,15,0)</f>
        <v>-1649.76</v>
      </c>
      <c r="P125" s="23"/>
      <c r="Q125" s="23">
        <f>VLOOKUP(B:B,[1]门店类型!$C:$J,8,0)</f>
        <v>85457.04</v>
      </c>
      <c r="R125" s="23">
        <f t="shared" si="13"/>
        <v>87106.8</v>
      </c>
      <c r="S125" s="23">
        <f>VLOOKUP(B:B,[1]门店类型!$C:$O,13,0)</f>
        <v>16</v>
      </c>
      <c r="T125" s="23">
        <f>VLOOKUP(B:B,[1]门店类型!$C:$G,5,0)</f>
        <v>2820</v>
      </c>
      <c r="U125" s="23">
        <f t="shared" si="14"/>
        <v>2804</v>
      </c>
      <c r="V125" s="23">
        <f t="shared" si="15"/>
        <v>306573.7</v>
      </c>
      <c r="W125" s="23">
        <f t="shared" si="16"/>
        <v>87106.8</v>
      </c>
      <c r="X125" s="23">
        <f t="shared" si="17"/>
        <v>2804</v>
      </c>
      <c r="Y125" s="35">
        <f t="shared" si="18"/>
        <v>1.09883046594982</v>
      </c>
      <c r="Z125" s="35">
        <f t="shared" si="19"/>
        <v>0.946093189964158</v>
      </c>
    </row>
    <row r="126" s="1" customFormat="1" spans="1:26">
      <c r="A126" s="3">
        <v>125</v>
      </c>
      <c r="B126" s="3">
        <v>2717</v>
      </c>
      <c r="C126" s="3" t="s">
        <v>157</v>
      </c>
      <c r="D126" s="3" t="s">
        <v>147</v>
      </c>
      <c r="E126" s="6">
        <f t="shared" si="10"/>
        <v>148800</v>
      </c>
      <c r="F126" s="6">
        <f t="shared" si="11"/>
        <v>50592</v>
      </c>
      <c r="G126" s="7">
        <f t="shared" si="20"/>
        <v>1612</v>
      </c>
      <c r="H126" s="12">
        <v>0.34</v>
      </c>
      <c r="I126" s="27">
        <v>4800</v>
      </c>
      <c r="J126" s="3">
        <f t="shared" si="21"/>
        <v>1632</v>
      </c>
      <c r="K126" s="22">
        <v>52</v>
      </c>
      <c r="L126" s="23">
        <f>VLOOKUP(B:B,[1]门店类型!$C:$I,7,0)</f>
        <v>101510.8</v>
      </c>
      <c r="M126" s="23">
        <f>VLOOKUP(B:B,[1]门店类型!$C:$P,14,0)</f>
        <v>0</v>
      </c>
      <c r="N126" s="23">
        <f t="shared" si="12"/>
        <v>101510.8</v>
      </c>
      <c r="O126" s="23">
        <f>VLOOKUP(B:B,[1]门店类型!$C:$Q,15,0)</f>
        <v>0</v>
      </c>
      <c r="P126" s="23"/>
      <c r="Q126" s="23">
        <f>VLOOKUP(B:B,[1]门店类型!$C:$J,8,0)</f>
        <v>39154</v>
      </c>
      <c r="R126" s="23">
        <f t="shared" si="13"/>
        <v>39154</v>
      </c>
      <c r="S126" s="23">
        <f>VLOOKUP(B:B,[1]门店类型!$C:$O,13,0)</f>
        <v>0</v>
      </c>
      <c r="T126" s="23">
        <f>VLOOKUP(B:B,[1]门店类型!$C:$G,5,0)</f>
        <v>1668</v>
      </c>
      <c r="U126" s="23">
        <f t="shared" si="14"/>
        <v>1668</v>
      </c>
      <c r="V126" s="23">
        <f t="shared" si="15"/>
        <v>101510.8</v>
      </c>
      <c r="W126" s="23">
        <f t="shared" si="16"/>
        <v>39154</v>
      </c>
      <c r="X126" s="23">
        <f t="shared" si="17"/>
        <v>1668</v>
      </c>
      <c r="Y126" s="35">
        <f t="shared" si="18"/>
        <v>0.68219623655914</v>
      </c>
      <c r="Z126" s="35">
        <f t="shared" si="19"/>
        <v>0.773916824794434</v>
      </c>
    </row>
    <row r="127" s="1" customFormat="1" spans="1:26">
      <c r="A127" s="3">
        <v>126</v>
      </c>
      <c r="B127" s="3">
        <v>101453</v>
      </c>
      <c r="C127" s="3" t="s">
        <v>158</v>
      </c>
      <c r="D127" s="3" t="s">
        <v>147</v>
      </c>
      <c r="E127" s="6">
        <f t="shared" si="10"/>
        <v>186000</v>
      </c>
      <c r="F127" s="6">
        <f t="shared" si="11"/>
        <v>63240</v>
      </c>
      <c r="G127" s="7">
        <f t="shared" si="20"/>
        <v>2077</v>
      </c>
      <c r="H127" s="12">
        <v>0.34</v>
      </c>
      <c r="I127" s="27">
        <v>6000</v>
      </c>
      <c r="J127" s="3">
        <f t="shared" si="21"/>
        <v>2040</v>
      </c>
      <c r="K127" s="22">
        <v>67</v>
      </c>
      <c r="L127" s="23">
        <f>VLOOKUP(B:B,[1]门店类型!$C:$I,7,0)</f>
        <v>122235.28</v>
      </c>
      <c r="M127" s="23">
        <f>VLOOKUP(B:B,[1]门店类型!$C:$P,14,0)</f>
        <v>0</v>
      </c>
      <c r="N127" s="23">
        <f t="shared" si="12"/>
        <v>122235.28</v>
      </c>
      <c r="O127" s="23">
        <f>VLOOKUP(B:B,[1]门店类型!$C:$Q,15,0)</f>
        <v>0</v>
      </c>
      <c r="P127" s="23"/>
      <c r="Q127" s="23">
        <f>VLOOKUP(B:B,[1]门店类型!$C:$J,8,0)</f>
        <v>43879.72</v>
      </c>
      <c r="R127" s="23">
        <f t="shared" si="13"/>
        <v>43879.72</v>
      </c>
      <c r="S127" s="23">
        <f>VLOOKUP(B:B,[1]门店类型!$C:$O,13,0)</f>
        <v>0</v>
      </c>
      <c r="T127" s="23">
        <f>VLOOKUP(B:B,[1]门店类型!$C:$G,5,0)</f>
        <v>2017</v>
      </c>
      <c r="U127" s="23">
        <f t="shared" si="14"/>
        <v>2017</v>
      </c>
      <c r="V127" s="23">
        <f t="shared" si="15"/>
        <v>122235.28</v>
      </c>
      <c r="W127" s="23">
        <f t="shared" si="16"/>
        <v>43879.72</v>
      </c>
      <c r="X127" s="23">
        <f t="shared" si="17"/>
        <v>2017</v>
      </c>
      <c r="Y127" s="35">
        <f t="shared" si="18"/>
        <v>0.657178924731183</v>
      </c>
      <c r="Z127" s="35">
        <f t="shared" si="19"/>
        <v>0.693860215053763</v>
      </c>
    </row>
    <row r="128" s="1" customFormat="1" spans="1:26">
      <c r="A128" s="3">
        <v>127</v>
      </c>
      <c r="B128" s="3">
        <v>103639</v>
      </c>
      <c r="C128" s="3" t="s">
        <v>159</v>
      </c>
      <c r="D128" s="3" t="s">
        <v>147</v>
      </c>
      <c r="E128" s="6">
        <f t="shared" si="10"/>
        <v>195300</v>
      </c>
      <c r="F128" s="6">
        <f t="shared" si="11"/>
        <v>64449</v>
      </c>
      <c r="G128" s="7">
        <f t="shared" si="20"/>
        <v>2232</v>
      </c>
      <c r="H128" s="12">
        <v>0.33</v>
      </c>
      <c r="I128" s="27">
        <v>6300</v>
      </c>
      <c r="J128" s="3">
        <f t="shared" si="21"/>
        <v>2079</v>
      </c>
      <c r="K128" s="22">
        <v>72</v>
      </c>
      <c r="L128" s="23">
        <f>VLOOKUP(B:B,[1]门店类型!$C:$I,7,0)</f>
        <v>140327.24</v>
      </c>
      <c r="M128" s="23">
        <f>VLOOKUP(B:B,[1]门店类型!$C:$P,14,0)</f>
        <v>0</v>
      </c>
      <c r="N128" s="23">
        <f t="shared" si="12"/>
        <v>140327.24</v>
      </c>
      <c r="O128" s="23">
        <f>VLOOKUP(B:B,[1]门店类型!$C:$Q,15,0)</f>
        <v>0</v>
      </c>
      <c r="P128" s="23"/>
      <c r="Q128" s="23">
        <f>VLOOKUP(B:B,[1]门店类型!$C:$J,8,0)</f>
        <v>49145.44</v>
      </c>
      <c r="R128" s="23">
        <f t="shared" si="13"/>
        <v>49145.44</v>
      </c>
      <c r="S128" s="23">
        <f>VLOOKUP(B:B,[1]门店类型!$C:$O,13,0)</f>
        <v>0</v>
      </c>
      <c r="T128" s="23">
        <f>VLOOKUP(B:B,[1]门店类型!$C:$G,5,0)</f>
        <v>2531</v>
      </c>
      <c r="U128" s="23">
        <f t="shared" si="14"/>
        <v>2531</v>
      </c>
      <c r="V128" s="23">
        <f t="shared" si="15"/>
        <v>140327.24</v>
      </c>
      <c r="W128" s="23">
        <f t="shared" si="16"/>
        <v>49145.44</v>
      </c>
      <c r="X128" s="23">
        <f t="shared" si="17"/>
        <v>2531</v>
      </c>
      <c r="Y128" s="35">
        <f t="shared" si="18"/>
        <v>0.718521454173067</v>
      </c>
      <c r="Z128" s="35">
        <f t="shared" si="19"/>
        <v>0.762547750934848</v>
      </c>
    </row>
    <row r="129" s="1" customFormat="1" spans="1:26">
      <c r="A129" s="3">
        <v>128</v>
      </c>
      <c r="B129" s="3">
        <v>104429</v>
      </c>
      <c r="C129" s="3" t="s">
        <v>160</v>
      </c>
      <c r="D129" s="3" t="s">
        <v>147</v>
      </c>
      <c r="E129" s="6">
        <f t="shared" si="10"/>
        <v>111600</v>
      </c>
      <c r="F129" s="6">
        <f t="shared" si="11"/>
        <v>37944</v>
      </c>
      <c r="G129" s="7">
        <f t="shared" si="20"/>
        <v>1178</v>
      </c>
      <c r="H129" s="12">
        <v>0.34</v>
      </c>
      <c r="I129" s="27">
        <v>3600</v>
      </c>
      <c r="J129" s="3">
        <f t="shared" si="21"/>
        <v>1224</v>
      </c>
      <c r="K129" s="22">
        <v>38</v>
      </c>
      <c r="L129" s="23">
        <f>VLOOKUP(B:B,[1]门店类型!$C:$I,7,0)</f>
        <v>82210.04</v>
      </c>
      <c r="M129" s="23">
        <f>VLOOKUP(B:B,[1]门店类型!$C:$P,14,0)</f>
        <v>0</v>
      </c>
      <c r="N129" s="23">
        <f t="shared" si="12"/>
        <v>82210.04</v>
      </c>
      <c r="O129" s="23">
        <f>VLOOKUP(B:B,[1]门店类型!$C:$Q,15,0)</f>
        <v>0</v>
      </c>
      <c r="P129" s="23"/>
      <c r="Q129" s="23">
        <f>VLOOKUP(B:B,[1]门店类型!$C:$J,8,0)</f>
        <v>27805.33</v>
      </c>
      <c r="R129" s="23">
        <f t="shared" si="13"/>
        <v>27805.33</v>
      </c>
      <c r="S129" s="23">
        <f>VLOOKUP(B:B,[1]门店类型!$C:$O,13,0)</f>
        <v>0</v>
      </c>
      <c r="T129" s="23">
        <f>VLOOKUP(B:B,[1]门店类型!$C:$G,5,0)</f>
        <v>1370</v>
      </c>
      <c r="U129" s="23">
        <f t="shared" si="14"/>
        <v>1370</v>
      </c>
      <c r="V129" s="23">
        <f t="shared" si="15"/>
        <v>82210.04</v>
      </c>
      <c r="W129" s="23">
        <f t="shared" si="16"/>
        <v>27805.33</v>
      </c>
      <c r="X129" s="23">
        <f t="shared" si="17"/>
        <v>1370</v>
      </c>
      <c r="Y129" s="35">
        <f t="shared" si="18"/>
        <v>0.736649103942652</v>
      </c>
      <c r="Z129" s="35">
        <f t="shared" si="19"/>
        <v>0.732799125026355</v>
      </c>
    </row>
    <row r="130" s="1" customFormat="1" spans="1:26">
      <c r="A130" s="3">
        <v>129</v>
      </c>
      <c r="B130" s="3">
        <v>104430</v>
      </c>
      <c r="C130" s="3" t="s">
        <v>161</v>
      </c>
      <c r="D130" s="3" t="s">
        <v>147</v>
      </c>
      <c r="E130" s="6">
        <f t="shared" ref="E130:E146" si="22">I130*31</f>
        <v>117800</v>
      </c>
      <c r="F130" s="6">
        <f t="shared" ref="F130:F146" si="23">J130*31</f>
        <v>38874</v>
      </c>
      <c r="G130" s="7">
        <f t="shared" si="20"/>
        <v>1178</v>
      </c>
      <c r="H130" s="12">
        <v>0.33</v>
      </c>
      <c r="I130" s="27">
        <v>3800</v>
      </c>
      <c r="J130" s="3">
        <f t="shared" si="21"/>
        <v>1254</v>
      </c>
      <c r="K130" s="22">
        <v>38</v>
      </c>
      <c r="L130" s="23">
        <f>VLOOKUP(B:B,[1]门店类型!$C:$I,7,0)</f>
        <v>66776.63</v>
      </c>
      <c r="M130" s="23">
        <f>VLOOKUP(B:B,[1]门店类型!$C:$P,14,0)</f>
        <v>14610</v>
      </c>
      <c r="N130" s="23">
        <f t="shared" ref="N130:N146" si="24">L130-M130</f>
        <v>52166.63</v>
      </c>
      <c r="O130" s="23">
        <f>VLOOKUP(B:B,[1]门店类型!$C:$Q,15,0)</f>
        <v>-7461.15</v>
      </c>
      <c r="P130" s="23"/>
      <c r="Q130" s="23">
        <f>VLOOKUP(B:B,[1]门店类型!$C:$J,8,0)</f>
        <v>11784.37</v>
      </c>
      <c r="R130" s="23">
        <f t="shared" ref="R130:R146" si="25">Q130-O130</f>
        <v>19245.52</v>
      </c>
      <c r="S130" s="23">
        <f>VLOOKUP(B:B,[1]门店类型!$C:$O,13,0)</f>
        <v>79</v>
      </c>
      <c r="T130" s="23">
        <f>VLOOKUP(B:B,[1]门店类型!$C:$G,5,0)</f>
        <v>1091</v>
      </c>
      <c r="U130" s="23">
        <f t="shared" ref="U130:U146" si="26">T130-S130</f>
        <v>1012</v>
      </c>
      <c r="V130" s="23">
        <f t="shared" ref="V130:V146" si="27">N130</f>
        <v>52166.63</v>
      </c>
      <c r="W130" s="23">
        <f t="shared" ref="W130:W146" si="28">R130</f>
        <v>19245.52</v>
      </c>
      <c r="X130" s="23">
        <f t="shared" ref="X130:X146" si="29">U130</f>
        <v>1012</v>
      </c>
      <c r="Y130" s="35">
        <f t="shared" ref="Y130:Y146" si="30">V130/E130</f>
        <v>0.442840662139219</v>
      </c>
      <c r="Z130" s="35">
        <f t="shared" ref="Z130:Z146" si="31">W130/F130</f>
        <v>0.495074342748367</v>
      </c>
    </row>
    <row r="131" s="1" customFormat="1" spans="1:26">
      <c r="A131" s="3">
        <v>130</v>
      </c>
      <c r="B131" s="3">
        <v>105751</v>
      </c>
      <c r="C131" s="3" t="s">
        <v>162</v>
      </c>
      <c r="D131" s="3" t="s">
        <v>147</v>
      </c>
      <c r="E131" s="6">
        <f t="shared" si="22"/>
        <v>170500</v>
      </c>
      <c r="F131" s="6">
        <f t="shared" si="23"/>
        <v>56265</v>
      </c>
      <c r="G131" s="7">
        <f t="shared" si="20"/>
        <v>1736</v>
      </c>
      <c r="H131" s="12">
        <v>0.33</v>
      </c>
      <c r="I131" s="27">
        <v>5500</v>
      </c>
      <c r="J131" s="3">
        <f t="shared" si="21"/>
        <v>1815</v>
      </c>
      <c r="K131" s="22">
        <v>56</v>
      </c>
      <c r="L131" s="23">
        <f>VLOOKUP(B:B,[1]门店类型!$C:$I,7,0)</f>
        <v>111579.94</v>
      </c>
      <c r="M131" s="23">
        <f>VLOOKUP(B:B,[1]门店类型!$C:$P,14,0)</f>
        <v>0</v>
      </c>
      <c r="N131" s="23">
        <f t="shared" si="24"/>
        <v>111579.94</v>
      </c>
      <c r="O131" s="23">
        <f>VLOOKUP(B:B,[1]门店类型!$C:$Q,15,0)</f>
        <v>0</v>
      </c>
      <c r="P131" s="23"/>
      <c r="Q131" s="23">
        <f>VLOOKUP(B:B,[1]门店类型!$C:$J,8,0)</f>
        <v>38312.26</v>
      </c>
      <c r="R131" s="23">
        <f t="shared" si="25"/>
        <v>38312.26</v>
      </c>
      <c r="S131" s="23">
        <f>VLOOKUP(B:B,[1]门店类型!$C:$O,13,0)</f>
        <v>0</v>
      </c>
      <c r="T131" s="23">
        <f>VLOOKUP(B:B,[1]门店类型!$C:$G,5,0)</f>
        <v>1865</v>
      </c>
      <c r="U131" s="23">
        <f t="shared" si="26"/>
        <v>1865</v>
      </c>
      <c r="V131" s="23">
        <f t="shared" si="27"/>
        <v>111579.94</v>
      </c>
      <c r="W131" s="23">
        <f t="shared" si="28"/>
        <v>38312.26</v>
      </c>
      <c r="X131" s="23">
        <f t="shared" si="29"/>
        <v>1865</v>
      </c>
      <c r="Y131" s="35">
        <f t="shared" si="30"/>
        <v>0.65442780058651</v>
      </c>
      <c r="Z131" s="35">
        <f t="shared" si="31"/>
        <v>0.680925264373945</v>
      </c>
    </row>
    <row r="132" s="1" customFormat="1" spans="1:26">
      <c r="A132" s="3">
        <v>131</v>
      </c>
      <c r="B132" s="3">
        <v>106399</v>
      </c>
      <c r="C132" s="3" t="s">
        <v>163</v>
      </c>
      <c r="D132" s="3" t="s">
        <v>147</v>
      </c>
      <c r="E132" s="6">
        <f t="shared" si="22"/>
        <v>223200</v>
      </c>
      <c r="F132" s="6">
        <f t="shared" si="23"/>
        <v>73656</v>
      </c>
      <c r="G132" s="7">
        <f t="shared" si="20"/>
        <v>2139</v>
      </c>
      <c r="H132" s="12">
        <v>0.33</v>
      </c>
      <c r="I132" s="27">
        <v>7200</v>
      </c>
      <c r="J132" s="3">
        <f t="shared" si="21"/>
        <v>2376</v>
      </c>
      <c r="K132" s="22">
        <v>69</v>
      </c>
      <c r="L132" s="23">
        <f>VLOOKUP(B:B,[1]门店类型!$C:$I,7,0)</f>
        <v>165812.68</v>
      </c>
      <c r="M132" s="23">
        <f>VLOOKUP(B:B,[1]门店类型!$C:$P,14,0)</f>
        <v>6834</v>
      </c>
      <c r="N132" s="23">
        <f t="shared" si="24"/>
        <v>158978.68</v>
      </c>
      <c r="O132" s="23">
        <f>VLOOKUP(B:B,[1]门店类型!$C:$Q,15,0)</f>
        <v>-3505.74</v>
      </c>
      <c r="P132" s="23"/>
      <c r="Q132" s="23">
        <f>VLOOKUP(B:B,[1]门店类型!$C:$J,8,0)</f>
        <v>52007.24</v>
      </c>
      <c r="R132" s="23">
        <f t="shared" si="25"/>
        <v>55512.98</v>
      </c>
      <c r="S132" s="23">
        <f>VLOOKUP(B:B,[1]门店类型!$C:$O,13,0)</f>
        <v>36</v>
      </c>
      <c r="T132" s="23">
        <f>VLOOKUP(B:B,[1]门店类型!$C:$G,5,0)</f>
        <v>2130</v>
      </c>
      <c r="U132" s="23">
        <f t="shared" si="26"/>
        <v>2094</v>
      </c>
      <c r="V132" s="23">
        <f t="shared" si="27"/>
        <v>158978.68</v>
      </c>
      <c r="W132" s="23">
        <f t="shared" si="28"/>
        <v>55512.98</v>
      </c>
      <c r="X132" s="23">
        <f t="shared" si="29"/>
        <v>2094</v>
      </c>
      <c r="Y132" s="35">
        <f t="shared" si="30"/>
        <v>0.712270071684588</v>
      </c>
      <c r="Z132" s="35">
        <f t="shared" si="31"/>
        <v>0.75367899424351</v>
      </c>
    </row>
    <row r="133" s="1" customFormat="1" spans="1:26">
      <c r="A133" s="3">
        <v>132</v>
      </c>
      <c r="B133" s="3">
        <v>106568</v>
      </c>
      <c r="C133" s="3" t="s">
        <v>164</v>
      </c>
      <c r="D133" s="3" t="s">
        <v>147</v>
      </c>
      <c r="E133" s="6">
        <f t="shared" si="22"/>
        <v>93000</v>
      </c>
      <c r="F133" s="6">
        <f t="shared" si="23"/>
        <v>30690</v>
      </c>
      <c r="G133" s="7">
        <f t="shared" si="20"/>
        <v>1209</v>
      </c>
      <c r="H133" s="12">
        <v>0.33</v>
      </c>
      <c r="I133" s="27">
        <v>3000</v>
      </c>
      <c r="J133" s="3">
        <f t="shared" si="21"/>
        <v>990</v>
      </c>
      <c r="K133" s="22">
        <v>39</v>
      </c>
      <c r="L133" s="23">
        <f>VLOOKUP(B:B,[1]门店类型!$C:$I,7,0)</f>
        <v>57520.46</v>
      </c>
      <c r="M133" s="23">
        <f>VLOOKUP(B:B,[1]门店类型!$C:$P,14,0)</f>
        <v>4020</v>
      </c>
      <c r="N133" s="23">
        <f t="shared" si="24"/>
        <v>53500.46</v>
      </c>
      <c r="O133" s="23">
        <f>VLOOKUP(B:B,[1]门店类型!$C:$Q,15,0)</f>
        <v>-2062.2</v>
      </c>
      <c r="P133" s="23"/>
      <c r="Q133" s="23">
        <f>VLOOKUP(B:B,[1]门店类型!$C:$J,8,0)</f>
        <v>21583.16</v>
      </c>
      <c r="R133" s="23">
        <f t="shared" si="25"/>
        <v>23645.36</v>
      </c>
      <c r="S133" s="23">
        <f>VLOOKUP(B:B,[1]门店类型!$C:$O,13,0)</f>
        <v>20</v>
      </c>
      <c r="T133" s="23">
        <f>VLOOKUP(B:B,[1]门店类型!$C:$G,5,0)</f>
        <v>1283</v>
      </c>
      <c r="U133" s="23">
        <f t="shared" si="26"/>
        <v>1263</v>
      </c>
      <c r="V133" s="23">
        <f t="shared" si="27"/>
        <v>53500.46</v>
      </c>
      <c r="W133" s="23">
        <f t="shared" si="28"/>
        <v>23645.36</v>
      </c>
      <c r="X133" s="23">
        <f t="shared" si="29"/>
        <v>1263</v>
      </c>
      <c r="Y133" s="35">
        <f t="shared" si="30"/>
        <v>0.57527376344086</v>
      </c>
      <c r="Z133" s="35">
        <f t="shared" si="31"/>
        <v>0.770458129683936</v>
      </c>
    </row>
    <row r="134" s="1" customFormat="1" spans="1:26">
      <c r="A134" s="3">
        <v>133</v>
      </c>
      <c r="B134" s="3">
        <v>113025</v>
      </c>
      <c r="C134" s="3" t="s">
        <v>165</v>
      </c>
      <c r="D134" s="3" t="s">
        <v>147</v>
      </c>
      <c r="E134" s="6">
        <f t="shared" si="22"/>
        <v>139500</v>
      </c>
      <c r="F134" s="6">
        <f t="shared" si="23"/>
        <v>46035</v>
      </c>
      <c r="G134" s="7">
        <f t="shared" si="20"/>
        <v>1426</v>
      </c>
      <c r="H134" s="12">
        <v>0.33</v>
      </c>
      <c r="I134" s="27">
        <v>4500</v>
      </c>
      <c r="J134" s="3">
        <f t="shared" si="21"/>
        <v>1485</v>
      </c>
      <c r="K134" s="22">
        <v>46</v>
      </c>
      <c r="L134" s="23">
        <f>VLOOKUP(B:B,[1]门店类型!$C:$I,7,0)</f>
        <v>83480.41</v>
      </c>
      <c r="M134" s="23">
        <f>VLOOKUP(B:B,[1]门店类型!$C:$P,14,0)</f>
        <v>0</v>
      </c>
      <c r="N134" s="23">
        <f t="shared" si="24"/>
        <v>83480.41</v>
      </c>
      <c r="O134" s="23">
        <f>VLOOKUP(B:B,[1]门店类型!$C:$Q,15,0)</f>
        <v>0</v>
      </c>
      <c r="P134" s="23"/>
      <c r="Q134" s="23">
        <f>VLOOKUP(B:B,[1]门店类型!$C:$J,8,0)</f>
        <v>29559.97</v>
      </c>
      <c r="R134" s="23">
        <f t="shared" si="25"/>
        <v>29559.97</v>
      </c>
      <c r="S134" s="23">
        <f>VLOOKUP(B:B,[1]门店类型!$C:$O,13,0)</f>
        <v>0</v>
      </c>
      <c r="T134" s="23">
        <f>VLOOKUP(B:B,[1]门店类型!$C:$G,5,0)</f>
        <v>1500</v>
      </c>
      <c r="U134" s="23">
        <f t="shared" si="26"/>
        <v>1500</v>
      </c>
      <c r="V134" s="23">
        <f t="shared" si="27"/>
        <v>83480.41</v>
      </c>
      <c r="W134" s="23">
        <f t="shared" si="28"/>
        <v>29559.97</v>
      </c>
      <c r="X134" s="23">
        <f t="shared" si="29"/>
        <v>1500</v>
      </c>
      <c r="Y134" s="35">
        <f t="shared" si="30"/>
        <v>0.598425878136201</v>
      </c>
      <c r="Z134" s="35">
        <f t="shared" si="31"/>
        <v>0.642119474313023</v>
      </c>
    </row>
    <row r="135" s="1" customFormat="1" spans="1:26">
      <c r="A135" s="3">
        <v>134</v>
      </c>
      <c r="B135" s="3">
        <v>113298</v>
      </c>
      <c r="C135" s="3" t="s">
        <v>166</v>
      </c>
      <c r="D135" s="3" t="s">
        <v>147</v>
      </c>
      <c r="E135" s="6">
        <f t="shared" si="22"/>
        <v>93000</v>
      </c>
      <c r="F135" s="6">
        <f t="shared" si="23"/>
        <v>30690</v>
      </c>
      <c r="G135" s="7">
        <f t="shared" si="20"/>
        <v>682</v>
      </c>
      <c r="H135" s="12">
        <v>0.33</v>
      </c>
      <c r="I135" s="27">
        <v>3000</v>
      </c>
      <c r="J135" s="3">
        <f t="shared" si="21"/>
        <v>990</v>
      </c>
      <c r="K135" s="22">
        <v>22</v>
      </c>
      <c r="L135" s="23">
        <f>VLOOKUP(B:B,[1]门店类型!$C:$I,7,0)</f>
        <v>21779.97</v>
      </c>
      <c r="M135" s="23">
        <f>VLOOKUP(B:B,[1]门店类型!$C:$P,14,0)</f>
        <v>0</v>
      </c>
      <c r="N135" s="23">
        <f t="shared" si="24"/>
        <v>21779.97</v>
      </c>
      <c r="O135" s="23">
        <f>VLOOKUP(B:B,[1]门店类型!$C:$Q,15,0)</f>
        <v>0</v>
      </c>
      <c r="P135" s="23"/>
      <c r="Q135" s="23">
        <f>VLOOKUP(B:B,[1]门店类型!$C:$J,8,0)</f>
        <v>7694.72</v>
      </c>
      <c r="R135" s="23">
        <f t="shared" si="25"/>
        <v>7694.72</v>
      </c>
      <c r="S135" s="23">
        <f>VLOOKUP(B:B,[1]门店类型!$C:$O,13,0)</f>
        <v>0</v>
      </c>
      <c r="T135" s="23">
        <f>VLOOKUP(B:B,[1]门店类型!$C:$G,5,0)</f>
        <v>431</v>
      </c>
      <c r="U135" s="23">
        <f t="shared" si="26"/>
        <v>431</v>
      </c>
      <c r="V135" s="23">
        <f t="shared" si="27"/>
        <v>21779.97</v>
      </c>
      <c r="W135" s="23">
        <f t="shared" si="28"/>
        <v>7694.72</v>
      </c>
      <c r="X135" s="23">
        <f t="shared" si="29"/>
        <v>431</v>
      </c>
      <c r="Y135" s="35">
        <f t="shared" si="30"/>
        <v>0.234193225806452</v>
      </c>
      <c r="Z135" s="35">
        <f t="shared" si="31"/>
        <v>0.250724014336918</v>
      </c>
    </row>
    <row r="136" s="1" customFormat="1" spans="1:26">
      <c r="A136" s="3">
        <v>135</v>
      </c>
      <c r="B136" s="3">
        <v>113833</v>
      </c>
      <c r="C136" s="3" t="s">
        <v>167</v>
      </c>
      <c r="D136" s="3" t="s">
        <v>147</v>
      </c>
      <c r="E136" s="6">
        <f t="shared" si="22"/>
        <v>148800</v>
      </c>
      <c r="F136" s="6">
        <f t="shared" si="23"/>
        <v>52080</v>
      </c>
      <c r="G136" s="7">
        <f t="shared" si="20"/>
        <v>1798</v>
      </c>
      <c r="H136" s="12">
        <v>0.35</v>
      </c>
      <c r="I136" s="27">
        <v>4800</v>
      </c>
      <c r="J136" s="3">
        <f t="shared" si="21"/>
        <v>1680</v>
      </c>
      <c r="K136" s="22">
        <v>58</v>
      </c>
      <c r="L136" s="23">
        <f>VLOOKUP(B:B,[1]门店类型!$C:$I,7,0)</f>
        <v>115673.35</v>
      </c>
      <c r="M136" s="23">
        <f>VLOOKUP(B:B,[1]门店类型!$C:$P,14,0)</f>
        <v>0</v>
      </c>
      <c r="N136" s="23">
        <f t="shared" si="24"/>
        <v>115673.35</v>
      </c>
      <c r="O136" s="23">
        <f>VLOOKUP(B:B,[1]门店类型!$C:$Q,15,0)</f>
        <v>0</v>
      </c>
      <c r="P136" s="23"/>
      <c r="Q136" s="23">
        <f>VLOOKUP(B:B,[1]门店类型!$C:$J,8,0)</f>
        <v>47514.05</v>
      </c>
      <c r="R136" s="23">
        <f t="shared" si="25"/>
        <v>47514.05</v>
      </c>
      <c r="S136" s="23">
        <f>VLOOKUP(B:B,[1]门店类型!$C:$O,13,0)</f>
        <v>0</v>
      </c>
      <c r="T136" s="23">
        <f>VLOOKUP(B:B,[1]门店类型!$C:$G,5,0)</f>
        <v>1794</v>
      </c>
      <c r="U136" s="23">
        <f t="shared" si="26"/>
        <v>1794</v>
      </c>
      <c r="V136" s="23">
        <f t="shared" si="27"/>
        <v>115673.35</v>
      </c>
      <c r="W136" s="23">
        <f t="shared" si="28"/>
        <v>47514.05</v>
      </c>
      <c r="X136" s="23">
        <f t="shared" si="29"/>
        <v>1794</v>
      </c>
      <c r="Y136" s="35">
        <f t="shared" si="30"/>
        <v>0.777374663978495</v>
      </c>
      <c r="Z136" s="35">
        <f t="shared" si="31"/>
        <v>0.912328149001536</v>
      </c>
    </row>
    <row r="137" s="1" customFormat="1" spans="1:26">
      <c r="A137" s="3">
        <v>136</v>
      </c>
      <c r="B137" s="3">
        <v>2304</v>
      </c>
      <c r="C137" s="3" t="s">
        <v>168</v>
      </c>
      <c r="D137" s="3" t="s">
        <v>147</v>
      </c>
      <c r="E137" s="6">
        <f t="shared" si="22"/>
        <v>170500</v>
      </c>
      <c r="F137" s="6">
        <f t="shared" si="23"/>
        <v>56265</v>
      </c>
      <c r="G137" s="7">
        <f t="shared" si="20"/>
        <v>1767</v>
      </c>
      <c r="H137" s="12">
        <v>0.33</v>
      </c>
      <c r="I137" s="27">
        <v>5500</v>
      </c>
      <c r="J137" s="3">
        <f t="shared" si="21"/>
        <v>1815</v>
      </c>
      <c r="K137" s="22">
        <v>57</v>
      </c>
      <c r="L137" s="23">
        <f>VLOOKUP(B:B,[1]门店类型!$C:$I,7,0)</f>
        <v>137803.42</v>
      </c>
      <c r="M137" s="23">
        <f>VLOOKUP(B:B,[1]门店类型!$C:$P,14,0)</f>
        <v>24246</v>
      </c>
      <c r="N137" s="23">
        <f t="shared" si="24"/>
        <v>113557.42</v>
      </c>
      <c r="O137" s="23">
        <f>VLOOKUP(B:B,[1]门店类型!$C:$Q,15,0)</f>
        <v>-12517.2</v>
      </c>
      <c r="P137" s="23"/>
      <c r="Q137" s="23">
        <f>VLOOKUP(B:B,[1]门店类型!$C:$J,8,0)</f>
        <v>24177.4</v>
      </c>
      <c r="R137" s="23">
        <f t="shared" si="25"/>
        <v>36694.6</v>
      </c>
      <c r="S137" s="23">
        <f>VLOOKUP(B:B,[1]门店类型!$C:$O,13,0)</f>
        <v>120</v>
      </c>
      <c r="T137" s="23">
        <f>VLOOKUP(B:B,[1]门店类型!$C:$G,5,0)</f>
        <v>1902</v>
      </c>
      <c r="U137" s="23">
        <f t="shared" si="26"/>
        <v>1782</v>
      </c>
      <c r="V137" s="23">
        <f t="shared" si="27"/>
        <v>113557.42</v>
      </c>
      <c r="W137" s="23">
        <f t="shared" si="28"/>
        <v>36694.6</v>
      </c>
      <c r="X137" s="23">
        <f t="shared" si="29"/>
        <v>1782</v>
      </c>
      <c r="Y137" s="35">
        <f t="shared" si="30"/>
        <v>0.666025923753666</v>
      </c>
      <c r="Z137" s="35">
        <f t="shared" si="31"/>
        <v>0.652174531236115</v>
      </c>
    </row>
    <row r="138" s="1" customFormat="1" spans="1:26">
      <c r="A138" s="3">
        <v>137</v>
      </c>
      <c r="B138" s="3">
        <v>114286</v>
      </c>
      <c r="C138" s="3" t="s">
        <v>169</v>
      </c>
      <c r="D138" s="3" t="s">
        <v>147</v>
      </c>
      <c r="E138" s="6">
        <f t="shared" si="22"/>
        <v>217000</v>
      </c>
      <c r="F138" s="6">
        <f t="shared" si="23"/>
        <v>71610</v>
      </c>
      <c r="G138" s="7">
        <f t="shared" si="20"/>
        <v>2108</v>
      </c>
      <c r="H138" s="12">
        <v>0.33</v>
      </c>
      <c r="I138" s="27">
        <v>7000</v>
      </c>
      <c r="J138" s="3">
        <f t="shared" si="21"/>
        <v>2310</v>
      </c>
      <c r="K138" s="22">
        <v>68</v>
      </c>
      <c r="L138" s="23">
        <f>VLOOKUP(B:B,[1]门店类型!$C:$I,7,0)</f>
        <v>160773.54</v>
      </c>
      <c r="M138" s="23">
        <f>VLOOKUP(B:B,[1]门店类型!$C:$P,14,0)</f>
        <v>0</v>
      </c>
      <c r="N138" s="23">
        <f t="shared" si="24"/>
        <v>160773.54</v>
      </c>
      <c r="O138" s="23">
        <f>VLOOKUP(B:B,[1]门店类型!$C:$Q,15,0)</f>
        <v>0</v>
      </c>
      <c r="P138" s="23"/>
      <c r="Q138" s="23">
        <f>VLOOKUP(B:B,[1]门店类型!$C:$J,8,0)</f>
        <v>49192.62</v>
      </c>
      <c r="R138" s="23">
        <f t="shared" si="25"/>
        <v>49192.62</v>
      </c>
      <c r="S138" s="23">
        <f>VLOOKUP(B:B,[1]门店类型!$C:$O,13,0)</f>
        <v>0</v>
      </c>
      <c r="T138" s="23">
        <f>VLOOKUP(B:B,[1]门店类型!$C:$G,5,0)</f>
        <v>2071</v>
      </c>
      <c r="U138" s="23">
        <f t="shared" si="26"/>
        <v>2071</v>
      </c>
      <c r="V138" s="23">
        <f t="shared" si="27"/>
        <v>160773.54</v>
      </c>
      <c r="W138" s="23">
        <f t="shared" si="28"/>
        <v>49192.62</v>
      </c>
      <c r="X138" s="23">
        <f t="shared" si="29"/>
        <v>2071</v>
      </c>
      <c r="Y138" s="35">
        <f t="shared" si="30"/>
        <v>0.740891889400922</v>
      </c>
      <c r="Z138" s="35">
        <f t="shared" si="31"/>
        <v>0.686951822371177</v>
      </c>
    </row>
    <row r="139" s="1" customFormat="1" spans="1:26">
      <c r="A139" s="3">
        <v>138</v>
      </c>
      <c r="B139" s="3">
        <v>2153</v>
      </c>
      <c r="C139" s="3" t="s">
        <v>170</v>
      </c>
      <c r="D139" s="3" t="s">
        <v>147</v>
      </c>
      <c r="E139" s="6">
        <f t="shared" si="22"/>
        <v>139500</v>
      </c>
      <c r="F139" s="6">
        <f t="shared" si="23"/>
        <v>46035</v>
      </c>
      <c r="G139" s="7">
        <f t="shared" si="20"/>
        <v>1736</v>
      </c>
      <c r="H139" s="12">
        <v>0.33</v>
      </c>
      <c r="I139" s="27">
        <v>4500</v>
      </c>
      <c r="J139" s="3">
        <f t="shared" si="21"/>
        <v>1485</v>
      </c>
      <c r="K139" s="22">
        <v>56</v>
      </c>
      <c r="L139" s="23">
        <f>VLOOKUP(B:B,[1]门店类型!$C:$I,7,0)</f>
        <v>90026.48</v>
      </c>
      <c r="M139" s="23">
        <f>VLOOKUP(B:B,[1]门店类型!$C:$P,14,0)</f>
        <v>0</v>
      </c>
      <c r="N139" s="23">
        <f t="shared" si="24"/>
        <v>90026.48</v>
      </c>
      <c r="O139" s="23">
        <f>VLOOKUP(B:B,[1]门店类型!$C:$Q,15,0)</f>
        <v>0</v>
      </c>
      <c r="P139" s="23"/>
      <c r="Q139" s="23">
        <f>VLOOKUP(B:B,[1]门店类型!$C:$J,8,0)</f>
        <v>34874.36</v>
      </c>
      <c r="R139" s="23">
        <f t="shared" si="25"/>
        <v>34874.36</v>
      </c>
      <c r="S139" s="23">
        <f>VLOOKUP(B:B,[1]门店类型!$C:$O,13,0)</f>
        <v>0</v>
      </c>
      <c r="T139" s="23">
        <f>VLOOKUP(B:B,[1]门店类型!$C:$G,5,0)</f>
        <v>2091</v>
      </c>
      <c r="U139" s="23">
        <f t="shared" si="26"/>
        <v>2091</v>
      </c>
      <c r="V139" s="23">
        <f t="shared" si="27"/>
        <v>90026.48</v>
      </c>
      <c r="W139" s="23">
        <f t="shared" si="28"/>
        <v>34874.36</v>
      </c>
      <c r="X139" s="23">
        <f t="shared" si="29"/>
        <v>2091</v>
      </c>
      <c r="Y139" s="35">
        <f t="shared" si="30"/>
        <v>0.645351111111111</v>
      </c>
      <c r="Z139" s="35">
        <f t="shared" si="31"/>
        <v>0.757561855110242</v>
      </c>
    </row>
    <row r="140" s="1" customFormat="1" spans="1:26">
      <c r="A140" s="3">
        <v>139</v>
      </c>
      <c r="B140" s="3">
        <v>115971</v>
      </c>
      <c r="C140" s="3" t="s">
        <v>171</v>
      </c>
      <c r="D140" s="3" t="s">
        <v>147</v>
      </c>
      <c r="E140" s="6">
        <f t="shared" si="22"/>
        <v>124000</v>
      </c>
      <c r="F140" s="6">
        <f t="shared" si="23"/>
        <v>40920</v>
      </c>
      <c r="G140" s="7">
        <f t="shared" si="20"/>
        <v>1178</v>
      </c>
      <c r="H140" s="12">
        <v>0.33</v>
      </c>
      <c r="I140" s="27">
        <v>4000</v>
      </c>
      <c r="J140" s="3">
        <f t="shared" si="21"/>
        <v>1320</v>
      </c>
      <c r="K140" s="22">
        <v>38</v>
      </c>
      <c r="L140" s="23">
        <f>VLOOKUP(B:B,[1]门店类型!$C:$I,7,0)</f>
        <v>90841.06</v>
      </c>
      <c r="M140" s="23">
        <f>VLOOKUP(B:B,[1]门店类型!$C:$P,14,0)</f>
        <v>0</v>
      </c>
      <c r="N140" s="23">
        <f t="shared" si="24"/>
        <v>90841.06</v>
      </c>
      <c r="O140" s="23">
        <f>VLOOKUP(B:B,[1]门店类型!$C:$Q,15,0)</f>
        <v>0</v>
      </c>
      <c r="P140" s="23"/>
      <c r="Q140" s="23">
        <f>VLOOKUP(B:B,[1]门店类型!$C:$J,8,0)</f>
        <v>32106.66</v>
      </c>
      <c r="R140" s="23">
        <f t="shared" si="25"/>
        <v>32106.66</v>
      </c>
      <c r="S140" s="23">
        <f>VLOOKUP(B:B,[1]门店类型!$C:$O,13,0)</f>
        <v>0</v>
      </c>
      <c r="T140" s="23">
        <f>VLOOKUP(B:B,[1]门店类型!$C:$G,5,0)</f>
        <v>1294</v>
      </c>
      <c r="U140" s="23">
        <f t="shared" si="26"/>
        <v>1294</v>
      </c>
      <c r="V140" s="23">
        <f t="shared" si="27"/>
        <v>90841.06</v>
      </c>
      <c r="W140" s="23">
        <f t="shared" si="28"/>
        <v>32106.66</v>
      </c>
      <c r="X140" s="23">
        <f t="shared" si="29"/>
        <v>1294</v>
      </c>
      <c r="Y140" s="35">
        <f t="shared" si="30"/>
        <v>0.732589193548387</v>
      </c>
      <c r="Z140" s="35">
        <f t="shared" si="31"/>
        <v>0.784620234604106</v>
      </c>
    </row>
    <row r="141" s="1" customFormat="1" spans="1:26">
      <c r="A141" s="3">
        <v>140</v>
      </c>
      <c r="B141" s="3">
        <v>118074</v>
      </c>
      <c r="C141" s="3" t="s">
        <v>172</v>
      </c>
      <c r="D141" s="3" t="s">
        <v>147</v>
      </c>
      <c r="E141" s="6">
        <f t="shared" si="22"/>
        <v>272800</v>
      </c>
      <c r="F141" s="6">
        <f t="shared" si="23"/>
        <v>90024</v>
      </c>
      <c r="G141" s="7">
        <f t="shared" si="20"/>
        <v>2883</v>
      </c>
      <c r="H141" s="12">
        <v>0.33</v>
      </c>
      <c r="I141" s="27">
        <v>8800</v>
      </c>
      <c r="J141" s="3">
        <f t="shared" si="21"/>
        <v>2904</v>
      </c>
      <c r="K141" s="22">
        <v>93</v>
      </c>
      <c r="L141" s="23">
        <f>VLOOKUP(B:B,[1]门店类型!$C:$I,7,0)</f>
        <v>187905.26</v>
      </c>
      <c r="M141" s="23">
        <f>VLOOKUP(B:B,[1]门店类型!$C:$P,14,0)</f>
        <v>0</v>
      </c>
      <c r="N141" s="23">
        <f t="shared" si="24"/>
        <v>187905.26</v>
      </c>
      <c r="O141" s="23">
        <f>VLOOKUP(B:B,[1]门店类型!$C:$Q,15,0)</f>
        <v>0</v>
      </c>
      <c r="P141" s="23"/>
      <c r="Q141" s="23">
        <f>VLOOKUP(B:B,[1]门店类型!$C:$J,8,0)</f>
        <v>70012.79</v>
      </c>
      <c r="R141" s="23">
        <f t="shared" si="25"/>
        <v>70012.79</v>
      </c>
      <c r="S141" s="23">
        <f>VLOOKUP(B:B,[1]门店类型!$C:$O,13,0)</f>
        <v>0</v>
      </c>
      <c r="T141" s="23">
        <f>VLOOKUP(B:B,[1]门店类型!$C:$G,5,0)</f>
        <v>2694</v>
      </c>
      <c r="U141" s="23">
        <f t="shared" si="26"/>
        <v>2694</v>
      </c>
      <c r="V141" s="23">
        <f t="shared" si="27"/>
        <v>187905.26</v>
      </c>
      <c r="W141" s="23">
        <f t="shared" si="28"/>
        <v>70012.79</v>
      </c>
      <c r="X141" s="23">
        <f t="shared" si="29"/>
        <v>2694</v>
      </c>
      <c r="Y141" s="35">
        <f t="shared" si="30"/>
        <v>0.688802272727273</v>
      </c>
      <c r="Z141" s="35">
        <f t="shared" si="31"/>
        <v>0.777712498889185</v>
      </c>
    </row>
    <row r="142" s="1" customFormat="1" spans="1:26">
      <c r="A142" s="3">
        <v>141</v>
      </c>
      <c r="B142" s="3">
        <v>118951</v>
      </c>
      <c r="C142" s="3" t="s">
        <v>173</v>
      </c>
      <c r="D142" s="3" t="s">
        <v>147</v>
      </c>
      <c r="E142" s="6">
        <f t="shared" si="22"/>
        <v>130200</v>
      </c>
      <c r="F142" s="6">
        <f t="shared" si="23"/>
        <v>42966</v>
      </c>
      <c r="G142" s="7">
        <f t="shared" si="20"/>
        <v>1457</v>
      </c>
      <c r="H142" s="12">
        <v>0.33</v>
      </c>
      <c r="I142" s="27">
        <v>4200</v>
      </c>
      <c r="J142" s="3">
        <f t="shared" si="21"/>
        <v>1386</v>
      </c>
      <c r="K142" s="22">
        <v>47</v>
      </c>
      <c r="L142" s="23">
        <f>VLOOKUP(B:B,[1]门店类型!$C:$I,7,0)</f>
        <v>99642.24</v>
      </c>
      <c r="M142" s="23">
        <f>VLOOKUP(B:B,[1]门店类型!$C:$P,14,0)</f>
        <v>7158</v>
      </c>
      <c r="N142" s="23">
        <f t="shared" si="24"/>
        <v>92484.24</v>
      </c>
      <c r="O142" s="23">
        <f>VLOOKUP(B:B,[1]门店类型!$C:$Q,15,0)</f>
        <v>-3651.81</v>
      </c>
      <c r="P142" s="23"/>
      <c r="Q142" s="23">
        <f>VLOOKUP(B:B,[1]门店类型!$C:$J,8,0)</f>
        <v>29902.92</v>
      </c>
      <c r="R142" s="23">
        <f t="shared" si="25"/>
        <v>33554.73</v>
      </c>
      <c r="S142" s="23">
        <f>VLOOKUP(B:B,[1]门店类型!$C:$O,13,0)</f>
        <v>39</v>
      </c>
      <c r="T142" s="23">
        <f>VLOOKUP(B:B,[1]门店类型!$C:$G,5,0)</f>
        <v>1527</v>
      </c>
      <c r="U142" s="23">
        <f t="shared" si="26"/>
        <v>1488</v>
      </c>
      <c r="V142" s="23">
        <f t="shared" si="27"/>
        <v>92484.24</v>
      </c>
      <c r="W142" s="23">
        <f t="shared" si="28"/>
        <v>33554.73</v>
      </c>
      <c r="X142" s="23">
        <f t="shared" si="29"/>
        <v>1488</v>
      </c>
      <c r="Y142" s="35">
        <f t="shared" si="30"/>
        <v>0.710324423963134</v>
      </c>
      <c r="Z142" s="35">
        <f t="shared" si="31"/>
        <v>0.780960061443932</v>
      </c>
    </row>
    <row r="143" s="1" customFormat="1" spans="1:26">
      <c r="A143" s="3">
        <v>142</v>
      </c>
      <c r="B143" s="3">
        <v>119263</v>
      </c>
      <c r="C143" s="3" t="s">
        <v>174</v>
      </c>
      <c r="D143" s="3" t="s">
        <v>147</v>
      </c>
      <c r="E143" s="6">
        <f t="shared" si="22"/>
        <v>179800</v>
      </c>
      <c r="F143" s="6">
        <f t="shared" si="23"/>
        <v>62930</v>
      </c>
      <c r="G143" s="7">
        <f t="shared" si="20"/>
        <v>1426</v>
      </c>
      <c r="H143" s="12">
        <v>0.35</v>
      </c>
      <c r="I143" s="27">
        <v>5800</v>
      </c>
      <c r="J143" s="3">
        <f t="shared" si="21"/>
        <v>2030</v>
      </c>
      <c r="K143" s="22">
        <v>46</v>
      </c>
      <c r="L143" s="23">
        <f>VLOOKUP(B:B,[1]门店类型!$C:$I,7,0)</f>
        <v>139181.31</v>
      </c>
      <c r="M143" s="23">
        <f>VLOOKUP(B:B,[1]门店类型!$C:$P,14,0)</f>
        <v>0</v>
      </c>
      <c r="N143" s="23">
        <f t="shared" si="24"/>
        <v>139181.31</v>
      </c>
      <c r="O143" s="23">
        <f>VLOOKUP(B:B,[1]门店类型!$C:$Q,15,0)</f>
        <v>0</v>
      </c>
      <c r="P143" s="23"/>
      <c r="Q143" s="23">
        <f>VLOOKUP(B:B,[1]门店类型!$C:$J,8,0)</f>
        <v>51265.75</v>
      </c>
      <c r="R143" s="23">
        <f t="shared" si="25"/>
        <v>51265.75</v>
      </c>
      <c r="S143" s="23">
        <f>VLOOKUP(B:B,[1]门店类型!$C:$O,13,0)</f>
        <v>0</v>
      </c>
      <c r="T143" s="23">
        <f>VLOOKUP(B:B,[1]门店类型!$C:$G,5,0)</f>
        <v>1500</v>
      </c>
      <c r="U143" s="23">
        <f t="shared" si="26"/>
        <v>1500</v>
      </c>
      <c r="V143" s="23">
        <f t="shared" si="27"/>
        <v>139181.31</v>
      </c>
      <c r="W143" s="23">
        <f t="shared" si="28"/>
        <v>51265.75</v>
      </c>
      <c r="X143" s="23">
        <f t="shared" si="29"/>
        <v>1500</v>
      </c>
      <c r="Y143" s="35">
        <f t="shared" si="30"/>
        <v>0.774089599555061</v>
      </c>
      <c r="Z143" s="35">
        <f t="shared" si="31"/>
        <v>0.814647227077705</v>
      </c>
    </row>
    <row r="144" s="1" customFormat="1" spans="1:26">
      <c r="A144" s="3">
        <v>143</v>
      </c>
      <c r="B144" s="3">
        <v>138202</v>
      </c>
      <c r="C144" s="3" t="s">
        <v>175</v>
      </c>
      <c r="D144" s="3" t="s">
        <v>147</v>
      </c>
      <c r="E144" s="6">
        <f t="shared" si="22"/>
        <v>213900</v>
      </c>
      <c r="F144" s="6">
        <f t="shared" si="23"/>
        <v>74865</v>
      </c>
      <c r="G144" s="7">
        <f t="shared" si="20"/>
        <v>1612</v>
      </c>
      <c r="H144" s="12">
        <v>0.35</v>
      </c>
      <c r="I144" s="27">
        <v>6900</v>
      </c>
      <c r="J144" s="3">
        <f t="shared" si="21"/>
        <v>2415</v>
      </c>
      <c r="K144" s="22">
        <v>52</v>
      </c>
      <c r="L144" s="23">
        <f>VLOOKUP(B:B,[1]门店类型!$C:$I,7,0)</f>
        <v>160343.25</v>
      </c>
      <c r="M144" s="23">
        <f>VLOOKUP(B:B,[1]门店类型!$C:$P,14,0)</f>
        <v>0</v>
      </c>
      <c r="N144" s="23">
        <f t="shared" si="24"/>
        <v>160343.25</v>
      </c>
      <c r="O144" s="23">
        <f>VLOOKUP(B:B,[1]门店类型!$C:$Q,15,0)</f>
        <v>0</v>
      </c>
      <c r="P144" s="23"/>
      <c r="Q144" s="23">
        <f>VLOOKUP(B:B,[1]门店类型!$C:$J,8,0)</f>
        <v>61839.67</v>
      </c>
      <c r="R144" s="23">
        <f t="shared" si="25"/>
        <v>61839.67</v>
      </c>
      <c r="S144" s="23">
        <f>VLOOKUP(B:B,[1]门店类型!$C:$O,13,0)</f>
        <v>0</v>
      </c>
      <c r="T144" s="23">
        <f>VLOOKUP(B:B,[1]门店类型!$C:$G,5,0)</f>
        <v>1635</v>
      </c>
      <c r="U144" s="23">
        <f t="shared" si="26"/>
        <v>1635</v>
      </c>
      <c r="V144" s="23">
        <f t="shared" si="27"/>
        <v>160343.25</v>
      </c>
      <c r="W144" s="23">
        <f t="shared" si="28"/>
        <v>61839.67</v>
      </c>
      <c r="X144" s="23">
        <f t="shared" si="29"/>
        <v>1635</v>
      </c>
      <c r="Y144" s="35">
        <f t="shared" si="30"/>
        <v>0.749617812061711</v>
      </c>
      <c r="Z144" s="35">
        <f t="shared" si="31"/>
        <v>0.826015761704401</v>
      </c>
    </row>
    <row r="145" s="1" customFormat="1" spans="1:26">
      <c r="A145" s="3">
        <v>144</v>
      </c>
      <c r="B145" s="3">
        <v>1950</v>
      </c>
      <c r="C145" s="3" t="s">
        <v>176</v>
      </c>
      <c r="D145" s="3" t="s">
        <v>147</v>
      </c>
      <c r="E145" s="6">
        <f t="shared" si="22"/>
        <v>108500</v>
      </c>
      <c r="F145" s="6">
        <f t="shared" si="23"/>
        <v>36890</v>
      </c>
      <c r="G145" s="7">
        <f t="shared" si="20"/>
        <v>1085</v>
      </c>
      <c r="H145" s="12">
        <v>0.34</v>
      </c>
      <c r="I145" s="27">
        <v>3500</v>
      </c>
      <c r="J145" s="3">
        <f t="shared" si="21"/>
        <v>1190</v>
      </c>
      <c r="K145" s="22">
        <v>35</v>
      </c>
      <c r="L145" s="23">
        <f>VLOOKUP(B:B,[1]门店类型!$C:$I,7,0)</f>
        <v>67884.01</v>
      </c>
      <c r="M145" s="23">
        <f>VLOOKUP(B:B,[1]门店类型!$C:$P,14,0)</f>
        <v>0</v>
      </c>
      <c r="N145" s="23">
        <f t="shared" si="24"/>
        <v>67884.01</v>
      </c>
      <c r="O145" s="23">
        <f>VLOOKUP(B:B,[1]门店类型!$C:$Q,15,0)</f>
        <v>0</v>
      </c>
      <c r="P145" s="23"/>
      <c r="Q145" s="23">
        <f>VLOOKUP(B:B,[1]门店类型!$C:$J,8,0)</f>
        <v>24527.21</v>
      </c>
      <c r="R145" s="23">
        <f t="shared" si="25"/>
        <v>24527.21</v>
      </c>
      <c r="S145" s="23">
        <f>VLOOKUP(B:B,[1]门店类型!$C:$O,13,0)</f>
        <v>0</v>
      </c>
      <c r="T145" s="23">
        <f>VLOOKUP(B:B,[1]门店类型!$C:$G,5,0)</f>
        <v>1076</v>
      </c>
      <c r="U145" s="23">
        <f t="shared" si="26"/>
        <v>1076</v>
      </c>
      <c r="V145" s="23">
        <f t="shared" si="27"/>
        <v>67884.01</v>
      </c>
      <c r="W145" s="23">
        <f t="shared" si="28"/>
        <v>24527.21</v>
      </c>
      <c r="X145" s="23">
        <f t="shared" si="29"/>
        <v>1076</v>
      </c>
      <c r="Y145" s="35">
        <f t="shared" si="30"/>
        <v>0.625659078341014</v>
      </c>
      <c r="Z145" s="35">
        <f t="shared" si="31"/>
        <v>0.664874220656004</v>
      </c>
    </row>
    <row r="146" s="1" customFormat="1" spans="1:26">
      <c r="A146" s="3">
        <v>145</v>
      </c>
      <c r="B146" s="3">
        <v>301263</v>
      </c>
      <c r="C146" s="3" t="s">
        <v>177</v>
      </c>
      <c r="D146" s="3" t="s">
        <v>147</v>
      </c>
      <c r="E146" s="6">
        <f t="shared" si="22"/>
        <v>108500</v>
      </c>
      <c r="F146" s="6">
        <f t="shared" si="23"/>
        <v>36890</v>
      </c>
      <c r="G146" s="7">
        <f t="shared" si="20"/>
        <v>961</v>
      </c>
      <c r="H146" s="12">
        <v>0.34</v>
      </c>
      <c r="I146" s="27">
        <v>3500</v>
      </c>
      <c r="J146" s="3">
        <f t="shared" si="21"/>
        <v>1190</v>
      </c>
      <c r="K146" s="22">
        <v>31</v>
      </c>
      <c r="L146" s="23">
        <f>VLOOKUP(B:B,[1]门店类型!$C:$I,7,0)</f>
        <v>47568.01</v>
      </c>
      <c r="M146" s="23">
        <f>VLOOKUP(B:B,[1]门店类型!$C:$P,14,0)</f>
        <v>0</v>
      </c>
      <c r="N146" s="23">
        <f t="shared" si="24"/>
        <v>47568.01</v>
      </c>
      <c r="O146" s="23">
        <f>VLOOKUP(B:B,[1]门店类型!$C:$Q,15,0)</f>
        <v>0</v>
      </c>
      <c r="P146" s="23"/>
      <c r="Q146" s="23">
        <f>VLOOKUP(B:B,[1]门店类型!$C:$J,8,0)</f>
        <v>17780.46</v>
      </c>
      <c r="R146" s="23">
        <f t="shared" si="25"/>
        <v>17780.46</v>
      </c>
      <c r="S146" s="23">
        <f>VLOOKUP(B:B,[1]门店类型!$C:$O,13,0)</f>
        <v>0</v>
      </c>
      <c r="T146" s="23">
        <f>VLOOKUP(B:B,[1]门店类型!$C:$G,5,0)</f>
        <v>1069</v>
      </c>
      <c r="U146" s="23">
        <f t="shared" si="26"/>
        <v>1069</v>
      </c>
      <c r="V146" s="23">
        <f t="shared" si="27"/>
        <v>47568.01</v>
      </c>
      <c r="W146" s="23">
        <f t="shared" si="28"/>
        <v>17780.46</v>
      </c>
      <c r="X146" s="23">
        <f t="shared" si="29"/>
        <v>1069</v>
      </c>
      <c r="Y146" s="35">
        <f t="shared" si="30"/>
        <v>0.438414838709677</v>
      </c>
      <c r="Z146" s="35">
        <f t="shared" si="31"/>
        <v>0.481985904039035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2024-11-14T03:11:33Z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0543A54CBA544E2B8C24284AEA5E1C49_12</vt:lpwstr>
  </property>
</Properties>
</file>