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 firstSheet="1" activeTab="1"/>
  </bookViews>
  <sheets>
    <sheet name="Sheet1" sheetId="1" state="hidden" r:id="rId1"/>
    <sheet name="Sheet1 (2)" sheetId="2" r:id="rId2"/>
  </sheets>
  <externalReferences>
    <externalReference r:id="rId3"/>
  </externalReferences>
  <definedNames>
    <definedName name="_xlnm._FilterDatabase" localSheetId="0" hidden="1">Sheet1!$A$1:$V$145</definedName>
    <definedName name="_xlnm._FilterDatabase" localSheetId="1" hidden="1">'Sheet1 (2)'!$C$1:$C$27</definedName>
  </definedNames>
  <calcPr calcId="144525"/>
</workbook>
</file>

<file path=xl/sharedStrings.xml><?xml version="1.0" encoding="utf-8"?>
<sst xmlns="http://schemas.openxmlformats.org/spreadsheetml/2006/main" count="383" uniqueCount="180">
  <si>
    <t>门店ID</t>
  </si>
  <si>
    <t>门店名称</t>
  </si>
  <si>
    <t>片区名称</t>
  </si>
  <si>
    <t>22年7月日均</t>
  </si>
  <si>
    <t>22年8月日均</t>
  </si>
  <si>
    <t>23年7月实际日均销售</t>
  </si>
  <si>
    <t>差距</t>
  </si>
  <si>
    <t>2023.08日均销售任务</t>
  </si>
  <si>
    <t>7月任务（31天）温饱任务</t>
  </si>
  <si>
    <t>基础毛利额（温饱任务）</t>
  </si>
  <si>
    <t>毛利率</t>
  </si>
  <si>
    <t>门店日均笔数任务</t>
  </si>
  <si>
    <t>挑战1日均（小康任务）</t>
  </si>
  <si>
    <t>挑战1销售总任务</t>
  </si>
  <si>
    <t>挑战1毛利额任务（小康任务）</t>
  </si>
  <si>
    <t>挑战2日均（富裕任务）</t>
  </si>
  <si>
    <t>挑战2总销售（富裕任务）</t>
  </si>
  <si>
    <t>挑战2毛利额（富裕任务）</t>
  </si>
  <si>
    <t>挑战等级</t>
  </si>
  <si>
    <t>7月门店选择任务</t>
  </si>
  <si>
    <t>都江堰宝莲路</t>
  </si>
  <si>
    <t>城郊一片</t>
  </si>
  <si>
    <t>光华西一路</t>
  </si>
  <si>
    <t>西门二片</t>
  </si>
  <si>
    <t>35.45%</t>
  </si>
  <si>
    <t>剑南大道店</t>
  </si>
  <si>
    <t>东南片区</t>
  </si>
  <si>
    <t>新津武阳西路</t>
  </si>
  <si>
    <t>新津片区</t>
  </si>
  <si>
    <t>中和大道药店</t>
  </si>
  <si>
    <t>四川太极高新区中和公济桥路药店</t>
  </si>
  <si>
    <t>都江堰聚源镇药店</t>
  </si>
  <si>
    <t>兴义镇万兴路药店</t>
  </si>
  <si>
    <t>蜀兴路店</t>
  </si>
  <si>
    <t>光华北五路店</t>
  </si>
  <si>
    <t>培华东路店（六医院店）</t>
  </si>
  <si>
    <t>西门一片</t>
  </si>
  <si>
    <t>蜀州中路店</t>
  </si>
  <si>
    <t>崇州片区</t>
  </si>
  <si>
    <t>丝竹路</t>
  </si>
  <si>
    <t>旗舰片区</t>
  </si>
  <si>
    <t>双流县西航港街道锦华路一段药店</t>
  </si>
  <si>
    <t>四川太极金牛区银沙路药店</t>
  </si>
  <si>
    <t>成华区华康路药店</t>
  </si>
  <si>
    <t>都江堰市蒲阳路药店</t>
  </si>
  <si>
    <t>都江堰药店</t>
  </si>
  <si>
    <t>都江堰市蒲阳镇堰问道西路药店</t>
  </si>
  <si>
    <t>35.89%</t>
  </si>
  <si>
    <t>五福桥东路</t>
  </si>
  <si>
    <t>逸都路店</t>
  </si>
  <si>
    <t>倪家桥</t>
  </si>
  <si>
    <t>潘家街店</t>
  </si>
  <si>
    <t>紫薇东路</t>
  </si>
  <si>
    <t>都江堰幸福镇翔凤路药店</t>
  </si>
  <si>
    <t>双流区东升街道三强西路药店</t>
  </si>
  <si>
    <t>锦江区柳翠路药店</t>
  </si>
  <si>
    <t>邛崃市羊安镇永康大道药店</t>
  </si>
  <si>
    <t>大邑县新场镇文昌街药店</t>
  </si>
  <si>
    <t>大华街药店</t>
  </si>
  <si>
    <t>元华二巷</t>
  </si>
  <si>
    <t>大药房连锁有限公司武侯区聚萃街药店</t>
  </si>
  <si>
    <t>大邑县安仁镇千禧街药店</t>
  </si>
  <si>
    <t>沙河源药店</t>
  </si>
  <si>
    <t>双楠店</t>
  </si>
  <si>
    <t>四川太极大邑县晋原镇北街药店</t>
  </si>
  <si>
    <t>邛崃翠荫街</t>
  </si>
  <si>
    <t>都江堰奎光路中段药店</t>
  </si>
  <si>
    <t>温江店</t>
  </si>
  <si>
    <t>大石西路药店</t>
  </si>
  <si>
    <t>金牛区黄苑东街药店</t>
  </si>
  <si>
    <t>崇州中心店</t>
  </si>
  <si>
    <t>青羊区童子街</t>
  </si>
  <si>
    <t>大邑县晋原镇子龙路店</t>
  </si>
  <si>
    <t>锦江区劼人路药店</t>
  </si>
  <si>
    <t>金带街药店</t>
  </si>
  <si>
    <t>金牛区金沙路药店</t>
  </si>
  <si>
    <t>都江堰景中路店</t>
  </si>
  <si>
    <t>大悦路店</t>
  </si>
  <si>
    <t>大邑县晋原镇通达东路五段药店</t>
  </si>
  <si>
    <t>邛崃市临邛镇洪川小区药店</t>
  </si>
  <si>
    <t>大邑县晋原镇东街药店</t>
  </si>
  <si>
    <t>永康东路药店</t>
  </si>
  <si>
    <t>蜀辉路店</t>
  </si>
  <si>
    <t>四川太极金牛区蜀汉路药店</t>
  </si>
  <si>
    <t>成华区万宇路药店</t>
  </si>
  <si>
    <t>西林一街</t>
  </si>
  <si>
    <t>金马河</t>
  </si>
  <si>
    <t>大邑县沙渠镇方圆路药店</t>
  </si>
  <si>
    <t>四川太极新津五津西路二店</t>
  </si>
  <si>
    <t>花照壁</t>
  </si>
  <si>
    <t>双林路药店</t>
  </si>
  <si>
    <t>武侯区佳灵路</t>
  </si>
  <si>
    <t>红星店</t>
  </si>
  <si>
    <t>37.33%</t>
  </si>
  <si>
    <t>杏林路</t>
  </si>
  <si>
    <t>东昌路店</t>
  </si>
  <si>
    <t>贝森北路</t>
  </si>
  <si>
    <t>枣子巷药店</t>
  </si>
  <si>
    <t>温江区公平街道江安路药店</t>
  </si>
  <si>
    <t>金丝街药店</t>
  </si>
  <si>
    <t>梨花街</t>
  </si>
  <si>
    <t>38.21%</t>
  </si>
  <si>
    <t>锦江区水杉街药店</t>
  </si>
  <si>
    <t>四川太极新都区新都街道万和北路药店</t>
  </si>
  <si>
    <t>金牛区交大路第三药店</t>
  </si>
  <si>
    <t>成华区崔家店路药店</t>
  </si>
  <si>
    <t>新下街</t>
  </si>
  <si>
    <t>怀远店</t>
  </si>
  <si>
    <t>成华杉板桥南一路店</t>
  </si>
  <si>
    <t>郫县郫筒镇一环路东南段药店</t>
  </si>
  <si>
    <t>清江东路药店</t>
  </si>
  <si>
    <t>崇州市崇阳镇尚贤坊街药店</t>
  </si>
  <si>
    <t>新园大道药店</t>
  </si>
  <si>
    <t>大邑县晋原镇内蒙古大道桃源药店</t>
  </si>
  <si>
    <t>高新区大源北街药店</t>
  </si>
  <si>
    <t>新津邓双镇岷江店</t>
  </si>
  <si>
    <t>土龙路药店</t>
  </si>
  <si>
    <t>武侯区顺和街店</t>
  </si>
  <si>
    <t>锦江区观音桥街药店</t>
  </si>
  <si>
    <t>新乐中街药店</t>
  </si>
  <si>
    <t>银河北街</t>
  </si>
  <si>
    <t>新都区新繁镇繁江北路药店</t>
  </si>
  <si>
    <t>西部店</t>
  </si>
  <si>
    <t>武侯区科华街药店</t>
  </si>
  <si>
    <t>通盈街药店</t>
  </si>
  <si>
    <t>成华区华油路药店</t>
  </si>
  <si>
    <t>锦江区榕声路店</t>
  </si>
  <si>
    <t>新都区马超东路店</t>
  </si>
  <si>
    <t>成华区羊子山西路药店（兴元华盛）</t>
  </si>
  <si>
    <t>三医院店（青龙街）</t>
  </si>
  <si>
    <t>锦江区庆云南街药店</t>
  </si>
  <si>
    <t>成华区二环路北四段药店（汇融名城）</t>
  </si>
  <si>
    <t>成华区万科路药店</t>
  </si>
  <si>
    <t>成华区华泰路药店</t>
  </si>
  <si>
    <t>五津西路药店</t>
  </si>
  <si>
    <t>高新区民丰大道西段药店</t>
  </si>
  <si>
    <t>光华药店</t>
  </si>
  <si>
    <t>邛崃中心药店</t>
  </si>
  <si>
    <t>四川太极浆洗街药店</t>
  </si>
  <si>
    <t>青羊区北东街店</t>
  </si>
  <si>
    <t>成都成汉太极大药房有限公司</t>
  </si>
  <si>
    <t>青羊区十二桥药店</t>
  </si>
  <si>
    <t>旗舰店</t>
  </si>
  <si>
    <t>邛崃市临邛镇凤凰大道药店</t>
  </si>
  <si>
    <t>大邑县晋源镇东壕沟段药店</t>
  </si>
  <si>
    <t>光华村街药店</t>
  </si>
  <si>
    <t>宏济路</t>
  </si>
  <si>
    <t>科华北路</t>
  </si>
  <si>
    <t>天顺路店</t>
  </si>
  <si>
    <t>经一路店</t>
  </si>
  <si>
    <t>静沙路</t>
  </si>
  <si>
    <t>花照壁中横街</t>
  </si>
  <si>
    <t>观音阁店</t>
  </si>
  <si>
    <t>金巷西街店</t>
  </si>
  <si>
    <t>长寿路</t>
  </si>
  <si>
    <t>泰和二街</t>
  </si>
  <si>
    <t>沙湾东一路</t>
  </si>
  <si>
    <t>金祥店</t>
  </si>
  <si>
    <t>水碾河</t>
  </si>
  <si>
    <t>彭州致和路店</t>
  </si>
  <si>
    <t>蜀源路店</t>
  </si>
  <si>
    <t>怀远二店</t>
  </si>
  <si>
    <t>35%</t>
  </si>
  <si>
    <t>驷马桥店</t>
  </si>
  <si>
    <t>35.55%</t>
  </si>
  <si>
    <t>华泰路二药店</t>
  </si>
  <si>
    <t>大邑蜀望路店</t>
  </si>
  <si>
    <t>大邑南街店</t>
  </si>
  <si>
    <t>医贸大道店</t>
  </si>
  <si>
    <t>元通大道店</t>
  </si>
  <si>
    <t>郫县郫筒镇东大街药店</t>
  </si>
  <si>
    <t>尚锦路店</t>
  </si>
  <si>
    <t>三江店</t>
  </si>
  <si>
    <t>36.7%</t>
  </si>
  <si>
    <t>红高路店</t>
  </si>
  <si>
    <t>泰和西二街店</t>
  </si>
  <si>
    <t>雅安市太极智慧云医药科技有限公司</t>
  </si>
  <si>
    <t>合计</t>
  </si>
  <si>
    <t>8月任务（31天）温饱任务</t>
  </si>
  <si>
    <t>8月门店选择任务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</si>
</sst>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/d;@"/>
    <numFmt numFmtId="178" formatCode="0.0%"/>
    <numFmt numFmtId="179" formatCode="0.00_ "/>
    <numFmt numFmtId="180" formatCode="0.0_ "/>
  </numFmts>
  <fonts count="31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8" borderId="5" applyNumberFormat="0" applyAlignment="0" applyProtection="0">
      <alignment vertical="center"/>
    </xf>
    <xf numFmtId="0" fontId="20" fillId="9" borderId="6" applyNumberFormat="0" applyAlignment="0" applyProtection="0">
      <alignment vertical="center"/>
    </xf>
    <xf numFmtId="0" fontId="21" fillId="9" borderId="5" applyNumberFormat="0" applyAlignment="0" applyProtection="0">
      <alignment vertical="center"/>
    </xf>
    <xf numFmtId="0" fontId="22" fillId="10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0" fillId="0" borderId="0"/>
    <xf numFmtId="0" fontId="30" fillId="0" borderId="0"/>
  </cellStyleXfs>
  <cellXfs count="66">
    <xf numFmtId="0" fontId="0" fillId="0" borderId="0" xfId="0">
      <alignment vertical="center"/>
    </xf>
    <xf numFmtId="0" fontId="0" fillId="2" borderId="0" xfId="0" applyFill="1">
      <alignment vertical="center"/>
    </xf>
    <xf numFmtId="176" fontId="1" fillId="0" borderId="1" xfId="49" applyNumberFormat="1" applyFont="1" applyFill="1" applyBorder="1" applyAlignment="1">
      <alignment horizontal="center" vertical="center" wrapText="1"/>
    </xf>
    <xf numFmtId="9" fontId="1" fillId="0" borderId="1" xfId="49" applyNumberFormat="1" applyFont="1" applyFill="1" applyBorder="1" applyAlignment="1">
      <alignment horizontal="center" vertical="center" wrapText="1"/>
    </xf>
    <xf numFmtId="177" fontId="1" fillId="0" borderId="1" xfId="49" applyNumberFormat="1" applyFont="1" applyFill="1" applyBorder="1" applyAlignment="1">
      <alignment horizontal="center" vertical="center" wrapText="1"/>
    </xf>
    <xf numFmtId="176" fontId="2" fillId="3" borderId="1" xfId="49" applyNumberFormat="1" applyFont="1" applyFill="1" applyBorder="1" applyAlignment="1">
      <alignment horizontal="center" vertical="center" wrapText="1"/>
    </xf>
    <xf numFmtId="176" fontId="1" fillId="3" borderId="1" xfId="49" applyNumberFormat="1" applyFont="1" applyFill="1" applyBorder="1" applyAlignment="1">
      <alignment horizontal="center" vertical="center" wrapText="1"/>
    </xf>
    <xf numFmtId="10" fontId="1" fillId="3" borderId="1" xfId="49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/>
    </xf>
    <xf numFmtId="9" fontId="3" fillId="0" borderId="1" xfId="49" applyNumberFormat="1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/>
    </xf>
    <xf numFmtId="178" fontId="4" fillId="0" borderId="1" xfId="3" applyNumberFormat="1" applyFont="1" applyFill="1" applyBorder="1" applyAlignment="1">
      <alignment horizontal="center" vertical="center"/>
    </xf>
    <xf numFmtId="176" fontId="1" fillId="0" borderId="1" xfId="49" applyNumberFormat="1" applyFont="1" applyFill="1" applyBorder="1" applyAlignment="1">
      <alignment horizontal="center" vertical="center"/>
    </xf>
    <xf numFmtId="9" fontId="2" fillId="0" borderId="1" xfId="49" applyNumberFormat="1" applyFont="1" applyFill="1" applyBorder="1" applyAlignment="1">
      <alignment horizontal="center" vertical="center" wrapText="1"/>
    </xf>
    <xf numFmtId="176" fontId="2" fillId="0" borderId="1" xfId="50" applyNumberFormat="1" applyFont="1" applyFill="1" applyBorder="1" applyAlignment="1">
      <alignment horizontal="center"/>
    </xf>
    <xf numFmtId="9" fontId="2" fillId="0" borderId="1" xfId="50" applyNumberFormat="1" applyFont="1" applyFill="1" applyBorder="1" applyAlignment="1">
      <alignment horizontal="center" wrapText="1"/>
    </xf>
    <xf numFmtId="176" fontId="4" fillId="0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176" fontId="1" fillId="4" borderId="1" xfId="49" applyNumberFormat="1" applyFont="1" applyFill="1" applyBorder="1" applyAlignment="1">
      <alignment horizontal="center" vertical="center" wrapText="1"/>
    </xf>
    <xf numFmtId="176" fontId="1" fillId="5" borderId="1" xfId="49" applyNumberFormat="1" applyFont="1" applyFill="1" applyBorder="1" applyAlignment="1">
      <alignment horizontal="center" vertical="center" wrapText="1"/>
    </xf>
    <xf numFmtId="179" fontId="1" fillId="4" borderId="1" xfId="49" applyNumberFormat="1" applyFont="1" applyFill="1" applyBorder="1" applyAlignment="1">
      <alignment horizontal="center" vertical="center" wrapText="1"/>
    </xf>
    <xf numFmtId="176" fontId="1" fillId="6" borderId="1" xfId="49" applyNumberFormat="1" applyFont="1" applyFill="1" applyBorder="1" applyAlignment="1">
      <alignment horizontal="center" vertical="center" wrapText="1"/>
    </xf>
    <xf numFmtId="180" fontId="2" fillId="0" borderId="1" xfId="49" applyNumberFormat="1" applyFont="1" applyFill="1" applyBorder="1" applyAlignment="1">
      <alignment horizontal="center" vertical="center"/>
    </xf>
    <xf numFmtId="176" fontId="1" fillId="2" borderId="1" xfId="49" applyNumberFormat="1" applyFont="1" applyFill="1" applyBorder="1" applyAlignment="1">
      <alignment horizontal="center" vertical="center"/>
    </xf>
    <xf numFmtId="179" fontId="3" fillId="0" borderId="1" xfId="49" applyNumberFormat="1" applyFont="1" applyFill="1" applyBorder="1" applyAlignment="1">
      <alignment horizontal="center" vertical="center"/>
    </xf>
    <xf numFmtId="179" fontId="3" fillId="5" borderId="1" xfId="49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176" fontId="8" fillId="0" borderId="1" xfId="49" applyNumberFormat="1" applyFont="1" applyFill="1" applyBorder="1" applyAlignment="1">
      <alignment horizontal="center" vertical="center" wrapText="1"/>
    </xf>
    <xf numFmtId="9" fontId="8" fillId="0" borderId="1" xfId="49" applyNumberFormat="1" applyFont="1" applyFill="1" applyBorder="1" applyAlignment="1">
      <alignment horizontal="center" vertical="center" wrapText="1"/>
    </xf>
    <xf numFmtId="177" fontId="8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9" fontId="0" fillId="0" borderId="1" xfId="0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/>
    </xf>
    <xf numFmtId="176" fontId="8" fillId="0" borderId="1" xfId="49" applyNumberFormat="1" applyFont="1" applyFill="1" applyBorder="1" applyAlignment="1">
      <alignment horizontal="center" vertical="center"/>
    </xf>
    <xf numFmtId="9" fontId="10" fillId="0" borderId="1" xfId="49" applyNumberFormat="1" applyFont="1" applyFill="1" applyBorder="1" applyAlignment="1">
      <alignment horizontal="center" vertical="center" wrapText="1"/>
    </xf>
    <xf numFmtId="176" fontId="9" fillId="0" borderId="1" xfId="50" applyNumberFormat="1" applyFont="1" applyFill="1" applyBorder="1" applyAlignment="1">
      <alignment horizontal="center"/>
    </xf>
    <xf numFmtId="9" fontId="9" fillId="0" borderId="1" xfId="50" applyNumberFormat="1" applyFont="1" applyFill="1" applyBorder="1" applyAlignment="1">
      <alignment horizontal="center" wrapText="1"/>
    </xf>
    <xf numFmtId="176" fontId="9" fillId="0" borderId="1" xfId="49" applyNumberFormat="1" applyFont="1" applyFill="1" applyBorder="1" applyAlignment="1">
      <alignment horizontal="center" vertical="center"/>
    </xf>
    <xf numFmtId="9" fontId="9" fillId="0" borderId="1" xfId="49" applyNumberFormat="1" applyFont="1" applyFill="1" applyBorder="1" applyAlignment="1">
      <alignment horizontal="center" vertical="center" wrapText="1"/>
    </xf>
    <xf numFmtId="176" fontId="7" fillId="0" borderId="1" xfId="49" applyNumberFormat="1" applyFont="1" applyFill="1" applyBorder="1" applyAlignment="1">
      <alignment horizontal="center" wrapText="1"/>
    </xf>
    <xf numFmtId="9" fontId="7" fillId="0" borderId="1" xfId="49" applyNumberFormat="1" applyFont="1" applyFill="1" applyBorder="1" applyAlignment="1">
      <alignment horizontal="center" wrapText="1"/>
    </xf>
    <xf numFmtId="176" fontId="9" fillId="3" borderId="1" xfId="49" applyNumberFormat="1" applyFont="1" applyFill="1" applyBorder="1" applyAlignment="1">
      <alignment horizontal="center" vertical="center" wrapText="1"/>
    </xf>
    <xf numFmtId="176" fontId="8" fillId="3" borderId="1" xfId="49" applyNumberFormat="1" applyFont="1" applyFill="1" applyBorder="1" applyAlignment="1">
      <alignment horizontal="center" vertical="center" wrapText="1"/>
    </xf>
    <xf numFmtId="10" fontId="8" fillId="3" borderId="1" xfId="49" applyNumberFormat="1" applyFont="1" applyFill="1" applyBorder="1" applyAlignment="1">
      <alignment horizontal="center" vertical="center" wrapText="1"/>
    </xf>
    <xf numFmtId="176" fontId="8" fillId="4" borderId="1" xfId="49" applyNumberFormat="1" applyFont="1" applyFill="1" applyBorder="1" applyAlignment="1">
      <alignment horizontal="center" vertical="center" wrapText="1"/>
    </xf>
    <xf numFmtId="178" fontId="0" fillId="0" borderId="1" xfId="3" applyNumberFormat="1" applyFont="1" applyFill="1" applyBorder="1" applyAlignment="1">
      <alignment horizontal="center" vertical="center"/>
    </xf>
    <xf numFmtId="180" fontId="9" fillId="0" borderId="1" xfId="49" applyNumberFormat="1" applyFont="1" applyFill="1" applyBorder="1" applyAlignment="1">
      <alignment horizontal="center" vertical="center"/>
    </xf>
    <xf numFmtId="10" fontId="0" fillId="0" borderId="1" xfId="3" applyNumberFormat="1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>
      <alignment horizontal="center" vertical="center"/>
    </xf>
    <xf numFmtId="179" fontId="8" fillId="4" borderId="1" xfId="49" applyNumberFormat="1" applyFont="1" applyFill="1" applyBorder="1" applyAlignment="1">
      <alignment horizontal="center" vertical="center" wrapText="1"/>
    </xf>
    <xf numFmtId="176" fontId="8" fillId="6" borderId="1" xfId="49" applyNumberFormat="1" applyFont="1" applyFill="1" applyBorder="1" applyAlignment="1">
      <alignment horizontal="center" vertical="center" wrapText="1"/>
    </xf>
    <xf numFmtId="176" fontId="7" fillId="3" borderId="1" xfId="0" applyNumberFormat="1" applyFont="1" applyFill="1" applyBorder="1" applyAlignment="1">
      <alignment horizontal="center" vertical="center" wrapText="1"/>
    </xf>
    <xf numFmtId="179" fontId="10" fillId="0" borderId="1" xfId="49" applyNumberFormat="1" applyFont="1" applyFill="1" applyBorder="1" applyAlignment="1">
      <alignment horizontal="center" vertical="center"/>
    </xf>
    <xf numFmtId="176" fontId="9" fillId="0" borderId="1" xfId="49" applyNumberFormat="1" applyFont="1" applyFill="1" applyBorder="1" applyAlignment="1">
      <alignment horizontal="center"/>
    </xf>
    <xf numFmtId="9" fontId="9" fillId="0" borderId="1" xfId="49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/>
    </xf>
    <xf numFmtId="176" fontId="9" fillId="0" borderId="0" xfId="49" applyNumberFormat="1" applyFont="1" applyFill="1" applyBorder="1" applyAlignment="1">
      <alignment horizontal="center" vertical="center" wrapText="1"/>
    </xf>
    <xf numFmtId="176" fontId="8" fillId="0" borderId="0" xfId="49" applyNumberFormat="1" applyFont="1" applyFill="1" applyBorder="1" applyAlignment="1">
      <alignment horizontal="center" vertical="center"/>
    </xf>
    <xf numFmtId="10" fontId="0" fillId="0" borderId="1" xfId="0" applyNumberFormat="1" applyFont="1" applyFill="1" applyBorder="1" applyAlignment="1">
      <alignment horizontal="center" vertical="center"/>
    </xf>
    <xf numFmtId="176" fontId="10" fillId="0" borderId="0" xfId="49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&#24180;6&#26376;&#38376;&#24215;&#31867;&#2241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月门店类型"/>
      <sheetName val="Sheet1"/>
      <sheetName val="6月门店类型"/>
      <sheetName val="Sheet2"/>
    </sheetNames>
    <sheetDataSet>
      <sheetData sheetId="0"/>
      <sheetData sheetId="1"/>
      <sheetData sheetId="2">
        <row r="1">
          <cell r="C1" t="str">
            <v>门店ID</v>
          </cell>
          <cell r="D1" t="str">
            <v>门店名称</v>
          </cell>
          <cell r="E1" t="str">
            <v>片区名称</v>
          </cell>
          <cell r="F1" t="str">
            <v>片区主管</v>
          </cell>
          <cell r="G1" t="str">
            <v>销售笔数</v>
          </cell>
          <cell r="H1" t="str">
            <v>平均客单价</v>
          </cell>
          <cell r="I1" t="str">
            <v>销售</v>
          </cell>
          <cell r="J1" t="str">
            <v>毛利</v>
          </cell>
          <cell r="K1" t="str">
            <v>毛利率</v>
          </cell>
          <cell r="L1" t="str">
            <v>日均销售</v>
          </cell>
          <cell r="M1" t="str">
            <v>门店分类</v>
          </cell>
        </row>
        <row r="2">
          <cell r="C2">
            <v>307</v>
          </cell>
          <cell r="D2" t="str">
            <v>四川太极旗舰店</v>
          </cell>
          <cell r="E2" t="str">
            <v>旗舰片区</v>
          </cell>
          <cell r="F2" t="str">
            <v>谭勤娟</v>
          </cell>
          <cell r="G2">
            <v>9590</v>
          </cell>
          <cell r="H2">
            <v>406.29</v>
          </cell>
          <cell r="I2">
            <v>3896358.55</v>
          </cell>
          <cell r="J2">
            <v>314638.87</v>
          </cell>
          <cell r="K2" t="str">
            <v>8.07%</v>
          </cell>
          <cell r="L2">
            <v>129878.618333333</v>
          </cell>
          <cell r="M2" t="str">
            <v>T</v>
          </cell>
        </row>
        <row r="3">
          <cell r="C3">
            <v>114685</v>
          </cell>
          <cell r="D3" t="str">
            <v>四川太极青羊区青龙街药店</v>
          </cell>
          <cell r="E3" t="str">
            <v>旗舰片区</v>
          </cell>
          <cell r="F3" t="str">
            <v>谭勤娟</v>
          </cell>
          <cell r="G3">
            <v>4209</v>
          </cell>
          <cell r="H3">
            <v>200.18</v>
          </cell>
          <cell r="I3">
            <v>842553.83</v>
          </cell>
          <cell r="J3">
            <v>135032.88</v>
          </cell>
          <cell r="K3" t="str">
            <v>16.02%</v>
          </cell>
          <cell r="L3">
            <v>28085.1276666667</v>
          </cell>
          <cell r="M3" t="str">
            <v>A1</v>
          </cell>
        </row>
        <row r="4">
          <cell r="C4">
            <v>517</v>
          </cell>
          <cell r="D4" t="str">
            <v>四川太极青羊区北东街店</v>
          </cell>
          <cell r="E4" t="str">
            <v>西门一片</v>
          </cell>
          <cell r="F4" t="str">
            <v>刘琴英</v>
          </cell>
          <cell r="G4">
            <v>5526</v>
          </cell>
          <cell r="H4">
            <v>120.45</v>
          </cell>
          <cell r="I4">
            <v>665579.5</v>
          </cell>
          <cell r="J4">
            <v>164248.37</v>
          </cell>
          <cell r="K4" t="str">
            <v>24.67%</v>
          </cell>
          <cell r="L4">
            <v>22185.9833333333</v>
          </cell>
          <cell r="M4" t="str">
            <v>A1</v>
          </cell>
        </row>
        <row r="5">
          <cell r="C5">
            <v>582</v>
          </cell>
          <cell r="D5" t="str">
            <v>四川太极青羊区十二桥药店</v>
          </cell>
          <cell r="E5" t="str">
            <v>西门一片</v>
          </cell>
          <cell r="F5" t="str">
            <v>刘琴英</v>
          </cell>
          <cell r="G5">
            <v>4280</v>
          </cell>
          <cell r="H5">
            <v>149.55</v>
          </cell>
          <cell r="I5">
            <v>640083.74</v>
          </cell>
          <cell r="J5">
            <v>132843.69</v>
          </cell>
          <cell r="K5" t="str">
            <v>20.75%</v>
          </cell>
          <cell r="L5">
            <v>21336.1246666667</v>
          </cell>
          <cell r="M5" t="str">
            <v>A1</v>
          </cell>
        </row>
        <row r="6">
          <cell r="C6">
            <v>399</v>
          </cell>
          <cell r="D6" t="str">
            <v>四川太极成都高新区成汉南路药店</v>
          </cell>
          <cell r="E6" t="str">
            <v>旗舰片区</v>
          </cell>
          <cell r="F6" t="str">
            <v>谭勤娟</v>
          </cell>
          <cell r="G6">
            <v>4317</v>
          </cell>
          <cell r="H6">
            <v>135.71</v>
          </cell>
          <cell r="I6">
            <v>585865.81</v>
          </cell>
          <cell r="J6">
            <v>175787.09</v>
          </cell>
          <cell r="K6" t="str">
            <v>30%</v>
          </cell>
          <cell r="L6">
            <v>19528.8603333333</v>
          </cell>
          <cell r="M6" t="str">
            <v>A2</v>
          </cell>
        </row>
        <row r="7">
          <cell r="C7">
            <v>337</v>
          </cell>
          <cell r="D7" t="str">
            <v>四川太极浆洗街药店</v>
          </cell>
          <cell r="E7" t="str">
            <v>旗舰片区</v>
          </cell>
          <cell r="F7" t="str">
            <v>谭勤娟</v>
          </cell>
          <cell r="G7">
            <v>5625</v>
          </cell>
          <cell r="H7">
            <v>100.09</v>
          </cell>
          <cell r="I7">
            <v>562990.02</v>
          </cell>
          <cell r="J7">
            <v>163028</v>
          </cell>
          <cell r="K7" t="str">
            <v>28.95%</v>
          </cell>
          <cell r="L7">
            <v>18766.334</v>
          </cell>
          <cell r="M7" t="str">
            <v>A2</v>
          </cell>
        </row>
        <row r="8">
          <cell r="C8">
            <v>343</v>
          </cell>
          <cell r="D8" t="str">
            <v>四川太极光华药店</v>
          </cell>
          <cell r="E8" t="str">
            <v>西门一片</v>
          </cell>
          <cell r="F8" t="str">
            <v>刘琴英</v>
          </cell>
          <cell r="G8">
            <v>3216</v>
          </cell>
          <cell r="H8">
            <v>144.08</v>
          </cell>
          <cell r="I8">
            <v>463349.05</v>
          </cell>
          <cell r="J8">
            <v>121327.66</v>
          </cell>
          <cell r="K8" t="str">
            <v>26.18%</v>
          </cell>
          <cell r="L8">
            <v>15444.9683333333</v>
          </cell>
          <cell r="M8" t="str">
            <v>A2</v>
          </cell>
        </row>
        <row r="9">
          <cell r="C9">
            <v>385</v>
          </cell>
          <cell r="D9" t="str">
            <v>四川太极五津西路药店</v>
          </cell>
          <cell r="E9" t="str">
            <v>新津片</v>
          </cell>
          <cell r="F9" t="str">
            <v>王燕丽</v>
          </cell>
          <cell r="G9">
            <v>2145</v>
          </cell>
          <cell r="H9">
            <v>176.86</v>
          </cell>
          <cell r="I9">
            <v>379365.9</v>
          </cell>
          <cell r="J9">
            <v>79932.64</v>
          </cell>
          <cell r="K9" t="str">
            <v>21.07%</v>
          </cell>
          <cell r="L9">
            <v>12645.53</v>
          </cell>
          <cell r="M9" t="str">
            <v>A2</v>
          </cell>
        </row>
        <row r="10">
          <cell r="C10">
            <v>571</v>
          </cell>
          <cell r="D10" t="str">
            <v>四川太极高新区锦城大道药店</v>
          </cell>
          <cell r="E10" t="str">
            <v>东南片区</v>
          </cell>
          <cell r="F10" t="str">
            <v>曾蕾蕾</v>
          </cell>
          <cell r="G10">
            <v>4177</v>
          </cell>
          <cell r="H10">
            <v>83.49</v>
          </cell>
          <cell r="I10">
            <v>348743.63</v>
          </cell>
          <cell r="J10">
            <v>97357.55</v>
          </cell>
          <cell r="K10" t="str">
            <v>27.91%</v>
          </cell>
          <cell r="L10">
            <v>11624.7876666667</v>
          </cell>
          <cell r="M10" t="str">
            <v>A2</v>
          </cell>
        </row>
        <row r="11">
          <cell r="C11">
            <v>120844</v>
          </cell>
          <cell r="D11" t="str">
            <v>四川太极彭州市致和镇南三环路药店</v>
          </cell>
          <cell r="E11" t="str">
            <v>西门二片</v>
          </cell>
          <cell r="F11" t="str">
            <v>林禹帅</v>
          </cell>
          <cell r="G11">
            <v>2268</v>
          </cell>
          <cell r="H11">
            <v>129.3</v>
          </cell>
          <cell r="I11">
            <v>293251.83</v>
          </cell>
          <cell r="J11">
            <v>71843.12</v>
          </cell>
          <cell r="K11" t="str">
            <v>24.49%</v>
          </cell>
          <cell r="L11">
            <v>9775.061</v>
          </cell>
          <cell r="M11" t="str">
            <v>A3</v>
          </cell>
        </row>
        <row r="12">
          <cell r="C12">
            <v>341</v>
          </cell>
          <cell r="D12" t="str">
            <v>四川太极邛崃中心药店</v>
          </cell>
          <cell r="E12" t="str">
            <v>城郊一片</v>
          </cell>
          <cell r="F12" t="str">
            <v>任会茹</v>
          </cell>
          <cell r="G12">
            <v>2791</v>
          </cell>
          <cell r="H12">
            <v>104.89</v>
          </cell>
          <cell r="I12">
            <v>292738.9</v>
          </cell>
          <cell r="J12">
            <v>100554.7</v>
          </cell>
          <cell r="K12" t="str">
            <v>34.34%</v>
          </cell>
          <cell r="L12">
            <v>9757.96333333333</v>
          </cell>
          <cell r="M12" t="str">
            <v>A3</v>
          </cell>
        </row>
        <row r="13">
          <cell r="C13">
            <v>117491</v>
          </cell>
          <cell r="D13" t="str">
            <v>四川太极金牛区花照壁中横街药店</v>
          </cell>
          <cell r="E13" t="str">
            <v>西门一片</v>
          </cell>
          <cell r="F13" t="str">
            <v>刘琴英</v>
          </cell>
          <cell r="G13">
            <v>2143</v>
          </cell>
          <cell r="H13">
            <v>132.5</v>
          </cell>
          <cell r="I13">
            <v>283951.71</v>
          </cell>
          <cell r="J13">
            <v>53239.5</v>
          </cell>
          <cell r="K13" t="str">
            <v>18.74%</v>
          </cell>
          <cell r="L13">
            <v>9465.057</v>
          </cell>
          <cell r="M13" t="str">
            <v>A3</v>
          </cell>
        </row>
        <row r="14">
          <cell r="C14">
            <v>311</v>
          </cell>
          <cell r="D14" t="str">
            <v>四川太极西部店</v>
          </cell>
          <cell r="E14" t="str">
            <v>西门一片</v>
          </cell>
          <cell r="F14" t="str">
            <v>刘琴英</v>
          </cell>
          <cell r="G14">
            <v>653</v>
          </cell>
          <cell r="H14">
            <v>421.58</v>
          </cell>
          <cell r="I14">
            <v>275291.47</v>
          </cell>
          <cell r="J14">
            <v>42817.55</v>
          </cell>
          <cell r="K14" t="str">
            <v>15.55%</v>
          </cell>
          <cell r="L14">
            <v>9176.38233333333</v>
          </cell>
          <cell r="M14" t="str">
            <v>A3</v>
          </cell>
        </row>
        <row r="15">
          <cell r="C15">
            <v>111400</v>
          </cell>
          <cell r="D15" t="str">
            <v>四川太极邛崃市文君街道杏林路药店</v>
          </cell>
          <cell r="E15" t="str">
            <v>城郊一片</v>
          </cell>
          <cell r="F15" t="str">
            <v>任会茹</v>
          </cell>
          <cell r="G15">
            <v>2065</v>
          </cell>
          <cell r="H15">
            <v>132.71</v>
          </cell>
          <cell r="I15">
            <v>274040.35</v>
          </cell>
          <cell r="J15">
            <v>51889.24</v>
          </cell>
          <cell r="K15" t="str">
            <v>18.93%</v>
          </cell>
          <cell r="L15">
            <v>9134.67833333333</v>
          </cell>
          <cell r="M15" t="str">
            <v>A3</v>
          </cell>
        </row>
        <row r="16">
          <cell r="C16">
            <v>365</v>
          </cell>
          <cell r="D16" t="str">
            <v>四川太极光华村街药店</v>
          </cell>
          <cell r="E16" t="str">
            <v>西门一片</v>
          </cell>
          <cell r="F16" t="str">
            <v>刘琴英</v>
          </cell>
          <cell r="G16">
            <v>2873</v>
          </cell>
          <cell r="H16">
            <v>94.31</v>
          </cell>
          <cell r="I16">
            <v>270959.02</v>
          </cell>
          <cell r="J16">
            <v>83983.3</v>
          </cell>
          <cell r="K16" t="str">
            <v>30.99%</v>
          </cell>
          <cell r="L16">
            <v>9031.96733333333</v>
          </cell>
          <cell r="M16" t="str">
            <v>A3</v>
          </cell>
        </row>
        <row r="17">
          <cell r="C17">
            <v>707</v>
          </cell>
          <cell r="D17" t="str">
            <v>四川太极成华区万科路药店</v>
          </cell>
          <cell r="E17" t="str">
            <v>东南片区</v>
          </cell>
          <cell r="F17" t="str">
            <v>曾蕾蕾</v>
          </cell>
          <cell r="G17">
            <v>3062</v>
          </cell>
          <cell r="H17">
            <v>86.45</v>
          </cell>
          <cell r="I17">
            <v>264710.21</v>
          </cell>
          <cell r="J17">
            <v>79847.96</v>
          </cell>
          <cell r="K17" t="str">
            <v>30.16%</v>
          </cell>
          <cell r="L17">
            <v>8823.67366666667</v>
          </cell>
          <cell r="M17" t="str">
            <v>A3</v>
          </cell>
        </row>
        <row r="18">
          <cell r="C18">
            <v>742</v>
          </cell>
          <cell r="D18" t="str">
            <v>四川太极锦江区庆云南街药店</v>
          </cell>
          <cell r="E18" t="str">
            <v>旗舰片区</v>
          </cell>
          <cell r="F18" t="str">
            <v>谭勤娟</v>
          </cell>
          <cell r="G18">
            <v>1956</v>
          </cell>
          <cell r="H18">
            <v>132.07</v>
          </cell>
          <cell r="I18">
            <v>258337.49</v>
          </cell>
          <cell r="J18">
            <v>55205.46</v>
          </cell>
          <cell r="K18" t="str">
            <v>21.36%</v>
          </cell>
          <cell r="L18">
            <v>8611.24966666667</v>
          </cell>
          <cell r="M18" t="str">
            <v>A3</v>
          </cell>
        </row>
        <row r="19">
          <cell r="C19">
            <v>107658</v>
          </cell>
          <cell r="D19" t="str">
            <v>四川太极新都区新都街道万和北路药店</v>
          </cell>
          <cell r="E19" t="str">
            <v>西门二片</v>
          </cell>
          <cell r="F19" t="str">
            <v>林禹帅</v>
          </cell>
          <cell r="G19">
            <v>3506</v>
          </cell>
          <cell r="H19">
            <v>73.03</v>
          </cell>
          <cell r="I19">
            <v>256036.46</v>
          </cell>
          <cell r="J19">
            <v>76759.5</v>
          </cell>
          <cell r="K19" t="str">
            <v>29.97%</v>
          </cell>
          <cell r="L19">
            <v>8534.54866666667</v>
          </cell>
          <cell r="M19" t="str">
            <v>A3</v>
          </cell>
        </row>
        <row r="20">
          <cell r="C20">
            <v>730</v>
          </cell>
          <cell r="D20" t="str">
            <v>四川太极新都区新繁镇繁江北路药店</v>
          </cell>
          <cell r="E20" t="str">
            <v>西门二片</v>
          </cell>
          <cell r="F20" t="str">
            <v>林禹帅</v>
          </cell>
          <cell r="G20">
            <v>2980</v>
          </cell>
          <cell r="H20">
            <v>84.68</v>
          </cell>
          <cell r="I20">
            <v>252348.08</v>
          </cell>
          <cell r="J20">
            <v>73606.98</v>
          </cell>
          <cell r="K20" t="str">
            <v>29.16%</v>
          </cell>
          <cell r="L20">
            <v>8411.60266666667</v>
          </cell>
          <cell r="M20" t="str">
            <v>A3</v>
          </cell>
        </row>
        <row r="21">
          <cell r="C21">
            <v>111219</v>
          </cell>
          <cell r="D21" t="str">
            <v>四川太极金牛区花照壁药店</v>
          </cell>
          <cell r="E21" t="str">
            <v>西门一片</v>
          </cell>
          <cell r="F21" t="str">
            <v>刘琴英</v>
          </cell>
          <cell r="G21">
            <v>2396</v>
          </cell>
          <cell r="H21">
            <v>100.06</v>
          </cell>
          <cell r="I21">
            <v>239737.62</v>
          </cell>
          <cell r="J21">
            <v>69223.16</v>
          </cell>
          <cell r="K21" t="str">
            <v>28.87%</v>
          </cell>
          <cell r="L21">
            <v>7991.254</v>
          </cell>
          <cell r="M21" t="str">
            <v>B1</v>
          </cell>
        </row>
        <row r="22">
          <cell r="C22">
            <v>106066</v>
          </cell>
          <cell r="D22" t="str">
            <v>四川太极锦江区梨花街药店</v>
          </cell>
          <cell r="E22" t="str">
            <v>旗舰片区</v>
          </cell>
          <cell r="F22" t="str">
            <v>谭勤娟</v>
          </cell>
          <cell r="G22">
            <v>2789</v>
          </cell>
          <cell r="H22">
            <v>84.57</v>
          </cell>
          <cell r="I22">
            <v>235874.66</v>
          </cell>
          <cell r="J22">
            <v>89063.91</v>
          </cell>
          <cell r="K22" t="str">
            <v>37.75%</v>
          </cell>
          <cell r="L22">
            <v>7862.48866666667</v>
          </cell>
          <cell r="M22" t="str">
            <v>B1</v>
          </cell>
        </row>
        <row r="23">
          <cell r="C23">
            <v>511</v>
          </cell>
          <cell r="D23" t="str">
            <v>四川太极成华杉板桥南一路店</v>
          </cell>
          <cell r="E23" t="str">
            <v>东南片区</v>
          </cell>
          <cell r="F23" t="str">
            <v>曾蕾蕾</v>
          </cell>
          <cell r="G23">
            <v>2412</v>
          </cell>
          <cell r="H23">
            <v>93.75</v>
          </cell>
          <cell r="I23">
            <v>226123.8</v>
          </cell>
          <cell r="J23">
            <v>65716.85</v>
          </cell>
          <cell r="K23" t="str">
            <v>29.06%</v>
          </cell>
          <cell r="L23">
            <v>7537.46</v>
          </cell>
          <cell r="M23" t="str">
            <v>B1</v>
          </cell>
        </row>
        <row r="24">
          <cell r="C24">
            <v>514</v>
          </cell>
          <cell r="D24" t="str">
            <v>四川太极新津邓双镇岷江店</v>
          </cell>
          <cell r="E24" t="str">
            <v>新津片</v>
          </cell>
          <cell r="F24" t="str">
            <v>王燕丽</v>
          </cell>
          <cell r="G24">
            <v>2883</v>
          </cell>
          <cell r="H24">
            <v>77.18</v>
          </cell>
          <cell r="I24">
            <v>222513.11</v>
          </cell>
          <cell r="J24">
            <v>61002.33</v>
          </cell>
          <cell r="K24" t="str">
            <v>27.41%</v>
          </cell>
          <cell r="L24">
            <v>7417.10366666667</v>
          </cell>
          <cell r="M24" t="str">
            <v>B1</v>
          </cell>
        </row>
        <row r="25">
          <cell r="C25">
            <v>373</v>
          </cell>
          <cell r="D25" t="str">
            <v>四川太极通盈街药店</v>
          </cell>
          <cell r="E25" t="str">
            <v>东南片区</v>
          </cell>
          <cell r="F25" t="str">
            <v>曾蕾蕾</v>
          </cell>
          <cell r="G25">
            <v>2453</v>
          </cell>
          <cell r="H25">
            <v>90.4</v>
          </cell>
          <cell r="I25">
            <v>221762.39</v>
          </cell>
          <cell r="J25">
            <v>69927.92</v>
          </cell>
          <cell r="K25" t="str">
            <v>31.53%</v>
          </cell>
          <cell r="L25">
            <v>7392.07966666667</v>
          </cell>
          <cell r="M25" t="str">
            <v>B1</v>
          </cell>
        </row>
        <row r="26">
          <cell r="C26">
            <v>377</v>
          </cell>
          <cell r="D26" t="str">
            <v>四川太极新园大道药店</v>
          </cell>
          <cell r="E26" t="str">
            <v>东南片区</v>
          </cell>
          <cell r="F26" t="str">
            <v>曾蕾蕾</v>
          </cell>
          <cell r="G26">
            <v>3389</v>
          </cell>
          <cell r="H26">
            <v>64.89</v>
          </cell>
          <cell r="I26">
            <v>219921.91</v>
          </cell>
          <cell r="J26">
            <v>70700.04</v>
          </cell>
          <cell r="K26" t="str">
            <v>32.14%</v>
          </cell>
          <cell r="L26">
            <v>7330.73033333333</v>
          </cell>
          <cell r="M26" t="str">
            <v>B1</v>
          </cell>
        </row>
        <row r="27">
          <cell r="C27">
            <v>546</v>
          </cell>
          <cell r="D27" t="str">
            <v>四川太极锦江区榕声路店</v>
          </cell>
          <cell r="E27" t="str">
            <v>东南片区</v>
          </cell>
          <cell r="F27" t="str">
            <v>曾蕾蕾</v>
          </cell>
          <cell r="G27">
            <v>3051</v>
          </cell>
          <cell r="H27">
            <v>72.03</v>
          </cell>
          <cell r="I27">
            <v>219773.83</v>
          </cell>
          <cell r="J27">
            <v>70524.27</v>
          </cell>
          <cell r="K27" t="str">
            <v>32.08%</v>
          </cell>
          <cell r="L27">
            <v>7325.79433333333</v>
          </cell>
          <cell r="M27" t="str">
            <v>B1</v>
          </cell>
        </row>
        <row r="28">
          <cell r="C28">
            <v>108656</v>
          </cell>
          <cell r="D28" t="str">
            <v>四川太极新津县五津镇五津西路二药房</v>
          </cell>
          <cell r="E28" t="str">
            <v>新津片</v>
          </cell>
          <cell r="F28" t="str">
            <v>王燕丽</v>
          </cell>
          <cell r="G28">
            <v>1784</v>
          </cell>
          <cell r="H28">
            <v>121.74</v>
          </cell>
          <cell r="I28">
            <v>217177.43</v>
          </cell>
          <cell r="J28">
            <v>44659.57</v>
          </cell>
          <cell r="K28" t="str">
            <v>20.56%</v>
          </cell>
          <cell r="L28">
            <v>7239.24766666667</v>
          </cell>
          <cell r="M28" t="str">
            <v>B1</v>
          </cell>
        </row>
        <row r="29">
          <cell r="C29">
            <v>114844</v>
          </cell>
          <cell r="D29" t="str">
            <v>四川太极成华区培华东路药店</v>
          </cell>
          <cell r="E29" t="str">
            <v>西门一片</v>
          </cell>
          <cell r="F29" t="str">
            <v>刘琴英</v>
          </cell>
          <cell r="G29">
            <v>1511</v>
          </cell>
          <cell r="H29">
            <v>143.39</v>
          </cell>
          <cell r="I29">
            <v>216661.49</v>
          </cell>
          <cell r="J29">
            <v>46789.83</v>
          </cell>
          <cell r="K29" t="str">
            <v>21.59%</v>
          </cell>
          <cell r="L29">
            <v>7222.04966666667</v>
          </cell>
          <cell r="M29" t="str">
            <v>B1</v>
          </cell>
        </row>
        <row r="30">
          <cell r="C30">
            <v>118074</v>
          </cell>
          <cell r="D30" t="str">
            <v>四川太极高新区泰和二街药店</v>
          </cell>
          <cell r="E30" t="str">
            <v>东南片区</v>
          </cell>
          <cell r="F30" t="str">
            <v>曾蕾蕾</v>
          </cell>
          <cell r="G30">
            <v>3324</v>
          </cell>
          <cell r="H30">
            <v>63.93</v>
          </cell>
          <cell r="I30">
            <v>212502.09</v>
          </cell>
          <cell r="J30">
            <v>76573.13</v>
          </cell>
          <cell r="K30" t="str">
            <v>36.03%</v>
          </cell>
          <cell r="L30">
            <v>7083.403</v>
          </cell>
          <cell r="M30" t="str">
            <v>B1</v>
          </cell>
        </row>
        <row r="31">
          <cell r="C31">
            <v>357</v>
          </cell>
          <cell r="D31" t="str">
            <v>四川太极清江东路药店</v>
          </cell>
          <cell r="E31" t="str">
            <v>西门一片</v>
          </cell>
          <cell r="F31" t="str">
            <v>刘琴英</v>
          </cell>
          <cell r="G31">
            <v>2049</v>
          </cell>
          <cell r="H31">
            <v>103.18</v>
          </cell>
          <cell r="I31">
            <v>211410.54</v>
          </cell>
          <cell r="J31">
            <v>67153.91</v>
          </cell>
          <cell r="K31" t="str">
            <v>31.76%</v>
          </cell>
          <cell r="L31">
            <v>7047.018</v>
          </cell>
          <cell r="M31" t="str">
            <v>B1</v>
          </cell>
        </row>
        <row r="32">
          <cell r="C32">
            <v>103198</v>
          </cell>
          <cell r="D32" t="str">
            <v>四川太极青羊区贝森北路药店</v>
          </cell>
          <cell r="E32" t="str">
            <v>西门一片</v>
          </cell>
          <cell r="F32" t="str">
            <v>刘琴英</v>
          </cell>
          <cell r="G32">
            <v>2433</v>
          </cell>
          <cell r="H32">
            <v>86.15</v>
          </cell>
          <cell r="I32">
            <v>209615.09</v>
          </cell>
          <cell r="J32">
            <v>59996.58</v>
          </cell>
          <cell r="K32" t="str">
            <v>28.62%</v>
          </cell>
          <cell r="L32">
            <v>6987.16966666667</v>
          </cell>
          <cell r="M32" t="str">
            <v>B1</v>
          </cell>
        </row>
        <row r="33">
          <cell r="C33">
            <v>712</v>
          </cell>
          <cell r="D33" t="str">
            <v>四川太极成华区华泰路药店</v>
          </cell>
          <cell r="E33" t="str">
            <v>东南片区</v>
          </cell>
          <cell r="F33" t="str">
            <v>曾蕾蕾</v>
          </cell>
          <cell r="G33">
            <v>2976</v>
          </cell>
          <cell r="H33">
            <v>69.25</v>
          </cell>
          <cell r="I33">
            <v>206099.41</v>
          </cell>
          <cell r="J33">
            <v>71788.12</v>
          </cell>
          <cell r="K33" t="str">
            <v>34.83%</v>
          </cell>
          <cell r="L33">
            <v>6869.98033333333</v>
          </cell>
          <cell r="M33" t="str">
            <v>B1</v>
          </cell>
        </row>
        <row r="34">
          <cell r="C34">
            <v>585</v>
          </cell>
          <cell r="D34" t="str">
            <v>四川太极成华区羊子山西路药店（兴元华盛）</v>
          </cell>
          <cell r="E34" t="str">
            <v>西门一片</v>
          </cell>
          <cell r="F34" t="str">
            <v>刘琴英</v>
          </cell>
          <cell r="G34">
            <v>2685</v>
          </cell>
          <cell r="H34">
            <v>76.52</v>
          </cell>
          <cell r="I34">
            <v>205463.07</v>
          </cell>
          <cell r="J34">
            <v>67479.76</v>
          </cell>
          <cell r="K34" t="str">
            <v>32.84%</v>
          </cell>
          <cell r="L34">
            <v>6848.769</v>
          </cell>
          <cell r="M34" t="str">
            <v>B1</v>
          </cell>
        </row>
        <row r="35">
          <cell r="C35">
            <v>359</v>
          </cell>
          <cell r="D35" t="str">
            <v>四川太极枣子巷药店</v>
          </cell>
          <cell r="E35" t="str">
            <v>西门一片</v>
          </cell>
          <cell r="F35" t="str">
            <v>刘琴英</v>
          </cell>
          <cell r="G35">
            <v>2854</v>
          </cell>
          <cell r="H35">
            <v>71.89</v>
          </cell>
          <cell r="I35">
            <v>205185.77</v>
          </cell>
          <cell r="J35">
            <v>58116.16</v>
          </cell>
          <cell r="K35" t="str">
            <v>28.32%</v>
          </cell>
          <cell r="L35">
            <v>6839.52566666667</v>
          </cell>
          <cell r="M35" t="str">
            <v>B1</v>
          </cell>
        </row>
        <row r="36">
          <cell r="C36">
            <v>709</v>
          </cell>
          <cell r="D36" t="str">
            <v>四川太极新都区马超东路店</v>
          </cell>
          <cell r="E36" t="str">
            <v>西门二片</v>
          </cell>
          <cell r="F36" t="str">
            <v>林禹帅</v>
          </cell>
          <cell r="G36">
            <v>2360</v>
          </cell>
          <cell r="H36">
            <v>86.41</v>
          </cell>
          <cell r="I36">
            <v>203920.06</v>
          </cell>
          <cell r="J36">
            <v>53249.87</v>
          </cell>
          <cell r="K36" t="str">
            <v>26.11%</v>
          </cell>
          <cell r="L36">
            <v>6797.33533333333</v>
          </cell>
          <cell r="M36" t="str">
            <v>B1</v>
          </cell>
        </row>
        <row r="37">
          <cell r="C37">
            <v>744</v>
          </cell>
          <cell r="D37" t="str">
            <v>四川太极武侯区科华街药店</v>
          </cell>
          <cell r="E37" t="str">
            <v>旗舰片区</v>
          </cell>
          <cell r="F37" t="str">
            <v>谭勤娟</v>
          </cell>
          <cell r="G37">
            <v>2325</v>
          </cell>
          <cell r="H37">
            <v>86.86</v>
          </cell>
          <cell r="I37">
            <v>201960.26</v>
          </cell>
          <cell r="J37">
            <v>63846.63</v>
          </cell>
          <cell r="K37" t="str">
            <v>31.61%</v>
          </cell>
          <cell r="L37">
            <v>6732.00866666667</v>
          </cell>
          <cell r="M37" t="str">
            <v>B1</v>
          </cell>
        </row>
        <row r="38">
          <cell r="C38">
            <v>105267</v>
          </cell>
          <cell r="D38" t="str">
            <v>四川太极金牛区蜀汉路药店</v>
          </cell>
          <cell r="E38" t="str">
            <v>西门一片</v>
          </cell>
          <cell r="F38" t="str">
            <v>刘琴英</v>
          </cell>
          <cell r="G38">
            <v>2393</v>
          </cell>
          <cell r="H38">
            <v>83.84</v>
          </cell>
          <cell r="I38">
            <v>200639.82</v>
          </cell>
          <cell r="J38">
            <v>65605.68</v>
          </cell>
          <cell r="K38" t="str">
            <v>32.69%</v>
          </cell>
          <cell r="L38">
            <v>6687.994</v>
          </cell>
          <cell r="M38" t="str">
            <v>B1</v>
          </cell>
        </row>
        <row r="39">
          <cell r="C39">
            <v>737</v>
          </cell>
          <cell r="D39" t="str">
            <v>四川太极高新区大源北街药店</v>
          </cell>
          <cell r="E39" t="str">
            <v>东南片区</v>
          </cell>
          <cell r="F39" t="str">
            <v>曾蕾蕾</v>
          </cell>
          <cell r="G39">
            <v>2186</v>
          </cell>
          <cell r="H39">
            <v>90.83</v>
          </cell>
          <cell r="I39">
            <v>198549.46</v>
          </cell>
          <cell r="J39">
            <v>55226.54</v>
          </cell>
          <cell r="K39" t="str">
            <v>27.81%</v>
          </cell>
          <cell r="L39">
            <v>6618.31533333333</v>
          </cell>
          <cell r="M39" t="str">
            <v>B1</v>
          </cell>
        </row>
        <row r="40">
          <cell r="C40">
            <v>54</v>
          </cell>
          <cell r="D40" t="str">
            <v>四川太极怀远店</v>
          </cell>
          <cell r="E40" t="str">
            <v>崇州片</v>
          </cell>
          <cell r="F40" t="str">
            <v>胡建梅</v>
          </cell>
          <cell r="G40">
            <v>2308</v>
          </cell>
          <cell r="H40">
            <v>85.64</v>
          </cell>
          <cell r="I40">
            <v>197649.92</v>
          </cell>
          <cell r="J40">
            <v>60328.11</v>
          </cell>
          <cell r="K40" t="str">
            <v>30.52%</v>
          </cell>
          <cell r="L40">
            <v>6588.33066666667</v>
          </cell>
          <cell r="M40" t="str">
            <v>B1</v>
          </cell>
        </row>
        <row r="41">
          <cell r="C41">
            <v>726</v>
          </cell>
          <cell r="D41" t="str">
            <v>四川太极金牛区交大路第三药店</v>
          </cell>
          <cell r="E41" t="str">
            <v>西门一片</v>
          </cell>
          <cell r="F41" t="str">
            <v>刘琴英</v>
          </cell>
          <cell r="G41">
            <v>2332</v>
          </cell>
          <cell r="H41">
            <v>84.04</v>
          </cell>
          <cell r="I41">
            <v>195988.86</v>
          </cell>
          <cell r="J41">
            <v>54755.42</v>
          </cell>
          <cell r="K41" t="str">
            <v>27.93%</v>
          </cell>
          <cell r="L41">
            <v>6532.962</v>
          </cell>
          <cell r="M41" t="str">
            <v>B1</v>
          </cell>
        </row>
        <row r="42">
          <cell r="C42">
            <v>379</v>
          </cell>
          <cell r="D42" t="str">
            <v>四川太极土龙路药店</v>
          </cell>
          <cell r="E42" t="str">
            <v>西门一片</v>
          </cell>
          <cell r="F42" t="str">
            <v>刘琴英</v>
          </cell>
          <cell r="G42">
            <v>2485</v>
          </cell>
          <cell r="H42">
            <v>77.3</v>
          </cell>
          <cell r="I42">
            <v>192081.76</v>
          </cell>
          <cell r="J42">
            <v>58417.6</v>
          </cell>
          <cell r="K42" t="str">
            <v>30.41%</v>
          </cell>
          <cell r="L42">
            <v>6402.72533333333</v>
          </cell>
          <cell r="M42" t="str">
            <v>B1</v>
          </cell>
        </row>
        <row r="43">
          <cell r="C43">
            <v>114622</v>
          </cell>
          <cell r="D43" t="str">
            <v>四川太极成华区东昌路一药店</v>
          </cell>
          <cell r="E43" t="str">
            <v>西门一片</v>
          </cell>
          <cell r="F43" t="str">
            <v>刘琴英</v>
          </cell>
          <cell r="G43">
            <v>2851</v>
          </cell>
          <cell r="H43">
            <v>66.97</v>
          </cell>
          <cell r="I43">
            <v>190934.51</v>
          </cell>
          <cell r="J43">
            <v>61199.3</v>
          </cell>
          <cell r="K43" t="str">
            <v>32.05%</v>
          </cell>
          <cell r="L43">
            <v>6364.48366666667</v>
          </cell>
          <cell r="M43" t="str">
            <v>B1</v>
          </cell>
        </row>
        <row r="44">
          <cell r="C44">
            <v>581</v>
          </cell>
          <cell r="D44" t="str">
            <v>四川太极成华区二环路北四段药店（汇融名城）</v>
          </cell>
          <cell r="E44" t="str">
            <v>西门一片</v>
          </cell>
          <cell r="F44" t="str">
            <v>刘琴英</v>
          </cell>
          <cell r="G44">
            <v>2690</v>
          </cell>
          <cell r="H44">
            <v>70.19</v>
          </cell>
          <cell r="I44">
            <v>188821.5</v>
          </cell>
          <cell r="J44">
            <v>59729.7</v>
          </cell>
          <cell r="K44" t="str">
            <v>31.63%</v>
          </cell>
          <cell r="L44">
            <v>6294.05</v>
          </cell>
          <cell r="M44" t="str">
            <v>B1</v>
          </cell>
        </row>
        <row r="45">
          <cell r="C45">
            <v>724</v>
          </cell>
          <cell r="D45" t="str">
            <v>四川太极锦江区观音桥街药店</v>
          </cell>
          <cell r="E45" t="str">
            <v>东南片区</v>
          </cell>
          <cell r="F45" t="str">
            <v>曾蕾蕾</v>
          </cell>
          <cell r="G45">
            <v>2947</v>
          </cell>
          <cell r="H45">
            <v>63.69</v>
          </cell>
          <cell r="I45">
            <v>187709.15</v>
          </cell>
          <cell r="J45">
            <v>63772.96</v>
          </cell>
          <cell r="K45" t="str">
            <v>33.97%</v>
          </cell>
          <cell r="L45">
            <v>6256.97166666667</v>
          </cell>
          <cell r="M45" t="str">
            <v>B1</v>
          </cell>
        </row>
        <row r="46">
          <cell r="C46">
            <v>106569</v>
          </cell>
          <cell r="D46" t="str">
            <v>四川太极武侯区大悦路药店</v>
          </cell>
          <cell r="E46" t="str">
            <v>西门二片</v>
          </cell>
          <cell r="F46" t="str">
            <v>林禹帅</v>
          </cell>
          <cell r="G46">
            <v>1594</v>
          </cell>
          <cell r="H46">
            <v>117.15</v>
          </cell>
          <cell r="I46">
            <v>186732.1</v>
          </cell>
          <cell r="J46">
            <v>47734.13</v>
          </cell>
          <cell r="K46" t="str">
            <v>25.56%</v>
          </cell>
          <cell r="L46">
            <v>6224.40333333333</v>
          </cell>
          <cell r="M46" t="str">
            <v>B1</v>
          </cell>
        </row>
        <row r="47">
          <cell r="C47">
            <v>746</v>
          </cell>
          <cell r="D47" t="str">
            <v>四川太极大邑县晋原镇内蒙古大道桃源药店</v>
          </cell>
          <cell r="E47" t="str">
            <v>城郊一片</v>
          </cell>
          <cell r="F47" t="str">
            <v>任会茹</v>
          </cell>
          <cell r="G47">
            <v>2753</v>
          </cell>
          <cell r="H47">
            <v>66.26</v>
          </cell>
          <cell r="I47">
            <v>182416.26</v>
          </cell>
          <cell r="J47">
            <v>48914.09</v>
          </cell>
          <cell r="K47" t="str">
            <v>26.81%</v>
          </cell>
          <cell r="L47">
            <v>6080.542</v>
          </cell>
          <cell r="M47" t="str">
            <v>B1</v>
          </cell>
        </row>
        <row r="48">
          <cell r="C48">
            <v>102934</v>
          </cell>
          <cell r="D48" t="str">
            <v>四川太极金牛区银河北街药店</v>
          </cell>
          <cell r="E48" t="str">
            <v>西门一片</v>
          </cell>
          <cell r="F48" t="str">
            <v>刘琴英</v>
          </cell>
          <cell r="G48">
            <v>2326</v>
          </cell>
          <cell r="H48">
            <v>76.42</v>
          </cell>
          <cell r="I48">
            <v>177757.81</v>
          </cell>
          <cell r="J48">
            <v>54215.88</v>
          </cell>
          <cell r="K48" t="str">
            <v>30.49%</v>
          </cell>
          <cell r="L48">
            <v>5925.26033333333</v>
          </cell>
          <cell r="M48" t="str">
            <v>B2</v>
          </cell>
        </row>
        <row r="49">
          <cell r="C49">
            <v>747</v>
          </cell>
          <cell r="D49" t="str">
            <v>四川太极郫县郫筒镇一环路东南段药店</v>
          </cell>
          <cell r="E49" t="str">
            <v>西门二片</v>
          </cell>
          <cell r="F49" t="str">
            <v>林禹帅</v>
          </cell>
          <cell r="G49">
            <v>1559</v>
          </cell>
          <cell r="H49">
            <v>112.8</v>
          </cell>
          <cell r="I49">
            <v>175860.19</v>
          </cell>
          <cell r="J49">
            <v>41646.9</v>
          </cell>
          <cell r="K49" t="str">
            <v>23.68%</v>
          </cell>
          <cell r="L49">
            <v>5862.00633333333</v>
          </cell>
          <cell r="M49" t="str">
            <v>B2</v>
          </cell>
        </row>
        <row r="50">
          <cell r="C50">
            <v>513</v>
          </cell>
          <cell r="D50" t="str">
            <v>四川太极武侯区顺和街店</v>
          </cell>
          <cell r="E50" t="str">
            <v>西门二片</v>
          </cell>
          <cell r="F50" t="str">
            <v>林禹帅</v>
          </cell>
          <cell r="G50">
            <v>2144</v>
          </cell>
          <cell r="H50">
            <v>80.59</v>
          </cell>
          <cell r="I50">
            <v>172794.08</v>
          </cell>
          <cell r="J50">
            <v>54577.87</v>
          </cell>
          <cell r="K50" t="str">
            <v>31.58%</v>
          </cell>
          <cell r="L50">
            <v>5759.80266666667</v>
          </cell>
          <cell r="M50" t="str">
            <v>B2</v>
          </cell>
        </row>
        <row r="51">
          <cell r="C51">
            <v>106485</v>
          </cell>
          <cell r="D51" t="str">
            <v>四川太极成都高新区元华二巷药店</v>
          </cell>
          <cell r="E51" t="str">
            <v>旗舰片区</v>
          </cell>
          <cell r="F51" t="str">
            <v>谭勤娟</v>
          </cell>
          <cell r="G51">
            <v>1382</v>
          </cell>
          <cell r="H51">
            <v>123.15</v>
          </cell>
          <cell r="I51">
            <v>170199.89</v>
          </cell>
          <cell r="J51">
            <v>35290.99</v>
          </cell>
          <cell r="K51" t="str">
            <v>20.73%</v>
          </cell>
          <cell r="L51">
            <v>5673.32966666667</v>
          </cell>
          <cell r="M51" t="str">
            <v>B2</v>
          </cell>
        </row>
        <row r="52">
          <cell r="C52">
            <v>387</v>
          </cell>
          <cell r="D52" t="str">
            <v>四川太极新乐中街药店</v>
          </cell>
          <cell r="E52" t="str">
            <v>东南片区</v>
          </cell>
          <cell r="F52" t="str">
            <v>曾蕾蕾</v>
          </cell>
          <cell r="G52">
            <v>2238</v>
          </cell>
          <cell r="H52">
            <v>75.12</v>
          </cell>
          <cell r="I52">
            <v>168110.68</v>
          </cell>
          <cell r="J52">
            <v>52604.64</v>
          </cell>
          <cell r="K52" t="str">
            <v>31.29%</v>
          </cell>
          <cell r="L52">
            <v>5603.68933333333</v>
          </cell>
          <cell r="M52" t="str">
            <v>B2</v>
          </cell>
        </row>
        <row r="53">
          <cell r="C53">
            <v>716</v>
          </cell>
          <cell r="D53" t="str">
            <v>四川太极大邑县沙渠镇方圆路药店</v>
          </cell>
          <cell r="E53" t="str">
            <v>城郊一片</v>
          </cell>
          <cell r="F53" t="str">
            <v>任会茹</v>
          </cell>
          <cell r="G53">
            <v>1560</v>
          </cell>
          <cell r="H53">
            <v>106.92</v>
          </cell>
          <cell r="I53">
            <v>166790.74</v>
          </cell>
          <cell r="J53">
            <v>47385.32</v>
          </cell>
          <cell r="K53" t="str">
            <v>28.41%</v>
          </cell>
          <cell r="L53">
            <v>5559.69133333333</v>
          </cell>
          <cell r="M53" t="str">
            <v>B2</v>
          </cell>
        </row>
        <row r="54">
          <cell r="C54">
            <v>104428</v>
          </cell>
          <cell r="D54" t="str">
            <v>四川太极崇州市崇阳镇永康东路药店 </v>
          </cell>
          <cell r="E54" t="str">
            <v>崇州片</v>
          </cell>
          <cell r="F54" t="str">
            <v>胡建梅</v>
          </cell>
          <cell r="G54">
            <v>2332</v>
          </cell>
          <cell r="H54">
            <v>71.51</v>
          </cell>
          <cell r="I54">
            <v>166760.95</v>
          </cell>
          <cell r="J54">
            <v>50807.38</v>
          </cell>
          <cell r="K54" t="str">
            <v>30.46%</v>
          </cell>
          <cell r="L54">
            <v>5558.69833333333</v>
          </cell>
          <cell r="M54" t="str">
            <v>B2</v>
          </cell>
        </row>
        <row r="55">
          <cell r="C55">
            <v>106399</v>
          </cell>
          <cell r="D55" t="str">
            <v>四川太极青羊区蜀辉路药店</v>
          </cell>
          <cell r="E55" t="str">
            <v>西门二片</v>
          </cell>
          <cell r="F55" t="str">
            <v>林禹帅</v>
          </cell>
          <cell r="G55">
            <v>1844</v>
          </cell>
          <cell r="H55">
            <v>90.22</v>
          </cell>
          <cell r="I55">
            <v>166361.05</v>
          </cell>
          <cell r="J55">
            <v>45231.53</v>
          </cell>
          <cell r="K55" t="str">
            <v>27.18%</v>
          </cell>
          <cell r="L55">
            <v>5545.36833333333</v>
          </cell>
          <cell r="M55" t="str">
            <v>B2</v>
          </cell>
        </row>
        <row r="56">
          <cell r="C56">
            <v>329</v>
          </cell>
          <cell r="D56" t="str">
            <v>四川太极温江店</v>
          </cell>
          <cell r="E56" t="str">
            <v>西门二片</v>
          </cell>
          <cell r="F56" t="str">
            <v>林禹帅</v>
          </cell>
          <cell r="G56">
            <v>1354</v>
          </cell>
          <cell r="H56">
            <v>122.48</v>
          </cell>
          <cell r="I56">
            <v>165842.05</v>
          </cell>
          <cell r="J56">
            <v>50474.29</v>
          </cell>
          <cell r="K56" t="str">
            <v>30.43%</v>
          </cell>
          <cell r="L56">
            <v>5528.06833333333</v>
          </cell>
          <cell r="M56" t="str">
            <v>B2</v>
          </cell>
        </row>
        <row r="57">
          <cell r="C57">
            <v>391</v>
          </cell>
          <cell r="D57" t="str">
            <v>四川太极金丝街药店</v>
          </cell>
          <cell r="E57" t="str">
            <v>西门一片</v>
          </cell>
          <cell r="F57" t="str">
            <v>刘琴英</v>
          </cell>
          <cell r="G57">
            <v>2172</v>
          </cell>
          <cell r="H57">
            <v>74.47</v>
          </cell>
          <cell r="I57">
            <v>161758.92</v>
          </cell>
          <cell r="J57">
            <v>59579.09</v>
          </cell>
          <cell r="K57" t="str">
            <v>36.83%</v>
          </cell>
          <cell r="L57">
            <v>5391.964</v>
          </cell>
          <cell r="M57" t="str">
            <v>B2</v>
          </cell>
        </row>
        <row r="58">
          <cell r="C58">
            <v>515</v>
          </cell>
          <cell r="D58" t="str">
            <v>四川太极成华区崔家店路药店</v>
          </cell>
          <cell r="E58" t="str">
            <v>东南片区</v>
          </cell>
          <cell r="F58" t="str">
            <v>曾蕾蕾</v>
          </cell>
          <cell r="G58">
            <v>2259</v>
          </cell>
          <cell r="H58">
            <v>71.37</v>
          </cell>
          <cell r="I58">
            <v>161225.1</v>
          </cell>
          <cell r="J58">
            <v>37378.84</v>
          </cell>
          <cell r="K58" t="str">
            <v>23.18%</v>
          </cell>
          <cell r="L58">
            <v>5374.17</v>
          </cell>
          <cell r="M58" t="str">
            <v>B2</v>
          </cell>
        </row>
        <row r="59">
          <cell r="C59">
            <v>578</v>
          </cell>
          <cell r="D59" t="str">
            <v>四川太极成华区华油路药店</v>
          </cell>
          <cell r="E59" t="str">
            <v>西门一片</v>
          </cell>
          <cell r="F59" t="str">
            <v>刘琴英</v>
          </cell>
          <cell r="G59">
            <v>2124</v>
          </cell>
          <cell r="H59">
            <v>75.73</v>
          </cell>
          <cell r="I59">
            <v>160852.28</v>
          </cell>
          <cell r="J59">
            <v>52971.93</v>
          </cell>
          <cell r="K59" t="str">
            <v>32.93%</v>
          </cell>
          <cell r="L59">
            <v>5361.74266666667</v>
          </cell>
          <cell r="M59" t="str">
            <v>B2</v>
          </cell>
        </row>
        <row r="60">
          <cell r="C60">
            <v>108277</v>
          </cell>
          <cell r="D60" t="str">
            <v>四川太极金牛区银沙路药店</v>
          </cell>
          <cell r="E60" t="str">
            <v>西门一片</v>
          </cell>
          <cell r="F60" t="str">
            <v>刘琴英</v>
          </cell>
          <cell r="G60">
            <v>2368</v>
          </cell>
          <cell r="H60">
            <v>67.43</v>
          </cell>
          <cell r="I60">
            <v>159684.85</v>
          </cell>
          <cell r="J60">
            <v>47398.67</v>
          </cell>
          <cell r="K60" t="str">
            <v>29.68%</v>
          </cell>
          <cell r="L60">
            <v>5322.82833333333</v>
          </cell>
          <cell r="M60" t="str">
            <v>B2</v>
          </cell>
        </row>
        <row r="61">
          <cell r="C61">
            <v>103639</v>
          </cell>
          <cell r="D61" t="str">
            <v>四川太极成华区金马河路药店</v>
          </cell>
          <cell r="E61" t="str">
            <v>东南片区</v>
          </cell>
          <cell r="F61" t="str">
            <v>曾蕾蕾</v>
          </cell>
          <cell r="G61">
            <v>2376</v>
          </cell>
          <cell r="H61">
            <v>67.04</v>
          </cell>
          <cell r="I61">
            <v>159278.82</v>
          </cell>
          <cell r="J61">
            <v>52022.72</v>
          </cell>
          <cell r="K61" t="str">
            <v>32.66%</v>
          </cell>
          <cell r="L61">
            <v>5309.294</v>
          </cell>
          <cell r="M61" t="str">
            <v>B2</v>
          </cell>
        </row>
        <row r="62">
          <cell r="C62">
            <v>105751</v>
          </cell>
          <cell r="D62" t="str">
            <v>四川太极高新区新下街药店</v>
          </cell>
          <cell r="E62" t="str">
            <v>东南片区</v>
          </cell>
          <cell r="F62" t="str">
            <v>曾蕾蕾</v>
          </cell>
          <cell r="G62">
            <v>1907</v>
          </cell>
          <cell r="H62">
            <v>83.39</v>
          </cell>
          <cell r="I62">
            <v>159028.51</v>
          </cell>
          <cell r="J62">
            <v>48524.92</v>
          </cell>
          <cell r="K62" t="str">
            <v>30.51%</v>
          </cell>
          <cell r="L62">
            <v>5300.95033333333</v>
          </cell>
          <cell r="M62" t="str">
            <v>B2</v>
          </cell>
        </row>
        <row r="63">
          <cell r="C63">
            <v>717</v>
          </cell>
          <cell r="D63" t="str">
            <v>四川太极大邑县晋原镇通达东路五段药店</v>
          </cell>
          <cell r="E63" t="str">
            <v>城郊一片</v>
          </cell>
          <cell r="F63" t="str">
            <v>任会茹</v>
          </cell>
          <cell r="G63">
            <v>1660</v>
          </cell>
          <cell r="H63">
            <v>95.66</v>
          </cell>
          <cell r="I63">
            <v>158796.67</v>
          </cell>
          <cell r="J63">
            <v>46093.53</v>
          </cell>
          <cell r="K63" t="str">
            <v>29.02%</v>
          </cell>
          <cell r="L63">
            <v>5293.22233333333</v>
          </cell>
          <cell r="M63" t="str">
            <v>B2</v>
          </cell>
        </row>
        <row r="64">
          <cell r="C64">
            <v>539</v>
          </cell>
          <cell r="D64" t="str">
            <v>四川太极大邑县晋原镇子龙路店</v>
          </cell>
          <cell r="E64" t="str">
            <v>城郊一片</v>
          </cell>
          <cell r="F64" t="str">
            <v>任会茹</v>
          </cell>
          <cell r="G64">
            <v>1687</v>
          </cell>
          <cell r="H64">
            <v>92.1</v>
          </cell>
          <cell r="I64">
            <v>155379.77</v>
          </cell>
          <cell r="J64">
            <v>40620.94</v>
          </cell>
          <cell r="K64" t="str">
            <v>26.14%</v>
          </cell>
          <cell r="L64">
            <v>5179.32566666667</v>
          </cell>
          <cell r="M64" t="str">
            <v>B2</v>
          </cell>
        </row>
        <row r="65">
          <cell r="C65">
            <v>114286</v>
          </cell>
          <cell r="D65" t="str">
            <v>四川太极青羊区光华北五路药店</v>
          </cell>
          <cell r="E65" t="str">
            <v>西门二片</v>
          </cell>
          <cell r="F65" t="str">
            <v>林禹帅</v>
          </cell>
          <cell r="G65">
            <v>1907</v>
          </cell>
          <cell r="H65">
            <v>80.74</v>
          </cell>
          <cell r="I65">
            <v>153975.4</v>
          </cell>
          <cell r="J65">
            <v>42955.14</v>
          </cell>
          <cell r="K65" t="str">
            <v>27.89%</v>
          </cell>
          <cell r="L65">
            <v>5132.51333333333</v>
          </cell>
          <cell r="M65" t="str">
            <v>B2</v>
          </cell>
        </row>
        <row r="66">
          <cell r="C66">
            <v>117184</v>
          </cell>
          <cell r="D66" t="str">
            <v>四川太极锦江区静沙南路药店</v>
          </cell>
          <cell r="E66" t="str">
            <v>东南片区</v>
          </cell>
          <cell r="F66" t="str">
            <v>曾蕾蕾</v>
          </cell>
          <cell r="G66">
            <v>1805</v>
          </cell>
          <cell r="H66">
            <v>82.94</v>
          </cell>
          <cell r="I66">
            <v>149710.62</v>
          </cell>
          <cell r="J66">
            <v>49420.11</v>
          </cell>
          <cell r="K66" t="str">
            <v>33.01%</v>
          </cell>
          <cell r="L66">
            <v>4990.354</v>
          </cell>
          <cell r="M66" t="str">
            <v>C1</v>
          </cell>
        </row>
        <row r="67">
          <cell r="C67">
            <v>587</v>
          </cell>
          <cell r="D67" t="str">
            <v>四川太极都江堰景中路店</v>
          </cell>
          <cell r="E67" t="str">
            <v>城郊一片</v>
          </cell>
          <cell r="F67" t="str">
            <v>任会茹</v>
          </cell>
          <cell r="G67">
            <v>2067</v>
          </cell>
          <cell r="H67">
            <v>72.17</v>
          </cell>
          <cell r="I67">
            <v>149175.47</v>
          </cell>
          <cell r="J67">
            <v>44272.07</v>
          </cell>
          <cell r="K67" t="str">
            <v>29.67%</v>
          </cell>
          <cell r="L67">
            <v>4972.51566666667</v>
          </cell>
          <cell r="M67" t="str">
            <v>C1</v>
          </cell>
        </row>
        <row r="68">
          <cell r="C68">
            <v>598</v>
          </cell>
          <cell r="D68" t="str">
            <v>四川太极锦江区水杉街药店</v>
          </cell>
          <cell r="E68" t="str">
            <v>东南片区</v>
          </cell>
          <cell r="F68" t="str">
            <v>曾蕾蕾</v>
          </cell>
          <cell r="G68">
            <v>2112</v>
          </cell>
          <cell r="H68">
            <v>70.07</v>
          </cell>
          <cell r="I68">
            <v>147994.03</v>
          </cell>
          <cell r="J68">
            <v>50937.1</v>
          </cell>
          <cell r="K68" t="str">
            <v>34.41%</v>
          </cell>
          <cell r="L68">
            <v>4933.13433333333</v>
          </cell>
          <cell r="M68" t="str">
            <v>C1</v>
          </cell>
        </row>
        <row r="69">
          <cell r="C69">
            <v>105910</v>
          </cell>
          <cell r="D69" t="str">
            <v>四川太极高新区紫薇东路药店</v>
          </cell>
          <cell r="E69" t="str">
            <v>旗舰片区</v>
          </cell>
          <cell r="F69" t="str">
            <v>谭勤娟</v>
          </cell>
          <cell r="G69">
            <v>2344</v>
          </cell>
          <cell r="H69">
            <v>63.02</v>
          </cell>
          <cell r="I69">
            <v>147726.56</v>
          </cell>
          <cell r="J69">
            <v>47909.08</v>
          </cell>
          <cell r="K69" t="str">
            <v>32.43%</v>
          </cell>
          <cell r="L69">
            <v>4924.21866666667</v>
          </cell>
          <cell r="M69" t="str">
            <v>C1</v>
          </cell>
        </row>
        <row r="70">
          <cell r="C70">
            <v>113008</v>
          </cell>
          <cell r="D70" t="str">
            <v>四川太极成都高新区尚锦路药店</v>
          </cell>
          <cell r="E70" t="str">
            <v>西门二片</v>
          </cell>
          <cell r="F70" t="str">
            <v>林禹帅</v>
          </cell>
          <cell r="G70">
            <v>1746</v>
          </cell>
          <cell r="H70">
            <v>83.5</v>
          </cell>
          <cell r="I70">
            <v>145789.34</v>
          </cell>
          <cell r="J70">
            <v>39950.56</v>
          </cell>
          <cell r="K70" t="str">
            <v>27.4%</v>
          </cell>
          <cell r="L70">
            <v>4859.64466666667</v>
          </cell>
          <cell r="M70" t="str">
            <v>C1</v>
          </cell>
        </row>
        <row r="71">
          <cell r="C71">
            <v>308</v>
          </cell>
          <cell r="D71" t="str">
            <v>四川太极红星店</v>
          </cell>
          <cell r="E71" t="str">
            <v>旗舰片区</v>
          </cell>
          <cell r="F71" t="str">
            <v>谭勤娟</v>
          </cell>
          <cell r="G71">
            <v>1707</v>
          </cell>
          <cell r="H71">
            <v>84.88</v>
          </cell>
          <cell r="I71">
            <v>144882.46</v>
          </cell>
          <cell r="J71">
            <v>49521.25</v>
          </cell>
          <cell r="K71" t="str">
            <v>34.18%</v>
          </cell>
          <cell r="L71">
            <v>4829.41533333333</v>
          </cell>
          <cell r="M71" t="str">
            <v>C1</v>
          </cell>
        </row>
        <row r="72">
          <cell r="C72">
            <v>116919</v>
          </cell>
          <cell r="D72" t="str">
            <v>四川太极武侯区科华北路药店</v>
          </cell>
          <cell r="E72" t="str">
            <v>旗舰片区</v>
          </cell>
          <cell r="F72" t="str">
            <v>谭勤娟</v>
          </cell>
          <cell r="G72">
            <v>1611</v>
          </cell>
          <cell r="H72">
            <v>89.63</v>
          </cell>
          <cell r="I72">
            <v>144387.35</v>
          </cell>
          <cell r="J72">
            <v>49722.26</v>
          </cell>
          <cell r="K72" t="str">
            <v>34.43%</v>
          </cell>
          <cell r="L72">
            <v>4812.91166666667</v>
          </cell>
          <cell r="M72" t="str">
            <v>C1</v>
          </cell>
        </row>
        <row r="73">
          <cell r="C73">
            <v>102935</v>
          </cell>
          <cell r="D73" t="str">
            <v>四川太极青羊区童子街药店</v>
          </cell>
          <cell r="E73" t="str">
            <v>旗舰片区</v>
          </cell>
          <cell r="F73" t="str">
            <v>谭勤娟</v>
          </cell>
          <cell r="G73">
            <v>1343</v>
          </cell>
          <cell r="H73">
            <v>107.1</v>
          </cell>
          <cell r="I73">
            <v>143832.82</v>
          </cell>
          <cell r="J73">
            <v>43591.23</v>
          </cell>
          <cell r="K73" t="str">
            <v>30.3%</v>
          </cell>
          <cell r="L73">
            <v>4794.42733333333</v>
          </cell>
          <cell r="M73" t="str">
            <v>C1</v>
          </cell>
        </row>
        <row r="74">
          <cell r="C74">
            <v>748</v>
          </cell>
          <cell r="D74" t="str">
            <v>四川太极大邑县晋原镇东街药店</v>
          </cell>
          <cell r="E74" t="str">
            <v>城郊一片</v>
          </cell>
          <cell r="F74" t="str">
            <v>任会茹</v>
          </cell>
          <cell r="G74">
            <v>1625</v>
          </cell>
          <cell r="H74">
            <v>86.65</v>
          </cell>
          <cell r="I74">
            <v>140799.3</v>
          </cell>
          <cell r="J74">
            <v>38368.26</v>
          </cell>
          <cell r="K74" t="str">
            <v>27.25%</v>
          </cell>
          <cell r="L74">
            <v>4693.31</v>
          </cell>
          <cell r="M74" t="str">
            <v>C1</v>
          </cell>
        </row>
        <row r="75">
          <cell r="C75">
            <v>101453</v>
          </cell>
          <cell r="D75" t="str">
            <v>四川太极温江区公平街道江安路药店</v>
          </cell>
          <cell r="E75" t="str">
            <v>西门二片</v>
          </cell>
          <cell r="F75" t="str">
            <v>林禹帅</v>
          </cell>
          <cell r="G75">
            <v>2026</v>
          </cell>
          <cell r="H75">
            <v>69.37</v>
          </cell>
          <cell r="I75">
            <v>140546.77</v>
          </cell>
          <cell r="J75">
            <v>48293.09</v>
          </cell>
          <cell r="K75" t="str">
            <v>34.36%</v>
          </cell>
          <cell r="L75">
            <v>4684.89233333333</v>
          </cell>
          <cell r="M75" t="str">
            <v>C1</v>
          </cell>
        </row>
        <row r="76">
          <cell r="C76">
            <v>723</v>
          </cell>
          <cell r="D76" t="str">
            <v>四川太极锦江区柳翠路药店</v>
          </cell>
          <cell r="E76" t="str">
            <v>东南片区</v>
          </cell>
          <cell r="F76" t="str">
            <v>曾蕾蕾</v>
          </cell>
          <cell r="G76">
            <v>1817</v>
          </cell>
          <cell r="H76">
            <v>74.05</v>
          </cell>
          <cell r="I76">
            <v>134556.1</v>
          </cell>
          <cell r="J76">
            <v>34548.23</v>
          </cell>
          <cell r="K76" t="str">
            <v>25.67%</v>
          </cell>
          <cell r="L76">
            <v>4485.20333333333</v>
          </cell>
          <cell r="M76" t="str">
            <v>C1</v>
          </cell>
        </row>
        <row r="77">
          <cell r="C77">
            <v>721</v>
          </cell>
          <cell r="D77" t="str">
            <v>四川太极邛崃市临邛镇洪川小区药店</v>
          </cell>
          <cell r="E77" t="str">
            <v>城郊一片</v>
          </cell>
          <cell r="F77" t="str">
            <v>任会茹</v>
          </cell>
          <cell r="G77">
            <v>2073</v>
          </cell>
          <cell r="H77">
            <v>64.61</v>
          </cell>
          <cell r="I77">
            <v>133929.98</v>
          </cell>
          <cell r="J77">
            <v>46210.99</v>
          </cell>
          <cell r="K77" t="str">
            <v>34.5%</v>
          </cell>
          <cell r="L77">
            <v>4464.33266666667</v>
          </cell>
          <cell r="M77" t="str">
            <v>C1</v>
          </cell>
        </row>
        <row r="78">
          <cell r="C78">
            <v>745</v>
          </cell>
          <cell r="D78" t="str">
            <v>四川太极金牛区金沙路药店</v>
          </cell>
          <cell r="E78" t="str">
            <v>西门一片</v>
          </cell>
          <cell r="F78" t="str">
            <v>刘琴英</v>
          </cell>
          <cell r="G78">
            <v>2084</v>
          </cell>
          <cell r="H78">
            <v>62.98</v>
          </cell>
          <cell r="I78">
            <v>131252.51</v>
          </cell>
          <cell r="J78">
            <v>39859.96</v>
          </cell>
          <cell r="K78" t="str">
            <v>30.36%</v>
          </cell>
          <cell r="L78">
            <v>4375.08366666667</v>
          </cell>
          <cell r="M78" t="str">
            <v>C1</v>
          </cell>
        </row>
        <row r="79">
          <cell r="C79">
            <v>115971</v>
          </cell>
          <cell r="D79" t="str">
            <v>四川太极高新区天顺路药店</v>
          </cell>
          <cell r="E79" t="str">
            <v>东南片区</v>
          </cell>
          <cell r="F79" t="str">
            <v>曾蕾蕾</v>
          </cell>
          <cell r="G79">
            <v>1743</v>
          </cell>
          <cell r="H79">
            <v>75.27</v>
          </cell>
          <cell r="I79">
            <v>131193.39</v>
          </cell>
          <cell r="J79">
            <v>35050.02</v>
          </cell>
          <cell r="K79" t="str">
            <v>26.71%</v>
          </cell>
          <cell r="L79">
            <v>4373.113</v>
          </cell>
          <cell r="M79" t="str">
            <v>C1</v>
          </cell>
        </row>
        <row r="80">
          <cell r="C80">
            <v>116482</v>
          </cell>
          <cell r="D80" t="str">
            <v>四川太极锦江区宏济中路药店</v>
          </cell>
          <cell r="E80" t="str">
            <v>旗舰片区</v>
          </cell>
          <cell r="F80" t="str">
            <v>谭勤娟</v>
          </cell>
          <cell r="G80">
            <v>1341</v>
          </cell>
          <cell r="H80">
            <v>97.13</v>
          </cell>
          <cell r="I80">
            <v>130254</v>
          </cell>
          <cell r="J80">
            <v>41780.51</v>
          </cell>
          <cell r="K80" t="str">
            <v>32.07%</v>
          </cell>
          <cell r="L80">
            <v>4341.8</v>
          </cell>
          <cell r="M80" t="str">
            <v>C1</v>
          </cell>
        </row>
        <row r="81">
          <cell r="C81">
            <v>704</v>
          </cell>
          <cell r="D81" t="str">
            <v>四川太极都江堰奎光路中段药店</v>
          </cell>
          <cell r="E81" t="str">
            <v>城郊一片</v>
          </cell>
          <cell r="F81" t="str">
            <v>任会茹</v>
          </cell>
          <cell r="G81">
            <v>1873</v>
          </cell>
          <cell r="H81">
            <v>68.76</v>
          </cell>
          <cell r="I81">
            <v>128785.28</v>
          </cell>
          <cell r="J81">
            <v>41978.11</v>
          </cell>
          <cell r="K81" t="str">
            <v>32.59%</v>
          </cell>
          <cell r="L81">
            <v>4292.84266666667</v>
          </cell>
          <cell r="M81" t="str">
            <v>C1</v>
          </cell>
        </row>
        <row r="82">
          <cell r="C82">
            <v>572</v>
          </cell>
          <cell r="D82" t="str">
            <v>四川太极郫县郫筒镇东大街药店</v>
          </cell>
          <cell r="E82" t="str">
            <v>西门二片</v>
          </cell>
          <cell r="F82" t="str">
            <v>林禹帅</v>
          </cell>
          <cell r="G82">
            <v>1702</v>
          </cell>
          <cell r="H82">
            <v>75.61</v>
          </cell>
          <cell r="I82">
            <v>128686.41</v>
          </cell>
          <cell r="J82">
            <v>38510.01</v>
          </cell>
          <cell r="K82" t="str">
            <v>29.92%</v>
          </cell>
          <cell r="L82">
            <v>4289.547</v>
          </cell>
          <cell r="M82" t="str">
            <v>C1</v>
          </cell>
        </row>
        <row r="83">
          <cell r="C83">
            <v>367</v>
          </cell>
          <cell r="D83" t="str">
            <v>四川太极金带街药店</v>
          </cell>
          <cell r="E83" t="str">
            <v>崇州片</v>
          </cell>
          <cell r="F83" t="str">
            <v>胡建梅</v>
          </cell>
          <cell r="G83">
            <v>1820</v>
          </cell>
          <cell r="H83">
            <v>69.76</v>
          </cell>
          <cell r="I83">
            <v>126960.97</v>
          </cell>
          <cell r="J83">
            <v>40153.25</v>
          </cell>
          <cell r="K83" t="str">
            <v>31.62%</v>
          </cell>
          <cell r="L83">
            <v>4232.03233333333</v>
          </cell>
          <cell r="M83" t="str">
            <v>C1</v>
          </cell>
        </row>
        <row r="84">
          <cell r="C84">
            <v>102565</v>
          </cell>
          <cell r="D84" t="str">
            <v>四川太极武侯区佳灵路药店</v>
          </cell>
          <cell r="E84" t="str">
            <v>西门一片</v>
          </cell>
          <cell r="F84" t="str">
            <v>刘琴英</v>
          </cell>
          <cell r="G84">
            <v>1950</v>
          </cell>
          <cell r="H84">
            <v>65.04</v>
          </cell>
          <cell r="I84">
            <v>126828.07</v>
          </cell>
          <cell r="J84">
            <v>37383.06</v>
          </cell>
          <cell r="K84" t="str">
            <v>29.47%</v>
          </cell>
          <cell r="L84">
            <v>4227.60233333333</v>
          </cell>
          <cell r="M84" t="str">
            <v>C1</v>
          </cell>
        </row>
        <row r="85">
          <cell r="C85">
            <v>107728</v>
          </cell>
          <cell r="D85" t="str">
            <v>四川太极大邑县晋原镇北街药店</v>
          </cell>
          <cell r="E85" t="str">
            <v>城郊一片</v>
          </cell>
          <cell r="F85" t="str">
            <v>任会茹</v>
          </cell>
          <cell r="G85">
            <v>1539</v>
          </cell>
          <cell r="H85">
            <v>81.89</v>
          </cell>
          <cell r="I85">
            <v>126024.33</v>
          </cell>
          <cell r="J85">
            <v>35522.78</v>
          </cell>
          <cell r="K85" t="str">
            <v>28.18%</v>
          </cell>
          <cell r="L85">
            <v>4200.811</v>
          </cell>
          <cell r="M85" t="str">
            <v>C1</v>
          </cell>
        </row>
        <row r="86">
          <cell r="C86">
            <v>594</v>
          </cell>
          <cell r="D86" t="str">
            <v>四川太极大邑县安仁镇千禧街药店</v>
          </cell>
          <cell r="E86" t="str">
            <v>城郊一片</v>
          </cell>
          <cell r="F86" t="str">
            <v>任会茹</v>
          </cell>
          <cell r="G86">
            <v>1860</v>
          </cell>
          <cell r="H86">
            <v>66.85</v>
          </cell>
          <cell r="I86">
            <v>124343.97</v>
          </cell>
          <cell r="J86">
            <v>38820.79</v>
          </cell>
          <cell r="K86" t="str">
            <v>31.22%</v>
          </cell>
          <cell r="L86">
            <v>4144.799</v>
          </cell>
          <cell r="M86" t="str">
            <v>C1</v>
          </cell>
        </row>
        <row r="87">
          <cell r="C87">
            <v>738</v>
          </cell>
          <cell r="D87" t="str">
            <v>四川太极都江堰市蒲阳路药店</v>
          </cell>
          <cell r="E87" t="str">
            <v>城郊一片</v>
          </cell>
          <cell r="F87" t="str">
            <v>任会茹</v>
          </cell>
          <cell r="G87">
            <v>1725</v>
          </cell>
          <cell r="H87">
            <v>70.95</v>
          </cell>
          <cell r="I87">
            <v>122393.83</v>
          </cell>
          <cell r="J87">
            <v>35675.44</v>
          </cell>
          <cell r="K87" t="str">
            <v>29.14%</v>
          </cell>
          <cell r="L87">
            <v>4079.79433333333</v>
          </cell>
          <cell r="M87" t="str">
            <v>C1</v>
          </cell>
        </row>
        <row r="88">
          <cell r="C88">
            <v>122198</v>
          </cell>
          <cell r="D88" t="str">
            <v>四川太极成华区华泰路二药店</v>
          </cell>
          <cell r="E88" t="str">
            <v>东南片区</v>
          </cell>
          <cell r="F88" t="str">
            <v>曾蕾蕾</v>
          </cell>
          <cell r="G88">
            <v>1460</v>
          </cell>
          <cell r="H88">
            <v>83.11</v>
          </cell>
          <cell r="I88">
            <v>121343.42</v>
          </cell>
          <cell r="J88">
            <v>30415.57</v>
          </cell>
          <cell r="K88" t="str">
            <v>25.06%</v>
          </cell>
          <cell r="L88">
            <v>4044.78066666667</v>
          </cell>
          <cell r="M88" t="str">
            <v>C1</v>
          </cell>
        </row>
        <row r="89">
          <cell r="C89">
            <v>570</v>
          </cell>
          <cell r="D89" t="str">
            <v>四川太极青羊区大石西路药店</v>
          </cell>
          <cell r="E89" t="str">
            <v>西门二片</v>
          </cell>
          <cell r="F89" t="str">
            <v>林禹帅</v>
          </cell>
          <cell r="G89">
            <v>1627</v>
          </cell>
          <cell r="H89">
            <v>74.25</v>
          </cell>
          <cell r="I89">
            <v>120797.94</v>
          </cell>
          <cell r="J89">
            <v>40370.44</v>
          </cell>
          <cell r="K89" t="str">
            <v>33.41%</v>
          </cell>
          <cell r="L89">
            <v>4026.598</v>
          </cell>
          <cell r="M89" t="str">
            <v>C1</v>
          </cell>
        </row>
        <row r="90">
          <cell r="C90">
            <v>113299</v>
          </cell>
          <cell r="D90" t="str">
            <v>四川太极武侯区倪家桥路药店</v>
          </cell>
          <cell r="E90" t="str">
            <v>旗舰片区</v>
          </cell>
          <cell r="F90" t="str">
            <v>谭勤娟</v>
          </cell>
          <cell r="G90">
            <v>1743</v>
          </cell>
          <cell r="H90">
            <v>68.92</v>
          </cell>
          <cell r="I90">
            <v>120124.44</v>
          </cell>
          <cell r="J90">
            <v>40280.51</v>
          </cell>
          <cell r="K90" t="str">
            <v>33.53%</v>
          </cell>
          <cell r="L90">
            <v>4004.148</v>
          </cell>
          <cell r="M90" t="str">
            <v>C1</v>
          </cell>
        </row>
        <row r="91">
          <cell r="C91">
            <v>113025</v>
          </cell>
          <cell r="D91" t="str">
            <v>四川太极青羊区蜀鑫路药店</v>
          </cell>
          <cell r="E91" t="str">
            <v>西门二片</v>
          </cell>
          <cell r="F91" t="str">
            <v>林禹帅</v>
          </cell>
          <cell r="G91">
            <v>1493</v>
          </cell>
          <cell r="H91">
            <v>80.4</v>
          </cell>
          <cell r="I91">
            <v>120036.03</v>
          </cell>
          <cell r="J91">
            <v>39408.33</v>
          </cell>
          <cell r="K91" t="str">
            <v>32.83%</v>
          </cell>
          <cell r="L91">
            <v>4001.201</v>
          </cell>
          <cell r="M91" t="str">
            <v>C1</v>
          </cell>
        </row>
        <row r="92">
          <cell r="C92">
            <v>743</v>
          </cell>
          <cell r="D92" t="str">
            <v>四川太极成华区万宇路药店</v>
          </cell>
          <cell r="E92" t="str">
            <v>东南片区</v>
          </cell>
          <cell r="F92" t="str">
            <v>曾蕾蕾</v>
          </cell>
          <cell r="G92">
            <v>1746</v>
          </cell>
          <cell r="H92">
            <v>68.64</v>
          </cell>
          <cell r="I92">
            <v>119850.68</v>
          </cell>
          <cell r="J92">
            <v>39595.41</v>
          </cell>
          <cell r="K92" t="str">
            <v>33.03%</v>
          </cell>
          <cell r="L92">
            <v>3995.02266666667</v>
          </cell>
          <cell r="M92" t="str">
            <v>C1</v>
          </cell>
        </row>
        <row r="93">
          <cell r="C93">
            <v>113833</v>
          </cell>
          <cell r="D93" t="str">
            <v>四川太极青羊区光华西一路药店</v>
          </cell>
          <cell r="E93" t="str">
            <v>西门二片</v>
          </cell>
          <cell r="F93" t="str">
            <v>林禹帅</v>
          </cell>
          <cell r="G93">
            <v>2055</v>
          </cell>
          <cell r="H93">
            <v>57.44</v>
          </cell>
          <cell r="I93">
            <v>118048.19</v>
          </cell>
          <cell r="J93">
            <v>42231.35</v>
          </cell>
          <cell r="K93" t="str">
            <v>35.77%</v>
          </cell>
          <cell r="L93">
            <v>3934.93966666667</v>
          </cell>
          <cell r="M93" t="str">
            <v>C1</v>
          </cell>
        </row>
        <row r="94">
          <cell r="C94">
            <v>706</v>
          </cell>
          <cell r="D94" t="str">
            <v>四川太极都江堰幸福镇翔凤路药店</v>
          </cell>
          <cell r="E94" t="str">
            <v>城郊一片</v>
          </cell>
          <cell r="F94" t="str">
            <v>任会茹</v>
          </cell>
          <cell r="G94">
            <v>1682</v>
          </cell>
          <cell r="H94">
            <v>69.9</v>
          </cell>
          <cell r="I94">
            <v>117567.09</v>
          </cell>
          <cell r="J94">
            <v>39582.89</v>
          </cell>
          <cell r="K94" t="str">
            <v>33.66%</v>
          </cell>
          <cell r="L94">
            <v>3918.903</v>
          </cell>
          <cell r="M94" t="str">
            <v>C1</v>
          </cell>
        </row>
        <row r="95">
          <cell r="C95">
            <v>106865</v>
          </cell>
          <cell r="D95" t="str">
            <v>四川太极武侯区丝竹路药店</v>
          </cell>
          <cell r="E95" t="str">
            <v>旗舰片区</v>
          </cell>
          <cell r="F95" t="str">
            <v>谭勤娟</v>
          </cell>
          <cell r="G95">
            <v>1069</v>
          </cell>
          <cell r="H95">
            <v>109.05</v>
          </cell>
          <cell r="I95">
            <v>116574.53</v>
          </cell>
          <cell r="J95">
            <v>33516.78</v>
          </cell>
          <cell r="K95" t="str">
            <v>28.75%</v>
          </cell>
          <cell r="L95">
            <v>3885.81766666667</v>
          </cell>
          <cell r="M95" t="str">
            <v>C1</v>
          </cell>
        </row>
        <row r="96">
          <cell r="C96">
            <v>103199</v>
          </cell>
          <cell r="D96" t="str">
            <v>四川太极成华区西林一街药店</v>
          </cell>
          <cell r="E96" t="str">
            <v>西门一片</v>
          </cell>
          <cell r="F96" t="str">
            <v>刘琴英</v>
          </cell>
          <cell r="G96">
            <v>1447</v>
          </cell>
          <cell r="H96">
            <v>78.75</v>
          </cell>
          <cell r="I96">
            <v>113953.22</v>
          </cell>
          <cell r="J96">
            <v>37563.76</v>
          </cell>
          <cell r="K96" t="str">
            <v>32.96%</v>
          </cell>
          <cell r="L96">
            <v>3798.44066666667</v>
          </cell>
          <cell r="M96" t="str">
            <v>C1</v>
          </cell>
        </row>
        <row r="97">
          <cell r="C97">
            <v>102479</v>
          </cell>
          <cell r="D97" t="str">
            <v>四川太极锦江区劼人路药店</v>
          </cell>
          <cell r="E97" t="str">
            <v>东南片区</v>
          </cell>
          <cell r="F97" t="str">
            <v>曾蕾蕾</v>
          </cell>
          <cell r="G97">
            <v>1529</v>
          </cell>
          <cell r="H97">
            <v>73.28</v>
          </cell>
          <cell r="I97">
            <v>112037.77</v>
          </cell>
          <cell r="J97">
            <v>35983.18</v>
          </cell>
          <cell r="K97" t="str">
            <v>32.11%</v>
          </cell>
          <cell r="L97">
            <v>3734.59233333333</v>
          </cell>
          <cell r="M97" t="str">
            <v>C1</v>
          </cell>
        </row>
        <row r="98">
          <cell r="C98">
            <v>118951</v>
          </cell>
          <cell r="D98" t="str">
            <v>四川太极青羊区金祥路药店</v>
          </cell>
          <cell r="E98" t="str">
            <v>西门二片</v>
          </cell>
          <cell r="F98" t="str">
            <v>林禹帅</v>
          </cell>
          <cell r="G98">
            <v>1671</v>
          </cell>
          <cell r="H98">
            <v>66.89</v>
          </cell>
          <cell r="I98">
            <v>111773.33</v>
          </cell>
          <cell r="J98">
            <v>35772.24</v>
          </cell>
          <cell r="K98" t="str">
            <v>32%</v>
          </cell>
          <cell r="L98">
            <v>3725.77766666667</v>
          </cell>
          <cell r="M98" t="str">
            <v>C1</v>
          </cell>
        </row>
        <row r="99">
          <cell r="C99">
            <v>732</v>
          </cell>
          <cell r="D99" t="str">
            <v>四川太极邛崃市羊安镇永康大道药店</v>
          </cell>
          <cell r="E99" t="str">
            <v>城郊一片</v>
          </cell>
          <cell r="F99" t="str">
            <v>任会茹</v>
          </cell>
          <cell r="G99">
            <v>1294</v>
          </cell>
          <cell r="H99">
            <v>86.36</v>
          </cell>
          <cell r="I99">
            <v>111751.67</v>
          </cell>
          <cell r="J99">
            <v>32569.47</v>
          </cell>
          <cell r="K99" t="str">
            <v>29.14%</v>
          </cell>
          <cell r="L99">
            <v>3725.05566666667</v>
          </cell>
          <cell r="M99" t="str">
            <v>C1</v>
          </cell>
        </row>
        <row r="100">
          <cell r="C100">
            <v>122906</v>
          </cell>
          <cell r="D100" t="str">
            <v>四川太极新都区斑竹园街道医贸大道药店</v>
          </cell>
          <cell r="E100" t="str">
            <v>西门二片</v>
          </cell>
          <cell r="F100" t="str">
            <v>林禹帅</v>
          </cell>
          <cell r="G100">
            <v>2048</v>
          </cell>
          <cell r="H100">
            <v>54.4</v>
          </cell>
          <cell r="I100">
            <v>111413.67</v>
          </cell>
          <cell r="J100">
            <v>38491.94</v>
          </cell>
          <cell r="K100" t="str">
            <v>34.54%</v>
          </cell>
          <cell r="L100">
            <v>3713.789</v>
          </cell>
          <cell r="M100" t="str">
            <v>C1</v>
          </cell>
        </row>
        <row r="101">
          <cell r="C101">
            <v>355</v>
          </cell>
          <cell r="D101" t="str">
            <v>四川太极双林路药店</v>
          </cell>
          <cell r="E101" t="str">
            <v>东南片区</v>
          </cell>
          <cell r="F101" t="str">
            <v>曾蕾蕾</v>
          </cell>
          <cell r="G101">
            <v>1422</v>
          </cell>
          <cell r="H101">
            <v>78.04</v>
          </cell>
          <cell r="I101">
            <v>110976.53</v>
          </cell>
          <cell r="J101">
            <v>32075.23</v>
          </cell>
          <cell r="K101" t="str">
            <v>28.9%</v>
          </cell>
          <cell r="L101">
            <v>3699.21766666667</v>
          </cell>
          <cell r="M101" t="str">
            <v>C1</v>
          </cell>
        </row>
        <row r="102">
          <cell r="C102">
            <v>713</v>
          </cell>
          <cell r="D102" t="str">
            <v>四川太极都江堰聚源镇药店</v>
          </cell>
          <cell r="E102" t="str">
            <v>城郊一片</v>
          </cell>
          <cell r="F102" t="str">
            <v>任会茹</v>
          </cell>
          <cell r="G102">
            <v>1168</v>
          </cell>
          <cell r="H102">
            <v>93.35</v>
          </cell>
          <cell r="I102">
            <v>109034.74</v>
          </cell>
          <cell r="J102">
            <v>36270.61</v>
          </cell>
          <cell r="K102" t="str">
            <v>33.26%</v>
          </cell>
          <cell r="L102">
            <v>3634.49133333333</v>
          </cell>
          <cell r="M102" t="str">
            <v>C1</v>
          </cell>
        </row>
        <row r="103">
          <cell r="C103">
            <v>740</v>
          </cell>
          <cell r="D103" t="str">
            <v>四川太极成华区华康路药店</v>
          </cell>
          <cell r="E103" t="str">
            <v>东南片区</v>
          </cell>
          <cell r="F103" t="str">
            <v>曾蕾蕾</v>
          </cell>
          <cell r="G103">
            <v>1569</v>
          </cell>
          <cell r="H103">
            <v>68.4</v>
          </cell>
          <cell r="I103">
            <v>107319.14</v>
          </cell>
          <cell r="J103">
            <v>36660.82</v>
          </cell>
          <cell r="K103" t="str">
            <v>34.16%</v>
          </cell>
          <cell r="L103">
            <v>3577.30466666667</v>
          </cell>
          <cell r="M103" t="str">
            <v>C1</v>
          </cell>
        </row>
        <row r="104">
          <cell r="C104">
            <v>102564</v>
          </cell>
          <cell r="D104" t="str">
            <v>四川太极邛崃市临邛镇翠荫街药店</v>
          </cell>
          <cell r="E104" t="str">
            <v>城郊一片</v>
          </cell>
          <cell r="F104" t="str">
            <v>任会茹</v>
          </cell>
          <cell r="G104">
            <v>1191</v>
          </cell>
          <cell r="H104">
            <v>89.38</v>
          </cell>
          <cell r="I104">
            <v>106450.31</v>
          </cell>
          <cell r="J104">
            <v>32674.37</v>
          </cell>
          <cell r="K104" t="str">
            <v>30.69%</v>
          </cell>
          <cell r="L104">
            <v>3548.34366666667</v>
          </cell>
          <cell r="M104" t="str">
            <v>C1</v>
          </cell>
        </row>
        <row r="105">
          <cell r="C105">
            <v>104429</v>
          </cell>
          <cell r="D105" t="str">
            <v>四川太极武侯区大华街药店</v>
          </cell>
          <cell r="E105" t="str">
            <v>西门二片</v>
          </cell>
          <cell r="F105" t="str">
            <v>林禹帅</v>
          </cell>
          <cell r="G105">
            <v>1501</v>
          </cell>
          <cell r="H105">
            <v>70.88</v>
          </cell>
          <cell r="I105">
            <v>106385.65</v>
          </cell>
          <cell r="J105">
            <v>27541.97</v>
          </cell>
          <cell r="K105" t="str">
            <v>25.88%</v>
          </cell>
          <cell r="L105">
            <v>3546.18833333333</v>
          </cell>
          <cell r="M105" t="str">
            <v>C1</v>
          </cell>
        </row>
        <row r="106">
          <cell r="C106">
            <v>710</v>
          </cell>
          <cell r="D106" t="str">
            <v>四川太极都江堰市蒲阳镇堰问道西路药店</v>
          </cell>
          <cell r="E106" t="str">
            <v>城郊一片</v>
          </cell>
          <cell r="F106" t="str">
            <v>任会茹</v>
          </cell>
          <cell r="G106">
            <v>1637</v>
          </cell>
          <cell r="H106">
            <v>64.86</v>
          </cell>
          <cell r="I106">
            <v>106172.1</v>
          </cell>
          <cell r="J106">
            <v>36210.42</v>
          </cell>
          <cell r="K106" t="str">
            <v>34.1%</v>
          </cell>
          <cell r="L106">
            <v>3539.07</v>
          </cell>
          <cell r="M106" t="str">
            <v>C1</v>
          </cell>
        </row>
        <row r="107">
          <cell r="C107">
            <v>119263</v>
          </cell>
          <cell r="D107" t="str">
            <v>四川太极青羊区蜀源路药店</v>
          </cell>
          <cell r="E107" t="str">
            <v>西门二片</v>
          </cell>
          <cell r="F107" t="str">
            <v>林禹帅</v>
          </cell>
          <cell r="G107">
            <v>1562</v>
          </cell>
          <cell r="H107">
            <v>67.91</v>
          </cell>
          <cell r="I107">
            <v>106072.87</v>
          </cell>
          <cell r="J107">
            <v>34637.58</v>
          </cell>
          <cell r="K107" t="str">
            <v>32.65%</v>
          </cell>
          <cell r="L107">
            <v>3535.76233333333</v>
          </cell>
          <cell r="M107" t="str">
            <v>C1</v>
          </cell>
        </row>
        <row r="108">
          <cell r="C108">
            <v>118151</v>
          </cell>
          <cell r="D108" t="str">
            <v>四川太极金牛区沙湾东一路药店</v>
          </cell>
          <cell r="E108" t="str">
            <v>西门一片</v>
          </cell>
          <cell r="F108" t="str">
            <v>刘琴英</v>
          </cell>
          <cell r="G108">
            <v>1546</v>
          </cell>
          <cell r="H108">
            <v>68.07</v>
          </cell>
          <cell r="I108">
            <v>105230.5</v>
          </cell>
          <cell r="J108">
            <v>29602.03</v>
          </cell>
          <cell r="K108" t="str">
            <v>28.13%</v>
          </cell>
          <cell r="L108">
            <v>3507.68333333333</v>
          </cell>
          <cell r="M108" t="str">
            <v>C1</v>
          </cell>
        </row>
        <row r="109">
          <cell r="C109">
            <v>733</v>
          </cell>
          <cell r="D109" t="str">
            <v>四川太极双流区东升街道三强西路药店</v>
          </cell>
          <cell r="E109" t="str">
            <v>东南片区</v>
          </cell>
          <cell r="F109" t="str">
            <v>曾蕾蕾</v>
          </cell>
          <cell r="G109">
            <v>1628</v>
          </cell>
          <cell r="H109">
            <v>63.91</v>
          </cell>
          <cell r="I109">
            <v>104041.69</v>
          </cell>
          <cell r="J109">
            <v>37396.84</v>
          </cell>
          <cell r="K109" t="str">
            <v>35.94%</v>
          </cell>
          <cell r="L109">
            <v>3468.05633333333</v>
          </cell>
          <cell r="M109" t="str">
            <v>C1</v>
          </cell>
        </row>
        <row r="110">
          <cell r="C110">
            <v>112415</v>
          </cell>
          <cell r="D110" t="str">
            <v>四川太极金牛区五福桥东路药店</v>
          </cell>
          <cell r="E110" t="str">
            <v>西门一片</v>
          </cell>
          <cell r="F110" t="str">
            <v>刘琴英</v>
          </cell>
          <cell r="G110">
            <v>1718</v>
          </cell>
          <cell r="H110">
            <v>60.01</v>
          </cell>
          <cell r="I110">
            <v>103103.95</v>
          </cell>
          <cell r="J110">
            <v>29920.5</v>
          </cell>
          <cell r="K110" t="str">
            <v>29.01%</v>
          </cell>
          <cell r="L110">
            <v>3436.79833333333</v>
          </cell>
          <cell r="M110" t="str">
            <v>C1</v>
          </cell>
        </row>
        <row r="111">
          <cell r="C111">
            <v>117310</v>
          </cell>
          <cell r="D111" t="str">
            <v>四川太极武侯区长寿路药店</v>
          </cell>
          <cell r="E111" t="str">
            <v>西门一片</v>
          </cell>
          <cell r="F111" t="str">
            <v>刘琴英</v>
          </cell>
          <cell r="G111">
            <v>1290</v>
          </cell>
          <cell r="H111">
            <v>78.44</v>
          </cell>
          <cell r="I111">
            <v>101184.41</v>
          </cell>
          <cell r="J111">
            <v>29256.98</v>
          </cell>
          <cell r="K111" t="str">
            <v>28.91%</v>
          </cell>
          <cell r="L111">
            <v>3372.81366666667</v>
          </cell>
          <cell r="M111" t="str">
            <v>C1</v>
          </cell>
        </row>
        <row r="112">
          <cell r="C112">
            <v>720</v>
          </cell>
          <cell r="D112" t="str">
            <v>四川太极大邑县新场镇文昌街药店</v>
          </cell>
          <cell r="E112" t="str">
            <v>城郊一片</v>
          </cell>
          <cell r="F112" t="str">
            <v>任会茹</v>
          </cell>
          <cell r="G112">
            <v>1257</v>
          </cell>
          <cell r="H112">
            <v>77.6</v>
          </cell>
          <cell r="I112">
            <v>97542.32</v>
          </cell>
          <cell r="J112">
            <v>27269.68</v>
          </cell>
          <cell r="K112" t="str">
            <v>27.95%</v>
          </cell>
          <cell r="L112">
            <v>3251.41066666667</v>
          </cell>
          <cell r="M112" t="str">
            <v>C1</v>
          </cell>
        </row>
        <row r="113">
          <cell r="C113">
            <v>104533</v>
          </cell>
          <cell r="D113" t="str">
            <v>四川太极大邑县晋原镇潘家街药店</v>
          </cell>
          <cell r="E113" t="str">
            <v>城郊一片</v>
          </cell>
          <cell r="F113" t="str">
            <v>任会茹</v>
          </cell>
          <cell r="G113">
            <v>1511</v>
          </cell>
          <cell r="H113">
            <v>64.11</v>
          </cell>
          <cell r="I113">
            <v>96864.66</v>
          </cell>
          <cell r="J113">
            <v>29655</v>
          </cell>
          <cell r="K113" t="str">
            <v>30.61%</v>
          </cell>
          <cell r="L113">
            <v>3228.822</v>
          </cell>
          <cell r="M113" t="str">
            <v>C1</v>
          </cell>
        </row>
        <row r="114">
          <cell r="C114">
            <v>104838</v>
          </cell>
          <cell r="D114" t="str">
            <v>四川太极崇州市崇阳镇蜀州中路药店</v>
          </cell>
          <cell r="E114" t="str">
            <v>崇州片</v>
          </cell>
          <cell r="F114" t="str">
            <v>胡建梅</v>
          </cell>
          <cell r="G114">
            <v>1436</v>
          </cell>
          <cell r="H114">
            <v>66.95</v>
          </cell>
          <cell r="I114">
            <v>96138.97</v>
          </cell>
          <cell r="J114">
            <v>27720.31</v>
          </cell>
          <cell r="K114" t="str">
            <v>28.83%</v>
          </cell>
          <cell r="L114">
            <v>3204.63233333333</v>
          </cell>
          <cell r="M114" t="str">
            <v>C1</v>
          </cell>
        </row>
        <row r="115">
          <cell r="C115">
            <v>752</v>
          </cell>
          <cell r="D115" t="str">
            <v>四川太极大药房连锁有限公司武侯区聚萃街药店</v>
          </cell>
          <cell r="E115" t="str">
            <v>西门二片</v>
          </cell>
          <cell r="F115" t="str">
            <v>林禹帅</v>
          </cell>
          <cell r="G115">
            <v>1514</v>
          </cell>
          <cell r="H115">
            <v>62.66</v>
          </cell>
          <cell r="I115">
            <v>94866.55</v>
          </cell>
          <cell r="J115">
            <v>24706.57</v>
          </cell>
          <cell r="K115" t="str">
            <v>26.04%</v>
          </cell>
          <cell r="L115">
            <v>3162.21833333333</v>
          </cell>
          <cell r="M115" t="str">
            <v>C1</v>
          </cell>
        </row>
        <row r="116">
          <cell r="C116">
            <v>351</v>
          </cell>
          <cell r="D116" t="str">
            <v>四川太极都江堰药店</v>
          </cell>
          <cell r="E116" t="str">
            <v>城郊一片</v>
          </cell>
          <cell r="F116" t="str">
            <v>任会茹</v>
          </cell>
          <cell r="G116">
            <v>1130</v>
          </cell>
          <cell r="H116">
            <v>83.85</v>
          </cell>
          <cell r="I116">
            <v>94751.65</v>
          </cell>
          <cell r="J116">
            <v>29470.73</v>
          </cell>
          <cell r="K116" t="str">
            <v>31.1%</v>
          </cell>
          <cell r="L116">
            <v>3158.38833333333</v>
          </cell>
          <cell r="M116" t="str">
            <v>C1</v>
          </cell>
        </row>
        <row r="117">
          <cell r="C117">
            <v>549</v>
          </cell>
          <cell r="D117" t="str">
            <v>四川太极大邑县晋源镇东壕沟段药店</v>
          </cell>
          <cell r="E117" t="str">
            <v>城郊一片</v>
          </cell>
          <cell r="F117" t="str">
            <v>任会茹</v>
          </cell>
          <cell r="G117">
            <v>1062</v>
          </cell>
          <cell r="H117">
            <v>89.09</v>
          </cell>
          <cell r="I117">
            <v>94609.74</v>
          </cell>
          <cell r="J117">
            <v>28654.93</v>
          </cell>
          <cell r="K117" t="str">
            <v>30.28%</v>
          </cell>
          <cell r="L117">
            <v>3153.658</v>
          </cell>
          <cell r="M117" t="str">
            <v>C1</v>
          </cell>
        </row>
        <row r="118">
          <cell r="C118">
            <v>573</v>
          </cell>
          <cell r="D118" t="str">
            <v>四川太极双流县西航港街道锦华路一段药店</v>
          </cell>
          <cell r="E118" t="str">
            <v>东南片区</v>
          </cell>
          <cell r="F118" t="str">
            <v>曾蕾蕾</v>
          </cell>
          <cell r="G118">
            <v>1826</v>
          </cell>
          <cell r="H118">
            <v>50.71</v>
          </cell>
          <cell r="I118">
            <v>92590.95</v>
          </cell>
          <cell r="J118">
            <v>28304.61</v>
          </cell>
          <cell r="K118" t="str">
            <v>30.56%</v>
          </cell>
          <cell r="L118">
            <v>3086.365</v>
          </cell>
          <cell r="M118" t="str">
            <v>C1</v>
          </cell>
        </row>
        <row r="119">
          <cell r="C119">
            <v>754</v>
          </cell>
          <cell r="D119" t="str">
            <v>四川太极崇州市崇阳镇尚贤坊街药店</v>
          </cell>
          <cell r="E119" t="str">
            <v>崇州片</v>
          </cell>
          <cell r="F119" t="str">
            <v>胡建梅</v>
          </cell>
          <cell r="G119">
            <v>1296</v>
          </cell>
          <cell r="H119">
            <v>70.54</v>
          </cell>
          <cell r="I119">
            <v>91416.46</v>
          </cell>
          <cell r="J119">
            <v>31796.9</v>
          </cell>
          <cell r="K119" t="str">
            <v>34.78%</v>
          </cell>
          <cell r="L119">
            <v>3047.21533333333</v>
          </cell>
          <cell r="M119" t="str">
            <v>C1</v>
          </cell>
        </row>
        <row r="120">
          <cell r="C120">
            <v>110378</v>
          </cell>
          <cell r="D120" t="str">
            <v>四川太极都江堰市永丰街道宝莲路药店</v>
          </cell>
          <cell r="E120" t="str">
            <v>城郊一片</v>
          </cell>
          <cell r="F120" t="str">
            <v>任会茹</v>
          </cell>
          <cell r="G120">
            <v>970</v>
          </cell>
          <cell r="H120">
            <v>93.49</v>
          </cell>
          <cell r="I120">
            <v>90684.29</v>
          </cell>
          <cell r="J120">
            <v>26734.45</v>
          </cell>
          <cell r="K120" t="str">
            <v>29.48%</v>
          </cell>
          <cell r="L120">
            <v>3022.80966666667</v>
          </cell>
          <cell r="M120" t="str">
            <v>C1</v>
          </cell>
        </row>
        <row r="121">
          <cell r="C121">
            <v>116773</v>
          </cell>
          <cell r="D121" t="str">
            <v>四川太极青羊区经一路药店</v>
          </cell>
          <cell r="E121" t="str">
            <v>西门二片</v>
          </cell>
          <cell r="F121" t="str">
            <v>林禹帅</v>
          </cell>
          <cell r="G121">
            <v>1291</v>
          </cell>
          <cell r="H121">
            <v>70.14</v>
          </cell>
          <cell r="I121">
            <v>90545.4</v>
          </cell>
          <cell r="J121">
            <v>31054.03</v>
          </cell>
          <cell r="K121" t="str">
            <v>34.29%</v>
          </cell>
          <cell r="L121">
            <v>3018.18</v>
          </cell>
          <cell r="M121" t="str">
            <v>C1</v>
          </cell>
        </row>
        <row r="122">
          <cell r="C122">
            <v>112888</v>
          </cell>
          <cell r="D122" t="str">
            <v>四川太极武侯区双楠路药店</v>
          </cell>
          <cell r="E122" t="str">
            <v>西门二片</v>
          </cell>
          <cell r="F122" t="str">
            <v>林禹帅</v>
          </cell>
          <cell r="G122">
            <v>1356</v>
          </cell>
          <cell r="H122">
            <v>65.99</v>
          </cell>
          <cell r="I122">
            <v>89482.7</v>
          </cell>
          <cell r="J122">
            <v>27056.48</v>
          </cell>
          <cell r="K122" t="str">
            <v>30.23%</v>
          </cell>
          <cell r="L122">
            <v>2982.75666666667</v>
          </cell>
          <cell r="M122" t="str">
            <v>C2</v>
          </cell>
        </row>
        <row r="123">
          <cell r="C123">
            <v>106568</v>
          </cell>
          <cell r="D123" t="str">
            <v>四川太极高新区中和公济桥路药店</v>
          </cell>
          <cell r="E123" t="str">
            <v>东南片区</v>
          </cell>
          <cell r="F123" t="str">
            <v>曾蕾蕾</v>
          </cell>
          <cell r="G123">
            <v>979</v>
          </cell>
          <cell r="H123">
            <v>85.9</v>
          </cell>
          <cell r="I123">
            <v>84094.88</v>
          </cell>
          <cell r="J123">
            <v>32344.94</v>
          </cell>
          <cell r="K123" t="str">
            <v>38.46%</v>
          </cell>
          <cell r="L123">
            <v>2803.16266666667</v>
          </cell>
          <cell r="M123" t="str">
            <v>C2</v>
          </cell>
        </row>
        <row r="124">
          <cell r="C124">
            <v>102567</v>
          </cell>
          <cell r="D124" t="str">
            <v>四川太极新津县五津镇武阳西路药店</v>
          </cell>
          <cell r="E124" t="str">
            <v>新津片</v>
          </cell>
          <cell r="F124" t="str">
            <v>王燕丽</v>
          </cell>
          <cell r="G124">
            <v>876</v>
          </cell>
          <cell r="H124">
            <v>95.75</v>
          </cell>
          <cell r="I124">
            <v>83879.9</v>
          </cell>
          <cell r="J124">
            <v>23103.51</v>
          </cell>
          <cell r="K124" t="str">
            <v>27.54%</v>
          </cell>
          <cell r="L124">
            <v>2795.99666666667</v>
          </cell>
          <cell r="M124" t="str">
            <v>C2</v>
          </cell>
        </row>
        <row r="125">
          <cell r="C125">
            <v>119262</v>
          </cell>
          <cell r="D125" t="str">
            <v>四川太极成华区驷马桥三路药店</v>
          </cell>
          <cell r="E125" t="str">
            <v>西门一片</v>
          </cell>
          <cell r="F125" t="str">
            <v>刘琴英</v>
          </cell>
          <cell r="G125">
            <v>1317</v>
          </cell>
          <cell r="H125">
            <v>62.92</v>
          </cell>
          <cell r="I125">
            <v>82870.49</v>
          </cell>
          <cell r="J125">
            <v>29481.95</v>
          </cell>
          <cell r="K125" t="str">
            <v>35.57%</v>
          </cell>
          <cell r="L125">
            <v>2762.34966666667</v>
          </cell>
          <cell r="M125" t="str">
            <v>C2</v>
          </cell>
        </row>
        <row r="126">
          <cell r="C126">
            <v>371</v>
          </cell>
          <cell r="D126" t="str">
            <v>四川太极兴义镇万兴路药店</v>
          </cell>
          <cell r="E126" t="str">
            <v>新津片</v>
          </cell>
          <cell r="F126" t="str">
            <v>王燕丽</v>
          </cell>
          <cell r="G126">
            <v>1065</v>
          </cell>
          <cell r="H126">
            <v>74.08</v>
          </cell>
          <cell r="I126">
            <v>78890.55</v>
          </cell>
          <cell r="J126">
            <v>24394.56</v>
          </cell>
          <cell r="K126" t="str">
            <v>30.92%</v>
          </cell>
          <cell r="L126">
            <v>2629.685</v>
          </cell>
          <cell r="M126" t="str">
            <v>C2</v>
          </cell>
        </row>
        <row r="127">
          <cell r="C127">
            <v>727</v>
          </cell>
          <cell r="D127" t="str">
            <v>四川太极金牛区黄苑东街药店</v>
          </cell>
          <cell r="E127" t="str">
            <v>西门一片</v>
          </cell>
          <cell r="F127" t="str">
            <v>刘琴英</v>
          </cell>
          <cell r="G127">
            <v>1300</v>
          </cell>
          <cell r="H127">
            <v>60.61</v>
          </cell>
          <cell r="I127">
            <v>78795.43</v>
          </cell>
          <cell r="J127">
            <v>26174.3</v>
          </cell>
          <cell r="K127" t="str">
            <v>33.21%</v>
          </cell>
          <cell r="L127">
            <v>2626.51433333333</v>
          </cell>
          <cell r="M127" t="str">
            <v>C2</v>
          </cell>
        </row>
        <row r="128">
          <cell r="C128">
            <v>104430</v>
          </cell>
          <cell r="D128" t="str">
            <v>四川太极高新区中和大道药店</v>
          </cell>
          <cell r="E128" t="str">
            <v>东南片区</v>
          </cell>
          <cell r="F128" t="str">
            <v>曾蕾蕾</v>
          </cell>
          <cell r="G128">
            <v>1310</v>
          </cell>
          <cell r="H128">
            <v>57.38</v>
          </cell>
          <cell r="I128">
            <v>75161.62</v>
          </cell>
          <cell r="J128">
            <v>23510.91</v>
          </cell>
          <cell r="K128" t="str">
            <v>31.28%</v>
          </cell>
          <cell r="L128">
            <v>2505.38733333333</v>
          </cell>
          <cell r="M128" t="str">
            <v>C2</v>
          </cell>
        </row>
        <row r="129">
          <cell r="C129">
            <v>117923</v>
          </cell>
          <cell r="D129" t="str">
            <v>四川太极大邑县观音阁街西段店</v>
          </cell>
          <cell r="E129" t="str">
            <v>城郊一片</v>
          </cell>
          <cell r="F129" t="str">
            <v>任会茹</v>
          </cell>
          <cell r="G129">
            <v>996</v>
          </cell>
          <cell r="H129">
            <v>74.5</v>
          </cell>
          <cell r="I129">
            <v>74206.64</v>
          </cell>
          <cell r="J129">
            <v>23344.95</v>
          </cell>
          <cell r="K129" t="str">
            <v>31.45%</v>
          </cell>
          <cell r="L129">
            <v>2473.55466666667</v>
          </cell>
          <cell r="M129" t="str">
            <v>C2</v>
          </cell>
        </row>
        <row r="130">
          <cell r="C130">
            <v>56</v>
          </cell>
          <cell r="D130" t="str">
            <v>四川太极三江店</v>
          </cell>
          <cell r="E130" t="str">
            <v>崇州片</v>
          </cell>
          <cell r="F130" t="str">
            <v>胡建梅</v>
          </cell>
          <cell r="G130">
            <v>687</v>
          </cell>
          <cell r="H130">
            <v>107.65</v>
          </cell>
          <cell r="I130">
            <v>73958.61</v>
          </cell>
          <cell r="J130">
            <v>22316.22</v>
          </cell>
          <cell r="K130" t="str">
            <v>30.17%</v>
          </cell>
          <cell r="L130">
            <v>2465.287</v>
          </cell>
          <cell r="M130" t="str">
            <v>C2</v>
          </cell>
        </row>
        <row r="131">
          <cell r="C131">
            <v>117637</v>
          </cell>
          <cell r="D131" t="str">
            <v>四川太极大邑晋原街道金巷西街药店</v>
          </cell>
          <cell r="E131" t="str">
            <v>城郊一片</v>
          </cell>
          <cell r="F131" t="str">
            <v>任会茹</v>
          </cell>
          <cell r="G131">
            <v>1067</v>
          </cell>
          <cell r="H131">
            <v>67.08</v>
          </cell>
          <cell r="I131">
            <v>71570.25</v>
          </cell>
          <cell r="J131">
            <v>21401.46</v>
          </cell>
          <cell r="K131" t="str">
            <v>29.9%</v>
          </cell>
          <cell r="L131">
            <v>2385.675</v>
          </cell>
          <cell r="M131" t="str">
            <v>C2</v>
          </cell>
        </row>
        <row r="132">
          <cell r="C132">
            <v>114848</v>
          </cell>
          <cell r="D132" t="str">
            <v>四川太极成都高新区泰和二街二药店 </v>
          </cell>
          <cell r="E132" t="str">
            <v>东南片区</v>
          </cell>
          <cell r="F132" t="str">
            <v>曾蕾蕾</v>
          </cell>
          <cell r="G132">
            <v>1022</v>
          </cell>
          <cell r="H132">
            <v>69.19</v>
          </cell>
          <cell r="I132">
            <v>70709.8</v>
          </cell>
          <cell r="J132">
            <v>23804.83</v>
          </cell>
          <cell r="K132" t="str">
            <v>33.66%</v>
          </cell>
          <cell r="L132">
            <v>2356.99333333333</v>
          </cell>
          <cell r="M132" t="str">
            <v>C2</v>
          </cell>
        </row>
        <row r="133">
          <cell r="C133">
            <v>138202</v>
          </cell>
          <cell r="D133" t="str">
            <v>雅安市太极智慧云医药科技有限公司</v>
          </cell>
          <cell r="E133" t="str">
            <v>西门二片</v>
          </cell>
          <cell r="F133" t="str">
            <v>林禹帅</v>
          </cell>
          <cell r="G133">
            <v>1004</v>
          </cell>
          <cell r="H133">
            <v>68.73</v>
          </cell>
          <cell r="I133">
            <v>69001.01</v>
          </cell>
          <cell r="J133">
            <v>23774.81</v>
          </cell>
          <cell r="K133" t="str">
            <v>34.45%</v>
          </cell>
          <cell r="L133">
            <v>2300.03366666667</v>
          </cell>
          <cell r="M133" t="str">
            <v>C2</v>
          </cell>
        </row>
        <row r="134">
          <cell r="C134">
            <v>52</v>
          </cell>
          <cell r="D134" t="str">
            <v>四川太极崇州中心店</v>
          </cell>
          <cell r="E134" t="str">
            <v>崇州片</v>
          </cell>
          <cell r="F134" t="str">
            <v>胡建梅</v>
          </cell>
          <cell r="G134">
            <v>780</v>
          </cell>
          <cell r="H134">
            <v>80.45</v>
          </cell>
          <cell r="I134">
            <v>62752.05</v>
          </cell>
          <cell r="J134">
            <v>21697.24</v>
          </cell>
          <cell r="K134" t="str">
            <v>34.57%</v>
          </cell>
          <cell r="L134">
            <v>2091.735</v>
          </cell>
          <cell r="M134" t="str">
            <v>C2</v>
          </cell>
        </row>
        <row r="135">
          <cell r="C135">
            <v>113298</v>
          </cell>
          <cell r="D135" t="str">
            <v>四川太极武侯区逸都路药店</v>
          </cell>
          <cell r="E135" t="str">
            <v>西门二片</v>
          </cell>
          <cell r="F135" t="str">
            <v>林禹帅</v>
          </cell>
          <cell r="G135">
            <v>1038</v>
          </cell>
          <cell r="H135">
            <v>59.52</v>
          </cell>
          <cell r="I135">
            <v>61776.76</v>
          </cell>
          <cell r="J135">
            <v>16073.61</v>
          </cell>
          <cell r="K135" t="str">
            <v>26.01%</v>
          </cell>
          <cell r="L135">
            <v>2059.22533333333</v>
          </cell>
          <cell r="M135" t="str">
            <v>C2</v>
          </cell>
        </row>
        <row r="136">
          <cell r="C136">
            <v>114069</v>
          </cell>
          <cell r="D136" t="str">
            <v>四川太极高新区剑南大道药店</v>
          </cell>
          <cell r="E136" t="str">
            <v>东南片区</v>
          </cell>
          <cell r="F136" t="str">
            <v>曾蕾蕾</v>
          </cell>
          <cell r="G136">
            <v>1199</v>
          </cell>
          <cell r="H136">
            <v>51.2</v>
          </cell>
          <cell r="I136">
            <v>61389.63</v>
          </cell>
          <cell r="J136">
            <v>21202.84</v>
          </cell>
          <cell r="K136" t="str">
            <v>34.53%</v>
          </cell>
          <cell r="L136">
            <v>2046.321</v>
          </cell>
          <cell r="M136" t="str">
            <v>C2</v>
          </cell>
        </row>
        <row r="137">
          <cell r="C137">
            <v>339</v>
          </cell>
          <cell r="D137" t="str">
            <v>四川太极沙河源药店</v>
          </cell>
          <cell r="E137" t="str">
            <v>西门一片</v>
          </cell>
          <cell r="F137" t="str">
            <v>刘琴英</v>
          </cell>
          <cell r="G137">
            <v>732</v>
          </cell>
          <cell r="H137">
            <v>82.58</v>
          </cell>
          <cell r="I137">
            <v>60445.81</v>
          </cell>
          <cell r="J137">
            <v>16714.73</v>
          </cell>
          <cell r="K137" t="str">
            <v>27.65%</v>
          </cell>
          <cell r="L137">
            <v>2014.86033333333</v>
          </cell>
          <cell r="M137" t="str">
            <v>C2</v>
          </cell>
        </row>
        <row r="138">
          <cell r="C138">
            <v>128640</v>
          </cell>
          <cell r="D138" t="str">
            <v>四川太极郫都区红光街道红高东路药店</v>
          </cell>
          <cell r="E138" t="str">
            <v>西门二片</v>
          </cell>
          <cell r="F138" t="str">
            <v>林禹帅</v>
          </cell>
          <cell r="G138">
            <v>992</v>
          </cell>
          <cell r="H138">
            <v>59.21</v>
          </cell>
          <cell r="I138">
            <v>58733.31</v>
          </cell>
          <cell r="J138">
            <v>17253.4</v>
          </cell>
          <cell r="K138" t="str">
            <v>29.37%</v>
          </cell>
          <cell r="L138">
            <v>1957.777</v>
          </cell>
          <cell r="M138" t="str">
            <v>C2</v>
          </cell>
        </row>
        <row r="139">
          <cell r="C139">
            <v>118758</v>
          </cell>
          <cell r="D139" t="str">
            <v>四川太极成华区水碾河路药店</v>
          </cell>
          <cell r="E139" t="str">
            <v>东南片区</v>
          </cell>
          <cell r="F139" t="str">
            <v>曾蕾蕾</v>
          </cell>
          <cell r="G139">
            <v>932</v>
          </cell>
          <cell r="H139">
            <v>62.17</v>
          </cell>
          <cell r="I139">
            <v>57940.44</v>
          </cell>
          <cell r="J139">
            <v>17571.61</v>
          </cell>
          <cell r="K139" t="str">
            <v>30.32%</v>
          </cell>
          <cell r="L139">
            <v>1931.348</v>
          </cell>
          <cell r="M139" t="str">
            <v>C2</v>
          </cell>
        </row>
        <row r="140">
          <cell r="C140">
            <v>123007</v>
          </cell>
          <cell r="D140" t="str">
            <v>四川太极大邑县青霞街道元通路南段药店</v>
          </cell>
          <cell r="E140" t="str">
            <v>城郊一片</v>
          </cell>
          <cell r="F140" t="str">
            <v>任会茹</v>
          </cell>
          <cell r="G140">
            <v>966</v>
          </cell>
          <cell r="H140">
            <v>59.4</v>
          </cell>
          <cell r="I140">
            <v>57382.3</v>
          </cell>
          <cell r="J140">
            <v>18597.08</v>
          </cell>
          <cell r="K140" t="str">
            <v>32.4%</v>
          </cell>
          <cell r="L140">
            <v>1912.74333333333</v>
          </cell>
          <cell r="M140" t="str">
            <v>C2</v>
          </cell>
        </row>
        <row r="141">
          <cell r="C141">
            <v>122686</v>
          </cell>
          <cell r="D141" t="str">
            <v>四川太极大邑县晋原街道蜀望路药店</v>
          </cell>
          <cell r="E141" t="str">
            <v>城郊一片</v>
          </cell>
          <cell r="F141" t="str">
            <v>任会茹</v>
          </cell>
          <cell r="G141">
            <v>668</v>
          </cell>
          <cell r="H141">
            <v>80.13</v>
          </cell>
          <cell r="I141">
            <v>53527.11</v>
          </cell>
          <cell r="J141">
            <v>16192.07</v>
          </cell>
          <cell r="K141" t="str">
            <v>30.25%</v>
          </cell>
          <cell r="L141">
            <v>1784.237</v>
          </cell>
          <cell r="M141" t="str">
            <v>C2</v>
          </cell>
        </row>
        <row r="142">
          <cell r="C142">
            <v>122718</v>
          </cell>
          <cell r="D142" t="str">
            <v>四川太极大邑县晋原街道南街药店</v>
          </cell>
          <cell r="E142" t="str">
            <v>城郊一片</v>
          </cell>
          <cell r="F142" t="str">
            <v>任会茹</v>
          </cell>
          <cell r="G142">
            <v>722</v>
          </cell>
          <cell r="H142">
            <v>55.28</v>
          </cell>
          <cell r="I142">
            <v>39914.05</v>
          </cell>
          <cell r="J142">
            <v>13008.72</v>
          </cell>
          <cell r="K142" t="str">
            <v>32.59%</v>
          </cell>
          <cell r="L142">
            <v>1330.46833333333</v>
          </cell>
          <cell r="M142" t="str">
            <v>C2</v>
          </cell>
        </row>
        <row r="143">
          <cell r="C143">
            <v>591</v>
          </cell>
          <cell r="D143" t="str">
            <v>四川太极邛崃市文君街道凤凰大道药店</v>
          </cell>
          <cell r="E143" t="str">
            <v>城郊一片</v>
          </cell>
          <cell r="F143" t="str">
            <v>任会茹</v>
          </cell>
          <cell r="G143">
            <v>602</v>
          </cell>
          <cell r="H143">
            <v>65.34</v>
          </cell>
          <cell r="I143">
            <v>39333.57</v>
          </cell>
          <cell r="J143">
            <v>12949.7</v>
          </cell>
          <cell r="K143" t="str">
            <v>32.92%</v>
          </cell>
          <cell r="L143">
            <v>1311.119</v>
          </cell>
          <cell r="M143" t="str">
            <v>C2</v>
          </cell>
        </row>
        <row r="144">
          <cell r="C144">
            <v>122176</v>
          </cell>
          <cell r="D144" t="str">
            <v>四川太极崇州市怀远镇文井北路药店</v>
          </cell>
          <cell r="E144" t="str">
            <v>崇州片</v>
          </cell>
          <cell r="F144" t="str">
            <v>胡建梅</v>
          </cell>
          <cell r="G144">
            <v>491</v>
          </cell>
          <cell r="H144">
            <v>58.19</v>
          </cell>
          <cell r="I144">
            <v>28571.07</v>
          </cell>
          <cell r="J144">
            <v>10675.18</v>
          </cell>
          <cell r="K144" t="str">
            <v>37.36%</v>
          </cell>
          <cell r="L144">
            <v>952.369</v>
          </cell>
          <cell r="M144" t="str">
            <v>C2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V154"/>
  <sheetViews>
    <sheetView workbookViewId="0">
      <pane xSplit="4" ySplit="1" topLeftCell="E2" activePane="bottomRight" state="frozen"/>
      <selection/>
      <selection pane="topRight"/>
      <selection pane="bottomLeft"/>
      <selection pane="bottomRight" activeCell="E146" sqref="E146"/>
    </sheetView>
  </sheetViews>
  <sheetFormatPr defaultColWidth="9" defaultRowHeight="44" customHeight="1"/>
  <cols>
    <col min="2" max="2" width="17.875" customWidth="1"/>
    <col min="3" max="3" width="7.875" hidden="1" customWidth="1"/>
    <col min="4" max="6" width="12.5" customWidth="1"/>
    <col min="7" max="7" width="12.5" style="29" customWidth="1"/>
    <col min="8" max="8" width="12.5" style="30" customWidth="1"/>
    <col min="9" max="10" width="12.5" customWidth="1"/>
    <col min="11" max="20" width="15" customWidth="1"/>
    <col min="21" max="21" width="11.625" customWidth="1"/>
    <col min="22" max="22" width="13.25" customWidth="1"/>
  </cols>
  <sheetData>
    <row r="1" ht="41" customHeight="1" spans="1:22">
      <c r="A1" s="31" t="s">
        <v>0</v>
      </c>
      <c r="B1" s="32" t="s">
        <v>1</v>
      </c>
      <c r="C1" s="32"/>
      <c r="D1" s="31" t="s">
        <v>2</v>
      </c>
      <c r="E1" s="33">
        <v>45078</v>
      </c>
      <c r="F1" s="31" t="s">
        <v>3</v>
      </c>
      <c r="G1" s="34" t="s">
        <v>4</v>
      </c>
      <c r="H1" s="31" t="s">
        <v>5</v>
      </c>
      <c r="I1" s="31" t="s">
        <v>6</v>
      </c>
      <c r="J1" s="46" t="s">
        <v>7</v>
      </c>
      <c r="K1" s="47" t="s">
        <v>8</v>
      </c>
      <c r="L1" s="47" t="s">
        <v>9</v>
      </c>
      <c r="M1" s="48" t="s">
        <v>10</v>
      </c>
      <c r="N1" s="47" t="s">
        <v>11</v>
      </c>
      <c r="O1" s="49" t="s">
        <v>12</v>
      </c>
      <c r="P1" s="49" t="s">
        <v>13</v>
      </c>
      <c r="Q1" s="54" t="s">
        <v>14</v>
      </c>
      <c r="R1" s="55" t="s">
        <v>15</v>
      </c>
      <c r="S1" s="55" t="s">
        <v>16</v>
      </c>
      <c r="T1" s="55" t="s">
        <v>17</v>
      </c>
      <c r="U1" s="47" t="s">
        <v>18</v>
      </c>
      <c r="V1" s="56" t="s">
        <v>19</v>
      </c>
    </row>
    <row r="2" ht="29" hidden="1" customHeight="1" spans="1:22">
      <c r="A2" s="35">
        <v>110378</v>
      </c>
      <c r="B2" s="36" t="s">
        <v>20</v>
      </c>
      <c r="C2" s="36" t="str">
        <f>VLOOKUP(A:A,'[1]6月门店类型'!$C:$M,11,0)</f>
        <v>C1</v>
      </c>
      <c r="D2" s="37" t="s">
        <v>21</v>
      </c>
      <c r="E2" s="37">
        <v>3022.80966666667</v>
      </c>
      <c r="F2" s="37">
        <v>3170.38935483871</v>
      </c>
      <c r="G2" s="34">
        <v>4100.57225806452</v>
      </c>
      <c r="H2" s="38">
        <v>2936.22962962963</v>
      </c>
      <c r="I2" s="37">
        <f>J2-H2</f>
        <v>563.770370370371</v>
      </c>
      <c r="J2" s="42">
        <v>3500</v>
      </c>
      <c r="K2" s="42">
        <f>J2*31</f>
        <v>108500</v>
      </c>
      <c r="L2" s="37">
        <f>K2*M2</f>
        <v>32842.95</v>
      </c>
      <c r="M2" s="50">
        <v>0.3027</v>
      </c>
      <c r="N2" s="42">
        <v>32</v>
      </c>
      <c r="O2" s="51">
        <f>J2*1.15</f>
        <v>4025</v>
      </c>
      <c r="P2" s="42">
        <f>ROUND(O2*31,0)</f>
        <v>124775</v>
      </c>
      <c r="Q2" s="57">
        <f>P2*M2</f>
        <v>37769.3925</v>
      </c>
      <c r="R2" s="37">
        <f>J2*1.25</f>
        <v>4375</v>
      </c>
      <c r="S2" s="37">
        <f>R2*31</f>
        <v>135625</v>
      </c>
      <c r="T2" s="37">
        <f t="shared" ref="T2:T65" si="0">S2*M2</f>
        <v>41053.6875</v>
      </c>
      <c r="U2" s="35"/>
      <c r="V2" s="35"/>
    </row>
    <row r="3" ht="29" hidden="1" customHeight="1" spans="1:22">
      <c r="A3" s="37">
        <v>113833</v>
      </c>
      <c r="B3" s="39" t="s">
        <v>22</v>
      </c>
      <c r="C3" s="36" t="str">
        <f>VLOOKUP(A:A,'[1]6月门店类型'!$C:$M,11,0)</f>
        <v>C1</v>
      </c>
      <c r="D3" s="37" t="s">
        <v>23</v>
      </c>
      <c r="E3" s="37">
        <v>3934.93966666667</v>
      </c>
      <c r="F3" s="37">
        <v>5133.94806451613</v>
      </c>
      <c r="G3" s="34">
        <v>4250.83419354839</v>
      </c>
      <c r="H3" s="38">
        <v>4463.60925925926</v>
      </c>
      <c r="I3" s="37">
        <f t="shared" ref="I3:I34" si="1">J3-H3</f>
        <v>-363.609259259259</v>
      </c>
      <c r="J3" s="42">
        <v>4100</v>
      </c>
      <c r="K3" s="42">
        <f t="shared" ref="K3:K34" si="2">J3*31</f>
        <v>127100</v>
      </c>
      <c r="L3" s="37">
        <f t="shared" ref="L2:L65" si="3">K3*M3</f>
        <v>45056.95</v>
      </c>
      <c r="M3" s="50" t="s">
        <v>24</v>
      </c>
      <c r="N3" s="42">
        <v>69</v>
      </c>
      <c r="O3" s="51">
        <f t="shared" ref="O2:O10" si="4">J3*1.15</f>
        <v>4715</v>
      </c>
      <c r="P3" s="42">
        <f t="shared" ref="P3:P34" si="5">ROUND(O3*31,0)</f>
        <v>146165</v>
      </c>
      <c r="Q3" s="57">
        <f t="shared" ref="Q2:Q65" si="6">P3*M3</f>
        <v>51815.4925</v>
      </c>
      <c r="R3" s="37">
        <f t="shared" ref="R2:R11" si="7">J3*1.25</f>
        <v>5125</v>
      </c>
      <c r="S3" s="37">
        <f t="shared" ref="S3:S34" si="8">R3*31</f>
        <v>158875</v>
      </c>
      <c r="T3" s="37">
        <f t="shared" si="0"/>
        <v>56321.1875</v>
      </c>
      <c r="U3" s="35"/>
      <c r="V3" s="35"/>
    </row>
    <row r="4" ht="29" hidden="1" customHeight="1" spans="1:22">
      <c r="A4" s="37">
        <v>114069</v>
      </c>
      <c r="B4" s="39" t="s">
        <v>25</v>
      </c>
      <c r="C4" s="36" t="str">
        <f>VLOOKUP(A:A,'[1]6月门店类型'!$C:$M,11,0)</f>
        <v>C2</v>
      </c>
      <c r="D4" s="37" t="s">
        <v>26</v>
      </c>
      <c r="E4" s="37">
        <v>2046.321</v>
      </c>
      <c r="F4" s="37">
        <v>3067.07451612903</v>
      </c>
      <c r="G4" s="34">
        <v>3066.95</v>
      </c>
      <c r="H4" s="38">
        <v>1890.99888888889</v>
      </c>
      <c r="I4" s="37">
        <f t="shared" si="1"/>
        <v>1909.00111111111</v>
      </c>
      <c r="J4" s="42">
        <v>3800</v>
      </c>
      <c r="K4" s="42">
        <f t="shared" si="2"/>
        <v>117800</v>
      </c>
      <c r="L4" s="37">
        <f t="shared" si="3"/>
        <v>41807.22</v>
      </c>
      <c r="M4" s="50">
        <v>0.3549</v>
      </c>
      <c r="N4" s="42">
        <v>48</v>
      </c>
      <c r="O4" s="51">
        <f t="shared" si="4"/>
        <v>4370</v>
      </c>
      <c r="P4" s="42">
        <f t="shared" si="5"/>
        <v>135470</v>
      </c>
      <c r="Q4" s="57">
        <f t="shared" si="6"/>
        <v>48078.303</v>
      </c>
      <c r="R4" s="37">
        <f t="shared" si="7"/>
        <v>4750</v>
      </c>
      <c r="S4" s="37">
        <f t="shared" si="8"/>
        <v>147250</v>
      </c>
      <c r="T4" s="37">
        <f t="shared" si="0"/>
        <v>52259.025</v>
      </c>
      <c r="U4" s="35"/>
      <c r="V4" s="35"/>
    </row>
    <row r="5" ht="29" hidden="1" customHeight="1" spans="1:22">
      <c r="A5" s="37">
        <v>102567</v>
      </c>
      <c r="B5" s="39" t="s">
        <v>27</v>
      </c>
      <c r="C5" s="36" t="str">
        <f>VLOOKUP(A:A,'[1]6月门店类型'!$C:$M,11,0)</f>
        <v>C2</v>
      </c>
      <c r="D5" s="37" t="s">
        <v>28</v>
      </c>
      <c r="E5" s="37">
        <v>2795.99666666667</v>
      </c>
      <c r="F5" s="37">
        <v>3224.25129032258</v>
      </c>
      <c r="G5" s="34">
        <v>2472.81193548387</v>
      </c>
      <c r="H5" s="38">
        <v>2145.75296296296</v>
      </c>
      <c r="I5" s="37">
        <f t="shared" si="1"/>
        <v>1254.24703703704</v>
      </c>
      <c r="J5" s="42">
        <v>3400</v>
      </c>
      <c r="K5" s="42">
        <f t="shared" si="2"/>
        <v>105400</v>
      </c>
      <c r="L5" s="37">
        <f t="shared" si="3"/>
        <v>35077.12</v>
      </c>
      <c r="M5" s="50">
        <v>0.3328</v>
      </c>
      <c r="N5" s="42">
        <v>44</v>
      </c>
      <c r="O5" s="51">
        <f t="shared" si="4"/>
        <v>3910</v>
      </c>
      <c r="P5" s="42">
        <f t="shared" si="5"/>
        <v>121210</v>
      </c>
      <c r="Q5" s="57">
        <f t="shared" si="6"/>
        <v>40338.688</v>
      </c>
      <c r="R5" s="37">
        <f t="shared" si="7"/>
        <v>4250</v>
      </c>
      <c r="S5" s="37">
        <f t="shared" si="8"/>
        <v>131750</v>
      </c>
      <c r="T5" s="37">
        <f t="shared" si="0"/>
        <v>43846.4</v>
      </c>
      <c r="U5" s="35"/>
      <c r="V5" s="35"/>
    </row>
    <row r="6" ht="29" hidden="1" customHeight="1" spans="1:22">
      <c r="A6" s="37">
        <v>104430</v>
      </c>
      <c r="B6" s="39" t="s">
        <v>29</v>
      </c>
      <c r="C6" s="36" t="str">
        <f>VLOOKUP(A:A,'[1]6月门店类型'!$C:$M,11,0)</f>
        <v>C2</v>
      </c>
      <c r="D6" s="37" t="s">
        <v>26</v>
      </c>
      <c r="E6" s="37">
        <v>2505.38733333333</v>
      </c>
      <c r="F6" s="37">
        <v>4682.46870967742</v>
      </c>
      <c r="G6" s="34">
        <v>3641.63903225806</v>
      </c>
      <c r="H6" s="38">
        <v>2621.91185185185</v>
      </c>
      <c r="I6" s="37">
        <f t="shared" si="1"/>
        <v>878.088148148148</v>
      </c>
      <c r="J6" s="42">
        <v>3500</v>
      </c>
      <c r="K6" s="42">
        <f t="shared" si="2"/>
        <v>108500</v>
      </c>
      <c r="L6" s="37">
        <f t="shared" si="3"/>
        <v>33721.8</v>
      </c>
      <c r="M6" s="50">
        <v>0.3108</v>
      </c>
      <c r="N6" s="42">
        <v>74</v>
      </c>
      <c r="O6" s="51">
        <f t="shared" si="4"/>
        <v>4025</v>
      </c>
      <c r="P6" s="42">
        <f t="shared" si="5"/>
        <v>124775</v>
      </c>
      <c r="Q6" s="57">
        <f t="shared" si="6"/>
        <v>38780.07</v>
      </c>
      <c r="R6" s="37">
        <f t="shared" si="7"/>
        <v>4375</v>
      </c>
      <c r="S6" s="37">
        <f t="shared" si="8"/>
        <v>135625</v>
      </c>
      <c r="T6" s="37">
        <f t="shared" si="0"/>
        <v>42152.25</v>
      </c>
      <c r="U6" s="35"/>
      <c r="V6" s="35"/>
    </row>
    <row r="7" ht="29" hidden="1" customHeight="1" spans="1:22">
      <c r="A7" s="40">
        <v>106568</v>
      </c>
      <c r="B7" s="41" t="s">
        <v>30</v>
      </c>
      <c r="C7" s="36" t="str">
        <f>VLOOKUP(A:A,'[1]6月门店类型'!$C:$M,11,0)</f>
        <v>C2</v>
      </c>
      <c r="D7" s="37" t="s">
        <v>26</v>
      </c>
      <c r="E7" s="37">
        <v>2803.16266666667</v>
      </c>
      <c r="F7" s="37">
        <v>3837.93548387097</v>
      </c>
      <c r="G7" s="34">
        <v>3205.1235483871</v>
      </c>
      <c r="H7" s="38">
        <v>2513.27074074074</v>
      </c>
      <c r="I7" s="37">
        <f t="shared" si="1"/>
        <v>1286.72925925926</v>
      </c>
      <c r="J7" s="42">
        <v>3800</v>
      </c>
      <c r="K7" s="42">
        <f t="shared" si="2"/>
        <v>117800</v>
      </c>
      <c r="L7" s="37">
        <f t="shared" si="3"/>
        <v>42184.18</v>
      </c>
      <c r="M7" s="50">
        <v>0.3581</v>
      </c>
      <c r="N7" s="42">
        <v>32</v>
      </c>
      <c r="O7" s="51">
        <f t="shared" si="4"/>
        <v>4370</v>
      </c>
      <c r="P7" s="42">
        <f t="shared" si="5"/>
        <v>135470</v>
      </c>
      <c r="Q7" s="57">
        <f t="shared" si="6"/>
        <v>48511.807</v>
      </c>
      <c r="R7" s="37">
        <f t="shared" si="7"/>
        <v>4750</v>
      </c>
      <c r="S7" s="37">
        <f t="shared" si="8"/>
        <v>147250</v>
      </c>
      <c r="T7" s="37">
        <f t="shared" si="0"/>
        <v>52730.225</v>
      </c>
      <c r="U7" s="35"/>
      <c r="V7" s="35"/>
    </row>
    <row r="8" ht="29" hidden="1" customHeight="1" spans="1:22">
      <c r="A8" s="37">
        <v>713</v>
      </c>
      <c r="B8" s="39" t="s">
        <v>31</v>
      </c>
      <c r="C8" s="36" t="str">
        <f>VLOOKUP(A:A,'[1]6月门店类型'!$C:$M,11,0)</f>
        <v>C1</v>
      </c>
      <c r="D8" s="37" t="s">
        <v>21</v>
      </c>
      <c r="E8" s="37">
        <v>3634.49133333333</v>
      </c>
      <c r="F8" s="37">
        <v>4153.36870967742</v>
      </c>
      <c r="G8" s="34">
        <v>3643.56838709677</v>
      </c>
      <c r="H8" s="38">
        <v>3395.85703703704</v>
      </c>
      <c r="I8" s="37">
        <f t="shared" si="1"/>
        <v>704.142962962963</v>
      </c>
      <c r="J8" s="42">
        <v>4100</v>
      </c>
      <c r="K8" s="42">
        <f t="shared" si="2"/>
        <v>127100</v>
      </c>
      <c r="L8" s="37">
        <f t="shared" si="3"/>
        <v>44624.81</v>
      </c>
      <c r="M8" s="50">
        <v>0.3511</v>
      </c>
      <c r="N8" s="42">
        <v>41</v>
      </c>
      <c r="O8" s="51">
        <f t="shared" si="4"/>
        <v>4715</v>
      </c>
      <c r="P8" s="42">
        <f t="shared" si="5"/>
        <v>146165</v>
      </c>
      <c r="Q8" s="57">
        <f t="shared" si="6"/>
        <v>51318.5315</v>
      </c>
      <c r="R8" s="37">
        <f t="shared" si="7"/>
        <v>5125</v>
      </c>
      <c r="S8" s="37">
        <f t="shared" si="8"/>
        <v>158875</v>
      </c>
      <c r="T8" s="37">
        <f t="shared" si="0"/>
        <v>55781.0125</v>
      </c>
      <c r="U8" s="35"/>
      <c r="V8" s="35"/>
    </row>
    <row r="9" ht="29" hidden="1" customHeight="1" spans="1:22">
      <c r="A9" s="37">
        <v>371</v>
      </c>
      <c r="B9" s="39" t="s">
        <v>32</v>
      </c>
      <c r="C9" s="36" t="str">
        <f>VLOOKUP(A:A,'[1]6月门店类型'!$C:$M,11,0)</f>
        <v>C2</v>
      </c>
      <c r="D9" s="37" t="s">
        <v>28</v>
      </c>
      <c r="E9" s="37">
        <v>2629.685</v>
      </c>
      <c r="F9" s="37">
        <v>3020.02193548387</v>
      </c>
      <c r="G9" s="34">
        <v>2649.64387096774</v>
      </c>
      <c r="H9" s="38">
        <v>2193.39</v>
      </c>
      <c r="I9" s="37">
        <f t="shared" si="1"/>
        <v>1406.61</v>
      </c>
      <c r="J9" s="42">
        <v>3600</v>
      </c>
      <c r="K9" s="42">
        <f t="shared" si="2"/>
        <v>111600</v>
      </c>
      <c r="L9" s="37">
        <f t="shared" si="3"/>
        <v>39729.6</v>
      </c>
      <c r="M9" s="50">
        <v>0.356</v>
      </c>
      <c r="N9" s="42">
        <v>50</v>
      </c>
      <c r="O9" s="51">
        <f t="shared" si="4"/>
        <v>4140</v>
      </c>
      <c r="P9" s="42">
        <v>128526</v>
      </c>
      <c r="Q9" s="57">
        <f t="shared" si="6"/>
        <v>45755.256</v>
      </c>
      <c r="R9" s="37">
        <f t="shared" si="7"/>
        <v>4500</v>
      </c>
      <c r="S9" s="37">
        <f t="shared" si="8"/>
        <v>139500</v>
      </c>
      <c r="T9" s="37">
        <f t="shared" si="0"/>
        <v>49662</v>
      </c>
      <c r="U9" s="35"/>
      <c r="V9" s="35"/>
    </row>
    <row r="10" ht="29" hidden="1" customHeight="1" spans="1:22">
      <c r="A10" s="37">
        <v>113025</v>
      </c>
      <c r="B10" s="39" t="s">
        <v>33</v>
      </c>
      <c r="C10" s="36" t="str">
        <f>VLOOKUP(A:A,'[1]6月门店类型'!$C:$M,11,0)</f>
        <v>C1</v>
      </c>
      <c r="D10" s="37" t="s">
        <v>23</v>
      </c>
      <c r="E10" s="37">
        <v>4001.201</v>
      </c>
      <c r="F10" s="37">
        <v>4266.42451612903</v>
      </c>
      <c r="G10" s="34">
        <v>3250.25612903226</v>
      </c>
      <c r="H10" s="38">
        <v>3980.19259259259</v>
      </c>
      <c r="I10" s="37">
        <f t="shared" si="1"/>
        <v>119.807407407407</v>
      </c>
      <c r="J10" s="42">
        <v>4100</v>
      </c>
      <c r="K10" s="42">
        <f t="shared" si="2"/>
        <v>127100</v>
      </c>
      <c r="L10" s="37">
        <f t="shared" si="3"/>
        <v>39172.22</v>
      </c>
      <c r="M10" s="50">
        <v>0.3082</v>
      </c>
      <c r="N10" s="42">
        <v>65</v>
      </c>
      <c r="O10" s="51">
        <f t="shared" si="4"/>
        <v>4715</v>
      </c>
      <c r="P10" s="42">
        <f t="shared" si="5"/>
        <v>146165</v>
      </c>
      <c r="Q10" s="57">
        <f t="shared" si="6"/>
        <v>45048.053</v>
      </c>
      <c r="R10" s="37">
        <f t="shared" si="7"/>
        <v>5125</v>
      </c>
      <c r="S10" s="37">
        <f t="shared" si="8"/>
        <v>158875</v>
      </c>
      <c r="T10" s="37">
        <f t="shared" si="0"/>
        <v>48965.275</v>
      </c>
      <c r="U10" s="35"/>
      <c r="V10" s="35"/>
    </row>
    <row r="11" ht="29" hidden="1" customHeight="1" spans="1:22">
      <c r="A11" s="37">
        <v>114286</v>
      </c>
      <c r="B11" s="39" t="s">
        <v>34</v>
      </c>
      <c r="C11" s="36" t="str">
        <f>VLOOKUP(A:A,'[1]6月门店类型'!$C:$M,11,0)</f>
        <v>B2</v>
      </c>
      <c r="D11" s="37" t="s">
        <v>23</v>
      </c>
      <c r="E11" s="37">
        <v>5132.51333333333</v>
      </c>
      <c r="F11" s="37">
        <v>6638.11903225806</v>
      </c>
      <c r="G11" s="34">
        <v>5343.48548387097</v>
      </c>
      <c r="H11" s="38">
        <v>4992.52</v>
      </c>
      <c r="I11" s="37">
        <f t="shared" si="1"/>
        <v>807.48</v>
      </c>
      <c r="J11" s="42">
        <v>5800</v>
      </c>
      <c r="K11" s="42">
        <f t="shared" si="2"/>
        <v>179800</v>
      </c>
      <c r="L11" s="37">
        <f t="shared" si="3"/>
        <v>55108.7</v>
      </c>
      <c r="M11" s="50">
        <v>0.3065</v>
      </c>
      <c r="N11" s="42">
        <v>77</v>
      </c>
      <c r="O11" s="51">
        <f t="shared" ref="O11:O16" si="9">J11*1.1</f>
        <v>6380</v>
      </c>
      <c r="P11" s="42">
        <f t="shared" si="5"/>
        <v>197780</v>
      </c>
      <c r="Q11" s="57">
        <f t="shared" si="6"/>
        <v>60619.57</v>
      </c>
      <c r="R11" s="37">
        <f t="shared" si="7"/>
        <v>7250</v>
      </c>
      <c r="S11" s="37">
        <f t="shared" si="8"/>
        <v>224750</v>
      </c>
      <c r="T11" s="37">
        <f t="shared" si="0"/>
        <v>68885.875</v>
      </c>
      <c r="U11" s="35"/>
      <c r="V11" s="35"/>
    </row>
    <row r="12" ht="29" hidden="1" customHeight="1" spans="1:22">
      <c r="A12" s="37">
        <v>114844</v>
      </c>
      <c r="B12" s="39" t="s">
        <v>35</v>
      </c>
      <c r="C12" s="36" t="str">
        <f>VLOOKUP(A:A,'[1]6月门店类型'!$C:$M,11,0)</f>
        <v>B1</v>
      </c>
      <c r="D12" s="37" t="s">
        <v>36</v>
      </c>
      <c r="E12" s="37">
        <v>7222.04966666667</v>
      </c>
      <c r="F12" s="37">
        <v>10714.1380769231</v>
      </c>
      <c r="G12" s="34">
        <v>8157.80964285714</v>
      </c>
      <c r="H12" s="38">
        <v>7538.26296296296</v>
      </c>
      <c r="I12" s="37">
        <f t="shared" si="1"/>
        <v>561.737037037037</v>
      </c>
      <c r="J12" s="42">
        <v>8100</v>
      </c>
      <c r="K12" s="42">
        <f t="shared" si="2"/>
        <v>251100</v>
      </c>
      <c r="L12" s="37">
        <f t="shared" si="3"/>
        <v>57753</v>
      </c>
      <c r="M12" s="50">
        <v>0.23</v>
      </c>
      <c r="N12" s="42">
        <v>93</v>
      </c>
      <c r="O12" s="51">
        <f t="shared" si="9"/>
        <v>8910</v>
      </c>
      <c r="P12" s="42">
        <f t="shared" si="5"/>
        <v>276210</v>
      </c>
      <c r="Q12" s="57">
        <f t="shared" si="6"/>
        <v>63528.3</v>
      </c>
      <c r="R12" s="37">
        <f>J12*1.2</f>
        <v>9720</v>
      </c>
      <c r="S12" s="37">
        <f t="shared" si="8"/>
        <v>301320</v>
      </c>
      <c r="T12" s="37">
        <f t="shared" si="0"/>
        <v>69303.6</v>
      </c>
      <c r="U12" s="35"/>
      <c r="V12" s="35"/>
    </row>
    <row r="13" ht="29" hidden="1" customHeight="1" spans="1:22">
      <c r="A13" s="42">
        <v>104838</v>
      </c>
      <c r="B13" s="43" t="s">
        <v>37</v>
      </c>
      <c r="C13" s="36" t="str">
        <f>VLOOKUP(A:A,'[1]6月门店类型'!$C:$M,11,0)</f>
        <v>C1</v>
      </c>
      <c r="D13" s="37" t="s">
        <v>38</v>
      </c>
      <c r="E13" s="37">
        <v>3204.63233333333</v>
      </c>
      <c r="F13" s="37">
        <v>3783.42419354839</v>
      </c>
      <c r="G13" s="34">
        <v>3214.10838709677</v>
      </c>
      <c r="H13" s="38">
        <v>2849.99296296296</v>
      </c>
      <c r="I13" s="37">
        <f t="shared" si="1"/>
        <v>1250.00703703704</v>
      </c>
      <c r="J13" s="42">
        <v>4100</v>
      </c>
      <c r="K13" s="42">
        <f t="shared" si="2"/>
        <v>127100</v>
      </c>
      <c r="L13" s="37">
        <f t="shared" si="3"/>
        <v>41536.28</v>
      </c>
      <c r="M13" s="50">
        <v>0.3268</v>
      </c>
      <c r="N13" s="42">
        <v>82</v>
      </c>
      <c r="O13" s="51">
        <f>J13*1.15</f>
        <v>4715</v>
      </c>
      <c r="P13" s="42">
        <f t="shared" si="5"/>
        <v>146165</v>
      </c>
      <c r="Q13" s="57">
        <f t="shared" si="6"/>
        <v>47766.722</v>
      </c>
      <c r="R13" s="37">
        <f t="shared" ref="R13:R18" si="10">J13*1.25</f>
        <v>5125</v>
      </c>
      <c r="S13" s="37">
        <f t="shared" si="8"/>
        <v>158875</v>
      </c>
      <c r="T13" s="37">
        <f t="shared" si="0"/>
        <v>51920.35</v>
      </c>
      <c r="U13" s="35"/>
      <c r="V13" s="35"/>
    </row>
    <row r="14" ht="29" hidden="1" customHeight="1" spans="1:22">
      <c r="A14" s="35">
        <v>106865</v>
      </c>
      <c r="B14" s="36" t="s">
        <v>39</v>
      </c>
      <c r="C14" s="36" t="str">
        <f>VLOOKUP(A:A,'[1]6月门店类型'!$C:$M,11,0)</f>
        <v>C1</v>
      </c>
      <c r="D14" s="37" t="s">
        <v>40</v>
      </c>
      <c r="E14" s="37">
        <v>3885.81766666667</v>
      </c>
      <c r="F14" s="37">
        <v>5410.79677419355</v>
      </c>
      <c r="G14" s="34">
        <v>4851.98516129032</v>
      </c>
      <c r="H14" s="38">
        <v>3500.64148148148</v>
      </c>
      <c r="I14" s="37">
        <f t="shared" si="1"/>
        <v>1199.35851851852</v>
      </c>
      <c r="J14" s="42">
        <v>4700</v>
      </c>
      <c r="K14" s="42">
        <f t="shared" si="2"/>
        <v>145700</v>
      </c>
      <c r="L14" s="37">
        <f t="shared" si="3"/>
        <v>48182.99</v>
      </c>
      <c r="M14" s="50">
        <v>0.3307</v>
      </c>
      <c r="N14" s="42">
        <v>71</v>
      </c>
      <c r="O14" s="51">
        <f t="shared" si="9"/>
        <v>5170</v>
      </c>
      <c r="P14" s="42">
        <f t="shared" si="5"/>
        <v>160270</v>
      </c>
      <c r="Q14" s="57">
        <f t="shared" si="6"/>
        <v>53001.289</v>
      </c>
      <c r="R14" s="37">
        <f t="shared" si="10"/>
        <v>5875</v>
      </c>
      <c r="S14" s="37">
        <f t="shared" si="8"/>
        <v>182125</v>
      </c>
      <c r="T14" s="37">
        <f t="shared" si="0"/>
        <v>60228.7375</v>
      </c>
      <c r="U14" s="35"/>
      <c r="V14" s="35"/>
    </row>
    <row r="15" ht="29" hidden="1" customHeight="1" spans="1:22">
      <c r="A15" s="37">
        <v>573</v>
      </c>
      <c r="B15" s="39" t="s">
        <v>41</v>
      </c>
      <c r="C15" s="36" t="str">
        <f>VLOOKUP(A:A,'[1]6月门店类型'!$C:$M,11,0)</f>
        <v>C1</v>
      </c>
      <c r="D15" s="37" t="s">
        <v>26</v>
      </c>
      <c r="E15" s="37">
        <v>3086.365</v>
      </c>
      <c r="F15" s="37">
        <v>3533.26709677419</v>
      </c>
      <c r="G15" s="34">
        <v>2813.36741935484</v>
      </c>
      <c r="H15" s="38">
        <v>2592.95777777778</v>
      </c>
      <c r="I15" s="37">
        <f t="shared" si="1"/>
        <v>1707.04222222222</v>
      </c>
      <c r="J15" s="42">
        <v>4300</v>
      </c>
      <c r="K15" s="42">
        <f t="shared" si="2"/>
        <v>133300</v>
      </c>
      <c r="L15" s="37">
        <f t="shared" si="3"/>
        <v>46321.75</v>
      </c>
      <c r="M15" s="50">
        <v>0.3475</v>
      </c>
      <c r="N15" s="42">
        <v>79</v>
      </c>
      <c r="O15" s="51">
        <f t="shared" si="9"/>
        <v>4730</v>
      </c>
      <c r="P15" s="42">
        <f t="shared" si="5"/>
        <v>146630</v>
      </c>
      <c r="Q15" s="57">
        <f t="shared" si="6"/>
        <v>50953.925</v>
      </c>
      <c r="R15" s="37">
        <f>J15*1.18</f>
        <v>5074</v>
      </c>
      <c r="S15" s="37">
        <f t="shared" si="8"/>
        <v>157294</v>
      </c>
      <c r="T15" s="37">
        <f t="shared" si="0"/>
        <v>54659.665</v>
      </c>
      <c r="U15" s="35"/>
      <c r="V15" s="35"/>
    </row>
    <row r="16" ht="29" hidden="1" customHeight="1" spans="1:22">
      <c r="A16" s="40">
        <v>108277</v>
      </c>
      <c r="B16" s="41" t="s">
        <v>42</v>
      </c>
      <c r="C16" s="36" t="str">
        <f>VLOOKUP(A:A,'[1]6月门店类型'!$C:$M,11,0)</f>
        <v>B2</v>
      </c>
      <c r="D16" s="37" t="s">
        <v>36</v>
      </c>
      <c r="E16" s="37">
        <v>5322.82833333333</v>
      </c>
      <c r="F16" s="37">
        <v>6139.91258064516</v>
      </c>
      <c r="G16" s="34">
        <v>5532.80258064516</v>
      </c>
      <c r="H16" s="38">
        <v>4643.49740740741</v>
      </c>
      <c r="I16" s="37">
        <f t="shared" si="1"/>
        <v>1336.50259259259</v>
      </c>
      <c r="J16" s="42">
        <v>5980</v>
      </c>
      <c r="K16" s="42">
        <f t="shared" si="2"/>
        <v>185380</v>
      </c>
      <c r="L16" s="37">
        <f t="shared" si="3"/>
        <v>53760.2</v>
      </c>
      <c r="M16" s="50">
        <v>0.29</v>
      </c>
      <c r="N16" s="42">
        <v>94</v>
      </c>
      <c r="O16" s="51">
        <f t="shared" si="9"/>
        <v>6578</v>
      </c>
      <c r="P16" s="42">
        <f t="shared" si="5"/>
        <v>203918</v>
      </c>
      <c r="Q16" s="57">
        <f t="shared" si="6"/>
        <v>59136.22</v>
      </c>
      <c r="R16" s="37">
        <f t="shared" si="10"/>
        <v>7475</v>
      </c>
      <c r="S16" s="37">
        <f t="shared" si="8"/>
        <v>231725</v>
      </c>
      <c r="T16" s="37">
        <f t="shared" si="0"/>
        <v>67200.25</v>
      </c>
      <c r="U16" s="35"/>
      <c r="V16" s="35"/>
    </row>
    <row r="17" ht="29" hidden="1" customHeight="1" spans="1:22">
      <c r="A17" s="37">
        <v>740</v>
      </c>
      <c r="B17" s="39" t="s">
        <v>43</v>
      </c>
      <c r="C17" s="36" t="str">
        <f>VLOOKUP(A:A,'[1]6月门店类型'!$C:$M,11,0)</f>
        <v>C1</v>
      </c>
      <c r="D17" s="37" t="s">
        <v>26</v>
      </c>
      <c r="E17" s="37">
        <v>3577.30466666667</v>
      </c>
      <c r="F17" s="37">
        <v>4250.8608</v>
      </c>
      <c r="G17" s="34">
        <v>4596.92517241379</v>
      </c>
      <c r="H17" s="38">
        <v>3755.20518518518</v>
      </c>
      <c r="I17" s="37">
        <f t="shared" si="1"/>
        <v>784.794814814815</v>
      </c>
      <c r="J17" s="42">
        <v>4540</v>
      </c>
      <c r="K17" s="42">
        <f t="shared" si="2"/>
        <v>140740</v>
      </c>
      <c r="L17" s="37">
        <f t="shared" si="3"/>
        <v>48006.414</v>
      </c>
      <c r="M17" s="50">
        <v>0.3411</v>
      </c>
      <c r="N17" s="42">
        <v>66</v>
      </c>
      <c r="O17" s="51">
        <f>J17*1.15</f>
        <v>5221</v>
      </c>
      <c r="P17" s="42">
        <f t="shared" si="5"/>
        <v>161851</v>
      </c>
      <c r="Q17" s="57">
        <f t="shared" si="6"/>
        <v>55207.3761</v>
      </c>
      <c r="R17" s="37">
        <f t="shared" si="10"/>
        <v>5675</v>
      </c>
      <c r="S17" s="37">
        <f t="shared" si="8"/>
        <v>175925</v>
      </c>
      <c r="T17" s="37">
        <f t="shared" si="0"/>
        <v>60008.0175</v>
      </c>
      <c r="U17" s="35"/>
      <c r="V17" s="35"/>
    </row>
    <row r="18" ht="29" hidden="1" customHeight="1" spans="1:22">
      <c r="A18" s="37">
        <v>738</v>
      </c>
      <c r="B18" s="39" t="s">
        <v>44</v>
      </c>
      <c r="C18" s="36" t="str">
        <f>VLOOKUP(A:A,'[1]6月门店类型'!$C:$M,11,0)</f>
        <v>C1</v>
      </c>
      <c r="D18" s="37" t="s">
        <v>21</v>
      </c>
      <c r="E18" s="37">
        <v>4079.79433333333</v>
      </c>
      <c r="F18" s="37">
        <v>4297.66935483871</v>
      </c>
      <c r="G18" s="34">
        <v>3931.60129032258</v>
      </c>
      <c r="H18" s="38">
        <v>4336.6162962963</v>
      </c>
      <c r="I18" s="37">
        <f t="shared" si="1"/>
        <v>-36.6162962962962</v>
      </c>
      <c r="J18" s="42">
        <v>4300</v>
      </c>
      <c r="K18" s="42">
        <f t="shared" si="2"/>
        <v>133300</v>
      </c>
      <c r="L18" s="37">
        <f t="shared" si="3"/>
        <v>41469.63</v>
      </c>
      <c r="M18" s="50">
        <v>0.3111</v>
      </c>
      <c r="N18" s="42">
        <v>55</v>
      </c>
      <c r="O18" s="51">
        <f t="shared" ref="O18:O23" si="11">J18*1.1</f>
        <v>4730</v>
      </c>
      <c r="P18" s="42">
        <f t="shared" si="5"/>
        <v>146630</v>
      </c>
      <c r="Q18" s="57">
        <f t="shared" si="6"/>
        <v>45616.593</v>
      </c>
      <c r="R18" s="37">
        <f t="shared" si="10"/>
        <v>5375</v>
      </c>
      <c r="S18" s="37">
        <f t="shared" si="8"/>
        <v>166625</v>
      </c>
      <c r="T18" s="37">
        <f t="shared" si="0"/>
        <v>51837.0375</v>
      </c>
      <c r="U18" s="35"/>
      <c r="V18" s="35"/>
    </row>
    <row r="19" ht="29" hidden="1" customHeight="1" spans="1:22">
      <c r="A19" s="37">
        <v>351</v>
      </c>
      <c r="B19" s="39" t="s">
        <v>45</v>
      </c>
      <c r="C19" s="36" t="str">
        <f>VLOOKUP(A:A,'[1]6月门店类型'!$C:$M,11,0)</f>
        <v>C1</v>
      </c>
      <c r="D19" s="37" t="s">
        <v>21</v>
      </c>
      <c r="E19" s="37">
        <v>3158.38833333333</v>
      </c>
      <c r="F19" s="37">
        <v>2947.82677419355</v>
      </c>
      <c r="G19" s="34">
        <v>3162.66451612903</v>
      </c>
      <c r="H19" s="38">
        <v>3227.28259259259</v>
      </c>
      <c r="I19" s="37">
        <f t="shared" si="1"/>
        <v>892.717407407407</v>
      </c>
      <c r="J19" s="42">
        <v>4120</v>
      </c>
      <c r="K19" s="42">
        <f t="shared" si="2"/>
        <v>127720</v>
      </c>
      <c r="L19" s="37">
        <f t="shared" si="3"/>
        <v>42275.32</v>
      </c>
      <c r="M19" s="50">
        <v>0.331</v>
      </c>
      <c r="N19" s="42">
        <v>47</v>
      </c>
      <c r="O19" s="51">
        <f t="shared" si="11"/>
        <v>4532</v>
      </c>
      <c r="P19" s="42">
        <f t="shared" si="5"/>
        <v>140492</v>
      </c>
      <c r="Q19" s="57">
        <f t="shared" si="6"/>
        <v>46502.852</v>
      </c>
      <c r="R19" s="37">
        <f>J19*1.16</f>
        <v>4779.2</v>
      </c>
      <c r="S19" s="37">
        <f t="shared" si="8"/>
        <v>148155.2</v>
      </c>
      <c r="T19" s="37">
        <f t="shared" si="0"/>
        <v>49039.3712</v>
      </c>
      <c r="U19" s="35"/>
      <c r="V19" s="35"/>
    </row>
    <row r="20" ht="29" hidden="1" customHeight="1" spans="1:22">
      <c r="A20" s="37">
        <v>710</v>
      </c>
      <c r="B20" s="39" t="s">
        <v>46</v>
      </c>
      <c r="C20" s="36" t="str">
        <f>VLOOKUP(A:A,'[1]6月门店类型'!$C:$M,11,0)</f>
        <v>C1</v>
      </c>
      <c r="D20" s="37" t="s">
        <v>21</v>
      </c>
      <c r="E20" s="37">
        <v>3539.07</v>
      </c>
      <c r="F20" s="37">
        <v>3822.77709677419</v>
      </c>
      <c r="G20" s="34">
        <v>3575.3535483871</v>
      </c>
      <c r="H20" s="38">
        <v>3494.71481481481</v>
      </c>
      <c r="I20" s="37">
        <f t="shared" si="1"/>
        <v>935.285185185185</v>
      </c>
      <c r="J20" s="42">
        <v>4430</v>
      </c>
      <c r="K20" s="42">
        <f t="shared" si="2"/>
        <v>137330</v>
      </c>
      <c r="L20" s="37">
        <f t="shared" si="3"/>
        <v>49287.737</v>
      </c>
      <c r="M20" s="50" t="s">
        <v>47</v>
      </c>
      <c r="N20" s="42">
        <v>74</v>
      </c>
      <c r="O20" s="51">
        <f>J20*1.15</f>
        <v>5094.5</v>
      </c>
      <c r="P20" s="42">
        <f t="shared" si="5"/>
        <v>157930</v>
      </c>
      <c r="Q20" s="57">
        <f t="shared" si="6"/>
        <v>56681.077</v>
      </c>
      <c r="R20" s="37">
        <f t="shared" ref="R20:R34" si="12">J20*1.25</f>
        <v>5537.5</v>
      </c>
      <c r="S20" s="37">
        <f t="shared" si="8"/>
        <v>171662.5</v>
      </c>
      <c r="T20" s="37">
        <f t="shared" si="0"/>
        <v>61609.67125</v>
      </c>
      <c r="U20" s="35"/>
      <c r="V20" s="35"/>
    </row>
    <row r="21" ht="29" hidden="1" customHeight="1" spans="1:22">
      <c r="A21" s="35">
        <v>112415</v>
      </c>
      <c r="B21" s="36" t="s">
        <v>48</v>
      </c>
      <c r="C21" s="36" t="str">
        <f>VLOOKUP(A:A,'[1]6月门店类型'!$C:$M,11,0)</f>
        <v>C1</v>
      </c>
      <c r="D21" s="37" t="s">
        <v>36</v>
      </c>
      <c r="E21" s="37">
        <v>3436.79833333333</v>
      </c>
      <c r="F21" s="37">
        <v>4236.38225806452</v>
      </c>
      <c r="G21" s="34">
        <v>3723.56322580645</v>
      </c>
      <c r="H21" s="38">
        <v>3140.52962962963</v>
      </c>
      <c r="I21" s="37">
        <f t="shared" si="1"/>
        <v>1189.47037037037</v>
      </c>
      <c r="J21" s="42">
        <v>4330</v>
      </c>
      <c r="K21" s="42">
        <f t="shared" si="2"/>
        <v>134230</v>
      </c>
      <c r="L21" s="37">
        <f t="shared" si="3"/>
        <v>43020.715</v>
      </c>
      <c r="M21" s="50">
        <v>0.3205</v>
      </c>
      <c r="N21" s="42">
        <v>70</v>
      </c>
      <c r="O21" s="51">
        <f t="shared" si="11"/>
        <v>4763</v>
      </c>
      <c r="P21" s="42">
        <f t="shared" si="5"/>
        <v>147653</v>
      </c>
      <c r="Q21" s="57">
        <f t="shared" si="6"/>
        <v>47322.7865</v>
      </c>
      <c r="R21" s="37">
        <f t="shared" si="12"/>
        <v>5412.5</v>
      </c>
      <c r="S21" s="37">
        <f t="shared" si="8"/>
        <v>167787.5</v>
      </c>
      <c r="T21" s="37">
        <f t="shared" si="0"/>
        <v>53775.89375</v>
      </c>
      <c r="U21" s="35"/>
      <c r="V21" s="35"/>
    </row>
    <row r="22" ht="29" hidden="1" customHeight="1" spans="1:22">
      <c r="A22" s="37">
        <v>113298</v>
      </c>
      <c r="B22" s="39" t="s">
        <v>49</v>
      </c>
      <c r="C22" s="36" t="str">
        <f>VLOOKUP(A:A,'[1]6月门店类型'!$C:$M,11,0)</f>
        <v>C2</v>
      </c>
      <c r="D22" s="37" t="s">
        <v>23</v>
      </c>
      <c r="E22" s="37">
        <v>2059.22533333333</v>
      </c>
      <c r="F22" s="37">
        <v>3027.01258064516</v>
      </c>
      <c r="G22" s="34">
        <v>2572.40193548387</v>
      </c>
      <c r="H22" s="38">
        <v>1771.55074074074</v>
      </c>
      <c r="I22" s="37">
        <f t="shared" si="1"/>
        <v>1968.44925925926</v>
      </c>
      <c r="J22" s="42">
        <v>3740</v>
      </c>
      <c r="K22" s="42">
        <f t="shared" si="2"/>
        <v>115940</v>
      </c>
      <c r="L22" s="37">
        <f t="shared" si="3"/>
        <v>32486.388</v>
      </c>
      <c r="M22" s="50">
        <v>0.2802</v>
      </c>
      <c r="N22" s="42">
        <v>60</v>
      </c>
      <c r="O22" s="51">
        <f t="shared" si="11"/>
        <v>4114</v>
      </c>
      <c r="P22" s="42">
        <f t="shared" si="5"/>
        <v>127534</v>
      </c>
      <c r="Q22" s="57">
        <f t="shared" si="6"/>
        <v>35735.0268</v>
      </c>
      <c r="R22" s="37">
        <f t="shared" si="12"/>
        <v>4675</v>
      </c>
      <c r="S22" s="37">
        <f t="shared" si="8"/>
        <v>144925</v>
      </c>
      <c r="T22" s="37">
        <f t="shared" si="0"/>
        <v>40607.985</v>
      </c>
      <c r="U22" s="35"/>
      <c r="V22" s="35"/>
    </row>
    <row r="23" ht="29" hidden="1" customHeight="1" spans="1:22">
      <c r="A23" s="37">
        <v>113299</v>
      </c>
      <c r="B23" s="39" t="s">
        <v>50</v>
      </c>
      <c r="C23" s="36" t="str">
        <f>VLOOKUP(A:A,'[1]6月门店类型'!$C:$M,11,0)</f>
        <v>C1</v>
      </c>
      <c r="D23" s="37" t="s">
        <v>40</v>
      </c>
      <c r="E23" s="37">
        <v>4004.148</v>
      </c>
      <c r="F23" s="37">
        <v>4417.93064516129</v>
      </c>
      <c r="G23" s="34">
        <v>3581.35709677419</v>
      </c>
      <c r="H23" s="38">
        <v>3401.86740740741</v>
      </c>
      <c r="I23" s="37">
        <f t="shared" si="1"/>
        <v>898.132592592593</v>
      </c>
      <c r="J23" s="42">
        <v>4300</v>
      </c>
      <c r="K23" s="42">
        <f t="shared" si="2"/>
        <v>133300</v>
      </c>
      <c r="L23" s="37">
        <f t="shared" si="3"/>
        <v>43495.79</v>
      </c>
      <c r="M23" s="50">
        <v>0.3263</v>
      </c>
      <c r="N23" s="42">
        <v>61</v>
      </c>
      <c r="O23" s="51">
        <f t="shared" si="11"/>
        <v>4730</v>
      </c>
      <c r="P23" s="42">
        <f t="shared" si="5"/>
        <v>146630</v>
      </c>
      <c r="Q23" s="57">
        <f t="shared" si="6"/>
        <v>47845.369</v>
      </c>
      <c r="R23" s="37">
        <f t="shared" si="12"/>
        <v>5375</v>
      </c>
      <c r="S23" s="37">
        <f t="shared" si="8"/>
        <v>166625</v>
      </c>
      <c r="T23" s="37">
        <f t="shared" si="0"/>
        <v>54369.7375</v>
      </c>
      <c r="U23" s="35"/>
      <c r="V23" s="35"/>
    </row>
    <row r="24" ht="29" hidden="1" customHeight="1" spans="1:22">
      <c r="A24" s="37">
        <v>104533</v>
      </c>
      <c r="B24" s="39" t="s">
        <v>51</v>
      </c>
      <c r="C24" s="36" t="str">
        <f>VLOOKUP(A:A,'[1]6月门店类型'!$C:$M,11,0)</f>
        <v>C1</v>
      </c>
      <c r="D24" s="37" t="s">
        <v>21</v>
      </c>
      <c r="E24" s="37">
        <v>3228.822</v>
      </c>
      <c r="F24" s="37">
        <v>2629.24322580645</v>
      </c>
      <c r="G24" s="34">
        <v>2420.58258064516</v>
      </c>
      <c r="H24" s="38">
        <v>3461.30259259259</v>
      </c>
      <c r="I24" s="37">
        <f t="shared" si="1"/>
        <v>138.697407407407</v>
      </c>
      <c r="J24" s="42">
        <v>3600</v>
      </c>
      <c r="K24" s="42">
        <f t="shared" si="2"/>
        <v>111600</v>
      </c>
      <c r="L24" s="37">
        <f t="shared" si="3"/>
        <v>37207.44</v>
      </c>
      <c r="M24" s="50">
        <v>0.3334</v>
      </c>
      <c r="N24" s="42">
        <v>64</v>
      </c>
      <c r="O24" s="51">
        <f t="shared" ref="O24:O29" si="13">J24*1.15</f>
        <v>4140</v>
      </c>
      <c r="P24" s="42">
        <v>128526</v>
      </c>
      <c r="Q24" s="57">
        <f t="shared" si="6"/>
        <v>42850.5684</v>
      </c>
      <c r="R24" s="37">
        <f t="shared" si="12"/>
        <v>4500</v>
      </c>
      <c r="S24" s="37">
        <f t="shared" si="8"/>
        <v>139500</v>
      </c>
      <c r="T24" s="37">
        <f t="shared" si="0"/>
        <v>46509.3</v>
      </c>
      <c r="U24" s="35"/>
      <c r="V24" s="35"/>
    </row>
    <row r="25" ht="29" hidden="1" customHeight="1" spans="1:22">
      <c r="A25" s="42">
        <v>105910</v>
      </c>
      <c r="B25" s="43" t="s">
        <v>52</v>
      </c>
      <c r="C25" s="36" t="str">
        <f>VLOOKUP(A:A,'[1]6月门店类型'!$C:$M,11,0)</f>
        <v>C1</v>
      </c>
      <c r="D25" s="37" t="s">
        <v>40</v>
      </c>
      <c r="E25" s="37">
        <v>4924.21866666667</v>
      </c>
      <c r="F25" s="37">
        <v>6087.45483870968</v>
      </c>
      <c r="G25" s="34">
        <v>4572.31451612903</v>
      </c>
      <c r="H25" s="38">
        <v>4643.94481481481</v>
      </c>
      <c r="I25" s="37">
        <f t="shared" si="1"/>
        <v>1156.05518518519</v>
      </c>
      <c r="J25" s="42">
        <v>5800</v>
      </c>
      <c r="K25" s="42">
        <f t="shared" si="2"/>
        <v>179800</v>
      </c>
      <c r="L25" s="37">
        <f t="shared" si="3"/>
        <v>57931.56</v>
      </c>
      <c r="M25" s="50">
        <v>0.3222</v>
      </c>
      <c r="N25" s="42">
        <v>110</v>
      </c>
      <c r="O25" s="51">
        <f>J25*1.1</f>
        <v>6380</v>
      </c>
      <c r="P25" s="42">
        <f t="shared" si="5"/>
        <v>197780</v>
      </c>
      <c r="Q25" s="57">
        <f t="shared" si="6"/>
        <v>63724.716</v>
      </c>
      <c r="R25" s="37">
        <f t="shared" si="12"/>
        <v>7250</v>
      </c>
      <c r="S25" s="37">
        <f t="shared" si="8"/>
        <v>224750</v>
      </c>
      <c r="T25" s="37">
        <f t="shared" si="0"/>
        <v>72414.45</v>
      </c>
      <c r="U25" s="35"/>
      <c r="V25" s="35"/>
    </row>
    <row r="26" ht="29" hidden="1" customHeight="1" spans="1:22">
      <c r="A26" s="37">
        <v>706</v>
      </c>
      <c r="B26" s="39" t="s">
        <v>53</v>
      </c>
      <c r="C26" s="36" t="str">
        <f>VLOOKUP(A:A,'[1]6月门店类型'!$C:$M,11,0)</f>
        <v>C1</v>
      </c>
      <c r="D26" s="37" t="s">
        <v>21</v>
      </c>
      <c r="E26" s="37">
        <v>3918.903</v>
      </c>
      <c r="F26" s="37">
        <v>3543.70967741935</v>
      </c>
      <c r="G26" s="34">
        <v>3561.76322580645</v>
      </c>
      <c r="H26" s="38">
        <v>4128.23259259259</v>
      </c>
      <c r="I26" s="37">
        <f t="shared" si="1"/>
        <v>-128.232592592592</v>
      </c>
      <c r="J26" s="42">
        <v>4000</v>
      </c>
      <c r="K26" s="42">
        <f t="shared" si="2"/>
        <v>124000</v>
      </c>
      <c r="L26" s="37">
        <f t="shared" si="3"/>
        <v>39866</v>
      </c>
      <c r="M26" s="50">
        <v>0.3215</v>
      </c>
      <c r="N26" s="42">
        <v>59</v>
      </c>
      <c r="O26" s="51">
        <f t="shared" si="13"/>
        <v>4600</v>
      </c>
      <c r="P26" s="42">
        <f t="shared" si="5"/>
        <v>142600</v>
      </c>
      <c r="Q26" s="57">
        <f t="shared" si="6"/>
        <v>45845.9</v>
      </c>
      <c r="R26" s="37">
        <f t="shared" si="12"/>
        <v>5000</v>
      </c>
      <c r="S26" s="37">
        <f t="shared" si="8"/>
        <v>155000</v>
      </c>
      <c r="T26" s="37">
        <f t="shared" si="0"/>
        <v>49832.5</v>
      </c>
      <c r="U26" s="35"/>
      <c r="V26" s="35"/>
    </row>
    <row r="27" ht="29" hidden="1" customHeight="1" spans="1:22">
      <c r="A27" s="37">
        <v>733</v>
      </c>
      <c r="B27" s="39" t="s">
        <v>54</v>
      </c>
      <c r="C27" s="36" t="str">
        <f>VLOOKUP(A:A,'[1]6月门店类型'!$C:$M,11,0)</f>
        <v>C1</v>
      </c>
      <c r="D27" s="37" t="s">
        <v>26</v>
      </c>
      <c r="E27" s="37">
        <v>3468.05633333333</v>
      </c>
      <c r="F27" s="37">
        <v>4502.80387096774</v>
      </c>
      <c r="G27" s="34">
        <v>3587.92967741935</v>
      </c>
      <c r="H27" s="38">
        <v>3682.66296296296</v>
      </c>
      <c r="I27" s="37">
        <f t="shared" si="1"/>
        <v>437.337037037037</v>
      </c>
      <c r="J27" s="42">
        <v>4120</v>
      </c>
      <c r="K27" s="42">
        <f t="shared" si="2"/>
        <v>127720</v>
      </c>
      <c r="L27" s="37">
        <f t="shared" si="3"/>
        <v>45391.688</v>
      </c>
      <c r="M27" s="50">
        <v>0.3554</v>
      </c>
      <c r="N27" s="42">
        <v>80</v>
      </c>
      <c r="O27" s="51">
        <f t="shared" si="13"/>
        <v>4738</v>
      </c>
      <c r="P27" s="42">
        <f t="shared" si="5"/>
        <v>146878</v>
      </c>
      <c r="Q27" s="57">
        <f t="shared" si="6"/>
        <v>52200.4412</v>
      </c>
      <c r="R27" s="37">
        <f t="shared" si="12"/>
        <v>5150</v>
      </c>
      <c r="S27" s="37">
        <f t="shared" si="8"/>
        <v>159650</v>
      </c>
      <c r="T27" s="37">
        <f t="shared" si="0"/>
        <v>56739.61</v>
      </c>
      <c r="U27" s="35"/>
      <c r="V27" s="35"/>
    </row>
    <row r="28" ht="29" hidden="1" customHeight="1" spans="1:22">
      <c r="A28" s="37">
        <v>723</v>
      </c>
      <c r="B28" s="39" t="s">
        <v>55</v>
      </c>
      <c r="C28" s="36" t="str">
        <f>VLOOKUP(A:A,'[1]6月门店类型'!$C:$M,11,0)</f>
        <v>C1</v>
      </c>
      <c r="D28" s="37" t="s">
        <v>26</v>
      </c>
      <c r="E28" s="37">
        <v>4485.20333333333</v>
      </c>
      <c r="F28" s="37">
        <v>4920.04612903226</v>
      </c>
      <c r="G28" s="34">
        <v>4161.15032258065</v>
      </c>
      <c r="H28" s="38">
        <v>4268.65592592593</v>
      </c>
      <c r="I28" s="37">
        <f t="shared" si="1"/>
        <v>431.344074074073</v>
      </c>
      <c r="J28" s="42">
        <v>4700</v>
      </c>
      <c r="K28" s="42">
        <f t="shared" si="2"/>
        <v>145700</v>
      </c>
      <c r="L28" s="37">
        <f t="shared" si="3"/>
        <v>38945.61</v>
      </c>
      <c r="M28" s="50">
        <v>0.2673</v>
      </c>
      <c r="N28" s="42">
        <v>67</v>
      </c>
      <c r="O28" s="51">
        <f t="shared" si="13"/>
        <v>5405</v>
      </c>
      <c r="P28" s="42">
        <f t="shared" si="5"/>
        <v>167555</v>
      </c>
      <c r="Q28" s="57">
        <f t="shared" si="6"/>
        <v>44787.4515</v>
      </c>
      <c r="R28" s="37">
        <f t="shared" si="12"/>
        <v>5875</v>
      </c>
      <c r="S28" s="37">
        <f t="shared" si="8"/>
        <v>182125</v>
      </c>
      <c r="T28" s="37">
        <f t="shared" si="0"/>
        <v>48682.0125</v>
      </c>
      <c r="U28" s="35"/>
      <c r="V28" s="35"/>
    </row>
    <row r="29" ht="29" hidden="1" customHeight="1" spans="1:22">
      <c r="A29" s="42">
        <v>732</v>
      </c>
      <c r="B29" s="43" t="s">
        <v>56</v>
      </c>
      <c r="C29" s="36" t="str">
        <f>VLOOKUP(A:A,'[1]6月门店类型'!$C:$M,11,0)</f>
        <v>C1</v>
      </c>
      <c r="D29" s="37" t="s">
        <v>21</v>
      </c>
      <c r="E29" s="37">
        <v>3725.05566666667</v>
      </c>
      <c r="F29" s="37">
        <v>4425.61741935484</v>
      </c>
      <c r="G29" s="34">
        <v>3666.96064516129</v>
      </c>
      <c r="H29" s="38">
        <v>3800.33592592593</v>
      </c>
      <c r="I29" s="37">
        <f t="shared" si="1"/>
        <v>9.6640740740736</v>
      </c>
      <c r="J29" s="42">
        <v>3810</v>
      </c>
      <c r="K29" s="42">
        <f t="shared" si="2"/>
        <v>118110</v>
      </c>
      <c r="L29" s="37">
        <f t="shared" si="3"/>
        <v>37995.987</v>
      </c>
      <c r="M29" s="50">
        <v>0.3217</v>
      </c>
      <c r="N29" s="42">
        <v>56</v>
      </c>
      <c r="O29" s="51">
        <f t="shared" si="13"/>
        <v>4381.5</v>
      </c>
      <c r="P29" s="42">
        <f t="shared" si="5"/>
        <v>135827</v>
      </c>
      <c r="Q29" s="57">
        <f t="shared" si="6"/>
        <v>43695.5459</v>
      </c>
      <c r="R29" s="37">
        <f t="shared" si="12"/>
        <v>4762.5</v>
      </c>
      <c r="S29" s="37">
        <f t="shared" si="8"/>
        <v>147637.5</v>
      </c>
      <c r="T29" s="37">
        <f t="shared" si="0"/>
        <v>47494.98375</v>
      </c>
      <c r="U29" s="35"/>
      <c r="V29" s="35"/>
    </row>
    <row r="30" ht="29" hidden="1" customHeight="1" spans="1:22">
      <c r="A30" s="37">
        <v>720</v>
      </c>
      <c r="B30" s="39" t="s">
        <v>57</v>
      </c>
      <c r="C30" s="36" t="str">
        <f>VLOOKUP(A:A,'[1]6月门店类型'!$C:$M,11,0)</f>
        <v>C1</v>
      </c>
      <c r="D30" s="37" t="s">
        <v>21</v>
      </c>
      <c r="E30" s="37">
        <v>3251.41066666667</v>
      </c>
      <c r="F30" s="37">
        <v>4373.86161290323</v>
      </c>
      <c r="G30" s="34">
        <v>4154.44322580645</v>
      </c>
      <c r="H30" s="38">
        <v>3431.76888888889</v>
      </c>
      <c r="I30" s="37">
        <f t="shared" si="1"/>
        <v>668.231111111111</v>
      </c>
      <c r="J30" s="42">
        <v>4100</v>
      </c>
      <c r="K30" s="42">
        <f t="shared" si="2"/>
        <v>127100</v>
      </c>
      <c r="L30" s="37">
        <f t="shared" si="3"/>
        <v>39401</v>
      </c>
      <c r="M30" s="50">
        <v>0.31</v>
      </c>
      <c r="N30" s="42">
        <v>61</v>
      </c>
      <c r="O30" s="51">
        <f>J30*1.1</f>
        <v>4510</v>
      </c>
      <c r="P30" s="42">
        <f t="shared" si="5"/>
        <v>139810</v>
      </c>
      <c r="Q30" s="57">
        <f t="shared" si="6"/>
        <v>43341.1</v>
      </c>
      <c r="R30" s="37">
        <f t="shared" si="12"/>
        <v>5125</v>
      </c>
      <c r="S30" s="37">
        <f t="shared" si="8"/>
        <v>158875</v>
      </c>
      <c r="T30" s="37">
        <f t="shared" si="0"/>
        <v>49251.25</v>
      </c>
      <c r="U30" s="35"/>
      <c r="V30" s="35"/>
    </row>
    <row r="31" ht="29" hidden="1" customHeight="1" spans="1:22">
      <c r="A31" s="37">
        <v>104429</v>
      </c>
      <c r="B31" s="39" t="s">
        <v>58</v>
      </c>
      <c r="C31" s="36" t="str">
        <f>VLOOKUP(A:A,'[1]6月门店类型'!$C:$M,11,0)</f>
        <v>C1</v>
      </c>
      <c r="D31" s="37" t="s">
        <v>23</v>
      </c>
      <c r="E31" s="37">
        <v>3546.18833333333</v>
      </c>
      <c r="F31" s="37">
        <v>4181.1535483871</v>
      </c>
      <c r="G31" s="34">
        <v>3353.71870967742</v>
      </c>
      <c r="H31" s="38">
        <v>3529.91555555556</v>
      </c>
      <c r="I31" s="37">
        <f t="shared" si="1"/>
        <v>170.084444444444</v>
      </c>
      <c r="J31" s="42">
        <v>3700</v>
      </c>
      <c r="K31" s="42">
        <f t="shared" si="2"/>
        <v>114700</v>
      </c>
      <c r="L31" s="37">
        <f t="shared" si="3"/>
        <v>34983.5</v>
      </c>
      <c r="M31" s="50">
        <v>0.305</v>
      </c>
      <c r="N31" s="42">
        <v>57</v>
      </c>
      <c r="O31" s="51">
        <f t="shared" ref="O31:O34" si="14">J31*1.15</f>
        <v>4255</v>
      </c>
      <c r="P31" s="42">
        <f t="shared" si="5"/>
        <v>131905</v>
      </c>
      <c r="Q31" s="57">
        <f t="shared" si="6"/>
        <v>40231.025</v>
      </c>
      <c r="R31" s="37">
        <f t="shared" si="12"/>
        <v>4625</v>
      </c>
      <c r="S31" s="37">
        <f t="shared" si="8"/>
        <v>143375</v>
      </c>
      <c r="T31" s="37">
        <f t="shared" si="0"/>
        <v>43729.375</v>
      </c>
      <c r="U31" s="35"/>
      <c r="V31" s="35"/>
    </row>
    <row r="32" ht="29" hidden="1" customHeight="1" spans="1:22">
      <c r="A32" s="42">
        <v>106485</v>
      </c>
      <c r="B32" s="43" t="s">
        <v>59</v>
      </c>
      <c r="C32" s="36" t="str">
        <f>VLOOKUP(A:A,'[1]6月门店类型'!$C:$M,11,0)</f>
        <v>B2</v>
      </c>
      <c r="D32" s="37" t="s">
        <v>40</v>
      </c>
      <c r="E32" s="37">
        <v>5673.32966666667</v>
      </c>
      <c r="F32" s="37">
        <v>6203.89677419355</v>
      </c>
      <c r="G32" s="34">
        <v>5110.89580645161</v>
      </c>
      <c r="H32" s="38">
        <v>4169.77185185185</v>
      </c>
      <c r="I32" s="37">
        <f t="shared" si="1"/>
        <v>1230.22814814815</v>
      </c>
      <c r="J32" s="42">
        <v>5400</v>
      </c>
      <c r="K32" s="42">
        <f t="shared" si="2"/>
        <v>167400</v>
      </c>
      <c r="L32" s="37">
        <f t="shared" si="3"/>
        <v>48546</v>
      </c>
      <c r="M32" s="50">
        <v>0.29</v>
      </c>
      <c r="N32" s="42">
        <v>60</v>
      </c>
      <c r="O32" s="51">
        <f t="shared" si="14"/>
        <v>6210</v>
      </c>
      <c r="P32" s="42">
        <f t="shared" si="5"/>
        <v>192510</v>
      </c>
      <c r="Q32" s="57">
        <f t="shared" si="6"/>
        <v>55827.9</v>
      </c>
      <c r="R32" s="37">
        <f t="shared" si="12"/>
        <v>6750</v>
      </c>
      <c r="S32" s="37">
        <f t="shared" si="8"/>
        <v>209250</v>
      </c>
      <c r="T32" s="37">
        <f t="shared" si="0"/>
        <v>60682.5</v>
      </c>
      <c r="U32" s="35"/>
      <c r="V32" s="35"/>
    </row>
    <row r="33" ht="29" hidden="1" customHeight="1" spans="1:22">
      <c r="A33" s="37">
        <v>752</v>
      </c>
      <c r="B33" s="39" t="s">
        <v>60</v>
      </c>
      <c r="C33" s="36" t="str">
        <f>VLOOKUP(A:A,'[1]6月门店类型'!$C:$M,11,0)</f>
        <v>C1</v>
      </c>
      <c r="D33" s="37" t="s">
        <v>23</v>
      </c>
      <c r="E33" s="37">
        <v>3162.21833333333</v>
      </c>
      <c r="F33" s="37">
        <v>3972.22548387097</v>
      </c>
      <c r="G33" s="34">
        <v>3947.20129032258</v>
      </c>
      <c r="H33" s="38">
        <v>3519.27222222222</v>
      </c>
      <c r="I33" s="37">
        <f t="shared" si="1"/>
        <v>600.727777777778</v>
      </c>
      <c r="J33" s="42">
        <v>4120</v>
      </c>
      <c r="K33" s="42">
        <f t="shared" si="2"/>
        <v>127720</v>
      </c>
      <c r="L33" s="37">
        <f t="shared" si="3"/>
        <v>38954.6</v>
      </c>
      <c r="M33" s="50">
        <v>0.305</v>
      </c>
      <c r="N33" s="42">
        <v>74</v>
      </c>
      <c r="O33" s="51">
        <f t="shared" si="14"/>
        <v>4738</v>
      </c>
      <c r="P33" s="42">
        <f t="shared" si="5"/>
        <v>146878</v>
      </c>
      <c r="Q33" s="57">
        <f t="shared" si="6"/>
        <v>44797.79</v>
      </c>
      <c r="R33" s="37">
        <f t="shared" si="12"/>
        <v>5150</v>
      </c>
      <c r="S33" s="37">
        <f t="shared" si="8"/>
        <v>159650</v>
      </c>
      <c r="T33" s="37">
        <f t="shared" si="0"/>
        <v>48693.25</v>
      </c>
      <c r="U33" s="35"/>
      <c r="V33" s="35"/>
    </row>
    <row r="34" ht="29" hidden="1" customHeight="1" spans="1:22">
      <c r="A34" s="37">
        <v>594</v>
      </c>
      <c r="B34" s="39" t="s">
        <v>61</v>
      </c>
      <c r="C34" s="36" t="str">
        <f>VLOOKUP(A:A,'[1]6月门店类型'!$C:$M,11,0)</f>
        <v>C1</v>
      </c>
      <c r="D34" s="37" t="s">
        <v>21</v>
      </c>
      <c r="E34" s="37">
        <v>4144.799</v>
      </c>
      <c r="F34" s="37">
        <v>4433.30129032258</v>
      </c>
      <c r="G34" s="34">
        <v>3897.38225806452</v>
      </c>
      <c r="H34" s="38">
        <v>3156.05481481481</v>
      </c>
      <c r="I34" s="37">
        <f t="shared" si="1"/>
        <v>1173.94518518519</v>
      </c>
      <c r="J34" s="42">
        <v>4330</v>
      </c>
      <c r="K34" s="42">
        <f t="shared" si="2"/>
        <v>134230</v>
      </c>
      <c r="L34" s="37">
        <f t="shared" si="3"/>
        <v>43289.175</v>
      </c>
      <c r="M34" s="50">
        <v>0.3225</v>
      </c>
      <c r="N34" s="42">
        <v>69</v>
      </c>
      <c r="O34" s="51">
        <f t="shared" si="14"/>
        <v>4979.5</v>
      </c>
      <c r="P34" s="42">
        <f t="shared" si="5"/>
        <v>154365</v>
      </c>
      <c r="Q34" s="57">
        <f t="shared" si="6"/>
        <v>49782.7125</v>
      </c>
      <c r="R34" s="37">
        <f t="shared" si="12"/>
        <v>5412.5</v>
      </c>
      <c r="S34" s="37">
        <f t="shared" si="8"/>
        <v>167787.5</v>
      </c>
      <c r="T34" s="37">
        <f t="shared" si="0"/>
        <v>54111.46875</v>
      </c>
      <c r="U34" s="35"/>
      <c r="V34" s="35"/>
    </row>
    <row r="35" ht="29" hidden="1" customHeight="1" spans="1:22">
      <c r="A35" s="37">
        <v>339</v>
      </c>
      <c r="B35" s="39" t="s">
        <v>62</v>
      </c>
      <c r="C35" s="36" t="str">
        <f>VLOOKUP(A:A,'[1]6月门店类型'!$C:$M,11,0)</f>
        <v>C2</v>
      </c>
      <c r="D35" s="37" t="s">
        <v>36</v>
      </c>
      <c r="E35" s="37">
        <v>2014.86033333333</v>
      </c>
      <c r="F35" s="37">
        <v>3733.99032258065</v>
      </c>
      <c r="G35" s="34">
        <v>3178.65</v>
      </c>
      <c r="H35" s="38">
        <v>1500.55222222222</v>
      </c>
      <c r="I35" s="37">
        <f t="shared" ref="I35:I66" si="15">J35-H35</f>
        <v>1499.44777777778</v>
      </c>
      <c r="J35" s="42">
        <v>3000</v>
      </c>
      <c r="K35" s="42">
        <f t="shared" ref="K35:K66" si="16">J35*31</f>
        <v>93000</v>
      </c>
      <c r="L35" s="37">
        <f t="shared" si="3"/>
        <v>27714</v>
      </c>
      <c r="M35" s="50">
        <v>0.298</v>
      </c>
      <c r="N35" s="42">
        <v>62</v>
      </c>
      <c r="O35" s="51">
        <f t="shared" ref="O35:O37" si="17">J35*1.1</f>
        <v>3300</v>
      </c>
      <c r="P35" s="42">
        <f t="shared" ref="P35:P66" si="18">ROUND(O35*31,0)</f>
        <v>102300</v>
      </c>
      <c r="Q35" s="57">
        <f t="shared" si="6"/>
        <v>30485.4</v>
      </c>
      <c r="R35" s="37">
        <f>J35*1.18</f>
        <v>3540</v>
      </c>
      <c r="S35" s="37">
        <f t="shared" ref="S35:S66" si="19">R35*31</f>
        <v>109740</v>
      </c>
      <c r="T35" s="37">
        <f t="shared" si="0"/>
        <v>32702.52</v>
      </c>
      <c r="U35" s="35"/>
      <c r="V35" s="35"/>
    </row>
    <row r="36" ht="29" hidden="1" customHeight="1" spans="1:22">
      <c r="A36" s="37">
        <v>112888</v>
      </c>
      <c r="B36" s="39" t="s">
        <v>63</v>
      </c>
      <c r="C36" s="36" t="str">
        <f>VLOOKUP(A:A,'[1]6月门店类型'!$C:$M,11,0)</f>
        <v>C2</v>
      </c>
      <c r="D36" s="37" t="s">
        <v>23</v>
      </c>
      <c r="E36" s="37">
        <v>2982.75666666667</v>
      </c>
      <c r="F36" s="37">
        <v>3831.30096774194</v>
      </c>
      <c r="G36" s="34">
        <v>3200.69</v>
      </c>
      <c r="H36" s="38">
        <v>3418.64148148148</v>
      </c>
      <c r="I36" s="37">
        <f t="shared" si="15"/>
        <v>701.358518518518</v>
      </c>
      <c r="J36" s="42">
        <v>4120</v>
      </c>
      <c r="K36" s="42">
        <f t="shared" si="16"/>
        <v>127720</v>
      </c>
      <c r="L36" s="37">
        <f t="shared" si="3"/>
        <v>45123.476</v>
      </c>
      <c r="M36" s="50">
        <v>0.3533</v>
      </c>
      <c r="N36" s="42">
        <v>62</v>
      </c>
      <c r="O36" s="51">
        <f t="shared" si="17"/>
        <v>4532</v>
      </c>
      <c r="P36" s="42">
        <f t="shared" si="18"/>
        <v>140492</v>
      </c>
      <c r="Q36" s="57">
        <f t="shared" si="6"/>
        <v>49635.8236</v>
      </c>
      <c r="R36" s="37">
        <f t="shared" ref="R36:R38" si="20">J36*1.25</f>
        <v>5150</v>
      </c>
      <c r="S36" s="37">
        <f t="shared" si="19"/>
        <v>159650</v>
      </c>
      <c r="T36" s="37">
        <f t="shared" si="0"/>
        <v>56404.345</v>
      </c>
      <c r="U36" s="35"/>
      <c r="V36" s="35"/>
    </row>
    <row r="37" ht="29" hidden="1" customHeight="1" spans="1:22">
      <c r="A37" s="40">
        <v>107728</v>
      </c>
      <c r="B37" s="41" t="s">
        <v>64</v>
      </c>
      <c r="C37" s="36" t="str">
        <f>VLOOKUP(A:A,'[1]6月门店类型'!$C:$M,11,0)</f>
        <v>C1</v>
      </c>
      <c r="D37" s="37" t="s">
        <v>21</v>
      </c>
      <c r="E37" s="37">
        <v>4200.811</v>
      </c>
      <c r="F37" s="37">
        <v>5000.26193548387</v>
      </c>
      <c r="G37" s="34">
        <v>4807.14709677419</v>
      </c>
      <c r="H37" s="38">
        <v>3911.58259259259</v>
      </c>
      <c r="I37" s="37">
        <f t="shared" si="15"/>
        <v>988.417407407408</v>
      </c>
      <c r="J37" s="42">
        <v>4900</v>
      </c>
      <c r="K37" s="42">
        <f t="shared" si="16"/>
        <v>151900</v>
      </c>
      <c r="L37" s="37">
        <f t="shared" si="3"/>
        <v>44810.5</v>
      </c>
      <c r="M37" s="50">
        <v>0.295</v>
      </c>
      <c r="N37" s="42">
        <v>59</v>
      </c>
      <c r="O37" s="51">
        <f t="shared" si="17"/>
        <v>5390</v>
      </c>
      <c r="P37" s="42">
        <f t="shared" si="18"/>
        <v>167090</v>
      </c>
      <c r="Q37" s="57">
        <f t="shared" si="6"/>
        <v>49291.55</v>
      </c>
      <c r="R37" s="37">
        <f t="shared" si="20"/>
        <v>6125</v>
      </c>
      <c r="S37" s="37">
        <f t="shared" si="19"/>
        <v>189875</v>
      </c>
      <c r="T37" s="37">
        <f t="shared" si="0"/>
        <v>56013.125</v>
      </c>
      <c r="U37" s="35"/>
      <c r="V37" s="35"/>
    </row>
    <row r="38" ht="29" hidden="1" customHeight="1" spans="1:22">
      <c r="A38" s="37">
        <v>102564</v>
      </c>
      <c r="B38" s="39" t="s">
        <v>65</v>
      </c>
      <c r="C38" s="36" t="str">
        <f>VLOOKUP(A:A,'[1]6月门店类型'!$C:$M,11,0)</f>
        <v>C1</v>
      </c>
      <c r="D38" s="37" t="s">
        <v>21</v>
      </c>
      <c r="E38" s="37">
        <v>3548.34366666667</v>
      </c>
      <c r="F38" s="37">
        <v>4187.73806451613</v>
      </c>
      <c r="G38" s="34">
        <v>3686.34064516129</v>
      </c>
      <c r="H38" s="38">
        <v>3462.92444444444</v>
      </c>
      <c r="I38" s="37">
        <f t="shared" si="15"/>
        <v>537.075555555555</v>
      </c>
      <c r="J38" s="42">
        <v>4000</v>
      </c>
      <c r="K38" s="42">
        <f t="shared" si="16"/>
        <v>124000</v>
      </c>
      <c r="L38" s="37">
        <f t="shared" si="3"/>
        <v>40076.8</v>
      </c>
      <c r="M38" s="50">
        <v>0.3232</v>
      </c>
      <c r="N38" s="42">
        <v>56</v>
      </c>
      <c r="O38" s="51">
        <f>J38*1.15</f>
        <v>4600</v>
      </c>
      <c r="P38" s="42">
        <f t="shared" si="18"/>
        <v>142600</v>
      </c>
      <c r="Q38" s="57">
        <f t="shared" si="6"/>
        <v>46088.32</v>
      </c>
      <c r="R38" s="37">
        <f t="shared" si="20"/>
        <v>5000</v>
      </c>
      <c r="S38" s="37">
        <f t="shared" si="19"/>
        <v>155000</v>
      </c>
      <c r="T38" s="37">
        <f t="shared" si="0"/>
        <v>50096</v>
      </c>
      <c r="U38" s="35"/>
      <c r="V38" s="35"/>
    </row>
    <row r="39" ht="29" hidden="1" customHeight="1" spans="1:22">
      <c r="A39" s="37">
        <v>704</v>
      </c>
      <c r="B39" s="39" t="s">
        <v>66</v>
      </c>
      <c r="C39" s="36" t="str">
        <f>VLOOKUP(A:A,'[1]6月门店类型'!$C:$M,11,0)</f>
        <v>C1</v>
      </c>
      <c r="D39" s="37" t="s">
        <v>21</v>
      </c>
      <c r="E39" s="37">
        <v>4292.84266666667</v>
      </c>
      <c r="F39" s="37">
        <v>4676.59741935484</v>
      </c>
      <c r="G39" s="34">
        <v>4557.75</v>
      </c>
      <c r="H39" s="38">
        <v>4078.52814814815</v>
      </c>
      <c r="I39" s="37">
        <f t="shared" si="15"/>
        <v>221.471851851852</v>
      </c>
      <c r="J39" s="42">
        <v>4300</v>
      </c>
      <c r="K39" s="42">
        <f t="shared" si="16"/>
        <v>133300</v>
      </c>
      <c r="L39" s="37">
        <f t="shared" si="3"/>
        <v>42002.83</v>
      </c>
      <c r="M39" s="50">
        <v>0.3151</v>
      </c>
      <c r="N39" s="42">
        <v>71</v>
      </c>
      <c r="O39" s="51">
        <f t="shared" ref="O39:O49" si="21">J39*1.1</f>
        <v>4730</v>
      </c>
      <c r="P39" s="42">
        <f t="shared" si="18"/>
        <v>146630</v>
      </c>
      <c r="Q39" s="57">
        <f t="shared" si="6"/>
        <v>46203.113</v>
      </c>
      <c r="R39" s="37">
        <f>J39*1.15</f>
        <v>4945</v>
      </c>
      <c r="S39" s="37">
        <f t="shared" si="19"/>
        <v>153295</v>
      </c>
      <c r="T39" s="37">
        <f t="shared" si="0"/>
        <v>48303.2545</v>
      </c>
      <c r="U39" s="35"/>
      <c r="V39" s="35"/>
    </row>
    <row r="40" ht="29" hidden="1" customHeight="1" spans="1:22">
      <c r="A40" s="38">
        <v>329</v>
      </c>
      <c r="B40" s="32" t="s">
        <v>67</v>
      </c>
      <c r="C40" s="36" t="str">
        <f>VLOOKUP(A:A,'[1]6月门店类型'!$C:$M,11,0)</f>
        <v>B2</v>
      </c>
      <c r="D40" s="37" t="s">
        <v>23</v>
      </c>
      <c r="E40" s="37">
        <v>5528.06833333333</v>
      </c>
      <c r="F40" s="37">
        <v>6817.77741935484</v>
      </c>
      <c r="G40" s="34">
        <v>4647.88741935484</v>
      </c>
      <c r="H40" s="38">
        <v>4270.36407407407</v>
      </c>
      <c r="I40" s="37">
        <f t="shared" si="15"/>
        <v>1629.63592592593</v>
      </c>
      <c r="J40" s="42">
        <v>5900</v>
      </c>
      <c r="K40" s="42">
        <f t="shared" si="16"/>
        <v>182900</v>
      </c>
      <c r="L40" s="37">
        <f t="shared" si="3"/>
        <v>55034.61</v>
      </c>
      <c r="M40" s="50">
        <v>0.3009</v>
      </c>
      <c r="N40" s="42">
        <v>62</v>
      </c>
      <c r="O40" s="51">
        <f t="shared" si="21"/>
        <v>6490</v>
      </c>
      <c r="P40" s="42">
        <f t="shared" si="18"/>
        <v>201190</v>
      </c>
      <c r="Q40" s="57">
        <f t="shared" si="6"/>
        <v>60538.071</v>
      </c>
      <c r="R40" s="37">
        <f>J40*1.16</f>
        <v>6844</v>
      </c>
      <c r="S40" s="37">
        <f t="shared" si="19"/>
        <v>212164</v>
      </c>
      <c r="T40" s="37">
        <f t="shared" si="0"/>
        <v>63840.1476</v>
      </c>
      <c r="U40" s="35"/>
      <c r="V40" s="35"/>
    </row>
    <row r="41" ht="29" hidden="1" customHeight="1" spans="1:22">
      <c r="A41" s="37">
        <v>570</v>
      </c>
      <c r="B41" s="39" t="s">
        <v>68</v>
      </c>
      <c r="C41" s="36" t="str">
        <f>VLOOKUP(A:A,'[1]6月门店类型'!$C:$M,11,0)</f>
        <v>C1</v>
      </c>
      <c r="D41" s="37" t="s">
        <v>23</v>
      </c>
      <c r="E41" s="37">
        <v>4026.598</v>
      </c>
      <c r="F41" s="37">
        <v>4454.95419354839</v>
      </c>
      <c r="G41" s="34">
        <v>3692.31483870968</v>
      </c>
      <c r="H41" s="38">
        <v>4137.9337037037</v>
      </c>
      <c r="I41" s="37">
        <f t="shared" si="15"/>
        <v>-137.933703703704</v>
      </c>
      <c r="J41" s="42">
        <v>4000</v>
      </c>
      <c r="K41" s="42">
        <f t="shared" si="16"/>
        <v>124000</v>
      </c>
      <c r="L41" s="37">
        <f t="shared" si="3"/>
        <v>41936.8</v>
      </c>
      <c r="M41" s="50">
        <v>0.3382</v>
      </c>
      <c r="N41" s="42">
        <v>57</v>
      </c>
      <c r="O41" s="51">
        <f t="shared" si="21"/>
        <v>4400</v>
      </c>
      <c r="P41" s="42">
        <f t="shared" si="18"/>
        <v>136400</v>
      </c>
      <c r="Q41" s="57">
        <f t="shared" si="6"/>
        <v>46130.48</v>
      </c>
      <c r="R41" s="37">
        <f t="shared" ref="R41:R46" si="22">J41*1.18</f>
        <v>4720</v>
      </c>
      <c r="S41" s="37">
        <f t="shared" si="19"/>
        <v>146320</v>
      </c>
      <c r="T41" s="37">
        <f t="shared" si="0"/>
        <v>49485.424</v>
      </c>
      <c r="U41" s="35"/>
      <c r="V41" s="35"/>
    </row>
    <row r="42" ht="29" hidden="1" customHeight="1" spans="1:22">
      <c r="A42" s="37">
        <v>727</v>
      </c>
      <c r="B42" s="39" t="s">
        <v>69</v>
      </c>
      <c r="C42" s="36" t="str">
        <f>VLOOKUP(A:A,'[1]6月门店类型'!$C:$M,11,0)</f>
        <v>C2</v>
      </c>
      <c r="D42" s="37" t="s">
        <v>36</v>
      </c>
      <c r="E42" s="37">
        <v>2626.51433333333</v>
      </c>
      <c r="F42" s="37">
        <v>4213.04516129032</v>
      </c>
      <c r="G42" s="34">
        <v>3547.49193548387</v>
      </c>
      <c r="H42" s="38">
        <v>2420.27444444444</v>
      </c>
      <c r="I42" s="37">
        <f t="shared" si="15"/>
        <v>1379.72555555556</v>
      </c>
      <c r="J42" s="42">
        <v>3800</v>
      </c>
      <c r="K42" s="42">
        <f t="shared" si="16"/>
        <v>117800</v>
      </c>
      <c r="L42" s="37">
        <f t="shared" si="3"/>
        <v>39722.16</v>
      </c>
      <c r="M42" s="50">
        <v>0.3372</v>
      </c>
      <c r="N42" s="42">
        <v>53</v>
      </c>
      <c r="O42" s="51">
        <f t="shared" si="21"/>
        <v>4180</v>
      </c>
      <c r="P42" s="42">
        <f t="shared" si="18"/>
        <v>129580</v>
      </c>
      <c r="Q42" s="57">
        <f t="shared" si="6"/>
        <v>43694.376</v>
      </c>
      <c r="R42" s="37">
        <f t="shared" si="22"/>
        <v>4484</v>
      </c>
      <c r="S42" s="37">
        <f t="shared" si="19"/>
        <v>139004</v>
      </c>
      <c r="T42" s="37">
        <f t="shared" si="0"/>
        <v>46872.1488</v>
      </c>
      <c r="U42" s="35"/>
      <c r="V42" s="35"/>
    </row>
    <row r="43" ht="29" hidden="1" customHeight="1" spans="1:22">
      <c r="A43" s="37">
        <v>52</v>
      </c>
      <c r="B43" s="39" t="s">
        <v>70</v>
      </c>
      <c r="C43" s="36" t="str">
        <f>VLOOKUP(A:A,'[1]6月门店类型'!$C:$M,11,0)</f>
        <v>C2</v>
      </c>
      <c r="D43" s="37" t="s">
        <v>38</v>
      </c>
      <c r="E43" s="37">
        <v>2091.735</v>
      </c>
      <c r="F43" s="37">
        <v>3277.77935483871</v>
      </c>
      <c r="G43" s="34">
        <v>2932.69129032258</v>
      </c>
      <c r="H43" s="38">
        <v>1621.33962962963</v>
      </c>
      <c r="I43" s="37">
        <f t="shared" si="15"/>
        <v>1468.66037037037</v>
      </c>
      <c r="J43" s="42">
        <v>3090</v>
      </c>
      <c r="K43" s="42">
        <f t="shared" si="16"/>
        <v>95790</v>
      </c>
      <c r="L43" s="37">
        <f t="shared" si="3"/>
        <v>33947.976</v>
      </c>
      <c r="M43" s="52">
        <v>0.3544</v>
      </c>
      <c r="N43" s="42">
        <v>53</v>
      </c>
      <c r="O43" s="51">
        <f t="shared" si="21"/>
        <v>3399</v>
      </c>
      <c r="P43" s="42">
        <f t="shared" si="18"/>
        <v>105369</v>
      </c>
      <c r="Q43" s="57">
        <f t="shared" si="6"/>
        <v>37342.7736</v>
      </c>
      <c r="R43" s="37">
        <f>J43*1.16</f>
        <v>3584.4</v>
      </c>
      <c r="S43" s="37">
        <f t="shared" si="19"/>
        <v>111116.4</v>
      </c>
      <c r="T43" s="37">
        <f t="shared" si="0"/>
        <v>39379.65216</v>
      </c>
      <c r="U43" s="35"/>
      <c r="V43" s="35"/>
    </row>
    <row r="44" ht="29" hidden="1" customHeight="1" spans="1:22">
      <c r="A44" s="37">
        <v>102935</v>
      </c>
      <c r="B44" s="39" t="s">
        <v>71</v>
      </c>
      <c r="C44" s="36" t="str">
        <f>VLOOKUP(A:A,'[1]6月门店类型'!$C:$M,11,0)</f>
        <v>C1</v>
      </c>
      <c r="D44" s="37" t="s">
        <v>40</v>
      </c>
      <c r="E44" s="37">
        <v>4794.42733333333</v>
      </c>
      <c r="F44" s="37">
        <v>4684.41258064516</v>
      </c>
      <c r="G44" s="34">
        <v>4726.84516129032</v>
      </c>
      <c r="H44" s="38">
        <v>4234.78592592593</v>
      </c>
      <c r="I44" s="37">
        <f t="shared" si="15"/>
        <v>915.214074074074</v>
      </c>
      <c r="J44" s="42">
        <v>5150</v>
      </c>
      <c r="K44" s="42">
        <f t="shared" si="16"/>
        <v>159650</v>
      </c>
      <c r="L44" s="37">
        <f t="shared" si="3"/>
        <v>47895</v>
      </c>
      <c r="M44" s="50">
        <v>0.3</v>
      </c>
      <c r="N44" s="42">
        <v>75</v>
      </c>
      <c r="O44" s="51">
        <f t="shared" si="21"/>
        <v>5665</v>
      </c>
      <c r="P44" s="42">
        <f t="shared" si="18"/>
        <v>175615</v>
      </c>
      <c r="Q44" s="57">
        <f t="shared" si="6"/>
        <v>52684.5</v>
      </c>
      <c r="R44" s="37">
        <f t="shared" si="22"/>
        <v>6077</v>
      </c>
      <c r="S44" s="37">
        <f t="shared" si="19"/>
        <v>188387</v>
      </c>
      <c r="T44" s="37">
        <f t="shared" si="0"/>
        <v>56516.1</v>
      </c>
      <c r="U44" s="35"/>
      <c r="V44" s="35"/>
    </row>
    <row r="45" ht="29" hidden="1" customHeight="1" spans="1:22">
      <c r="A45" s="37">
        <v>539</v>
      </c>
      <c r="B45" s="39" t="s">
        <v>72</v>
      </c>
      <c r="C45" s="36" t="str">
        <f>VLOOKUP(A:A,'[1]6月门店类型'!$C:$M,11,0)</f>
        <v>B2</v>
      </c>
      <c r="D45" s="37" t="s">
        <v>21</v>
      </c>
      <c r="E45" s="37">
        <v>5179.32566666667</v>
      </c>
      <c r="F45" s="37">
        <v>5474.80419354839</v>
      </c>
      <c r="G45" s="34">
        <v>4625.10032258064</v>
      </c>
      <c r="H45" s="38">
        <v>4628.48888888889</v>
      </c>
      <c r="I45" s="37">
        <f t="shared" si="15"/>
        <v>731.511111111111</v>
      </c>
      <c r="J45" s="42">
        <v>5360</v>
      </c>
      <c r="K45" s="42">
        <f t="shared" si="16"/>
        <v>166160</v>
      </c>
      <c r="L45" s="37">
        <f t="shared" si="3"/>
        <v>50678.8</v>
      </c>
      <c r="M45" s="50">
        <v>0.305</v>
      </c>
      <c r="N45" s="42">
        <v>63</v>
      </c>
      <c r="O45" s="51">
        <f t="shared" si="21"/>
        <v>5896</v>
      </c>
      <c r="P45" s="42">
        <f t="shared" si="18"/>
        <v>182776</v>
      </c>
      <c r="Q45" s="57">
        <f t="shared" si="6"/>
        <v>55746.68</v>
      </c>
      <c r="R45" s="37">
        <f t="shared" si="22"/>
        <v>6324.8</v>
      </c>
      <c r="S45" s="37">
        <f t="shared" si="19"/>
        <v>196068.8</v>
      </c>
      <c r="T45" s="37">
        <f t="shared" si="0"/>
        <v>59800.984</v>
      </c>
      <c r="U45" s="35"/>
      <c r="V45" s="35"/>
    </row>
    <row r="46" ht="29" hidden="1" customHeight="1" spans="1:22">
      <c r="A46" s="37">
        <v>102479</v>
      </c>
      <c r="B46" s="39" t="s">
        <v>73</v>
      </c>
      <c r="C46" s="36" t="str">
        <f>VLOOKUP(A:A,'[1]6月门店类型'!$C:$M,11,0)</f>
        <v>C1</v>
      </c>
      <c r="D46" s="37" t="s">
        <v>26</v>
      </c>
      <c r="E46" s="37">
        <v>3734.59233333333</v>
      </c>
      <c r="F46" s="37">
        <v>4543.68516129032</v>
      </c>
      <c r="G46" s="34">
        <v>3586.61612903226</v>
      </c>
      <c r="H46" s="38">
        <v>3105.89</v>
      </c>
      <c r="I46" s="37">
        <f t="shared" si="15"/>
        <v>1224.11</v>
      </c>
      <c r="J46" s="42">
        <v>4330</v>
      </c>
      <c r="K46" s="42">
        <f t="shared" si="16"/>
        <v>134230</v>
      </c>
      <c r="L46" s="37">
        <f t="shared" si="3"/>
        <v>45128.126</v>
      </c>
      <c r="M46" s="50">
        <v>0.3362</v>
      </c>
      <c r="N46" s="42">
        <v>107</v>
      </c>
      <c r="O46" s="51">
        <f t="shared" si="21"/>
        <v>4763</v>
      </c>
      <c r="P46" s="42">
        <f t="shared" si="18"/>
        <v>147653</v>
      </c>
      <c r="Q46" s="57">
        <f t="shared" si="6"/>
        <v>49640.9386</v>
      </c>
      <c r="R46" s="37">
        <f t="shared" si="22"/>
        <v>5109.4</v>
      </c>
      <c r="S46" s="37">
        <f t="shared" si="19"/>
        <v>158391.4</v>
      </c>
      <c r="T46" s="37">
        <f t="shared" si="0"/>
        <v>53251.18868</v>
      </c>
      <c r="U46" s="35"/>
      <c r="V46" s="35"/>
    </row>
    <row r="47" ht="29" hidden="1" customHeight="1" spans="1:22">
      <c r="A47" s="37">
        <v>367</v>
      </c>
      <c r="B47" s="39" t="s">
        <v>74</v>
      </c>
      <c r="C47" s="36" t="str">
        <f>VLOOKUP(A:A,'[1]6月门店类型'!$C:$M,11,0)</f>
        <v>C1</v>
      </c>
      <c r="D47" s="37" t="s">
        <v>38</v>
      </c>
      <c r="E47" s="37">
        <v>4232.03233333333</v>
      </c>
      <c r="F47" s="37">
        <v>4726.19806451613</v>
      </c>
      <c r="G47" s="34">
        <v>4370.62225806452</v>
      </c>
      <c r="H47" s="38">
        <v>3951.71222222222</v>
      </c>
      <c r="I47" s="37">
        <f t="shared" si="15"/>
        <v>688.287777777778</v>
      </c>
      <c r="J47" s="42">
        <v>4640</v>
      </c>
      <c r="K47" s="42">
        <f t="shared" si="16"/>
        <v>143840</v>
      </c>
      <c r="L47" s="37">
        <f t="shared" si="3"/>
        <v>47941.872</v>
      </c>
      <c r="M47" s="50">
        <v>0.3333</v>
      </c>
      <c r="N47" s="42">
        <v>77</v>
      </c>
      <c r="O47" s="51">
        <f t="shared" si="21"/>
        <v>5104</v>
      </c>
      <c r="P47" s="42">
        <f t="shared" si="18"/>
        <v>158224</v>
      </c>
      <c r="Q47" s="57">
        <f t="shared" si="6"/>
        <v>52736.0592</v>
      </c>
      <c r="R47" s="37">
        <f>J47*1.16</f>
        <v>5382.4</v>
      </c>
      <c r="S47" s="37">
        <f t="shared" si="19"/>
        <v>166854.4</v>
      </c>
      <c r="T47" s="37">
        <f t="shared" si="0"/>
        <v>55612.57152</v>
      </c>
      <c r="U47" s="35"/>
      <c r="V47" s="35"/>
    </row>
    <row r="48" ht="29" hidden="1" customHeight="1" spans="1:22">
      <c r="A48" s="37">
        <v>745</v>
      </c>
      <c r="B48" s="39" t="s">
        <v>75</v>
      </c>
      <c r="C48" s="36" t="str">
        <f>VLOOKUP(A:A,'[1]6月门店类型'!$C:$M,11,0)</f>
        <v>C1</v>
      </c>
      <c r="D48" s="37" t="s">
        <v>36</v>
      </c>
      <c r="E48" s="37">
        <v>4375.08366666667</v>
      </c>
      <c r="F48" s="37">
        <v>6081.99419354839</v>
      </c>
      <c r="G48" s="34">
        <v>5078.25419354839</v>
      </c>
      <c r="H48" s="38">
        <v>3900.20296296296</v>
      </c>
      <c r="I48" s="37">
        <f t="shared" si="15"/>
        <v>1459.79703703704</v>
      </c>
      <c r="J48" s="42">
        <v>5360</v>
      </c>
      <c r="K48" s="42">
        <f t="shared" si="16"/>
        <v>166160</v>
      </c>
      <c r="L48" s="37">
        <f t="shared" si="3"/>
        <v>51509.6</v>
      </c>
      <c r="M48" s="50">
        <v>0.31</v>
      </c>
      <c r="N48" s="42">
        <v>83</v>
      </c>
      <c r="O48" s="51">
        <f t="shared" si="21"/>
        <v>5896</v>
      </c>
      <c r="P48" s="42">
        <f t="shared" si="18"/>
        <v>182776</v>
      </c>
      <c r="Q48" s="57">
        <f t="shared" si="6"/>
        <v>56660.56</v>
      </c>
      <c r="R48" s="37">
        <f t="shared" ref="R48:R54" si="23">J48*1.18</f>
        <v>6324.8</v>
      </c>
      <c r="S48" s="37">
        <f t="shared" si="19"/>
        <v>196068.8</v>
      </c>
      <c r="T48" s="37">
        <f t="shared" si="0"/>
        <v>60781.328</v>
      </c>
      <c r="U48" s="35"/>
      <c r="V48" s="35"/>
    </row>
    <row r="49" ht="29" hidden="1" customHeight="1" spans="1:22">
      <c r="A49" s="37">
        <v>587</v>
      </c>
      <c r="B49" s="39" t="s">
        <v>76</v>
      </c>
      <c r="C49" s="36" t="str">
        <f>VLOOKUP(A:A,'[1]6月门店类型'!$C:$M,11,0)</f>
        <v>C1</v>
      </c>
      <c r="D49" s="37" t="s">
        <v>21</v>
      </c>
      <c r="E49" s="37">
        <v>4972.51566666667</v>
      </c>
      <c r="F49" s="37">
        <v>5169.1664516129</v>
      </c>
      <c r="G49" s="34">
        <v>4954.51516129032</v>
      </c>
      <c r="H49" s="38">
        <v>5154.77037037037</v>
      </c>
      <c r="I49" s="37">
        <f t="shared" si="15"/>
        <v>-54.7703703703701</v>
      </c>
      <c r="J49" s="42">
        <v>5100</v>
      </c>
      <c r="K49" s="42">
        <f t="shared" si="16"/>
        <v>158100</v>
      </c>
      <c r="L49" s="37">
        <f t="shared" si="3"/>
        <v>49011</v>
      </c>
      <c r="M49" s="50">
        <v>0.31</v>
      </c>
      <c r="N49" s="42">
        <v>73</v>
      </c>
      <c r="O49" s="51">
        <f t="shared" si="21"/>
        <v>5610</v>
      </c>
      <c r="P49" s="42">
        <f t="shared" si="18"/>
        <v>173910</v>
      </c>
      <c r="Q49" s="57">
        <f t="shared" si="6"/>
        <v>53912.1</v>
      </c>
      <c r="R49" s="37">
        <f t="shared" si="23"/>
        <v>6018</v>
      </c>
      <c r="S49" s="37">
        <f t="shared" si="19"/>
        <v>186558</v>
      </c>
      <c r="T49" s="37">
        <f t="shared" si="0"/>
        <v>57832.98</v>
      </c>
      <c r="U49" s="35"/>
      <c r="V49" s="35"/>
    </row>
    <row r="50" ht="29" hidden="1" customHeight="1" spans="1:22">
      <c r="A50" s="42">
        <v>106569</v>
      </c>
      <c r="B50" s="43" t="s">
        <v>77</v>
      </c>
      <c r="C50" s="36" t="str">
        <f>VLOOKUP(A:A,'[1]6月门店类型'!$C:$M,11,0)</f>
        <v>B1</v>
      </c>
      <c r="D50" s="37" t="s">
        <v>23</v>
      </c>
      <c r="E50" s="37">
        <v>6224.40333333333</v>
      </c>
      <c r="F50" s="37">
        <v>6300.44451612903</v>
      </c>
      <c r="G50" s="34">
        <v>5530.82064516129</v>
      </c>
      <c r="H50" s="38">
        <v>5270.11555555556</v>
      </c>
      <c r="I50" s="37">
        <f t="shared" si="15"/>
        <v>1219.88444444444</v>
      </c>
      <c r="J50" s="42">
        <v>6490</v>
      </c>
      <c r="K50" s="42">
        <f t="shared" si="16"/>
        <v>201190</v>
      </c>
      <c r="L50" s="37">
        <f t="shared" si="3"/>
        <v>59351.05</v>
      </c>
      <c r="M50" s="50">
        <v>0.295</v>
      </c>
      <c r="N50" s="42">
        <v>79</v>
      </c>
      <c r="O50" s="51">
        <f>J50*1.12</f>
        <v>7268.8</v>
      </c>
      <c r="P50" s="42">
        <f t="shared" si="18"/>
        <v>225333</v>
      </c>
      <c r="Q50" s="57">
        <f t="shared" si="6"/>
        <v>66473.235</v>
      </c>
      <c r="R50" s="37">
        <f>J50*1.25</f>
        <v>8112.5</v>
      </c>
      <c r="S50" s="37">
        <f t="shared" si="19"/>
        <v>251487.5</v>
      </c>
      <c r="T50" s="37">
        <f t="shared" si="0"/>
        <v>74188.8125</v>
      </c>
      <c r="U50" s="35"/>
      <c r="V50" s="35"/>
    </row>
    <row r="51" ht="29" hidden="1" customHeight="1" spans="1:22">
      <c r="A51" s="37">
        <v>717</v>
      </c>
      <c r="B51" s="39" t="s">
        <v>78</v>
      </c>
      <c r="C51" s="36" t="str">
        <f>VLOOKUP(A:A,'[1]6月门店类型'!$C:$M,11,0)</f>
        <v>B2</v>
      </c>
      <c r="D51" s="37" t="s">
        <v>21</v>
      </c>
      <c r="E51" s="37">
        <v>5293.22233333333</v>
      </c>
      <c r="F51" s="37">
        <v>5476.55612903226</v>
      </c>
      <c r="G51" s="34">
        <v>4897.18</v>
      </c>
      <c r="H51" s="38">
        <v>4830.3962962963</v>
      </c>
      <c r="I51" s="37">
        <f t="shared" si="15"/>
        <v>529.603703703704</v>
      </c>
      <c r="J51" s="42">
        <v>5360</v>
      </c>
      <c r="K51" s="42">
        <f t="shared" si="16"/>
        <v>166160</v>
      </c>
      <c r="L51" s="37">
        <f t="shared" si="3"/>
        <v>53603.216</v>
      </c>
      <c r="M51" s="50">
        <v>0.3226</v>
      </c>
      <c r="N51" s="42">
        <v>69</v>
      </c>
      <c r="O51" s="51">
        <f t="shared" ref="O51:O54" si="24">J51*1.1</f>
        <v>5896</v>
      </c>
      <c r="P51" s="42">
        <f t="shared" si="18"/>
        <v>182776</v>
      </c>
      <c r="Q51" s="57">
        <f t="shared" si="6"/>
        <v>58963.5376</v>
      </c>
      <c r="R51" s="37">
        <f t="shared" si="23"/>
        <v>6324.8</v>
      </c>
      <c r="S51" s="37">
        <f t="shared" si="19"/>
        <v>196068.8</v>
      </c>
      <c r="T51" s="37">
        <f t="shared" si="0"/>
        <v>63251.79488</v>
      </c>
      <c r="U51" s="35"/>
      <c r="V51" s="35"/>
    </row>
    <row r="52" ht="29" hidden="1" customHeight="1" spans="1:22">
      <c r="A52" s="37">
        <v>721</v>
      </c>
      <c r="B52" s="39" t="s">
        <v>79</v>
      </c>
      <c r="C52" s="36" t="str">
        <f>VLOOKUP(A:A,'[1]6月门店类型'!$C:$M,11,0)</f>
        <v>C1</v>
      </c>
      <c r="D52" s="37" t="s">
        <v>21</v>
      </c>
      <c r="E52" s="37">
        <v>4464.33266666667</v>
      </c>
      <c r="F52" s="37">
        <v>6222.07580645161</v>
      </c>
      <c r="G52" s="34">
        <v>5557.13161290323</v>
      </c>
      <c r="H52" s="38">
        <v>4082.03555555556</v>
      </c>
      <c r="I52" s="37">
        <f t="shared" si="15"/>
        <v>1487.96444444444</v>
      </c>
      <c r="J52" s="42">
        <v>5570</v>
      </c>
      <c r="K52" s="42">
        <f t="shared" si="16"/>
        <v>172670</v>
      </c>
      <c r="L52" s="37">
        <f t="shared" si="3"/>
        <v>57740.848</v>
      </c>
      <c r="M52" s="50">
        <v>0.3344</v>
      </c>
      <c r="N52" s="42">
        <v>82</v>
      </c>
      <c r="O52" s="51">
        <f t="shared" si="24"/>
        <v>6127</v>
      </c>
      <c r="P52" s="42">
        <f t="shared" si="18"/>
        <v>189937</v>
      </c>
      <c r="Q52" s="57">
        <f t="shared" si="6"/>
        <v>63514.9328</v>
      </c>
      <c r="R52" s="37">
        <f t="shared" si="23"/>
        <v>6572.6</v>
      </c>
      <c r="S52" s="37">
        <f t="shared" si="19"/>
        <v>203750.6</v>
      </c>
      <c r="T52" s="37">
        <f t="shared" si="0"/>
        <v>68134.20064</v>
      </c>
      <c r="U52" s="35"/>
      <c r="V52" s="35"/>
    </row>
    <row r="53" ht="29" hidden="1" customHeight="1" spans="1:22">
      <c r="A53" s="37">
        <v>748</v>
      </c>
      <c r="B53" s="39" t="s">
        <v>80</v>
      </c>
      <c r="C53" s="36" t="str">
        <f>VLOOKUP(A:A,'[1]6月门店类型'!$C:$M,11,0)</f>
        <v>C1</v>
      </c>
      <c r="D53" s="37" t="s">
        <v>21</v>
      </c>
      <c r="E53" s="37">
        <v>4693.31</v>
      </c>
      <c r="F53" s="37">
        <v>4997.67258064516</v>
      </c>
      <c r="G53" s="34">
        <v>3727.64451612903</v>
      </c>
      <c r="H53" s="38">
        <v>5096.47222222222</v>
      </c>
      <c r="I53" s="37">
        <f t="shared" si="15"/>
        <v>-46.4722222222226</v>
      </c>
      <c r="J53" s="42">
        <v>5050</v>
      </c>
      <c r="K53" s="42">
        <f t="shared" si="16"/>
        <v>156550</v>
      </c>
      <c r="L53" s="37">
        <f t="shared" si="3"/>
        <v>49735.935</v>
      </c>
      <c r="M53" s="50">
        <v>0.3177</v>
      </c>
      <c r="N53" s="42">
        <v>72</v>
      </c>
      <c r="O53" s="51">
        <f t="shared" si="24"/>
        <v>5555</v>
      </c>
      <c r="P53" s="42">
        <f t="shared" si="18"/>
        <v>172205</v>
      </c>
      <c r="Q53" s="57">
        <f t="shared" si="6"/>
        <v>54709.5285</v>
      </c>
      <c r="R53" s="37">
        <f t="shared" si="23"/>
        <v>5959</v>
      </c>
      <c r="S53" s="37">
        <f t="shared" si="19"/>
        <v>184729</v>
      </c>
      <c r="T53" s="37">
        <f t="shared" si="0"/>
        <v>58688.4033</v>
      </c>
      <c r="U53" s="35"/>
      <c r="V53" s="35"/>
    </row>
    <row r="54" ht="29" hidden="1" customHeight="1" spans="1:22">
      <c r="A54" s="37">
        <v>104428</v>
      </c>
      <c r="B54" s="39" t="s">
        <v>81</v>
      </c>
      <c r="C54" s="36" t="str">
        <f>VLOOKUP(A:A,'[1]6月门店类型'!$C:$M,11,0)</f>
        <v>B2</v>
      </c>
      <c r="D54" s="37" t="s">
        <v>38</v>
      </c>
      <c r="E54" s="37">
        <v>5558.69833333333</v>
      </c>
      <c r="F54" s="37">
        <v>5584.42838709677</v>
      </c>
      <c r="G54" s="34">
        <v>4650.7564516129</v>
      </c>
      <c r="H54" s="38">
        <v>5116.89888888889</v>
      </c>
      <c r="I54" s="37">
        <f t="shared" si="15"/>
        <v>243.101111111111</v>
      </c>
      <c r="J54" s="42">
        <v>5360</v>
      </c>
      <c r="K54" s="42">
        <f t="shared" si="16"/>
        <v>166160</v>
      </c>
      <c r="L54" s="37">
        <f t="shared" si="3"/>
        <v>52789.032</v>
      </c>
      <c r="M54" s="50">
        <v>0.3177</v>
      </c>
      <c r="N54" s="42">
        <v>86</v>
      </c>
      <c r="O54" s="51">
        <f t="shared" si="24"/>
        <v>5896</v>
      </c>
      <c r="P54" s="42">
        <f t="shared" si="18"/>
        <v>182776</v>
      </c>
      <c r="Q54" s="57">
        <f t="shared" si="6"/>
        <v>58067.9352</v>
      </c>
      <c r="R54" s="37">
        <f t="shared" si="23"/>
        <v>6324.8</v>
      </c>
      <c r="S54" s="37">
        <f t="shared" si="19"/>
        <v>196068.8</v>
      </c>
      <c r="T54" s="37">
        <f t="shared" si="0"/>
        <v>62291.05776</v>
      </c>
      <c r="U54" s="35"/>
      <c r="V54" s="35"/>
    </row>
    <row r="55" ht="29" hidden="1" customHeight="1" spans="1:22">
      <c r="A55" s="42">
        <v>106399</v>
      </c>
      <c r="B55" s="43" t="s">
        <v>82</v>
      </c>
      <c r="C55" s="36" t="str">
        <f>VLOOKUP(A:A,'[1]6月门店类型'!$C:$M,11,0)</f>
        <v>B2</v>
      </c>
      <c r="D55" s="37" t="s">
        <v>23</v>
      </c>
      <c r="E55" s="37">
        <v>5545.36833333333</v>
      </c>
      <c r="F55" s="37">
        <v>8993.10612903226</v>
      </c>
      <c r="G55" s="34">
        <v>5955.03741935484</v>
      </c>
      <c r="H55" s="38">
        <v>6774.38555555556</v>
      </c>
      <c r="I55" s="37">
        <f t="shared" si="15"/>
        <v>725.614444444444</v>
      </c>
      <c r="J55" s="42">
        <v>7500</v>
      </c>
      <c r="K55" s="42">
        <f t="shared" si="16"/>
        <v>232500</v>
      </c>
      <c r="L55" s="37">
        <f t="shared" si="3"/>
        <v>70773</v>
      </c>
      <c r="M55" s="50">
        <v>0.3044</v>
      </c>
      <c r="N55" s="42">
        <v>101</v>
      </c>
      <c r="O55" s="51">
        <f>J55*1.15</f>
        <v>8625</v>
      </c>
      <c r="P55" s="42">
        <f t="shared" si="18"/>
        <v>267375</v>
      </c>
      <c r="Q55" s="57">
        <f t="shared" si="6"/>
        <v>81388.95</v>
      </c>
      <c r="R55" s="37">
        <f>J55*1.25</f>
        <v>9375</v>
      </c>
      <c r="S55" s="37">
        <f t="shared" si="19"/>
        <v>290625</v>
      </c>
      <c r="T55" s="37">
        <f t="shared" si="0"/>
        <v>88466.25</v>
      </c>
      <c r="U55" s="35"/>
      <c r="V55" s="35"/>
    </row>
    <row r="56" ht="29" hidden="1" customHeight="1" spans="1:22">
      <c r="A56" s="44">
        <v>105267</v>
      </c>
      <c r="B56" s="45" t="s">
        <v>83</v>
      </c>
      <c r="C56" s="36" t="str">
        <f>VLOOKUP(A:A,'[1]6月门店类型'!$C:$M,11,0)</f>
        <v>B1</v>
      </c>
      <c r="D56" s="37" t="s">
        <v>36</v>
      </c>
      <c r="E56" s="37">
        <v>6687.994</v>
      </c>
      <c r="F56" s="37">
        <v>6588.97709677419</v>
      </c>
      <c r="G56" s="34">
        <v>5805.18580645161</v>
      </c>
      <c r="H56" s="38">
        <v>6203.39814814815</v>
      </c>
      <c r="I56" s="37">
        <f t="shared" si="15"/>
        <v>796.601851851852</v>
      </c>
      <c r="J56" s="42">
        <v>7000</v>
      </c>
      <c r="K56" s="42">
        <f t="shared" si="16"/>
        <v>217000</v>
      </c>
      <c r="L56" s="37">
        <f t="shared" si="3"/>
        <v>70828.8</v>
      </c>
      <c r="M56" s="50">
        <v>0.3264</v>
      </c>
      <c r="N56" s="42">
        <v>119</v>
      </c>
      <c r="O56" s="51">
        <f t="shared" ref="O56:O58" si="25">J56*1.1</f>
        <v>7700</v>
      </c>
      <c r="P56" s="42">
        <f t="shared" si="18"/>
        <v>238700</v>
      </c>
      <c r="Q56" s="57">
        <f t="shared" si="6"/>
        <v>77911.68</v>
      </c>
      <c r="R56" s="37">
        <f t="shared" ref="R56:R58" si="26">J56*1.18</f>
        <v>8260</v>
      </c>
      <c r="S56" s="37">
        <f t="shared" si="19"/>
        <v>256060</v>
      </c>
      <c r="T56" s="37">
        <f t="shared" si="0"/>
        <v>83577.984</v>
      </c>
      <c r="U56" s="35"/>
      <c r="V56" s="35"/>
    </row>
    <row r="57" ht="29" hidden="1" customHeight="1" spans="1:22">
      <c r="A57" s="37">
        <v>743</v>
      </c>
      <c r="B57" s="39" t="s">
        <v>84</v>
      </c>
      <c r="C57" s="36" t="str">
        <f>VLOOKUP(A:A,'[1]6月门店类型'!$C:$M,11,0)</f>
        <v>C1</v>
      </c>
      <c r="D57" s="37" t="s">
        <v>26</v>
      </c>
      <c r="E57" s="37">
        <v>3995.02266666667</v>
      </c>
      <c r="F57" s="37">
        <v>5575.9364516129</v>
      </c>
      <c r="G57" s="34">
        <v>4129.88483870968</v>
      </c>
      <c r="H57" s="38">
        <v>3900.32185185185</v>
      </c>
      <c r="I57" s="37">
        <f t="shared" si="15"/>
        <v>1249.67814814815</v>
      </c>
      <c r="J57" s="42">
        <v>5150</v>
      </c>
      <c r="K57" s="42">
        <f t="shared" si="16"/>
        <v>159650</v>
      </c>
      <c r="L57" s="37">
        <f t="shared" si="3"/>
        <v>52045.9</v>
      </c>
      <c r="M57" s="50">
        <v>0.326</v>
      </c>
      <c r="N57" s="42">
        <v>64</v>
      </c>
      <c r="O57" s="51">
        <f t="shared" si="25"/>
        <v>5665</v>
      </c>
      <c r="P57" s="42">
        <f t="shared" si="18"/>
        <v>175615</v>
      </c>
      <c r="Q57" s="57">
        <f t="shared" si="6"/>
        <v>57250.49</v>
      </c>
      <c r="R57" s="37">
        <f t="shared" si="26"/>
        <v>6077</v>
      </c>
      <c r="S57" s="37">
        <f t="shared" si="19"/>
        <v>188387</v>
      </c>
      <c r="T57" s="37">
        <f t="shared" si="0"/>
        <v>61414.162</v>
      </c>
      <c r="U57" s="35"/>
      <c r="V57" s="35"/>
    </row>
    <row r="58" ht="29" hidden="1" customHeight="1" spans="1:22">
      <c r="A58" s="37">
        <v>103199</v>
      </c>
      <c r="B58" s="39" t="s">
        <v>85</v>
      </c>
      <c r="C58" s="36" t="str">
        <f>VLOOKUP(A:A,'[1]6月门店类型'!$C:$M,11,0)</f>
        <v>C1</v>
      </c>
      <c r="D58" s="37" t="s">
        <v>36</v>
      </c>
      <c r="E58" s="37">
        <v>3798.44066666667</v>
      </c>
      <c r="F58" s="37">
        <v>6838.21451612903</v>
      </c>
      <c r="G58" s="34">
        <v>4659.60290322581</v>
      </c>
      <c r="H58" s="38">
        <v>3400.35222222222</v>
      </c>
      <c r="I58" s="37">
        <f t="shared" si="15"/>
        <v>1899.64777777778</v>
      </c>
      <c r="J58" s="42">
        <v>5300</v>
      </c>
      <c r="K58" s="42">
        <f t="shared" si="16"/>
        <v>164300</v>
      </c>
      <c r="L58" s="37">
        <f t="shared" si="3"/>
        <v>55336.24</v>
      </c>
      <c r="M58" s="50">
        <v>0.3368</v>
      </c>
      <c r="N58" s="42">
        <v>84</v>
      </c>
      <c r="O58" s="51">
        <f t="shared" si="25"/>
        <v>5830</v>
      </c>
      <c r="P58" s="42">
        <f t="shared" si="18"/>
        <v>180730</v>
      </c>
      <c r="Q58" s="57">
        <f t="shared" si="6"/>
        <v>60869.864</v>
      </c>
      <c r="R58" s="37">
        <f t="shared" si="26"/>
        <v>6254</v>
      </c>
      <c r="S58" s="37">
        <f t="shared" si="19"/>
        <v>193874</v>
      </c>
      <c r="T58" s="37">
        <f t="shared" si="0"/>
        <v>65296.7632</v>
      </c>
      <c r="U58" s="35"/>
      <c r="V58" s="35"/>
    </row>
    <row r="59" ht="29" hidden="1" customHeight="1" spans="1:22">
      <c r="A59" s="37">
        <v>103639</v>
      </c>
      <c r="B59" s="39" t="s">
        <v>86</v>
      </c>
      <c r="C59" s="36" t="str">
        <f>VLOOKUP(A:A,'[1]6月门店类型'!$C:$M,11,0)</f>
        <v>B2</v>
      </c>
      <c r="D59" s="37" t="s">
        <v>26</v>
      </c>
      <c r="E59" s="37">
        <v>5309.294</v>
      </c>
      <c r="F59" s="37">
        <v>5770.31322580645</v>
      </c>
      <c r="G59" s="34">
        <v>4399.90677419355</v>
      </c>
      <c r="H59" s="38">
        <v>4879.15074074074</v>
      </c>
      <c r="I59" s="37">
        <f t="shared" si="15"/>
        <v>890.849259259259</v>
      </c>
      <c r="J59" s="42">
        <v>5770</v>
      </c>
      <c r="K59" s="42">
        <f t="shared" si="16"/>
        <v>178870</v>
      </c>
      <c r="L59" s="37">
        <f t="shared" si="3"/>
        <v>60583.269</v>
      </c>
      <c r="M59" s="50">
        <v>0.3387</v>
      </c>
      <c r="N59" s="42">
        <v>90</v>
      </c>
      <c r="O59" s="51">
        <f t="shared" ref="O59:O63" si="27">J59*1.08</f>
        <v>6231.6</v>
      </c>
      <c r="P59" s="42">
        <f t="shared" si="18"/>
        <v>193180</v>
      </c>
      <c r="Q59" s="57">
        <f t="shared" si="6"/>
        <v>65430.066</v>
      </c>
      <c r="R59" s="37">
        <f>J59*1.16</f>
        <v>6693.2</v>
      </c>
      <c r="S59" s="37">
        <f t="shared" si="19"/>
        <v>207489.2</v>
      </c>
      <c r="T59" s="37">
        <f t="shared" si="0"/>
        <v>70276.59204</v>
      </c>
      <c r="U59" s="35"/>
      <c r="V59" s="35"/>
    </row>
    <row r="60" ht="29" hidden="1" customHeight="1" spans="1:22">
      <c r="A60" s="37">
        <v>716</v>
      </c>
      <c r="B60" s="39" t="s">
        <v>87</v>
      </c>
      <c r="C60" s="36" t="str">
        <f>VLOOKUP(A:A,'[1]6月门店类型'!$C:$M,11,0)</f>
        <v>B2</v>
      </c>
      <c r="D60" s="37" t="s">
        <v>21</v>
      </c>
      <c r="E60" s="37">
        <v>5559.69133333333</v>
      </c>
      <c r="F60" s="37">
        <v>5846.06225806452</v>
      </c>
      <c r="G60" s="34">
        <v>5285.58225806452</v>
      </c>
      <c r="H60" s="38">
        <v>4696.89777777778</v>
      </c>
      <c r="I60" s="37">
        <f t="shared" si="15"/>
        <v>1073.10222222222</v>
      </c>
      <c r="J60" s="42">
        <v>5770</v>
      </c>
      <c r="K60" s="42">
        <f t="shared" si="16"/>
        <v>178870</v>
      </c>
      <c r="L60" s="37">
        <f t="shared" si="3"/>
        <v>56505.033</v>
      </c>
      <c r="M60" s="50">
        <v>0.3159</v>
      </c>
      <c r="N60" s="42">
        <v>54</v>
      </c>
      <c r="O60" s="51">
        <f t="shared" ref="O60:O64" si="28">J60*1.1</f>
        <v>6347</v>
      </c>
      <c r="P60" s="42">
        <f t="shared" si="18"/>
        <v>196757</v>
      </c>
      <c r="Q60" s="57">
        <f t="shared" si="6"/>
        <v>62155.5363</v>
      </c>
      <c r="R60" s="37">
        <f>J60*1.18</f>
        <v>6808.6</v>
      </c>
      <c r="S60" s="37">
        <f t="shared" si="19"/>
        <v>211066.6</v>
      </c>
      <c r="T60" s="37">
        <f t="shared" si="0"/>
        <v>66675.93894</v>
      </c>
      <c r="U60" s="35"/>
      <c r="V60" s="35"/>
    </row>
    <row r="61" ht="29" hidden="1" customHeight="1" spans="1:22">
      <c r="A61" s="40">
        <v>108656</v>
      </c>
      <c r="B61" s="41" t="s">
        <v>88</v>
      </c>
      <c r="C61" s="36" t="str">
        <f>VLOOKUP(A:A,'[1]6月门店类型'!$C:$M,11,0)</f>
        <v>B1</v>
      </c>
      <c r="D61" s="37" t="s">
        <v>28</v>
      </c>
      <c r="E61" s="37">
        <v>7239.24766666667</v>
      </c>
      <c r="F61" s="37">
        <v>7397.70225806452</v>
      </c>
      <c r="G61" s="34">
        <v>6943.29612903226</v>
      </c>
      <c r="H61" s="38">
        <v>5847.51962962963</v>
      </c>
      <c r="I61" s="37">
        <f t="shared" si="15"/>
        <v>2652.48037037037</v>
      </c>
      <c r="J61" s="42">
        <v>8500</v>
      </c>
      <c r="K61" s="42">
        <f t="shared" si="16"/>
        <v>263500</v>
      </c>
      <c r="L61" s="37">
        <f t="shared" si="3"/>
        <v>71145</v>
      </c>
      <c r="M61" s="50">
        <v>0.27</v>
      </c>
      <c r="N61" s="42">
        <v>59</v>
      </c>
      <c r="O61" s="51">
        <f t="shared" si="28"/>
        <v>9350</v>
      </c>
      <c r="P61" s="42">
        <f t="shared" si="18"/>
        <v>289850</v>
      </c>
      <c r="Q61" s="57">
        <f t="shared" si="6"/>
        <v>78259.5</v>
      </c>
      <c r="R61" s="37">
        <f>J61*1.25</f>
        <v>10625</v>
      </c>
      <c r="S61" s="37">
        <f t="shared" si="19"/>
        <v>329375</v>
      </c>
      <c r="T61" s="37">
        <f t="shared" si="0"/>
        <v>88931.25</v>
      </c>
      <c r="U61" s="35"/>
      <c r="V61" s="35"/>
    </row>
    <row r="62" ht="29" hidden="1" customHeight="1" spans="1:22">
      <c r="A62" s="35">
        <v>111219</v>
      </c>
      <c r="B62" s="36" t="s">
        <v>89</v>
      </c>
      <c r="C62" s="36" t="str">
        <f>VLOOKUP(A:A,'[1]6月门店类型'!$C:$M,11,0)</f>
        <v>B1</v>
      </c>
      <c r="D62" s="37" t="s">
        <v>36</v>
      </c>
      <c r="E62" s="37">
        <v>7991.254</v>
      </c>
      <c r="F62" s="37">
        <v>6529.16677419355</v>
      </c>
      <c r="G62" s="34">
        <v>5608.28548387097</v>
      </c>
      <c r="H62" s="38">
        <v>6547.47481481481</v>
      </c>
      <c r="I62" s="37">
        <f t="shared" si="15"/>
        <v>1182.52518518519</v>
      </c>
      <c r="J62" s="42">
        <v>7730</v>
      </c>
      <c r="K62" s="42">
        <f t="shared" si="16"/>
        <v>239630</v>
      </c>
      <c r="L62" s="37">
        <f t="shared" si="3"/>
        <v>75675.154</v>
      </c>
      <c r="M62" s="50">
        <v>0.3158</v>
      </c>
      <c r="N62" s="42">
        <v>104</v>
      </c>
      <c r="O62" s="53">
        <f t="shared" si="27"/>
        <v>8348.4</v>
      </c>
      <c r="P62" s="42">
        <f t="shared" si="18"/>
        <v>258800</v>
      </c>
      <c r="Q62" s="57">
        <f t="shared" si="6"/>
        <v>81729.04</v>
      </c>
      <c r="R62" s="37">
        <f t="shared" ref="R62:R65" si="29">J62*1.13</f>
        <v>8734.9</v>
      </c>
      <c r="S62" s="37">
        <f t="shared" si="19"/>
        <v>270781.9</v>
      </c>
      <c r="T62" s="37">
        <f t="shared" si="0"/>
        <v>85512.92402</v>
      </c>
      <c r="U62" s="35"/>
      <c r="V62" s="35"/>
    </row>
    <row r="63" ht="29" hidden="1" customHeight="1" spans="1:22">
      <c r="A63" s="38">
        <v>355</v>
      </c>
      <c r="B63" s="32" t="s">
        <v>90</v>
      </c>
      <c r="C63" s="36" t="str">
        <f>VLOOKUP(A:A,'[1]6月门店类型'!$C:$M,11,0)</f>
        <v>C1</v>
      </c>
      <c r="D63" s="37" t="s">
        <v>26</v>
      </c>
      <c r="E63" s="37">
        <v>3699.21766666667</v>
      </c>
      <c r="F63" s="37">
        <v>4640.2</v>
      </c>
      <c r="G63" s="34">
        <v>4399.40290322581</v>
      </c>
      <c r="H63" s="38">
        <v>4109.14148148148</v>
      </c>
      <c r="I63" s="37">
        <f t="shared" si="15"/>
        <v>1040.85851851852</v>
      </c>
      <c r="J63" s="42">
        <v>5150</v>
      </c>
      <c r="K63" s="42">
        <f t="shared" si="16"/>
        <v>159650</v>
      </c>
      <c r="L63" s="37">
        <f t="shared" si="3"/>
        <v>49970.45</v>
      </c>
      <c r="M63" s="50">
        <v>0.313</v>
      </c>
      <c r="N63" s="42">
        <v>74</v>
      </c>
      <c r="O63" s="51">
        <f t="shared" si="27"/>
        <v>5562</v>
      </c>
      <c r="P63" s="42">
        <f t="shared" si="18"/>
        <v>172422</v>
      </c>
      <c r="Q63" s="57">
        <f t="shared" si="6"/>
        <v>53968.086</v>
      </c>
      <c r="R63" s="37">
        <f t="shared" si="29"/>
        <v>5819.5</v>
      </c>
      <c r="S63" s="37">
        <f t="shared" si="19"/>
        <v>180404.5</v>
      </c>
      <c r="T63" s="37">
        <f t="shared" si="0"/>
        <v>56466.6085</v>
      </c>
      <c r="U63" s="35"/>
      <c r="V63" s="35"/>
    </row>
    <row r="64" ht="29" hidden="1" customHeight="1" spans="1:22">
      <c r="A64" s="37">
        <v>102565</v>
      </c>
      <c r="B64" s="39" t="s">
        <v>91</v>
      </c>
      <c r="C64" s="36" t="str">
        <f>VLOOKUP(A:A,'[1]6月门店类型'!$C:$M,11,0)</f>
        <v>C1</v>
      </c>
      <c r="D64" s="37" t="s">
        <v>36</v>
      </c>
      <c r="E64" s="37">
        <v>4227.60233333333</v>
      </c>
      <c r="F64" s="37">
        <v>5135.39935483871</v>
      </c>
      <c r="G64" s="34">
        <v>4585.83064516129</v>
      </c>
      <c r="H64" s="38">
        <v>4161.35555555556</v>
      </c>
      <c r="I64" s="37">
        <f t="shared" si="15"/>
        <v>1408.64444444444</v>
      </c>
      <c r="J64" s="42">
        <v>5570</v>
      </c>
      <c r="K64" s="42">
        <f t="shared" si="16"/>
        <v>172670</v>
      </c>
      <c r="L64" s="37">
        <f t="shared" si="3"/>
        <v>60848.908</v>
      </c>
      <c r="M64" s="50">
        <v>0.3524</v>
      </c>
      <c r="N64" s="42">
        <v>120</v>
      </c>
      <c r="O64" s="51">
        <f t="shared" si="28"/>
        <v>6127</v>
      </c>
      <c r="P64" s="42">
        <f t="shared" si="18"/>
        <v>189937</v>
      </c>
      <c r="Q64" s="57">
        <f t="shared" si="6"/>
        <v>66933.7988</v>
      </c>
      <c r="R64" s="37">
        <f t="shared" ref="R64:R69" si="30">J64*1.16</f>
        <v>6461.2</v>
      </c>
      <c r="S64" s="37">
        <f t="shared" si="19"/>
        <v>200297.2</v>
      </c>
      <c r="T64" s="37">
        <f t="shared" si="0"/>
        <v>70584.73328</v>
      </c>
      <c r="U64" s="35"/>
      <c r="V64" s="35"/>
    </row>
    <row r="65" ht="29" hidden="1" customHeight="1" spans="1:22">
      <c r="A65" s="37">
        <v>308</v>
      </c>
      <c r="B65" s="39" t="s">
        <v>92</v>
      </c>
      <c r="C65" s="36" t="str">
        <f>VLOOKUP(A:A,'[1]6月门店类型'!$C:$M,11,0)</f>
        <v>C1</v>
      </c>
      <c r="D65" s="37" t="s">
        <v>40</v>
      </c>
      <c r="E65" s="37">
        <v>4829.41533333333</v>
      </c>
      <c r="F65" s="37">
        <v>4714.7064516129</v>
      </c>
      <c r="G65" s="34">
        <v>3989.18516129032</v>
      </c>
      <c r="H65" s="38">
        <v>5020.9637037037</v>
      </c>
      <c r="I65" s="37">
        <f t="shared" si="15"/>
        <v>239.036296296296</v>
      </c>
      <c r="J65" s="42">
        <v>5260</v>
      </c>
      <c r="K65" s="42">
        <f t="shared" si="16"/>
        <v>163060</v>
      </c>
      <c r="L65" s="37">
        <f t="shared" si="3"/>
        <v>60870.298</v>
      </c>
      <c r="M65" s="50" t="s">
        <v>93</v>
      </c>
      <c r="N65" s="42">
        <v>74</v>
      </c>
      <c r="O65" s="51">
        <f>J65*1.08</f>
        <v>5680.8</v>
      </c>
      <c r="P65" s="42">
        <f t="shared" si="18"/>
        <v>176105</v>
      </c>
      <c r="Q65" s="57">
        <f t="shared" si="6"/>
        <v>65739.9965</v>
      </c>
      <c r="R65" s="37">
        <f t="shared" si="29"/>
        <v>5943.8</v>
      </c>
      <c r="S65" s="37">
        <f t="shared" si="19"/>
        <v>184257.8</v>
      </c>
      <c r="T65" s="37">
        <f t="shared" si="0"/>
        <v>68783.43674</v>
      </c>
      <c r="U65" s="35"/>
      <c r="V65" s="35"/>
    </row>
    <row r="66" ht="29" hidden="1" customHeight="1" spans="1:22">
      <c r="A66" s="37">
        <v>111400</v>
      </c>
      <c r="B66" s="39" t="s">
        <v>94</v>
      </c>
      <c r="C66" s="36" t="str">
        <f>VLOOKUP(A:A,'[1]6月门店类型'!$C:$M,11,0)</f>
        <v>A3</v>
      </c>
      <c r="D66" s="37" t="s">
        <v>21</v>
      </c>
      <c r="E66" s="37">
        <v>9134.67833333333</v>
      </c>
      <c r="F66" s="37">
        <v>6983.96225806452</v>
      </c>
      <c r="G66" s="34">
        <v>6628.96709677419</v>
      </c>
      <c r="H66" s="38">
        <v>6733.51925925926</v>
      </c>
      <c r="I66" s="37">
        <f t="shared" si="15"/>
        <v>2436.48074074074</v>
      </c>
      <c r="J66" s="42">
        <v>9170</v>
      </c>
      <c r="K66" s="42">
        <f t="shared" si="16"/>
        <v>284270</v>
      </c>
      <c r="L66" s="37">
        <f t="shared" ref="L66:L129" si="31">K66*M66</f>
        <v>75274.696</v>
      </c>
      <c r="M66" s="50">
        <v>0.2648</v>
      </c>
      <c r="N66" s="42">
        <v>90</v>
      </c>
      <c r="O66" s="51">
        <f>J66*1.15</f>
        <v>10545.5</v>
      </c>
      <c r="P66" s="42">
        <f t="shared" si="18"/>
        <v>326911</v>
      </c>
      <c r="Q66" s="57">
        <f t="shared" ref="Q66:Q129" si="32">P66*M66</f>
        <v>86566.0328</v>
      </c>
      <c r="R66" s="37">
        <f>J66*1.25</f>
        <v>11462.5</v>
      </c>
      <c r="S66" s="37">
        <f t="shared" si="19"/>
        <v>355337.5</v>
      </c>
      <c r="T66" s="37">
        <f t="shared" ref="T66:T129" si="33">S66*M66</f>
        <v>94093.37</v>
      </c>
      <c r="U66" s="35"/>
      <c r="V66" s="35"/>
    </row>
    <row r="67" ht="29" hidden="1" customHeight="1" spans="1:22">
      <c r="A67" s="37">
        <v>114622</v>
      </c>
      <c r="B67" s="39" t="s">
        <v>95</v>
      </c>
      <c r="C67" s="36" t="str">
        <f>VLOOKUP(A:A,'[1]6月门店类型'!$C:$M,11,0)</f>
        <v>B1</v>
      </c>
      <c r="D67" s="37" t="s">
        <v>36</v>
      </c>
      <c r="E67" s="37">
        <v>6364.48366666667</v>
      </c>
      <c r="F67" s="37">
        <v>7241.71096774194</v>
      </c>
      <c r="G67" s="34">
        <v>6216.86774193548</v>
      </c>
      <c r="H67" s="38">
        <v>5686.14703703704</v>
      </c>
      <c r="I67" s="37">
        <f t="shared" ref="I67:I98" si="34">J67-H67</f>
        <v>1213.85296296296</v>
      </c>
      <c r="J67" s="42">
        <v>6900</v>
      </c>
      <c r="K67" s="42">
        <f t="shared" ref="K67:K98" si="35">J67*31</f>
        <v>213900</v>
      </c>
      <c r="L67" s="37">
        <f t="shared" si="31"/>
        <v>73859.67</v>
      </c>
      <c r="M67" s="50">
        <v>0.3453</v>
      </c>
      <c r="N67" s="42">
        <v>124</v>
      </c>
      <c r="O67" s="51">
        <f t="shared" ref="O67:O69" si="36">J67*1.1</f>
        <v>7590</v>
      </c>
      <c r="P67" s="42">
        <f t="shared" ref="P67:P98" si="37">ROUND(O67*31,0)</f>
        <v>235290</v>
      </c>
      <c r="Q67" s="57">
        <f t="shared" si="32"/>
        <v>81245.637</v>
      </c>
      <c r="R67" s="37">
        <f>J67*1.25</f>
        <v>8625</v>
      </c>
      <c r="S67" s="37">
        <f t="shared" ref="S67:S98" si="38">R67*31</f>
        <v>267375</v>
      </c>
      <c r="T67" s="37">
        <f t="shared" si="33"/>
        <v>92324.5875</v>
      </c>
      <c r="U67" s="35"/>
      <c r="V67" s="35"/>
    </row>
    <row r="68" ht="29" hidden="1" customHeight="1" spans="1:22">
      <c r="A68" s="37">
        <v>103198</v>
      </c>
      <c r="B68" s="39" t="s">
        <v>96</v>
      </c>
      <c r="C68" s="36" t="str">
        <f>VLOOKUP(A:A,'[1]6月门店类型'!$C:$M,11,0)</f>
        <v>B1</v>
      </c>
      <c r="D68" s="37" t="s">
        <v>36</v>
      </c>
      <c r="E68" s="37">
        <v>6987.16966666667</v>
      </c>
      <c r="F68" s="37">
        <v>6876.85903225806</v>
      </c>
      <c r="G68" s="34">
        <v>5485.42419354839</v>
      </c>
      <c r="H68" s="38">
        <v>6502.8837037037</v>
      </c>
      <c r="I68" s="37">
        <f t="shared" si="34"/>
        <v>707.116296296297</v>
      </c>
      <c r="J68" s="42">
        <v>7210</v>
      </c>
      <c r="K68" s="42">
        <f t="shared" si="35"/>
        <v>223510</v>
      </c>
      <c r="L68" s="37">
        <f t="shared" si="31"/>
        <v>69466.908</v>
      </c>
      <c r="M68" s="50">
        <v>0.3108</v>
      </c>
      <c r="N68" s="42">
        <v>128</v>
      </c>
      <c r="O68" s="51">
        <f t="shared" si="36"/>
        <v>7931</v>
      </c>
      <c r="P68" s="42">
        <f t="shared" si="37"/>
        <v>245861</v>
      </c>
      <c r="Q68" s="57">
        <f t="shared" si="32"/>
        <v>76413.5988</v>
      </c>
      <c r="R68" s="37">
        <f t="shared" si="30"/>
        <v>8363.6</v>
      </c>
      <c r="S68" s="37">
        <f t="shared" si="38"/>
        <v>259271.6</v>
      </c>
      <c r="T68" s="37">
        <f t="shared" si="33"/>
        <v>80581.61328</v>
      </c>
      <c r="U68" s="35"/>
      <c r="V68" s="35"/>
    </row>
    <row r="69" ht="29" hidden="1" customHeight="1" spans="1:22">
      <c r="A69" s="37">
        <v>359</v>
      </c>
      <c r="B69" s="39" t="s">
        <v>97</v>
      </c>
      <c r="C69" s="36" t="str">
        <f>VLOOKUP(A:A,'[1]6月门店类型'!$C:$M,11,0)</f>
        <v>B1</v>
      </c>
      <c r="D69" s="37" t="s">
        <v>36</v>
      </c>
      <c r="E69" s="37">
        <v>6839.52566666667</v>
      </c>
      <c r="F69" s="37">
        <v>10042.9758064516</v>
      </c>
      <c r="G69" s="34">
        <v>7304.72</v>
      </c>
      <c r="H69" s="38">
        <v>6352.94037037037</v>
      </c>
      <c r="I69" s="37">
        <f t="shared" si="34"/>
        <v>1277.05962962963</v>
      </c>
      <c r="J69" s="42">
        <v>7630</v>
      </c>
      <c r="K69" s="42">
        <f t="shared" si="35"/>
        <v>236530</v>
      </c>
      <c r="L69" s="37">
        <f t="shared" si="31"/>
        <v>73655.442</v>
      </c>
      <c r="M69" s="50">
        <v>0.3114</v>
      </c>
      <c r="N69" s="42">
        <v>114</v>
      </c>
      <c r="O69" s="51">
        <f t="shared" si="36"/>
        <v>8393</v>
      </c>
      <c r="P69" s="42">
        <f t="shared" si="37"/>
        <v>260183</v>
      </c>
      <c r="Q69" s="57">
        <f t="shared" si="32"/>
        <v>81020.9862</v>
      </c>
      <c r="R69" s="37">
        <f t="shared" si="30"/>
        <v>8850.8</v>
      </c>
      <c r="S69" s="37">
        <f t="shared" si="38"/>
        <v>274374.8</v>
      </c>
      <c r="T69" s="37">
        <f t="shared" si="33"/>
        <v>85440.31272</v>
      </c>
      <c r="U69" s="35"/>
      <c r="V69" s="35"/>
    </row>
    <row r="70" ht="29" hidden="1" customHeight="1" spans="1:22">
      <c r="A70" s="37">
        <v>101453</v>
      </c>
      <c r="B70" s="39" t="s">
        <v>98</v>
      </c>
      <c r="C70" s="36" t="str">
        <f>VLOOKUP(A:A,'[1]6月门店类型'!$C:$M,11,0)</f>
        <v>C1</v>
      </c>
      <c r="D70" s="37" t="s">
        <v>23</v>
      </c>
      <c r="E70" s="37">
        <v>4684.89233333333</v>
      </c>
      <c r="F70" s="37">
        <v>6499.11838709677</v>
      </c>
      <c r="G70" s="34">
        <v>4807.70064516129</v>
      </c>
      <c r="H70" s="38">
        <v>4586.71148148148</v>
      </c>
      <c r="I70" s="37">
        <f t="shared" si="34"/>
        <v>1913.28851851852</v>
      </c>
      <c r="J70" s="42">
        <v>6500</v>
      </c>
      <c r="K70" s="42">
        <f t="shared" si="35"/>
        <v>201500</v>
      </c>
      <c r="L70" s="37">
        <f t="shared" si="31"/>
        <v>67180.1</v>
      </c>
      <c r="M70" s="50">
        <v>0.3334</v>
      </c>
      <c r="N70" s="42">
        <v>87</v>
      </c>
      <c r="O70" s="51">
        <f t="shared" ref="O70:O73" si="39">J70*1.08</f>
        <v>7020</v>
      </c>
      <c r="P70" s="42">
        <f t="shared" si="37"/>
        <v>217620</v>
      </c>
      <c r="Q70" s="57">
        <f t="shared" si="32"/>
        <v>72554.508</v>
      </c>
      <c r="R70" s="37">
        <f>J70*1.14</f>
        <v>7410</v>
      </c>
      <c r="S70" s="37">
        <f t="shared" si="38"/>
        <v>229710</v>
      </c>
      <c r="T70" s="37">
        <f t="shared" si="33"/>
        <v>76585.314</v>
      </c>
      <c r="U70" s="35"/>
      <c r="V70" s="35"/>
    </row>
    <row r="71" ht="29" hidden="1" customHeight="1" spans="1:22">
      <c r="A71" s="37">
        <v>391</v>
      </c>
      <c r="B71" s="39" t="s">
        <v>99</v>
      </c>
      <c r="C71" s="36" t="str">
        <f>VLOOKUP(A:A,'[1]6月门店类型'!$C:$M,11,0)</f>
        <v>B2</v>
      </c>
      <c r="D71" s="37" t="s">
        <v>36</v>
      </c>
      <c r="E71" s="37">
        <v>5391.964</v>
      </c>
      <c r="F71" s="37">
        <v>6351.07</v>
      </c>
      <c r="G71" s="34">
        <v>4720.46774193548</v>
      </c>
      <c r="H71" s="38">
        <v>5724.09740740741</v>
      </c>
      <c r="I71" s="37">
        <f t="shared" si="34"/>
        <v>-264.097407407407</v>
      </c>
      <c r="J71" s="42">
        <v>5460</v>
      </c>
      <c r="K71" s="42">
        <f t="shared" si="35"/>
        <v>169260</v>
      </c>
      <c r="L71" s="37">
        <f t="shared" si="31"/>
        <v>59461.038</v>
      </c>
      <c r="M71" s="50">
        <v>0.3513</v>
      </c>
      <c r="N71" s="42">
        <v>66</v>
      </c>
      <c r="O71" s="51">
        <f t="shared" si="39"/>
        <v>5896.8</v>
      </c>
      <c r="P71" s="42">
        <f t="shared" si="37"/>
        <v>182801</v>
      </c>
      <c r="Q71" s="57">
        <f t="shared" si="32"/>
        <v>64217.9913</v>
      </c>
      <c r="R71" s="37">
        <f t="shared" ref="R71:R75" si="40">J71*1.13</f>
        <v>6169.8</v>
      </c>
      <c r="S71" s="37">
        <f t="shared" si="38"/>
        <v>191263.8</v>
      </c>
      <c r="T71" s="37">
        <f t="shared" si="33"/>
        <v>67190.97294</v>
      </c>
      <c r="U71" s="35"/>
      <c r="V71" s="35"/>
    </row>
    <row r="72" ht="29" hidden="1" customHeight="1" spans="1:22">
      <c r="A72" s="37">
        <v>106066</v>
      </c>
      <c r="B72" s="39" t="s">
        <v>100</v>
      </c>
      <c r="C72" s="36" t="str">
        <f>VLOOKUP(A:A,'[1]6月门店类型'!$C:$M,11,0)</f>
        <v>B1</v>
      </c>
      <c r="D72" s="37" t="s">
        <v>40</v>
      </c>
      <c r="E72" s="37">
        <v>7862.48866666667</v>
      </c>
      <c r="F72" s="37">
        <v>7783.2564516129</v>
      </c>
      <c r="G72" s="34">
        <v>5964.05806451613</v>
      </c>
      <c r="H72" s="38">
        <v>7418.9137037037</v>
      </c>
      <c r="I72" s="37">
        <f t="shared" si="34"/>
        <v>1.08629629629559</v>
      </c>
      <c r="J72" s="42">
        <v>7420</v>
      </c>
      <c r="K72" s="42">
        <f t="shared" si="35"/>
        <v>230020</v>
      </c>
      <c r="L72" s="37">
        <f t="shared" si="31"/>
        <v>87890.642</v>
      </c>
      <c r="M72" s="50" t="s">
        <v>101</v>
      </c>
      <c r="N72" s="42">
        <v>130</v>
      </c>
      <c r="O72" s="51">
        <f t="shared" ref="O72:O77" si="41">J72*1.1</f>
        <v>8162</v>
      </c>
      <c r="P72" s="42">
        <f t="shared" si="37"/>
        <v>253022</v>
      </c>
      <c r="Q72" s="57">
        <f t="shared" si="32"/>
        <v>96679.7062</v>
      </c>
      <c r="R72" s="37">
        <f>J72*1.16</f>
        <v>8607.2</v>
      </c>
      <c r="S72" s="37">
        <f t="shared" si="38"/>
        <v>266823.2</v>
      </c>
      <c r="T72" s="37">
        <f t="shared" si="33"/>
        <v>101953.14472</v>
      </c>
      <c r="U72" s="35"/>
      <c r="V72" s="35"/>
    </row>
    <row r="73" ht="29" hidden="1" customHeight="1" spans="1:22">
      <c r="A73" s="37">
        <v>598</v>
      </c>
      <c r="B73" s="39" t="s">
        <v>102</v>
      </c>
      <c r="C73" s="36" t="str">
        <f>VLOOKUP(A:A,'[1]6月门店类型'!$C:$M,11,0)</f>
        <v>C1</v>
      </c>
      <c r="D73" s="37" t="s">
        <v>26</v>
      </c>
      <c r="E73" s="37">
        <v>4933.13433333333</v>
      </c>
      <c r="F73" s="37">
        <v>7001.6535483871</v>
      </c>
      <c r="G73" s="34">
        <v>5389.62935483871</v>
      </c>
      <c r="H73" s="38">
        <v>4796.41703703704</v>
      </c>
      <c r="I73" s="37">
        <f t="shared" si="34"/>
        <v>2003.58296296296</v>
      </c>
      <c r="J73" s="42">
        <v>6800</v>
      </c>
      <c r="K73" s="42">
        <f t="shared" si="35"/>
        <v>210800</v>
      </c>
      <c r="L73" s="37">
        <f t="shared" si="31"/>
        <v>72978.96</v>
      </c>
      <c r="M73" s="50">
        <v>0.3462</v>
      </c>
      <c r="N73" s="42">
        <v>110</v>
      </c>
      <c r="O73" s="51">
        <f t="shared" si="39"/>
        <v>7344</v>
      </c>
      <c r="P73" s="42">
        <f t="shared" si="37"/>
        <v>227664</v>
      </c>
      <c r="Q73" s="57">
        <f t="shared" si="32"/>
        <v>78817.2768</v>
      </c>
      <c r="R73" s="37">
        <f t="shared" si="40"/>
        <v>7684</v>
      </c>
      <c r="S73" s="37">
        <f t="shared" si="38"/>
        <v>238204</v>
      </c>
      <c r="T73" s="37">
        <f t="shared" si="33"/>
        <v>82466.2248</v>
      </c>
      <c r="U73" s="35"/>
      <c r="V73" s="35"/>
    </row>
    <row r="74" ht="29" hidden="1" customHeight="1" spans="1:22">
      <c r="A74" s="40">
        <v>107658</v>
      </c>
      <c r="B74" s="41" t="s">
        <v>103</v>
      </c>
      <c r="C74" s="36" t="str">
        <f>VLOOKUP(A:A,'[1]6月门店类型'!$C:$M,11,0)</f>
        <v>A3</v>
      </c>
      <c r="D74" s="37" t="s">
        <v>23</v>
      </c>
      <c r="E74" s="37">
        <v>8534.54866666667</v>
      </c>
      <c r="F74" s="37">
        <v>9714.77774193548</v>
      </c>
      <c r="G74" s="34">
        <v>8862.40677419355</v>
      </c>
      <c r="H74" s="38">
        <v>7024.09148148148</v>
      </c>
      <c r="I74" s="37">
        <f t="shared" si="34"/>
        <v>1775.90851851852</v>
      </c>
      <c r="J74" s="42">
        <v>8800</v>
      </c>
      <c r="K74" s="42">
        <f t="shared" si="35"/>
        <v>272800</v>
      </c>
      <c r="L74" s="37">
        <f t="shared" si="31"/>
        <v>84568</v>
      </c>
      <c r="M74" s="50">
        <v>0.31</v>
      </c>
      <c r="N74" s="42">
        <v>138</v>
      </c>
      <c r="O74" s="51">
        <f t="shared" si="41"/>
        <v>9680</v>
      </c>
      <c r="P74" s="42">
        <f t="shared" si="37"/>
        <v>300080</v>
      </c>
      <c r="Q74" s="57">
        <f t="shared" si="32"/>
        <v>93024.8</v>
      </c>
      <c r="R74" s="37">
        <f>J74*1.25</f>
        <v>11000</v>
      </c>
      <c r="S74" s="37">
        <f t="shared" si="38"/>
        <v>341000</v>
      </c>
      <c r="T74" s="37">
        <f t="shared" si="33"/>
        <v>105710</v>
      </c>
      <c r="U74" s="35"/>
      <c r="V74" s="35"/>
    </row>
    <row r="75" ht="29" hidden="1" customHeight="1" spans="1:22">
      <c r="A75" s="37">
        <v>726</v>
      </c>
      <c r="B75" s="39" t="s">
        <v>104</v>
      </c>
      <c r="C75" s="36" t="str">
        <f>VLOOKUP(A:A,'[1]6月门店类型'!$C:$M,11,0)</f>
        <v>B1</v>
      </c>
      <c r="D75" s="37" t="s">
        <v>36</v>
      </c>
      <c r="E75" s="37">
        <v>6532.962</v>
      </c>
      <c r="F75" s="37">
        <v>9661.06967741935</v>
      </c>
      <c r="G75" s="34">
        <v>7419.43838709677</v>
      </c>
      <c r="H75" s="38">
        <v>7322.55666666667</v>
      </c>
      <c r="I75" s="37">
        <f t="shared" si="34"/>
        <v>-122.556666666666</v>
      </c>
      <c r="J75" s="42">
        <v>7200</v>
      </c>
      <c r="K75" s="42">
        <f t="shared" si="35"/>
        <v>223200</v>
      </c>
      <c r="L75" s="37">
        <f t="shared" si="31"/>
        <v>70508.88</v>
      </c>
      <c r="M75" s="50">
        <v>0.3159</v>
      </c>
      <c r="N75" s="42">
        <v>116</v>
      </c>
      <c r="O75" s="51">
        <f t="shared" ref="O75:O84" si="42">J75*1.08</f>
        <v>7776</v>
      </c>
      <c r="P75" s="42">
        <f t="shared" si="37"/>
        <v>241056</v>
      </c>
      <c r="Q75" s="57">
        <f t="shared" si="32"/>
        <v>76149.5904</v>
      </c>
      <c r="R75" s="37">
        <f t="shared" si="40"/>
        <v>8136</v>
      </c>
      <c r="S75" s="37">
        <f t="shared" si="38"/>
        <v>252216</v>
      </c>
      <c r="T75" s="37">
        <f t="shared" si="33"/>
        <v>79675.0344</v>
      </c>
      <c r="U75" s="35"/>
      <c r="V75" s="35"/>
    </row>
    <row r="76" ht="29" hidden="1" customHeight="1" spans="1:22">
      <c r="A76" s="37">
        <v>515</v>
      </c>
      <c r="B76" s="39" t="s">
        <v>105</v>
      </c>
      <c r="C76" s="36" t="str">
        <f>VLOOKUP(A:A,'[1]6月门店类型'!$C:$M,11,0)</f>
        <v>B2</v>
      </c>
      <c r="D76" s="37" t="s">
        <v>26</v>
      </c>
      <c r="E76" s="37">
        <v>5374.17</v>
      </c>
      <c r="F76" s="37">
        <v>6310.16870967742</v>
      </c>
      <c r="G76" s="34">
        <v>4929.54419354839</v>
      </c>
      <c r="H76" s="38">
        <v>5085.51259259259</v>
      </c>
      <c r="I76" s="37">
        <f t="shared" si="34"/>
        <v>1094.48740740741</v>
      </c>
      <c r="J76" s="42">
        <v>6180</v>
      </c>
      <c r="K76" s="42">
        <f t="shared" si="35"/>
        <v>191580</v>
      </c>
      <c r="L76" s="37">
        <f t="shared" si="31"/>
        <v>56516.1</v>
      </c>
      <c r="M76" s="50">
        <v>0.295</v>
      </c>
      <c r="N76" s="42">
        <v>101</v>
      </c>
      <c r="O76" s="51">
        <f t="shared" si="41"/>
        <v>6798</v>
      </c>
      <c r="P76" s="42">
        <f t="shared" si="37"/>
        <v>210738</v>
      </c>
      <c r="Q76" s="57">
        <f t="shared" si="32"/>
        <v>62167.71</v>
      </c>
      <c r="R76" s="37">
        <f>J76*1.14</f>
        <v>7045.2</v>
      </c>
      <c r="S76" s="37">
        <f t="shared" si="38"/>
        <v>218401.2</v>
      </c>
      <c r="T76" s="37">
        <f t="shared" si="33"/>
        <v>64428.354</v>
      </c>
      <c r="U76" s="35"/>
      <c r="V76" s="35"/>
    </row>
    <row r="77" ht="29" hidden="1" customHeight="1" spans="1:22">
      <c r="A77" s="37">
        <v>105751</v>
      </c>
      <c r="B77" s="39" t="s">
        <v>106</v>
      </c>
      <c r="C77" s="36" t="str">
        <f>VLOOKUP(A:A,'[1]6月门店类型'!$C:$M,11,0)</f>
        <v>B2</v>
      </c>
      <c r="D77" s="37" t="s">
        <v>26</v>
      </c>
      <c r="E77" s="37">
        <v>5300.95033333333</v>
      </c>
      <c r="F77" s="37">
        <v>4868.9935483871</v>
      </c>
      <c r="G77" s="34">
        <v>4450.73193548387</v>
      </c>
      <c r="H77" s="38">
        <v>5094.45740740741</v>
      </c>
      <c r="I77" s="37">
        <f t="shared" si="34"/>
        <v>1405.54259259259</v>
      </c>
      <c r="J77" s="42">
        <v>6500</v>
      </c>
      <c r="K77" s="42">
        <f t="shared" si="35"/>
        <v>201500</v>
      </c>
      <c r="L77" s="37">
        <f t="shared" si="31"/>
        <v>59442.5</v>
      </c>
      <c r="M77" s="50">
        <v>0.295</v>
      </c>
      <c r="N77" s="42">
        <v>98</v>
      </c>
      <c r="O77" s="51">
        <f t="shared" si="41"/>
        <v>7150</v>
      </c>
      <c r="P77" s="42">
        <f t="shared" si="37"/>
        <v>221650</v>
      </c>
      <c r="Q77" s="57">
        <f t="shared" si="32"/>
        <v>65386.75</v>
      </c>
      <c r="R77" s="37">
        <f>J77*1.18</f>
        <v>7670</v>
      </c>
      <c r="S77" s="37">
        <f t="shared" si="38"/>
        <v>237770</v>
      </c>
      <c r="T77" s="37">
        <f t="shared" si="33"/>
        <v>70142.15</v>
      </c>
      <c r="U77" s="35"/>
      <c r="V77" s="35"/>
    </row>
    <row r="78" ht="29" hidden="1" customHeight="1" spans="1:22">
      <c r="A78" s="37">
        <v>54</v>
      </c>
      <c r="B78" s="39" t="s">
        <v>107</v>
      </c>
      <c r="C78" s="36" t="str">
        <f>VLOOKUP(A:A,'[1]6月门店类型'!$C:$M,11,0)</f>
        <v>B1</v>
      </c>
      <c r="D78" s="37" t="s">
        <v>38</v>
      </c>
      <c r="E78" s="37">
        <v>6588.33066666667</v>
      </c>
      <c r="F78" s="37">
        <v>7544.90129032258</v>
      </c>
      <c r="G78" s="34">
        <v>6760.09580645161</v>
      </c>
      <c r="H78" s="38">
        <v>5968.24851851852</v>
      </c>
      <c r="I78" s="37">
        <f t="shared" si="34"/>
        <v>831.751481481482</v>
      </c>
      <c r="J78" s="42">
        <v>6800</v>
      </c>
      <c r="K78" s="42">
        <f t="shared" si="35"/>
        <v>210800</v>
      </c>
      <c r="L78" s="37">
        <f t="shared" si="31"/>
        <v>67434.92</v>
      </c>
      <c r="M78" s="50">
        <v>0.3199</v>
      </c>
      <c r="N78" s="42">
        <v>107</v>
      </c>
      <c r="O78" s="51">
        <f t="shared" si="42"/>
        <v>7344</v>
      </c>
      <c r="P78" s="42">
        <f t="shared" si="37"/>
        <v>227664</v>
      </c>
      <c r="Q78" s="57">
        <f t="shared" si="32"/>
        <v>72829.7136</v>
      </c>
      <c r="R78" s="37">
        <f>J78*1.14</f>
        <v>7752</v>
      </c>
      <c r="S78" s="37">
        <f t="shared" si="38"/>
        <v>240312</v>
      </c>
      <c r="T78" s="37">
        <f t="shared" si="33"/>
        <v>76875.8088</v>
      </c>
      <c r="U78" s="35"/>
      <c r="V78" s="35"/>
    </row>
    <row r="79" ht="29" hidden="1" customHeight="1" spans="1:22">
      <c r="A79" s="37">
        <v>511</v>
      </c>
      <c r="B79" s="39" t="s">
        <v>108</v>
      </c>
      <c r="C79" s="36" t="str">
        <f>VLOOKUP(A:A,'[1]6月门店类型'!$C:$M,11,0)</f>
        <v>B1</v>
      </c>
      <c r="D79" s="37" t="s">
        <v>26</v>
      </c>
      <c r="E79" s="37">
        <v>7537.46</v>
      </c>
      <c r="F79" s="37">
        <v>9613.45580645161</v>
      </c>
      <c r="G79" s="34">
        <v>7521.08903225806</v>
      </c>
      <c r="H79" s="38">
        <v>6739.29074074074</v>
      </c>
      <c r="I79" s="37">
        <f t="shared" si="34"/>
        <v>1660.70925925926</v>
      </c>
      <c r="J79" s="42">
        <v>8400</v>
      </c>
      <c r="K79" s="42">
        <f t="shared" si="35"/>
        <v>260400</v>
      </c>
      <c r="L79" s="37">
        <f t="shared" si="31"/>
        <v>79422</v>
      </c>
      <c r="M79" s="50">
        <v>0.305</v>
      </c>
      <c r="N79" s="42">
        <v>133</v>
      </c>
      <c r="O79" s="51">
        <f>J79*1.1</f>
        <v>9240</v>
      </c>
      <c r="P79" s="42">
        <f t="shared" si="37"/>
        <v>286440</v>
      </c>
      <c r="Q79" s="57">
        <f t="shared" si="32"/>
        <v>87364.2</v>
      </c>
      <c r="R79" s="37">
        <f>J79*1.16</f>
        <v>9744</v>
      </c>
      <c r="S79" s="37">
        <f t="shared" si="38"/>
        <v>302064</v>
      </c>
      <c r="T79" s="37">
        <f t="shared" si="33"/>
        <v>92129.52</v>
      </c>
      <c r="U79" s="35"/>
      <c r="V79" s="35"/>
    </row>
    <row r="80" ht="29" hidden="1" customHeight="1" spans="1:22">
      <c r="A80" s="37">
        <v>747</v>
      </c>
      <c r="B80" s="39" t="s">
        <v>109</v>
      </c>
      <c r="C80" s="36" t="str">
        <f>VLOOKUP(A:A,'[1]6月门店类型'!$C:$M,11,0)</f>
        <v>B2</v>
      </c>
      <c r="D80" s="37" t="s">
        <v>23</v>
      </c>
      <c r="E80" s="37">
        <v>5862.00633333333</v>
      </c>
      <c r="F80" s="37">
        <v>6750.14064516129</v>
      </c>
      <c r="G80" s="34">
        <v>6624.28548387097</v>
      </c>
      <c r="H80" s="38">
        <v>5392.1462962963</v>
      </c>
      <c r="I80" s="37">
        <f t="shared" si="34"/>
        <v>997.853703703703</v>
      </c>
      <c r="J80" s="42">
        <v>6390</v>
      </c>
      <c r="K80" s="42">
        <f t="shared" si="35"/>
        <v>198090</v>
      </c>
      <c r="L80" s="37">
        <f t="shared" si="31"/>
        <v>58436.55</v>
      </c>
      <c r="M80" s="50">
        <v>0.295</v>
      </c>
      <c r="N80" s="42">
        <v>58</v>
      </c>
      <c r="O80" s="51">
        <f t="shared" si="42"/>
        <v>6901.2</v>
      </c>
      <c r="P80" s="42">
        <f t="shared" si="37"/>
        <v>213937</v>
      </c>
      <c r="Q80" s="57">
        <f t="shared" si="32"/>
        <v>63111.415</v>
      </c>
      <c r="R80" s="37">
        <f t="shared" ref="R80:R84" si="43">J80*1.13</f>
        <v>7220.7</v>
      </c>
      <c r="S80" s="37">
        <f t="shared" si="38"/>
        <v>223841.7</v>
      </c>
      <c r="T80" s="37">
        <f t="shared" si="33"/>
        <v>66033.3015</v>
      </c>
      <c r="U80" s="35"/>
      <c r="V80" s="35"/>
    </row>
    <row r="81" ht="29" hidden="1" customHeight="1" spans="1:22">
      <c r="A81" s="37">
        <v>357</v>
      </c>
      <c r="B81" s="39" t="s">
        <v>110</v>
      </c>
      <c r="C81" s="36" t="str">
        <f>VLOOKUP(A:A,'[1]6月门店类型'!$C:$M,11,0)</f>
        <v>B1</v>
      </c>
      <c r="D81" s="37" t="s">
        <v>36</v>
      </c>
      <c r="E81" s="37">
        <v>7047.018</v>
      </c>
      <c r="F81" s="37">
        <v>9164.89064516129</v>
      </c>
      <c r="G81" s="34">
        <v>8521.46064516129</v>
      </c>
      <c r="H81" s="38">
        <v>6263.77777777778</v>
      </c>
      <c r="I81" s="37">
        <f t="shared" si="34"/>
        <v>2036.22222222222</v>
      </c>
      <c r="J81" s="42">
        <v>8300</v>
      </c>
      <c r="K81" s="42">
        <f t="shared" si="35"/>
        <v>257300</v>
      </c>
      <c r="L81" s="37">
        <f t="shared" si="31"/>
        <v>81795.67</v>
      </c>
      <c r="M81" s="50">
        <v>0.3179</v>
      </c>
      <c r="N81" s="42">
        <v>86</v>
      </c>
      <c r="O81" s="51">
        <f t="shared" si="42"/>
        <v>8964</v>
      </c>
      <c r="P81" s="42">
        <f t="shared" si="37"/>
        <v>277884</v>
      </c>
      <c r="Q81" s="57">
        <f t="shared" si="32"/>
        <v>88339.3236</v>
      </c>
      <c r="R81" s="37">
        <f t="shared" si="43"/>
        <v>9379</v>
      </c>
      <c r="S81" s="37">
        <f t="shared" si="38"/>
        <v>290749</v>
      </c>
      <c r="T81" s="37">
        <f t="shared" si="33"/>
        <v>92429.1071</v>
      </c>
      <c r="U81" s="35"/>
      <c r="V81" s="35"/>
    </row>
    <row r="82" ht="29" hidden="1" customHeight="1" spans="1:22">
      <c r="A82" s="37">
        <v>754</v>
      </c>
      <c r="B82" s="39" t="s">
        <v>111</v>
      </c>
      <c r="C82" s="36" t="str">
        <f>VLOOKUP(A:A,'[1]6月门店类型'!$C:$M,11,0)</f>
        <v>C1</v>
      </c>
      <c r="D82" s="37" t="s">
        <v>38</v>
      </c>
      <c r="E82" s="37">
        <v>3047.21533333333</v>
      </c>
      <c r="F82" s="37">
        <v>3719.18258064516</v>
      </c>
      <c r="G82" s="34">
        <v>3554.28741935484</v>
      </c>
      <c r="H82" s="38">
        <v>3599.53592592593</v>
      </c>
      <c r="I82" s="37">
        <f t="shared" si="34"/>
        <v>600.464074074074</v>
      </c>
      <c r="J82" s="42">
        <v>4200</v>
      </c>
      <c r="K82" s="42">
        <f t="shared" si="35"/>
        <v>130200</v>
      </c>
      <c r="L82" s="37">
        <f t="shared" si="31"/>
        <v>42341.04</v>
      </c>
      <c r="M82" s="50">
        <v>0.3252</v>
      </c>
      <c r="N82" s="42">
        <v>63</v>
      </c>
      <c r="O82" s="51">
        <f t="shared" si="42"/>
        <v>4536</v>
      </c>
      <c r="P82" s="42">
        <f t="shared" si="37"/>
        <v>140616</v>
      </c>
      <c r="Q82" s="57">
        <f t="shared" si="32"/>
        <v>45728.3232</v>
      </c>
      <c r="R82" s="37">
        <f t="shared" si="43"/>
        <v>4746</v>
      </c>
      <c r="S82" s="37">
        <f t="shared" si="38"/>
        <v>147126</v>
      </c>
      <c r="T82" s="37">
        <f t="shared" si="33"/>
        <v>47845.3752</v>
      </c>
      <c r="U82" s="35"/>
      <c r="V82" s="35"/>
    </row>
    <row r="83" ht="29" hidden="1" customHeight="1" spans="1:22">
      <c r="A83" s="37">
        <v>377</v>
      </c>
      <c r="B83" s="39" t="s">
        <v>112</v>
      </c>
      <c r="C83" s="36" t="str">
        <f>VLOOKUP(A:A,'[1]6月门店类型'!$C:$M,11,0)</f>
        <v>B1</v>
      </c>
      <c r="D83" s="37" t="s">
        <v>26</v>
      </c>
      <c r="E83" s="37">
        <v>7330.73033333333</v>
      </c>
      <c r="F83" s="37">
        <v>8334.34533333333</v>
      </c>
      <c r="G83" s="34">
        <v>7325.07038461538</v>
      </c>
      <c r="H83" s="38">
        <v>7969.96037037037</v>
      </c>
      <c r="I83" s="37">
        <f t="shared" si="34"/>
        <v>-669.96037037037</v>
      </c>
      <c r="J83" s="42">
        <v>7300</v>
      </c>
      <c r="K83" s="42">
        <f t="shared" si="35"/>
        <v>226300</v>
      </c>
      <c r="L83" s="37">
        <f t="shared" si="31"/>
        <v>78548.73</v>
      </c>
      <c r="M83" s="50">
        <v>0.3471</v>
      </c>
      <c r="N83" s="42">
        <v>127</v>
      </c>
      <c r="O83" s="51">
        <f t="shared" si="42"/>
        <v>7884</v>
      </c>
      <c r="P83" s="42">
        <f t="shared" si="37"/>
        <v>244404</v>
      </c>
      <c r="Q83" s="57">
        <f t="shared" si="32"/>
        <v>84832.6284</v>
      </c>
      <c r="R83" s="37">
        <f t="shared" si="43"/>
        <v>8249</v>
      </c>
      <c r="S83" s="37">
        <f t="shared" si="38"/>
        <v>255719</v>
      </c>
      <c r="T83" s="37">
        <f t="shared" si="33"/>
        <v>88760.0649</v>
      </c>
      <c r="U83" s="35"/>
      <c r="V83" s="35"/>
    </row>
    <row r="84" ht="29" hidden="1" customHeight="1" spans="1:22">
      <c r="A84" s="37">
        <v>746</v>
      </c>
      <c r="B84" s="39" t="s">
        <v>113</v>
      </c>
      <c r="C84" s="36" t="str">
        <f>VLOOKUP(A:A,'[1]6月门店类型'!$C:$M,11,0)</f>
        <v>B1</v>
      </c>
      <c r="D84" s="37" t="s">
        <v>21</v>
      </c>
      <c r="E84" s="37">
        <v>6080.542</v>
      </c>
      <c r="F84" s="37">
        <v>6377.90033333333</v>
      </c>
      <c r="G84" s="34">
        <v>6317.42290322581</v>
      </c>
      <c r="H84" s="38">
        <v>5994.29148148148</v>
      </c>
      <c r="I84" s="37">
        <f t="shared" si="34"/>
        <v>1405.70851851852</v>
      </c>
      <c r="J84" s="42">
        <v>7400</v>
      </c>
      <c r="K84" s="42">
        <f t="shared" si="35"/>
        <v>229400</v>
      </c>
      <c r="L84" s="37">
        <f t="shared" si="31"/>
        <v>69760.54</v>
      </c>
      <c r="M84" s="50">
        <v>0.3041</v>
      </c>
      <c r="N84" s="42">
        <v>112</v>
      </c>
      <c r="O84" s="51">
        <f t="shared" si="42"/>
        <v>7992</v>
      </c>
      <c r="P84" s="42">
        <f t="shared" si="37"/>
        <v>247752</v>
      </c>
      <c r="Q84" s="57">
        <f t="shared" si="32"/>
        <v>75341.3832</v>
      </c>
      <c r="R84" s="37">
        <f t="shared" si="43"/>
        <v>8362</v>
      </c>
      <c r="S84" s="37">
        <f t="shared" si="38"/>
        <v>259222</v>
      </c>
      <c r="T84" s="37">
        <f t="shared" si="33"/>
        <v>78829.4102</v>
      </c>
      <c r="U84" s="35"/>
      <c r="V84" s="35"/>
    </row>
    <row r="85" ht="29" hidden="1" customHeight="1" spans="1:22">
      <c r="A85" s="37">
        <v>737</v>
      </c>
      <c r="B85" s="39" t="s">
        <v>114</v>
      </c>
      <c r="C85" s="36" t="str">
        <f>VLOOKUP(A:A,'[1]6月门店类型'!$C:$M,11,0)</f>
        <v>B1</v>
      </c>
      <c r="D85" s="37" t="s">
        <v>26</v>
      </c>
      <c r="E85" s="37">
        <v>6618.31533333333</v>
      </c>
      <c r="F85" s="37">
        <v>9823.11870967742</v>
      </c>
      <c r="G85" s="34">
        <v>10243.5826666667</v>
      </c>
      <c r="H85" s="38">
        <v>7736.32037037037</v>
      </c>
      <c r="I85" s="37">
        <f t="shared" si="34"/>
        <v>-336.32037037037</v>
      </c>
      <c r="J85" s="42">
        <v>7400</v>
      </c>
      <c r="K85" s="42">
        <f t="shared" si="35"/>
        <v>229400</v>
      </c>
      <c r="L85" s="37">
        <f t="shared" si="31"/>
        <v>71962.78</v>
      </c>
      <c r="M85" s="50">
        <v>0.3137</v>
      </c>
      <c r="N85" s="42">
        <v>109</v>
      </c>
      <c r="O85" s="51">
        <f>J85*1.1</f>
        <v>8140</v>
      </c>
      <c r="P85" s="42">
        <f t="shared" si="37"/>
        <v>252340</v>
      </c>
      <c r="Q85" s="57">
        <f t="shared" si="32"/>
        <v>79159.058</v>
      </c>
      <c r="R85" s="37">
        <f>J85*1.14</f>
        <v>8436</v>
      </c>
      <c r="S85" s="37">
        <f t="shared" si="38"/>
        <v>261516</v>
      </c>
      <c r="T85" s="37">
        <f t="shared" si="33"/>
        <v>82037.5692</v>
      </c>
      <c r="U85" s="35"/>
      <c r="V85" s="35"/>
    </row>
    <row r="86" ht="29" hidden="1" customHeight="1" spans="1:22">
      <c r="A86" s="37">
        <v>514</v>
      </c>
      <c r="B86" s="39" t="s">
        <v>115</v>
      </c>
      <c r="C86" s="36" t="str">
        <f>VLOOKUP(A:A,'[1]6月门店类型'!$C:$M,11,0)</f>
        <v>B1</v>
      </c>
      <c r="D86" s="37" t="s">
        <v>28</v>
      </c>
      <c r="E86" s="37">
        <v>7417.10366666667</v>
      </c>
      <c r="F86" s="37">
        <v>9242.78290322581</v>
      </c>
      <c r="G86" s="34">
        <v>8071.78935483871</v>
      </c>
      <c r="H86" s="38">
        <v>6067.33592592593</v>
      </c>
      <c r="I86" s="37">
        <f t="shared" si="34"/>
        <v>1332.66407407407</v>
      </c>
      <c r="J86" s="42">
        <v>7400</v>
      </c>
      <c r="K86" s="42">
        <f t="shared" si="35"/>
        <v>229400</v>
      </c>
      <c r="L86" s="37">
        <f t="shared" si="31"/>
        <v>79578.86</v>
      </c>
      <c r="M86" s="50">
        <v>0.3469</v>
      </c>
      <c r="N86" s="42">
        <v>137</v>
      </c>
      <c r="O86" s="51">
        <f t="shared" ref="O86:O89" si="44">J86*1.08</f>
        <v>7992</v>
      </c>
      <c r="P86" s="42">
        <f t="shared" si="37"/>
        <v>247752</v>
      </c>
      <c r="Q86" s="57">
        <f t="shared" si="32"/>
        <v>85945.1688</v>
      </c>
      <c r="R86" s="37">
        <f t="shared" ref="R86:R91" si="45">J86*1.13</f>
        <v>8362</v>
      </c>
      <c r="S86" s="37">
        <f t="shared" si="38"/>
        <v>259222</v>
      </c>
      <c r="T86" s="37">
        <f t="shared" si="33"/>
        <v>89924.1118</v>
      </c>
      <c r="U86" s="35"/>
      <c r="V86" s="35"/>
    </row>
    <row r="87" ht="29" hidden="1" customHeight="1" spans="1:22">
      <c r="A87" s="37">
        <v>379</v>
      </c>
      <c r="B87" s="39" t="s">
        <v>116</v>
      </c>
      <c r="C87" s="36" t="str">
        <f>VLOOKUP(A:A,'[1]6月门店类型'!$C:$M,11,0)</f>
        <v>B1</v>
      </c>
      <c r="D87" s="37" t="s">
        <v>36</v>
      </c>
      <c r="E87" s="37">
        <v>6402.72533333333</v>
      </c>
      <c r="F87" s="37">
        <v>8275.80451612903</v>
      </c>
      <c r="G87" s="34">
        <v>6951.53870967742</v>
      </c>
      <c r="H87" s="38">
        <v>5992.58148148148</v>
      </c>
      <c r="I87" s="37">
        <f t="shared" si="34"/>
        <v>2307.41851851852</v>
      </c>
      <c r="J87" s="42">
        <v>8300</v>
      </c>
      <c r="K87" s="42">
        <f t="shared" si="35"/>
        <v>257300</v>
      </c>
      <c r="L87" s="37">
        <f t="shared" si="31"/>
        <v>81872.86</v>
      </c>
      <c r="M87" s="50">
        <v>0.3182</v>
      </c>
      <c r="N87" s="42">
        <v>123</v>
      </c>
      <c r="O87" s="51">
        <f t="shared" si="44"/>
        <v>8964</v>
      </c>
      <c r="P87" s="42">
        <f t="shared" si="37"/>
        <v>277884</v>
      </c>
      <c r="Q87" s="57">
        <f t="shared" si="32"/>
        <v>88422.6888</v>
      </c>
      <c r="R87" s="37">
        <f t="shared" si="45"/>
        <v>9379</v>
      </c>
      <c r="S87" s="37">
        <f t="shared" si="38"/>
        <v>290749</v>
      </c>
      <c r="T87" s="37">
        <f t="shared" si="33"/>
        <v>92516.3318</v>
      </c>
      <c r="U87" s="35"/>
      <c r="V87" s="35"/>
    </row>
    <row r="88" ht="29" hidden="1" customHeight="1" spans="1:22">
      <c r="A88" s="37">
        <v>513</v>
      </c>
      <c r="B88" s="39" t="s">
        <v>117</v>
      </c>
      <c r="C88" s="36" t="str">
        <f>VLOOKUP(A:A,'[1]6月门店类型'!$C:$M,11,0)</f>
        <v>B2</v>
      </c>
      <c r="D88" s="37" t="s">
        <v>23</v>
      </c>
      <c r="E88" s="37">
        <v>5759.80266666667</v>
      </c>
      <c r="F88" s="37">
        <v>7492.30387096774</v>
      </c>
      <c r="G88" s="34">
        <v>6064.209</v>
      </c>
      <c r="H88" s="38">
        <v>6671.87148148148</v>
      </c>
      <c r="I88" s="37">
        <f t="shared" si="34"/>
        <v>1128.12851851852</v>
      </c>
      <c r="J88" s="42">
        <v>7800</v>
      </c>
      <c r="K88" s="42">
        <f t="shared" si="35"/>
        <v>241800</v>
      </c>
      <c r="L88" s="37">
        <f t="shared" si="31"/>
        <v>74812.92</v>
      </c>
      <c r="M88" s="50">
        <v>0.3094</v>
      </c>
      <c r="N88" s="42">
        <v>111</v>
      </c>
      <c r="O88" s="51">
        <f t="shared" si="44"/>
        <v>8424</v>
      </c>
      <c r="P88" s="42">
        <f t="shared" si="37"/>
        <v>261144</v>
      </c>
      <c r="Q88" s="57">
        <f t="shared" si="32"/>
        <v>80797.9536</v>
      </c>
      <c r="R88" s="37">
        <f t="shared" si="45"/>
        <v>8814</v>
      </c>
      <c r="S88" s="37">
        <f t="shared" si="38"/>
        <v>273234</v>
      </c>
      <c r="T88" s="37">
        <f t="shared" si="33"/>
        <v>84538.5996</v>
      </c>
      <c r="U88" s="35"/>
      <c r="V88" s="35"/>
    </row>
    <row r="89" ht="29" hidden="1" customHeight="1" spans="1:22">
      <c r="A89" s="37">
        <v>724</v>
      </c>
      <c r="B89" s="39" t="s">
        <v>118</v>
      </c>
      <c r="C89" s="36" t="str">
        <f>VLOOKUP(A:A,'[1]6月门店类型'!$C:$M,11,0)</f>
        <v>B1</v>
      </c>
      <c r="D89" s="37" t="s">
        <v>26</v>
      </c>
      <c r="E89" s="37">
        <v>6256.97166666667</v>
      </c>
      <c r="F89" s="37">
        <v>9009.54451612903</v>
      </c>
      <c r="G89" s="34">
        <v>7036.93290322581</v>
      </c>
      <c r="H89" s="38">
        <v>6046.92592592593</v>
      </c>
      <c r="I89" s="37">
        <f t="shared" si="34"/>
        <v>1553.07407407407</v>
      </c>
      <c r="J89" s="42">
        <v>7600</v>
      </c>
      <c r="K89" s="42">
        <f t="shared" si="35"/>
        <v>235600</v>
      </c>
      <c r="L89" s="37">
        <f t="shared" si="31"/>
        <v>77630.2</v>
      </c>
      <c r="M89" s="50">
        <v>0.3295</v>
      </c>
      <c r="N89" s="42">
        <v>101</v>
      </c>
      <c r="O89" s="51">
        <f t="shared" si="44"/>
        <v>8208</v>
      </c>
      <c r="P89" s="42">
        <f t="shared" si="37"/>
        <v>254448</v>
      </c>
      <c r="Q89" s="57">
        <f t="shared" si="32"/>
        <v>83840.616</v>
      </c>
      <c r="R89" s="37">
        <f t="shared" si="45"/>
        <v>8588</v>
      </c>
      <c r="S89" s="37">
        <f t="shared" si="38"/>
        <v>266228</v>
      </c>
      <c r="T89" s="37">
        <f t="shared" si="33"/>
        <v>87722.126</v>
      </c>
      <c r="U89" s="35"/>
      <c r="V89" s="35"/>
    </row>
    <row r="90" ht="29" hidden="1" customHeight="1" spans="1:22">
      <c r="A90" s="37">
        <v>387</v>
      </c>
      <c r="B90" s="39" t="s">
        <v>119</v>
      </c>
      <c r="C90" s="36" t="str">
        <f>VLOOKUP(A:A,'[1]6月门店类型'!$C:$M,11,0)</f>
        <v>B2</v>
      </c>
      <c r="D90" s="37" t="s">
        <v>26</v>
      </c>
      <c r="E90" s="37">
        <v>5796.92</v>
      </c>
      <c r="F90" s="37">
        <v>7382.27833333333</v>
      </c>
      <c r="G90" s="34">
        <v>5928.29709677419</v>
      </c>
      <c r="H90" s="38">
        <v>5277.51222222222</v>
      </c>
      <c r="I90" s="37">
        <f t="shared" si="34"/>
        <v>2322.48777777778</v>
      </c>
      <c r="J90" s="42">
        <v>7600</v>
      </c>
      <c r="K90" s="42">
        <f t="shared" si="35"/>
        <v>235600</v>
      </c>
      <c r="L90" s="37">
        <f t="shared" si="31"/>
        <v>74449.6</v>
      </c>
      <c r="M90" s="50">
        <v>0.316</v>
      </c>
      <c r="N90" s="42">
        <v>124</v>
      </c>
      <c r="O90" s="51">
        <f t="shared" ref="O90:O93" si="46">J90*1.05</f>
        <v>7980</v>
      </c>
      <c r="P90" s="42">
        <f t="shared" si="37"/>
        <v>247380</v>
      </c>
      <c r="Q90" s="57">
        <f t="shared" si="32"/>
        <v>78172.08</v>
      </c>
      <c r="R90" s="37">
        <f t="shared" si="45"/>
        <v>8588</v>
      </c>
      <c r="S90" s="37">
        <f t="shared" si="38"/>
        <v>266228</v>
      </c>
      <c r="T90" s="37">
        <f t="shared" si="33"/>
        <v>84128.048</v>
      </c>
      <c r="U90" s="35"/>
      <c r="V90" s="35"/>
    </row>
    <row r="91" ht="29" hidden="1" customHeight="1" spans="1:22">
      <c r="A91" s="37">
        <v>102934</v>
      </c>
      <c r="B91" s="39" t="s">
        <v>120</v>
      </c>
      <c r="C91" s="36" t="str">
        <f>VLOOKUP(A:A,'[1]6月门店类型'!$C:$M,11,0)</f>
        <v>B2</v>
      </c>
      <c r="D91" s="37" t="s">
        <v>36</v>
      </c>
      <c r="E91" s="37">
        <v>5925.26033333333</v>
      </c>
      <c r="F91" s="37">
        <v>8392.06096774194</v>
      </c>
      <c r="G91" s="34">
        <v>7951.38548387097</v>
      </c>
      <c r="H91" s="38">
        <v>5240.21111111111</v>
      </c>
      <c r="I91" s="37">
        <f t="shared" si="34"/>
        <v>2459.78888888889</v>
      </c>
      <c r="J91" s="42">
        <v>7700</v>
      </c>
      <c r="K91" s="42">
        <f t="shared" si="35"/>
        <v>238700</v>
      </c>
      <c r="L91" s="37">
        <f t="shared" si="31"/>
        <v>76622.7</v>
      </c>
      <c r="M91" s="50">
        <v>0.321</v>
      </c>
      <c r="N91" s="42">
        <v>113</v>
      </c>
      <c r="O91" s="51">
        <f t="shared" ref="O91:O98" si="47">J91*1.08</f>
        <v>8316</v>
      </c>
      <c r="P91" s="42">
        <f t="shared" si="37"/>
        <v>257796</v>
      </c>
      <c r="Q91" s="57">
        <f t="shared" si="32"/>
        <v>82752.516</v>
      </c>
      <c r="R91" s="37">
        <f t="shared" si="45"/>
        <v>8701</v>
      </c>
      <c r="S91" s="37">
        <f t="shared" si="38"/>
        <v>269731</v>
      </c>
      <c r="T91" s="37">
        <f t="shared" si="33"/>
        <v>86583.651</v>
      </c>
      <c r="U91" s="35"/>
      <c r="V91" s="35"/>
    </row>
    <row r="92" ht="29" hidden="1" customHeight="1" spans="1:22">
      <c r="A92" s="37">
        <v>730</v>
      </c>
      <c r="B92" s="39" t="s">
        <v>121</v>
      </c>
      <c r="C92" s="36" t="str">
        <f>VLOOKUP(A:A,'[1]6月门店类型'!$C:$M,11,0)</f>
        <v>A3</v>
      </c>
      <c r="D92" s="37" t="s">
        <v>23</v>
      </c>
      <c r="E92" s="37">
        <v>8411.60266666667</v>
      </c>
      <c r="F92" s="37">
        <v>10181.491</v>
      </c>
      <c r="G92" s="34">
        <v>9515.00612903226</v>
      </c>
      <c r="H92" s="38">
        <v>7940.74259259259</v>
      </c>
      <c r="I92" s="37">
        <f t="shared" si="34"/>
        <v>1559.25740740741</v>
      </c>
      <c r="J92" s="42">
        <v>9500</v>
      </c>
      <c r="K92" s="42">
        <f t="shared" si="35"/>
        <v>294500</v>
      </c>
      <c r="L92" s="37">
        <f t="shared" si="31"/>
        <v>94151.65</v>
      </c>
      <c r="M92" s="50">
        <v>0.3197</v>
      </c>
      <c r="N92" s="42">
        <v>152</v>
      </c>
      <c r="O92" s="51">
        <f t="shared" si="46"/>
        <v>9975</v>
      </c>
      <c r="P92" s="42">
        <f t="shared" si="37"/>
        <v>309225</v>
      </c>
      <c r="Q92" s="57">
        <f t="shared" si="32"/>
        <v>98859.2325</v>
      </c>
      <c r="R92" s="37">
        <f>J92*1.12</f>
        <v>10640</v>
      </c>
      <c r="S92" s="37">
        <f t="shared" si="38"/>
        <v>329840</v>
      </c>
      <c r="T92" s="37">
        <f t="shared" si="33"/>
        <v>105449.848</v>
      </c>
      <c r="U92" s="35"/>
      <c r="V92" s="35"/>
    </row>
    <row r="93" ht="29" hidden="1" customHeight="1" spans="1:22">
      <c r="A93" s="37">
        <v>311</v>
      </c>
      <c r="B93" s="39" t="s">
        <v>122</v>
      </c>
      <c r="C93" s="36" t="str">
        <f>VLOOKUP(A:A,'[1]6月门店类型'!$C:$M,11,0)</f>
        <v>A3</v>
      </c>
      <c r="D93" s="37" t="s">
        <v>36</v>
      </c>
      <c r="E93" s="37">
        <v>9176.38233333333</v>
      </c>
      <c r="F93" s="37">
        <v>10079.5629032258</v>
      </c>
      <c r="G93" s="34">
        <v>5892.00322580645</v>
      </c>
      <c r="H93" s="38">
        <v>6219.82925925926</v>
      </c>
      <c r="I93" s="37">
        <f t="shared" si="34"/>
        <v>780.17074074074</v>
      </c>
      <c r="J93" s="42">
        <v>7000</v>
      </c>
      <c r="K93" s="42">
        <f t="shared" si="35"/>
        <v>217000</v>
      </c>
      <c r="L93" s="37">
        <f t="shared" si="31"/>
        <v>60412.8</v>
      </c>
      <c r="M93" s="50">
        <v>0.2784</v>
      </c>
      <c r="N93" s="42">
        <v>30</v>
      </c>
      <c r="O93" s="51">
        <f t="shared" si="46"/>
        <v>7350</v>
      </c>
      <c r="P93" s="42">
        <f t="shared" si="37"/>
        <v>227850</v>
      </c>
      <c r="Q93" s="57">
        <f t="shared" si="32"/>
        <v>63433.44</v>
      </c>
      <c r="R93" s="37">
        <f>J93*1.16</f>
        <v>8120</v>
      </c>
      <c r="S93" s="37">
        <f t="shared" si="38"/>
        <v>251720</v>
      </c>
      <c r="T93" s="37">
        <f t="shared" si="33"/>
        <v>70078.848</v>
      </c>
      <c r="U93" s="35"/>
      <c r="V93" s="35"/>
    </row>
    <row r="94" ht="29" hidden="1" customHeight="1" spans="1:22">
      <c r="A94" s="37">
        <v>744</v>
      </c>
      <c r="B94" s="39" t="s">
        <v>123</v>
      </c>
      <c r="C94" s="36" t="str">
        <f>VLOOKUP(A:A,'[1]6月门店类型'!$C:$M,11,0)</f>
        <v>B1</v>
      </c>
      <c r="D94" s="37" t="s">
        <v>40</v>
      </c>
      <c r="E94" s="37">
        <v>6732.00866666667</v>
      </c>
      <c r="F94" s="37">
        <v>8429.27580645161</v>
      </c>
      <c r="G94" s="34">
        <v>6309.17419354839</v>
      </c>
      <c r="H94" s="38">
        <v>5916.26666666667</v>
      </c>
      <c r="I94" s="37">
        <f t="shared" si="34"/>
        <v>2123.73333333333</v>
      </c>
      <c r="J94" s="42">
        <v>8040</v>
      </c>
      <c r="K94" s="42">
        <f t="shared" si="35"/>
        <v>249240</v>
      </c>
      <c r="L94" s="37">
        <f t="shared" si="31"/>
        <v>84118.5</v>
      </c>
      <c r="M94" s="50">
        <v>0.3375</v>
      </c>
      <c r="N94" s="42">
        <v>64</v>
      </c>
      <c r="O94" s="51">
        <f t="shared" si="47"/>
        <v>8683.2</v>
      </c>
      <c r="P94" s="42">
        <f t="shared" si="37"/>
        <v>269179</v>
      </c>
      <c r="Q94" s="57">
        <f t="shared" si="32"/>
        <v>90847.9125</v>
      </c>
      <c r="R94" s="37">
        <f t="shared" ref="R94:R98" si="48">J94*1.13</f>
        <v>9085.2</v>
      </c>
      <c r="S94" s="37">
        <f t="shared" si="38"/>
        <v>281641.2</v>
      </c>
      <c r="T94" s="37">
        <f t="shared" si="33"/>
        <v>95053.905</v>
      </c>
      <c r="U94" s="35"/>
      <c r="V94" s="35"/>
    </row>
    <row r="95" ht="29" hidden="1" customHeight="1" spans="1:22">
      <c r="A95" s="37">
        <v>373</v>
      </c>
      <c r="B95" s="39" t="s">
        <v>124</v>
      </c>
      <c r="C95" s="36" t="str">
        <f>VLOOKUP(A:A,'[1]6月门店类型'!$C:$M,11,0)</f>
        <v>B1</v>
      </c>
      <c r="D95" s="37" t="s">
        <v>26</v>
      </c>
      <c r="E95" s="37">
        <v>7392.07966666667</v>
      </c>
      <c r="F95" s="37">
        <v>9371.78225806452</v>
      </c>
      <c r="G95" s="34">
        <v>7925.52225806452</v>
      </c>
      <c r="H95" s="38">
        <v>6706.82592592593</v>
      </c>
      <c r="I95" s="37">
        <f t="shared" si="34"/>
        <v>2093.17407407407</v>
      </c>
      <c r="J95" s="42">
        <v>8800</v>
      </c>
      <c r="K95" s="42">
        <f t="shared" si="35"/>
        <v>272800</v>
      </c>
      <c r="L95" s="37">
        <f t="shared" si="31"/>
        <v>76274.88</v>
      </c>
      <c r="M95" s="50">
        <v>0.2796</v>
      </c>
      <c r="N95" s="42">
        <v>118</v>
      </c>
      <c r="O95" s="51">
        <f t="shared" si="47"/>
        <v>9504</v>
      </c>
      <c r="P95" s="42">
        <f t="shared" si="37"/>
        <v>294624</v>
      </c>
      <c r="Q95" s="57">
        <f t="shared" si="32"/>
        <v>82376.8704</v>
      </c>
      <c r="R95" s="37">
        <f t="shared" si="48"/>
        <v>9944</v>
      </c>
      <c r="S95" s="37">
        <f t="shared" si="38"/>
        <v>308264</v>
      </c>
      <c r="T95" s="37">
        <f t="shared" si="33"/>
        <v>86190.6144</v>
      </c>
      <c r="U95" s="35"/>
      <c r="V95" s="35"/>
    </row>
    <row r="96" ht="29" hidden="1" customHeight="1" spans="1:22">
      <c r="A96" s="37">
        <v>578</v>
      </c>
      <c r="B96" s="39" t="s">
        <v>125</v>
      </c>
      <c r="C96" s="36" t="str">
        <f>VLOOKUP(A:A,'[1]6月门店类型'!$C:$M,11,0)</f>
        <v>B2</v>
      </c>
      <c r="D96" s="37" t="s">
        <v>36</v>
      </c>
      <c r="E96" s="37">
        <v>5361.74266666667</v>
      </c>
      <c r="F96" s="37">
        <v>9772.56677419355</v>
      </c>
      <c r="G96" s="34">
        <v>7112.69</v>
      </c>
      <c r="H96" s="38">
        <v>6799.88444444444</v>
      </c>
      <c r="I96" s="37">
        <f t="shared" si="34"/>
        <v>1240.11555555556</v>
      </c>
      <c r="J96" s="42">
        <v>8040</v>
      </c>
      <c r="K96" s="42">
        <f t="shared" si="35"/>
        <v>249240</v>
      </c>
      <c r="L96" s="37">
        <f t="shared" si="31"/>
        <v>74871.696</v>
      </c>
      <c r="M96" s="50">
        <v>0.3004</v>
      </c>
      <c r="N96" s="42">
        <v>110</v>
      </c>
      <c r="O96" s="51">
        <f t="shared" si="47"/>
        <v>8683.2</v>
      </c>
      <c r="P96" s="42">
        <f t="shared" si="37"/>
        <v>269179</v>
      </c>
      <c r="Q96" s="57">
        <f t="shared" si="32"/>
        <v>80861.3716</v>
      </c>
      <c r="R96" s="37">
        <f t="shared" si="48"/>
        <v>9085.2</v>
      </c>
      <c r="S96" s="37">
        <f t="shared" si="38"/>
        <v>281641.2</v>
      </c>
      <c r="T96" s="37">
        <f t="shared" si="33"/>
        <v>84605.01648</v>
      </c>
      <c r="U96" s="35"/>
      <c r="V96" s="35"/>
    </row>
    <row r="97" ht="29" hidden="1" customHeight="1" spans="1:22">
      <c r="A97" s="37">
        <v>546</v>
      </c>
      <c r="B97" s="39" t="s">
        <v>126</v>
      </c>
      <c r="C97" s="36" t="str">
        <f>VLOOKUP(A:A,'[1]6月门店类型'!$C:$M,11,0)</f>
        <v>B1</v>
      </c>
      <c r="D97" s="37" t="s">
        <v>26</v>
      </c>
      <c r="E97" s="37">
        <v>7325.79433333333</v>
      </c>
      <c r="F97" s="37">
        <v>9798.07967741935</v>
      </c>
      <c r="G97" s="34">
        <v>8705.84642857143</v>
      </c>
      <c r="H97" s="38">
        <v>9242.10222222222</v>
      </c>
      <c r="I97" s="37">
        <f t="shared" si="34"/>
        <v>57.8977777777782</v>
      </c>
      <c r="J97" s="42">
        <v>9300</v>
      </c>
      <c r="K97" s="42">
        <f t="shared" si="35"/>
        <v>288300</v>
      </c>
      <c r="L97" s="37">
        <f t="shared" si="31"/>
        <v>96811.14</v>
      </c>
      <c r="M97" s="50">
        <v>0.3358</v>
      </c>
      <c r="N97" s="42">
        <v>156</v>
      </c>
      <c r="O97" s="51">
        <f t="shared" si="47"/>
        <v>10044</v>
      </c>
      <c r="P97" s="42">
        <f t="shared" si="37"/>
        <v>311364</v>
      </c>
      <c r="Q97" s="57">
        <f t="shared" si="32"/>
        <v>104556.0312</v>
      </c>
      <c r="R97" s="37">
        <f t="shared" si="48"/>
        <v>10509</v>
      </c>
      <c r="S97" s="37">
        <f t="shared" si="38"/>
        <v>325779</v>
      </c>
      <c r="T97" s="37">
        <f t="shared" si="33"/>
        <v>109396.5882</v>
      </c>
      <c r="U97" s="35"/>
      <c r="V97" s="35"/>
    </row>
    <row r="98" ht="29" hidden="1" customHeight="1" spans="1:22">
      <c r="A98" s="37">
        <v>709</v>
      </c>
      <c r="B98" s="39" t="s">
        <v>127</v>
      </c>
      <c r="C98" s="36" t="str">
        <f>VLOOKUP(A:A,'[1]6月门店类型'!$C:$M,11,0)</f>
        <v>B1</v>
      </c>
      <c r="D98" s="37" t="s">
        <v>23</v>
      </c>
      <c r="E98" s="37">
        <v>6797.33533333333</v>
      </c>
      <c r="F98" s="37">
        <v>7023.40161290323</v>
      </c>
      <c r="G98" s="34">
        <v>5431.73258064516</v>
      </c>
      <c r="H98" s="38">
        <v>6443.64518518519</v>
      </c>
      <c r="I98" s="37">
        <f t="shared" si="34"/>
        <v>1356.35481481481</v>
      </c>
      <c r="J98" s="42">
        <v>7800</v>
      </c>
      <c r="K98" s="42">
        <f t="shared" si="35"/>
        <v>241800</v>
      </c>
      <c r="L98" s="37">
        <f t="shared" si="31"/>
        <v>77472.72</v>
      </c>
      <c r="M98" s="50">
        <v>0.3204</v>
      </c>
      <c r="N98" s="42">
        <v>107</v>
      </c>
      <c r="O98" s="51">
        <f t="shared" si="47"/>
        <v>8424</v>
      </c>
      <c r="P98" s="42">
        <f t="shared" si="37"/>
        <v>261144</v>
      </c>
      <c r="Q98" s="57">
        <f t="shared" si="32"/>
        <v>83670.5376</v>
      </c>
      <c r="R98" s="37">
        <f t="shared" si="48"/>
        <v>8814</v>
      </c>
      <c r="S98" s="37">
        <f t="shared" si="38"/>
        <v>273234</v>
      </c>
      <c r="T98" s="37">
        <f t="shared" si="33"/>
        <v>87544.1736</v>
      </c>
      <c r="U98" s="35"/>
      <c r="V98" s="35"/>
    </row>
    <row r="99" ht="29" hidden="1" customHeight="1" spans="1:22">
      <c r="A99" s="37">
        <v>585</v>
      </c>
      <c r="B99" s="39" t="s">
        <v>128</v>
      </c>
      <c r="C99" s="36" t="str">
        <f>VLOOKUP(A:A,'[1]6月门店类型'!$C:$M,11,0)</f>
        <v>B1</v>
      </c>
      <c r="D99" s="37" t="s">
        <v>36</v>
      </c>
      <c r="E99" s="37">
        <v>6848.769</v>
      </c>
      <c r="F99" s="37">
        <v>9454.2664516129</v>
      </c>
      <c r="G99" s="34">
        <v>7885.32322580645</v>
      </c>
      <c r="H99" s="38">
        <v>6574.1237037037</v>
      </c>
      <c r="I99" s="37">
        <f t="shared" ref="I99:I145" si="49">J99-H99</f>
        <v>2425.8762962963</v>
      </c>
      <c r="J99" s="42">
        <v>9000</v>
      </c>
      <c r="K99" s="42">
        <f t="shared" ref="K99:K145" si="50">J99*31</f>
        <v>279000</v>
      </c>
      <c r="L99" s="37">
        <f t="shared" si="31"/>
        <v>91707.3</v>
      </c>
      <c r="M99" s="50">
        <v>0.3287</v>
      </c>
      <c r="N99" s="42">
        <v>136</v>
      </c>
      <c r="O99" s="51">
        <f>J99*1.05</f>
        <v>9450</v>
      </c>
      <c r="P99" s="42">
        <f t="shared" ref="P99:P145" si="51">ROUND(O99*31,0)</f>
        <v>292950</v>
      </c>
      <c r="Q99" s="57">
        <f t="shared" si="32"/>
        <v>96292.665</v>
      </c>
      <c r="R99" s="37">
        <f>J99*1.12</f>
        <v>10080</v>
      </c>
      <c r="S99" s="37">
        <f t="shared" ref="S99:S144" si="52">R99*31</f>
        <v>312480</v>
      </c>
      <c r="T99" s="37">
        <f t="shared" si="33"/>
        <v>102712.176</v>
      </c>
      <c r="U99" s="35"/>
      <c r="V99" s="35"/>
    </row>
    <row r="100" ht="29" customHeight="1" spans="1:22">
      <c r="A100" s="37">
        <v>114685</v>
      </c>
      <c r="B100" s="39" t="s">
        <v>129</v>
      </c>
      <c r="C100" s="36" t="str">
        <f>VLOOKUP(A:A,'[1]6月门店类型'!$C:$M,11,0)</f>
        <v>A1</v>
      </c>
      <c r="D100" s="37" t="s">
        <v>40</v>
      </c>
      <c r="E100" s="37">
        <v>28085.1276666667</v>
      </c>
      <c r="F100" s="37">
        <v>38392.8806451613</v>
      </c>
      <c r="G100" s="34">
        <v>28786.6380645161</v>
      </c>
      <c r="H100" s="38">
        <v>23902.0548148148</v>
      </c>
      <c r="I100" s="37">
        <f t="shared" si="49"/>
        <v>1847.94518518518</v>
      </c>
      <c r="J100" s="42">
        <v>25750</v>
      </c>
      <c r="K100" s="42">
        <f t="shared" si="50"/>
        <v>798250</v>
      </c>
      <c r="L100" s="37">
        <f t="shared" si="31"/>
        <v>183597.5</v>
      </c>
      <c r="M100" s="50">
        <v>0.23</v>
      </c>
      <c r="N100" s="42">
        <v>127</v>
      </c>
      <c r="O100" s="51">
        <f>J100*1.1</f>
        <v>28325</v>
      </c>
      <c r="P100" s="42">
        <f t="shared" si="51"/>
        <v>878075</v>
      </c>
      <c r="Q100" s="57">
        <f t="shared" si="32"/>
        <v>201957.25</v>
      </c>
      <c r="R100" s="37">
        <f>J100*1.25</f>
        <v>32187.5</v>
      </c>
      <c r="S100" s="37">
        <f t="shared" si="52"/>
        <v>997812.5</v>
      </c>
      <c r="T100" s="37">
        <f t="shared" si="33"/>
        <v>229496.875</v>
      </c>
      <c r="U100" s="35"/>
      <c r="V100" s="35"/>
    </row>
    <row r="101" ht="29" hidden="1" customHeight="1" spans="1:22">
      <c r="A101" s="38">
        <v>742</v>
      </c>
      <c r="B101" s="39" t="s">
        <v>130</v>
      </c>
      <c r="C101" s="36" t="str">
        <f>VLOOKUP(A:A,'[1]6月门店类型'!$C:$M,11,0)</f>
        <v>A3</v>
      </c>
      <c r="D101" s="37" t="s">
        <v>40</v>
      </c>
      <c r="E101" s="37">
        <v>8611.24966666667</v>
      </c>
      <c r="F101" s="37">
        <v>12628.1719354839</v>
      </c>
      <c r="G101" s="34">
        <v>9749.178</v>
      </c>
      <c r="H101" s="38">
        <v>9514.47666666667</v>
      </c>
      <c r="I101" s="37">
        <f t="shared" si="49"/>
        <v>-514.476666666667</v>
      </c>
      <c r="J101" s="42">
        <v>9000</v>
      </c>
      <c r="K101" s="42">
        <f t="shared" si="50"/>
        <v>279000</v>
      </c>
      <c r="L101" s="37">
        <f t="shared" si="31"/>
        <v>80910</v>
      </c>
      <c r="M101" s="50">
        <v>0.29</v>
      </c>
      <c r="N101" s="42">
        <v>143</v>
      </c>
      <c r="O101" s="51">
        <f t="shared" ref="O101:O103" si="53">J101*1.08</f>
        <v>9720</v>
      </c>
      <c r="P101" s="42">
        <f t="shared" si="51"/>
        <v>301320</v>
      </c>
      <c r="Q101" s="57">
        <f t="shared" si="32"/>
        <v>87382.8</v>
      </c>
      <c r="R101" s="37">
        <f>J101*1.13</f>
        <v>10170</v>
      </c>
      <c r="S101" s="37">
        <f t="shared" si="52"/>
        <v>315270</v>
      </c>
      <c r="T101" s="37">
        <f t="shared" si="33"/>
        <v>91428.3</v>
      </c>
      <c r="U101" s="35"/>
      <c r="V101" s="35"/>
    </row>
    <row r="102" ht="29" hidden="1" customHeight="1" spans="1:22">
      <c r="A102" s="37">
        <v>581</v>
      </c>
      <c r="B102" s="39" t="s">
        <v>131</v>
      </c>
      <c r="C102" s="36" t="str">
        <f>VLOOKUP(A:A,'[1]6月门店类型'!$C:$M,11,0)</f>
        <v>B1</v>
      </c>
      <c r="D102" s="37" t="s">
        <v>36</v>
      </c>
      <c r="E102" s="37">
        <v>6294.05</v>
      </c>
      <c r="F102" s="37">
        <v>7862.40161290323</v>
      </c>
      <c r="G102" s="34">
        <v>6849.66096774194</v>
      </c>
      <c r="H102" s="38">
        <v>6048.74444444444</v>
      </c>
      <c r="I102" s="37">
        <f t="shared" si="49"/>
        <v>2551.25555555556</v>
      </c>
      <c r="J102" s="42">
        <v>8600</v>
      </c>
      <c r="K102" s="42">
        <f t="shared" si="50"/>
        <v>266600</v>
      </c>
      <c r="L102" s="37">
        <f t="shared" si="31"/>
        <v>82166.12</v>
      </c>
      <c r="M102" s="50">
        <v>0.3082</v>
      </c>
      <c r="N102" s="42">
        <v>153</v>
      </c>
      <c r="O102" s="51">
        <f t="shared" si="53"/>
        <v>9288</v>
      </c>
      <c r="P102" s="42">
        <f t="shared" si="51"/>
        <v>287928</v>
      </c>
      <c r="Q102" s="57">
        <f t="shared" si="32"/>
        <v>88739.4096</v>
      </c>
      <c r="R102" s="37">
        <f>J102*1.12</f>
        <v>9632</v>
      </c>
      <c r="S102" s="37">
        <f t="shared" si="52"/>
        <v>298592</v>
      </c>
      <c r="T102" s="37">
        <f t="shared" si="33"/>
        <v>92026.0544</v>
      </c>
      <c r="U102" s="35"/>
      <c r="V102" s="35"/>
    </row>
    <row r="103" ht="29" hidden="1" customHeight="1" spans="1:22">
      <c r="A103" s="38">
        <v>707</v>
      </c>
      <c r="B103" s="32" t="s">
        <v>132</v>
      </c>
      <c r="C103" s="36" t="str">
        <f>VLOOKUP(A:A,'[1]6月门店类型'!$C:$M,11,0)</f>
        <v>A3</v>
      </c>
      <c r="D103" s="37" t="s">
        <v>26</v>
      </c>
      <c r="E103" s="37">
        <v>8823.67366666667</v>
      </c>
      <c r="F103" s="37">
        <v>10861.1038709677</v>
      </c>
      <c r="G103" s="34">
        <v>8348.97129032258</v>
      </c>
      <c r="H103" s="38">
        <v>8310.78814814815</v>
      </c>
      <c r="I103" s="37">
        <f t="shared" si="49"/>
        <v>1689.21185185185</v>
      </c>
      <c r="J103" s="42">
        <v>10000</v>
      </c>
      <c r="K103" s="42">
        <f t="shared" si="50"/>
        <v>310000</v>
      </c>
      <c r="L103" s="37">
        <f t="shared" si="31"/>
        <v>102951</v>
      </c>
      <c r="M103" s="50">
        <v>0.3321</v>
      </c>
      <c r="N103" s="42">
        <v>160</v>
      </c>
      <c r="O103" s="51">
        <f t="shared" si="53"/>
        <v>10800</v>
      </c>
      <c r="P103" s="42">
        <f t="shared" si="51"/>
        <v>334800</v>
      </c>
      <c r="Q103" s="57">
        <f t="shared" si="32"/>
        <v>111187.08</v>
      </c>
      <c r="R103" s="37">
        <f t="shared" ref="R103:R107" si="54">J103*1.1</f>
        <v>11000</v>
      </c>
      <c r="S103" s="37">
        <f t="shared" si="52"/>
        <v>341000</v>
      </c>
      <c r="T103" s="37">
        <f t="shared" si="33"/>
        <v>113246.1</v>
      </c>
      <c r="U103" s="35"/>
      <c r="V103" s="35"/>
    </row>
    <row r="104" ht="29" hidden="1" customHeight="1" spans="1:22">
      <c r="A104" s="37">
        <v>712</v>
      </c>
      <c r="B104" s="39" t="s">
        <v>133</v>
      </c>
      <c r="C104" s="36" t="str">
        <f>VLOOKUP(A:A,'[1]6月门店类型'!$C:$M,11,0)</f>
        <v>B1</v>
      </c>
      <c r="D104" s="37" t="s">
        <v>26</v>
      </c>
      <c r="E104" s="37">
        <v>6869.98033333333</v>
      </c>
      <c r="F104" s="37">
        <v>14684.1473076923</v>
      </c>
      <c r="G104" s="34">
        <v>9715.68407407407</v>
      </c>
      <c r="H104" s="38">
        <v>7617.46074074074</v>
      </c>
      <c r="I104" s="37">
        <f t="shared" si="49"/>
        <v>1982.53925925926</v>
      </c>
      <c r="J104" s="42">
        <v>9600</v>
      </c>
      <c r="K104" s="42">
        <f t="shared" si="50"/>
        <v>297600</v>
      </c>
      <c r="L104" s="37">
        <f t="shared" si="31"/>
        <v>104457.6</v>
      </c>
      <c r="M104" s="50">
        <v>0.351</v>
      </c>
      <c r="N104" s="42">
        <v>177</v>
      </c>
      <c r="O104" s="51">
        <f>J104*1.05</f>
        <v>10080</v>
      </c>
      <c r="P104" s="42">
        <f t="shared" si="51"/>
        <v>312480</v>
      </c>
      <c r="Q104" s="57">
        <f t="shared" si="32"/>
        <v>109680.48</v>
      </c>
      <c r="R104" s="37">
        <f t="shared" si="54"/>
        <v>10560</v>
      </c>
      <c r="S104" s="37">
        <f t="shared" si="52"/>
        <v>327360</v>
      </c>
      <c r="T104" s="37">
        <f t="shared" si="33"/>
        <v>114903.36</v>
      </c>
      <c r="U104" s="35"/>
      <c r="V104" s="35"/>
    </row>
    <row r="105" ht="29" hidden="1" customHeight="1" spans="1:22">
      <c r="A105" s="38">
        <v>385</v>
      </c>
      <c r="B105" s="39" t="s">
        <v>134</v>
      </c>
      <c r="C105" s="36" t="str">
        <f>VLOOKUP(A:A,'[1]6月门店类型'!$C:$M,11,0)</f>
        <v>A2</v>
      </c>
      <c r="D105" s="37" t="s">
        <v>28</v>
      </c>
      <c r="E105" s="37">
        <v>12645.53</v>
      </c>
      <c r="F105" s="37">
        <v>15792.2835483871</v>
      </c>
      <c r="G105" s="34">
        <v>14820.1338709677</v>
      </c>
      <c r="H105" s="38">
        <v>12573.9885185185</v>
      </c>
      <c r="I105" s="37">
        <f t="shared" si="49"/>
        <v>-1243.98851851852</v>
      </c>
      <c r="J105" s="42">
        <v>11330</v>
      </c>
      <c r="K105" s="42">
        <f t="shared" si="50"/>
        <v>351230</v>
      </c>
      <c r="L105" s="37">
        <f t="shared" si="31"/>
        <v>101856.7</v>
      </c>
      <c r="M105" s="50">
        <v>0.29</v>
      </c>
      <c r="N105" s="42">
        <v>104</v>
      </c>
      <c r="O105" s="51">
        <f t="shared" ref="O105:O108" si="55">J105*1.08</f>
        <v>12236.4</v>
      </c>
      <c r="P105" s="42">
        <f t="shared" si="51"/>
        <v>379328</v>
      </c>
      <c r="Q105" s="57">
        <f t="shared" si="32"/>
        <v>110005.12</v>
      </c>
      <c r="R105" s="37">
        <f>J105*1.12</f>
        <v>12689.6</v>
      </c>
      <c r="S105" s="37">
        <f t="shared" si="52"/>
        <v>393377.6</v>
      </c>
      <c r="T105" s="37">
        <f t="shared" si="33"/>
        <v>114079.504</v>
      </c>
      <c r="U105" s="35"/>
      <c r="V105" s="35"/>
    </row>
    <row r="106" ht="29" hidden="1" customHeight="1" spans="1:22">
      <c r="A106" s="37">
        <v>571</v>
      </c>
      <c r="B106" s="39" t="s">
        <v>135</v>
      </c>
      <c r="C106" s="36" t="str">
        <f>VLOOKUP(A:A,'[1]6月门店类型'!$C:$M,11,0)</f>
        <v>A2</v>
      </c>
      <c r="D106" s="37" t="s">
        <v>26</v>
      </c>
      <c r="E106" s="37">
        <v>11624.7876666667</v>
      </c>
      <c r="F106" s="37">
        <v>11994.95</v>
      </c>
      <c r="G106" s="34">
        <v>11025.1906451613</v>
      </c>
      <c r="H106" s="38">
        <v>10964.1196296296</v>
      </c>
      <c r="I106" s="37">
        <f t="shared" si="49"/>
        <v>2035.88037037037</v>
      </c>
      <c r="J106" s="42">
        <v>13000</v>
      </c>
      <c r="K106" s="42">
        <f t="shared" si="50"/>
        <v>403000</v>
      </c>
      <c r="L106" s="37">
        <f t="shared" si="31"/>
        <v>125453.9</v>
      </c>
      <c r="M106" s="50">
        <v>0.3113</v>
      </c>
      <c r="N106" s="42">
        <v>123</v>
      </c>
      <c r="O106" s="51">
        <f t="shared" si="55"/>
        <v>14040</v>
      </c>
      <c r="P106" s="42">
        <f t="shared" si="51"/>
        <v>435240</v>
      </c>
      <c r="Q106" s="57">
        <f t="shared" si="32"/>
        <v>135490.212</v>
      </c>
      <c r="R106" s="37">
        <f t="shared" si="54"/>
        <v>14300</v>
      </c>
      <c r="S106" s="37">
        <f t="shared" si="52"/>
        <v>443300</v>
      </c>
      <c r="T106" s="37">
        <f t="shared" si="33"/>
        <v>137999.29</v>
      </c>
      <c r="U106" s="35"/>
      <c r="V106" s="35"/>
    </row>
    <row r="107" ht="29" hidden="1" customHeight="1" spans="1:22">
      <c r="A107" s="37">
        <v>343</v>
      </c>
      <c r="B107" s="39" t="s">
        <v>136</v>
      </c>
      <c r="C107" s="36" t="str">
        <f>VLOOKUP(A:A,'[1]6月门店类型'!$C:$M,11,0)</f>
        <v>A2</v>
      </c>
      <c r="D107" s="37" t="s">
        <v>36</v>
      </c>
      <c r="E107" s="37">
        <v>15444.9683333333</v>
      </c>
      <c r="F107" s="37">
        <v>18100.8787096774</v>
      </c>
      <c r="G107" s="34">
        <v>13486.4061290323</v>
      </c>
      <c r="H107" s="38">
        <v>13407.3655555556</v>
      </c>
      <c r="I107" s="37">
        <f t="shared" si="49"/>
        <v>2792.63444444444</v>
      </c>
      <c r="J107" s="42">
        <v>16200</v>
      </c>
      <c r="K107" s="42">
        <f t="shared" si="50"/>
        <v>502200</v>
      </c>
      <c r="L107" s="37">
        <f t="shared" si="31"/>
        <v>150660</v>
      </c>
      <c r="M107" s="50">
        <v>0.3</v>
      </c>
      <c r="N107" s="42">
        <v>142</v>
      </c>
      <c r="O107" s="51">
        <f t="shared" si="55"/>
        <v>17496</v>
      </c>
      <c r="P107" s="42">
        <f t="shared" si="51"/>
        <v>542376</v>
      </c>
      <c r="Q107" s="57">
        <f t="shared" si="32"/>
        <v>162712.8</v>
      </c>
      <c r="R107" s="37">
        <f t="shared" si="54"/>
        <v>17820</v>
      </c>
      <c r="S107" s="37">
        <f t="shared" si="52"/>
        <v>552420</v>
      </c>
      <c r="T107" s="37">
        <f t="shared" si="33"/>
        <v>165726</v>
      </c>
      <c r="U107" s="35"/>
      <c r="V107" s="35"/>
    </row>
    <row r="108" ht="29" hidden="1" customHeight="1" spans="1:22">
      <c r="A108" s="37">
        <v>341</v>
      </c>
      <c r="B108" s="39" t="s">
        <v>137</v>
      </c>
      <c r="C108" s="36" t="str">
        <f>VLOOKUP(A:A,'[1]6月门店类型'!$C:$M,11,0)</f>
        <v>A3</v>
      </c>
      <c r="D108" s="37" t="s">
        <v>21</v>
      </c>
      <c r="E108" s="37">
        <v>9757.96333333333</v>
      </c>
      <c r="F108" s="37">
        <v>10988.7106451613</v>
      </c>
      <c r="G108" s="34">
        <v>9928.40064516129</v>
      </c>
      <c r="H108" s="38">
        <v>8350.21518518518</v>
      </c>
      <c r="I108" s="37">
        <f t="shared" si="49"/>
        <v>2979.78481481482</v>
      </c>
      <c r="J108" s="42">
        <v>11330</v>
      </c>
      <c r="K108" s="42">
        <f t="shared" si="50"/>
        <v>351230</v>
      </c>
      <c r="L108" s="37">
        <f t="shared" si="31"/>
        <v>123492.468</v>
      </c>
      <c r="M108" s="50">
        <v>0.3516</v>
      </c>
      <c r="N108" s="42">
        <v>136</v>
      </c>
      <c r="O108" s="51">
        <f t="shared" si="55"/>
        <v>12236.4</v>
      </c>
      <c r="P108" s="42">
        <f t="shared" si="51"/>
        <v>379328</v>
      </c>
      <c r="Q108" s="57">
        <f t="shared" si="32"/>
        <v>133371.7248</v>
      </c>
      <c r="R108" s="37">
        <f>J108*1.15</f>
        <v>13029.5</v>
      </c>
      <c r="S108" s="37">
        <f t="shared" si="52"/>
        <v>403914.5</v>
      </c>
      <c r="T108" s="37">
        <f t="shared" si="33"/>
        <v>142016.3382</v>
      </c>
      <c r="U108" s="35"/>
      <c r="V108" s="35"/>
    </row>
    <row r="109" ht="29" hidden="1" customHeight="1" spans="1:22">
      <c r="A109" s="58">
        <v>337</v>
      </c>
      <c r="B109" s="59" t="s">
        <v>138</v>
      </c>
      <c r="C109" s="36" t="str">
        <f>VLOOKUP(A:A,'[1]6月门店类型'!$C:$M,11,0)</f>
        <v>A2</v>
      </c>
      <c r="D109" s="37" t="s">
        <v>40</v>
      </c>
      <c r="E109" s="37">
        <v>18766.334</v>
      </c>
      <c r="F109" s="37">
        <v>24888.4912903226</v>
      </c>
      <c r="G109" s="34">
        <v>19002.1738709677</v>
      </c>
      <c r="H109" s="38">
        <v>20272.0666666667</v>
      </c>
      <c r="I109" s="37">
        <f t="shared" si="49"/>
        <v>3417.93333333333</v>
      </c>
      <c r="J109" s="42">
        <v>23690</v>
      </c>
      <c r="K109" s="42">
        <f t="shared" si="50"/>
        <v>734390</v>
      </c>
      <c r="L109" s="37">
        <f t="shared" si="31"/>
        <v>215176.27</v>
      </c>
      <c r="M109" s="50">
        <v>0.293</v>
      </c>
      <c r="N109" s="42">
        <v>220</v>
      </c>
      <c r="O109" s="51">
        <f t="shared" ref="O109:O112" si="56">J109*1.05</f>
        <v>24874.5</v>
      </c>
      <c r="P109" s="42">
        <f t="shared" si="51"/>
        <v>771110</v>
      </c>
      <c r="Q109" s="57">
        <f t="shared" si="32"/>
        <v>225935.23</v>
      </c>
      <c r="R109" s="37">
        <f t="shared" ref="R109:R111" si="57">J109*1.1</f>
        <v>26059</v>
      </c>
      <c r="S109" s="37">
        <f t="shared" si="52"/>
        <v>807829</v>
      </c>
      <c r="T109" s="37">
        <f t="shared" si="33"/>
        <v>236693.897</v>
      </c>
      <c r="U109" s="35"/>
      <c r="V109" s="35"/>
    </row>
    <row r="110" ht="29" hidden="1" customHeight="1" spans="1:22">
      <c r="A110" s="37">
        <v>517</v>
      </c>
      <c r="B110" s="39" t="s">
        <v>139</v>
      </c>
      <c r="C110" s="36" t="str">
        <f>VLOOKUP(A:A,'[1]6月门店类型'!$C:$M,11,0)</f>
        <v>A1</v>
      </c>
      <c r="D110" s="37" t="s">
        <v>36</v>
      </c>
      <c r="E110" s="37">
        <v>22185.9833333333</v>
      </c>
      <c r="F110" s="37">
        <v>32492.5012903226</v>
      </c>
      <c r="G110" s="34">
        <v>32196.3135483871</v>
      </c>
      <c r="H110" s="38">
        <v>19247.6274074074</v>
      </c>
      <c r="I110" s="37">
        <f t="shared" si="49"/>
        <v>3152.37259259259</v>
      </c>
      <c r="J110" s="42">
        <v>22400</v>
      </c>
      <c r="K110" s="42">
        <f t="shared" si="50"/>
        <v>694400</v>
      </c>
      <c r="L110" s="37">
        <f t="shared" si="31"/>
        <v>152768</v>
      </c>
      <c r="M110" s="50">
        <v>0.22</v>
      </c>
      <c r="N110" s="42">
        <v>204</v>
      </c>
      <c r="O110" s="51">
        <f t="shared" si="56"/>
        <v>23520</v>
      </c>
      <c r="P110" s="42">
        <f t="shared" si="51"/>
        <v>729120</v>
      </c>
      <c r="Q110" s="57">
        <f t="shared" si="32"/>
        <v>160406.4</v>
      </c>
      <c r="R110" s="37">
        <f t="shared" si="57"/>
        <v>24640</v>
      </c>
      <c r="S110" s="37">
        <f t="shared" si="52"/>
        <v>763840</v>
      </c>
      <c r="T110" s="37">
        <f t="shared" si="33"/>
        <v>168044.8</v>
      </c>
      <c r="U110" s="35"/>
      <c r="V110" s="35"/>
    </row>
    <row r="111" ht="29" hidden="1" customHeight="1" spans="1:22">
      <c r="A111" s="37">
        <v>399</v>
      </c>
      <c r="B111" s="39" t="s">
        <v>140</v>
      </c>
      <c r="C111" s="36" t="str">
        <f>VLOOKUP(A:A,'[1]6月门店类型'!$C:$M,11,0)</f>
        <v>A2</v>
      </c>
      <c r="D111" s="37" t="s">
        <v>40</v>
      </c>
      <c r="E111" s="37">
        <v>19528.8603333333</v>
      </c>
      <c r="F111" s="37">
        <v>5586.51064516129</v>
      </c>
      <c r="G111" s="34">
        <v>4841.24193548387</v>
      </c>
      <c r="H111" s="38">
        <v>18039.2274074074</v>
      </c>
      <c r="I111" s="37">
        <f t="shared" si="49"/>
        <v>8960.77259259259</v>
      </c>
      <c r="J111" s="42">
        <v>27000</v>
      </c>
      <c r="K111" s="42">
        <f t="shared" si="50"/>
        <v>837000</v>
      </c>
      <c r="L111" s="37">
        <f t="shared" si="31"/>
        <v>268174.8</v>
      </c>
      <c r="M111" s="50">
        <v>0.3204</v>
      </c>
      <c r="N111" s="42">
        <v>234</v>
      </c>
      <c r="O111" s="51">
        <f t="shared" si="56"/>
        <v>28350</v>
      </c>
      <c r="P111" s="42">
        <f t="shared" si="51"/>
        <v>878850</v>
      </c>
      <c r="Q111" s="57">
        <f t="shared" si="32"/>
        <v>281583.54</v>
      </c>
      <c r="R111" s="37">
        <f t="shared" si="57"/>
        <v>29700</v>
      </c>
      <c r="S111" s="37">
        <f t="shared" si="52"/>
        <v>920700</v>
      </c>
      <c r="T111" s="37">
        <f t="shared" si="33"/>
        <v>294992.28</v>
      </c>
      <c r="U111" s="35"/>
      <c r="V111" s="35"/>
    </row>
    <row r="112" ht="29" hidden="1" customHeight="1" spans="1:22">
      <c r="A112" s="37">
        <v>582</v>
      </c>
      <c r="B112" s="39" t="s">
        <v>141</v>
      </c>
      <c r="C112" s="36" t="str">
        <f>VLOOKUP(A:A,'[1]6月门店类型'!$C:$M,11,0)</f>
        <v>A1</v>
      </c>
      <c r="D112" s="37" t="s">
        <v>36</v>
      </c>
      <c r="E112" s="37">
        <v>21336.1246666667</v>
      </c>
      <c r="F112" s="37">
        <v>35142.0029032258</v>
      </c>
      <c r="G112" s="34">
        <v>27958.4477419355</v>
      </c>
      <c r="H112" s="38">
        <v>23305.3033333333</v>
      </c>
      <c r="I112" s="37">
        <f t="shared" si="49"/>
        <v>3694.69666666667</v>
      </c>
      <c r="J112" s="42">
        <v>27000</v>
      </c>
      <c r="K112" s="42">
        <f t="shared" si="50"/>
        <v>837000</v>
      </c>
      <c r="L112" s="37">
        <f t="shared" si="31"/>
        <v>192510</v>
      </c>
      <c r="M112" s="50">
        <v>0.23</v>
      </c>
      <c r="N112" s="42">
        <v>269</v>
      </c>
      <c r="O112" s="51">
        <f t="shared" si="56"/>
        <v>28350</v>
      </c>
      <c r="P112" s="42">
        <f t="shared" si="51"/>
        <v>878850</v>
      </c>
      <c r="Q112" s="57">
        <f t="shared" si="32"/>
        <v>202135.5</v>
      </c>
      <c r="R112" s="37">
        <f>J112*1.08</f>
        <v>29160</v>
      </c>
      <c r="S112" s="37">
        <f t="shared" si="52"/>
        <v>903960</v>
      </c>
      <c r="T112" s="37">
        <f t="shared" si="33"/>
        <v>207910.8</v>
      </c>
      <c r="U112" s="35"/>
      <c r="V112" s="35"/>
    </row>
    <row r="113" ht="29" hidden="1" customHeight="1" spans="1:22">
      <c r="A113" s="37">
        <v>307</v>
      </c>
      <c r="B113" s="39" t="s">
        <v>142</v>
      </c>
      <c r="C113" s="36" t="str">
        <f>VLOOKUP(A:A,'[1]6月门店类型'!$C:$M,11,0)</f>
        <v>T</v>
      </c>
      <c r="D113" s="37" t="s">
        <v>40</v>
      </c>
      <c r="E113" s="37">
        <v>129878.618333333</v>
      </c>
      <c r="F113" s="37">
        <v>80712.2961290323</v>
      </c>
      <c r="G113" s="34">
        <v>85214.4558064516</v>
      </c>
      <c r="H113" s="38">
        <v>116932.701481481</v>
      </c>
      <c r="I113" s="37">
        <f t="shared" si="49"/>
        <v>16967.2985185185</v>
      </c>
      <c r="J113" s="42">
        <v>133900</v>
      </c>
      <c r="K113" s="42">
        <f t="shared" si="50"/>
        <v>4150900</v>
      </c>
      <c r="L113" s="37">
        <f t="shared" si="31"/>
        <v>539617</v>
      </c>
      <c r="M113" s="50">
        <v>0.13</v>
      </c>
      <c r="N113" s="42">
        <v>370</v>
      </c>
      <c r="O113" s="51">
        <f t="shared" ref="O113:O115" si="58">J113*1.1</f>
        <v>147290</v>
      </c>
      <c r="P113" s="42">
        <f t="shared" si="51"/>
        <v>4565990</v>
      </c>
      <c r="Q113" s="57">
        <f t="shared" si="32"/>
        <v>593578.7</v>
      </c>
      <c r="R113" s="37">
        <f>J113*1.15</f>
        <v>153985</v>
      </c>
      <c r="S113" s="37">
        <f t="shared" si="52"/>
        <v>4773535</v>
      </c>
      <c r="T113" s="37">
        <f t="shared" si="33"/>
        <v>620559.55</v>
      </c>
      <c r="U113" s="35"/>
      <c r="V113" s="35"/>
    </row>
    <row r="114" ht="29" hidden="1" customHeight="1" spans="1:22">
      <c r="A114" s="37">
        <v>591</v>
      </c>
      <c r="B114" s="39" t="s">
        <v>143</v>
      </c>
      <c r="C114" s="36" t="str">
        <f>VLOOKUP(A:A,'[1]6月门店类型'!$C:$M,11,0)</f>
        <v>C2</v>
      </c>
      <c r="D114" s="37" t="s">
        <v>21</v>
      </c>
      <c r="E114" s="37">
        <v>1311.119</v>
      </c>
      <c r="F114" s="37">
        <v>1422.09870967742</v>
      </c>
      <c r="G114" s="34">
        <v>1256.55451612903</v>
      </c>
      <c r="H114" s="38">
        <v>1164.59666666667</v>
      </c>
      <c r="I114" s="37">
        <f t="shared" si="49"/>
        <v>1205.40333333333</v>
      </c>
      <c r="J114" s="42">
        <v>2370</v>
      </c>
      <c r="K114" s="42">
        <f t="shared" si="50"/>
        <v>73470</v>
      </c>
      <c r="L114" s="37">
        <f t="shared" si="31"/>
        <v>23084.274</v>
      </c>
      <c r="M114" s="50">
        <v>0.3142</v>
      </c>
      <c r="N114" s="42">
        <v>18</v>
      </c>
      <c r="O114" s="51">
        <f t="shared" si="58"/>
        <v>2607</v>
      </c>
      <c r="P114" s="42">
        <f t="shared" si="51"/>
        <v>80817</v>
      </c>
      <c r="Q114" s="57">
        <f t="shared" si="32"/>
        <v>25392.7014</v>
      </c>
      <c r="R114" s="37">
        <f>J114*1.18</f>
        <v>2796.6</v>
      </c>
      <c r="S114" s="37">
        <f t="shared" si="52"/>
        <v>86694.6</v>
      </c>
      <c r="T114" s="37">
        <f t="shared" si="33"/>
        <v>27239.44332</v>
      </c>
      <c r="U114" s="35"/>
      <c r="V114" s="35"/>
    </row>
    <row r="115" ht="29" hidden="1" customHeight="1" spans="1:22">
      <c r="A115" s="37">
        <v>549</v>
      </c>
      <c r="B115" s="39" t="s">
        <v>144</v>
      </c>
      <c r="C115" s="36" t="str">
        <f>VLOOKUP(A:A,'[1]6月门店类型'!$C:$M,11,0)</f>
        <v>C1</v>
      </c>
      <c r="D115" s="37" t="s">
        <v>21</v>
      </c>
      <c r="E115" s="37">
        <v>3153.658</v>
      </c>
      <c r="F115" s="37">
        <v>3637.64290322581</v>
      </c>
      <c r="G115" s="34">
        <v>3434.70548387097</v>
      </c>
      <c r="H115" s="38">
        <v>3021.44296296296</v>
      </c>
      <c r="I115" s="37">
        <f t="shared" si="49"/>
        <v>478.557037037037</v>
      </c>
      <c r="J115" s="42">
        <v>3500</v>
      </c>
      <c r="K115" s="42">
        <f t="shared" si="50"/>
        <v>108500</v>
      </c>
      <c r="L115" s="37">
        <f t="shared" si="31"/>
        <v>35012.95</v>
      </c>
      <c r="M115" s="50">
        <v>0.3227</v>
      </c>
      <c r="N115" s="42">
        <v>50</v>
      </c>
      <c r="O115" s="51">
        <f t="shared" si="58"/>
        <v>3850</v>
      </c>
      <c r="P115" s="42">
        <f t="shared" si="51"/>
        <v>119350</v>
      </c>
      <c r="Q115" s="57">
        <f t="shared" si="32"/>
        <v>38514.245</v>
      </c>
      <c r="R115" s="37">
        <f>J115*1.18</f>
        <v>4130</v>
      </c>
      <c r="S115" s="37">
        <f t="shared" si="52"/>
        <v>128030</v>
      </c>
      <c r="T115" s="37">
        <f t="shared" si="33"/>
        <v>41315.281</v>
      </c>
      <c r="U115" s="35"/>
      <c r="V115" s="35"/>
    </row>
    <row r="116" ht="29" hidden="1" customHeight="1" spans="1:22">
      <c r="A116" s="37">
        <v>365</v>
      </c>
      <c r="B116" s="39" t="s">
        <v>145</v>
      </c>
      <c r="C116" s="36" t="str">
        <f>VLOOKUP(A:A,'[1]6月门店类型'!$C:$M,11,0)</f>
        <v>A3</v>
      </c>
      <c r="D116" s="37" t="s">
        <v>36</v>
      </c>
      <c r="E116" s="37">
        <v>9031.96733333333</v>
      </c>
      <c r="F116" s="37">
        <v>10880.7187096774</v>
      </c>
      <c r="G116" s="34">
        <v>8059.40709677419</v>
      </c>
      <c r="H116" s="38">
        <v>8275.80740740741</v>
      </c>
      <c r="I116" s="37">
        <f t="shared" si="49"/>
        <v>2324.19259259259</v>
      </c>
      <c r="J116" s="42">
        <v>10600</v>
      </c>
      <c r="K116" s="42">
        <f t="shared" si="50"/>
        <v>328600</v>
      </c>
      <c r="L116" s="37">
        <f t="shared" si="31"/>
        <v>102424.62</v>
      </c>
      <c r="M116" s="50">
        <v>0.3117</v>
      </c>
      <c r="N116" s="42">
        <v>116</v>
      </c>
      <c r="O116" s="51">
        <f>J116*1.08</f>
        <v>11448</v>
      </c>
      <c r="P116" s="42">
        <f t="shared" si="51"/>
        <v>354888</v>
      </c>
      <c r="Q116" s="57">
        <f t="shared" si="32"/>
        <v>110618.5896</v>
      </c>
      <c r="R116" s="37">
        <f>J116*1.13</f>
        <v>11978</v>
      </c>
      <c r="S116" s="37">
        <f t="shared" si="52"/>
        <v>371318</v>
      </c>
      <c r="T116" s="37">
        <f t="shared" si="33"/>
        <v>115739.8206</v>
      </c>
      <c r="U116" s="35"/>
      <c r="V116" s="35"/>
    </row>
    <row r="117" ht="29" hidden="1" customHeight="1" spans="1:22">
      <c r="A117" s="35">
        <v>116482</v>
      </c>
      <c r="B117" s="36" t="s">
        <v>146</v>
      </c>
      <c r="C117" s="36" t="str">
        <f>VLOOKUP(A:A,'[1]6月门店类型'!$C:$M,11,0)</f>
        <v>C1</v>
      </c>
      <c r="D117" s="37" t="s">
        <v>40</v>
      </c>
      <c r="E117" s="37">
        <v>4341.8</v>
      </c>
      <c r="F117" s="37">
        <v>5222.97387096774</v>
      </c>
      <c r="G117" s="34">
        <v>4087.78935483871</v>
      </c>
      <c r="H117" s="38">
        <v>4423.57740740741</v>
      </c>
      <c r="I117" s="37">
        <f t="shared" si="49"/>
        <v>216.422592592593</v>
      </c>
      <c r="J117" s="42">
        <v>4640</v>
      </c>
      <c r="K117" s="42">
        <f t="shared" si="50"/>
        <v>143840</v>
      </c>
      <c r="L117" s="37">
        <f t="shared" si="31"/>
        <v>49078.208</v>
      </c>
      <c r="M117" s="50">
        <v>0.3412</v>
      </c>
      <c r="N117" s="42">
        <v>51</v>
      </c>
      <c r="O117" s="51">
        <f t="shared" ref="O117:O121" si="59">J117*1.15</f>
        <v>5336</v>
      </c>
      <c r="P117" s="42">
        <v>165230</v>
      </c>
      <c r="Q117" s="57">
        <f t="shared" si="32"/>
        <v>56376.476</v>
      </c>
      <c r="R117" s="37">
        <f t="shared" ref="R117:R125" si="60">J117*1.25</f>
        <v>5800</v>
      </c>
      <c r="S117" s="37">
        <f t="shared" si="52"/>
        <v>179800</v>
      </c>
      <c r="T117" s="37">
        <f t="shared" si="33"/>
        <v>61347.76</v>
      </c>
      <c r="U117" s="35"/>
      <c r="V117" s="35"/>
    </row>
    <row r="118" ht="29" hidden="1" customHeight="1" spans="1:22">
      <c r="A118" s="35">
        <v>116919</v>
      </c>
      <c r="B118" s="36" t="s">
        <v>147</v>
      </c>
      <c r="C118" s="36" t="str">
        <f>VLOOKUP(A:A,'[1]6月门店类型'!$C:$M,11,0)</f>
        <v>C1</v>
      </c>
      <c r="D118" s="37" t="s">
        <v>40</v>
      </c>
      <c r="E118" s="37">
        <v>4812.91166666667</v>
      </c>
      <c r="F118" s="37">
        <v>5977.76516129032</v>
      </c>
      <c r="G118" s="34">
        <v>4779.37032258065</v>
      </c>
      <c r="H118" s="38">
        <v>6129.08259259259</v>
      </c>
      <c r="I118" s="37">
        <f t="shared" si="49"/>
        <v>-979.082592592593</v>
      </c>
      <c r="J118" s="42">
        <v>5150</v>
      </c>
      <c r="K118" s="42">
        <f t="shared" si="50"/>
        <v>159650</v>
      </c>
      <c r="L118" s="37">
        <f t="shared" si="31"/>
        <v>56707.68</v>
      </c>
      <c r="M118" s="50">
        <v>0.3552</v>
      </c>
      <c r="N118" s="42">
        <v>71</v>
      </c>
      <c r="O118" s="51">
        <f t="shared" si="59"/>
        <v>5922.5</v>
      </c>
      <c r="P118" s="42">
        <f t="shared" si="51"/>
        <v>183598</v>
      </c>
      <c r="Q118" s="57">
        <f t="shared" si="32"/>
        <v>65214.0096</v>
      </c>
      <c r="R118" s="37">
        <f t="shared" si="60"/>
        <v>6437.5</v>
      </c>
      <c r="S118" s="37">
        <f t="shared" si="52"/>
        <v>199562.5</v>
      </c>
      <c r="T118" s="37">
        <f t="shared" si="33"/>
        <v>70884.6</v>
      </c>
      <c r="U118" s="35"/>
      <c r="V118" s="35"/>
    </row>
    <row r="119" ht="29" hidden="1" customHeight="1" spans="1:22">
      <c r="A119" s="35">
        <v>115971</v>
      </c>
      <c r="B119" s="36" t="s">
        <v>148</v>
      </c>
      <c r="C119" s="36" t="str">
        <f>VLOOKUP(A:A,'[1]6月门店类型'!$C:$M,11,0)</f>
        <v>C1</v>
      </c>
      <c r="D119" s="37" t="s">
        <v>26</v>
      </c>
      <c r="E119" s="37">
        <v>4373.113</v>
      </c>
      <c r="F119" s="37">
        <v>4311.35580645161</v>
      </c>
      <c r="G119" s="34">
        <v>3441.03709677419</v>
      </c>
      <c r="H119" s="38">
        <v>4218.17296296296</v>
      </c>
      <c r="I119" s="37">
        <f t="shared" si="49"/>
        <v>-118.172962962963</v>
      </c>
      <c r="J119" s="42">
        <v>4100</v>
      </c>
      <c r="K119" s="42">
        <f t="shared" si="50"/>
        <v>127100</v>
      </c>
      <c r="L119" s="37">
        <f t="shared" si="31"/>
        <v>43824.08</v>
      </c>
      <c r="M119" s="50">
        <v>0.3448</v>
      </c>
      <c r="N119" s="42">
        <v>60</v>
      </c>
      <c r="O119" s="51">
        <f t="shared" si="59"/>
        <v>4715</v>
      </c>
      <c r="P119" s="42">
        <f t="shared" si="51"/>
        <v>146165</v>
      </c>
      <c r="Q119" s="57">
        <f t="shared" si="32"/>
        <v>50397.692</v>
      </c>
      <c r="R119" s="37">
        <f t="shared" si="60"/>
        <v>5125</v>
      </c>
      <c r="S119" s="37">
        <f t="shared" si="52"/>
        <v>158875</v>
      </c>
      <c r="T119" s="37">
        <f t="shared" si="33"/>
        <v>54780.1</v>
      </c>
      <c r="U119" s="35"/>
      <c r="V119" s="35"/>
    </row>
    <row r="120" ht="29" hidden="1" customHeight="1" spans="1:22">
      <c r="A120" s="35">
        <v>116773</v>
      </c>
      <c r="B120" s="36" t="s">
        <v>149</v>
      </c>
      <c r="C120" s="36" t="str">
        <f>VLOOKUP(A:A,'[1]6月门店类型'!$C:$M,11,0)</f>
        <v>C1</v>
      </c>
      <c r="D120" s="37" t="s">
        <v>23</v>
      </c>
      <c r="E120" s="37">
        <v>3018.18</v>
      </c>
      <c r="F120" s="37">
        <v>4068.5435483871</v>
      </c>
      <c r="G120" s="34">
        <v>3137.31032258064</v>
      </c>
      <c r="H120" s="38">
        <v>3009.91851851852</v>
      </c>
      <c r="I120" s="37">
        <f t="shared" si="49"/>
        <v>490.081481481481</v>
      </c>
      <c r="J120" s="42">
        <v>3500</v>
      </c>
      <c r="K120" s="42">
        <f t="shared" si="50"/>
        <v>108500</v>
      </c>
      <c r="L120" s="37">
        <f t="shared" si="31"/>
        <v>37779.7</v>
      </c>
      <c r="M120" s="50">
        <v>0.3482</v>
      </c>
      <c r="N120" s="42">
        <v>74</v>
      </c>
      <c r="O120" s="51">
        <f t="shared" si="59"/>
        <v>4025</v>
      </c>
      <c r="P120" s="42">
        <f t="shared" si="51"/>
        <v>124775</v>
      </c>
      <c r="Q120" s="57">
        <f t="shared" si="32"/>
        <v>43446.655</v>
      </c>
      <c r="R120" s="37">
        <f t="shared" si="60"/>
        <v>4375</v>
      </c>
      <c r="S120" s="37">
        <f t="shared" si="52"/>
        <v>135625</v>
      </c>
      <c r="T120" s="37">
        <f t="shared" si="33"/>
        <v>47224.625</v>
      </c>
      <c r="U120" s="35"/>
      <c r="V120" s="35"/>
    </row>
    <row r="121" ht="29" hidden="1" customHeight="1" spans="1:22">
      <c r="A121" s="35">
        <v>117184</v>
      </c>
      <c r="B121" s="36" t="s">
        <v>150</v>
      </c>
      <c r="C121" s="36" t="str">
        <f>VLOOKUP(A:A,'[1]6月门店类型'!$C:$M,11,0)</f>
        <v>C1</v>
      </c>
      <c r="D121" s="37" t="s">
        <v>26</v>
      </c>
      <c r="E121" s="37">
        <v>4990.354</v>
      </c>
      <c r="F121" s="37">
        <v>6532.27225806452</v>
      </c>
      <c r="G121" s="34">
        <v>5896.45451612903</v>
      </c>
      <c r="H121" s="38">
        <v>4713.06814814815</v>
      </c>
      <c r="I121" s="37">
        <f t="shared" si="49"/>
        <v>1786.93185185185</v>
      </c>
      <c r="J121" s="42">
        <v>6500</v>
      </c>
      <c r="K121" s="42">
        <f t="shared" si="50"/>
        <v>201500</v>
      </c>
      <c r="L121" s="37">
        <f t="shared" si="31"/>
        <v>68026.4</v>
      </c>
      <c r="M121" s="50">
        <v>0.3376</v>
      </c>
      <c r="N121" s="42">
        <v>122</v>
      </c>
      <c r="O121" s="51">
        <f t="shared" si="59"/>
        <v>7475</v>
      </c>
      <c r="P121" s="42">
        <f t="shared" si="51"/>
        <v>231725</v>
      </c>
      <c r="Q121" s="57">
        <f t="shared" si="32"/>
        <v>78230.36</v>
      </c>
      <c r="R121" s="37">
        <f t="shared" si="60"/>
        <v>8125</v>
      </c>
      <c r="S121" s="37">
        <f t="shared" si="52"/>
        <v>251875</v>
      </c>
      <c r="T121" s="37">
        <f t="shared" si="33"/>
        <v>85033</v>
      </c>
      <c r="U121" s="35"/>
      <c r="V121" s="35"/>
    </row>
    <row r="122" ht="29" hidden="1" customHeight="1" spans="1:22">
      <c r="A122" s="35">
        <v>117491</v>
      </c>
      <c r="B122" s="36" t="s">
        <v>151</v>
      </c>
      <c r="C122" s="36" t="str">
        <f>VLOOKUP(A:A,'[1]6月门店类型'!$C:$M,11,0)</f>
        <v>A3</v>
      </c>
      <c r="D122" s="37" t="s">
        <v>36</v>
      </c>
      <c r="E122" s="37">
        <v>9465.057</v>
      </c>
      <c r="F122" s="37">
        <v>12002.3825806452</v>
      </c>
      <c r="G122" s="34">
        <v>12346.4267741935</v>
      </c>
      <c r="H122" s="38">
        <v>7069.85962962963</v>
      </c>
      <c r="I122" s="37">
        <f t="shared" si="49"/>
        <v>2000.14037037037</v>
      </c>
      <c r="J122" s="42">
        <v>9070</v>
      </c>
      <c r="K122" s="42">
        <f t="shared" si="50"/>
        <v>281170</v>
      </c>
      <c r="L122" s="37">
        <f t="shared" si="31"/>
        <v>61857.4</v>
      </c>
      <c r="M122" s="50">
        <v>0.22</v>
      </c>
      <c r="N122" s="42">
        <v>75</v>
      </c>
      <c r="O122" s="51">
        <f>J122*1.12</f>
        <v>10158.4</v>
      </c>
      <c r="P122" s="42">
        <f t="shared" si="51"/>
        <v>314910</v>
      </c>
      <c r="Q122" s="57">
        <f t="shared" si="32"/>
        <v>69280.2</v>
      </c>
      <c r="R122" s="37">
        <f t="shared" si="60"/>
        <v>11337.5</v>
      </c>
      <c r="S122" s="37">
        <f t="shared" si="52"/>
        <v>351462.5</v>
      </c>
      <c r="T122" s="37">
        <f t="shared" si="33"/>
        <v>77321.75</v>
      </c>
      <c r="U122" s="35"/>
      <c r="V122" s="35"/>
    </row>
    <row r="123" ht="29" hidden="1" customHeight="1" spans="1:22">
      <c r="A123" s="35">
        <v>117923</v>
      </c>
      <c r="B123" s="36" t="s">
        <v>152</v>
      </c>
      <c r="C123" s="36" t="str">
        <f>VLOOKUP(A:A,'[1]6月门店类型'!$C:$M,11,0)</f>
        <v>C2</v>
      </c>
      <c r="D123" s="37" t="s">
        <v>21</v>
      </c>
      <c r="E123" s="37">
        <v>2473.55466666667</v>
      </c>
      <c r="F123" s="37">
        <v>2519.74967741936</v>
      </c>
      <c r="G123" s="34">
        <v>2336.54935483871</v>
      </c>
      <c r="H123" s="38">
        <v>2195.10037037037</v>
      </c>
      <c r="I123" s="37">
        <f t="shared" si="49"/>
        <v>1004.89962962963</v>
      </c>
      <c r="J123" s="42">
        <v>3200</v>
      </c>
      <c r="K123" s="42">
        <f t="shared" si="50"/>
        <v>99200</v>
      </c>
      <c r="L123" s="37">
        <f t="shared" si="31"/>
        <v>33003.84</v>
      </c>
      <c r="M123" s="50">
        <v>0.3327</v>
      </c>
      <c r="N123" s="42">
        <v>32</v>
      </c>
      <c r="O123" s="51">
        <f t="shared" ref="O123:O125" si="61">J123*1.15</f>
        <v>3680</v>
      </c>
      <c r="P123" s="42">
        <f t="shared" si="51"/>
        <v>114080</v>
      </c>
      <c r="Q123" s="57">
        <f t="shared" si="32"/>
        <v>37954.416</v>
      </c>
      <c r="R123" s="37">
        <f t="shared" si="60"/>
        <v>4000</v>
      </c>
      <c r="S123" s="37">
        <f t="shared" si="52"/>
        <v>124000</v>
      </c>
      <c r="T123" s="37">
        <f t="shared" si="33"/>
        <v>41254.8</v>
      </c>
      <c r="U123" s="35"/>
      <c r="V123" s="35"/>
    </row>
    <row r="124" ht="29" hidden="1" customHeight="1" spans="1:22">
      <c r="A124" s="35">
        <v>117637</v>
      </c>
      <c r="B124" s="36" t="s">
        <v>153</v>
      </c>
      <c r="C124" s="36" t="str">
        <f>VLOOKUP(A:A,'[1]6月门店类型'!$C:$M,11,0)</f>
        <v>C2</v>
      </c>
      <c r="D124" s="37" t="s">
        <v>21</v>
      </c>
      <c r="E124" s="37">
        <v>2385.675</v>
      </c>
      <c r="F124" s="37">
        <v>2663.92774193548</v>
      </c>
      <c r="G124" s="34">
        <v>2156.635</v>
      </c>
      <c r="H124" s="38">
        <v>2114.62962962963</v>
      </c>
      <c r="I124" s="37">
        <f t="shared" si="49"/>
        <v>1085.37037037037</v>
      </c>
      <c r="J124" s="42">
        <v>3200</v>
      </c>
      <c r="K124" s="42">
        <f t="shared" si="50"/>
        <v>99200</v>
      </c>
      <c r="L124" s="37">
        <f t="shared" si="31"/>
        <v>31704.32</v>
      </c>
      <c r="M124" s="50">
        <v>0.3196</v>
      </c>
      <c r="N124" s="42">
        <v>35</v>
      </c>
      <c r="O124" s="51">
        <f t="shared" si="61"/>
        <v>3680</v>
      </c>
      <c r="P124" s="42">
        <f t="shared" si="51"/>
        <v>114080</v>
      </c>
      <c r="Q124" s="57">
        <f t="shared" si="32"/>
        <v>36459.968</v>
      </c>
      <c r="R124" s="37">
        <f t="shared" si="60"/>
        <v>4000</v>
      </c>
      <c r="S124" s="37">
        <f t="shared" si="52"/>
        <v>124000</v>
      </c>
      <c r="T124" s="37">
        <f t="shared" si="33"/>
        <v>39630.4</v>
      </c>
      <c r="U124" s="35"/>
      <c r="V124" s="35"/>
    </row>
    <row r="125" ht="29" hidden="1" customHeight="1" spans="1:22">
      <c r="A125" s="35">
        <v>117310</v>
      </c>
      <c r="B125" s="36" t="s">
        <v>154</v>
      </c>
      <c r="C125" s="36" t="str">
        <f>VLOOKUP(A:A,'[1]6月门店类型'!$C:$M,11,0)</f>
        <v>C1</v>
      </c>
      <c r="D125" s="37" t="s">
        <v>36</v>
      </c>
      <c r="E125" s="37">
        <v>3372.81366666667</v>
      </c>
      <c r="F125" s="37">
        <v>5461.17129032258</v>
      </c>
      <c r="G125" s="34">
        <v>4583.5435483871</v>
      </c>
      <c r="H125" s="38">
        <v>2830.31296296296</v>
      </c>
      <c r="I125" s="37">
        <f t="shared" si="49"/>
        <v>1189.68703703704</v>
      </c>
      <c r="J125" s="42">
        <v>4020</v>
      </c>
      <c r="K125" s="42">
        <f t="shared" si="50"/>
        <v>124620</v>
      </c>
      <c r="L125" s="37">
        <f t="shared" si="31"/>
        <v>37336.152</v>
      </c>
      <c r="M125" s="50">
        <v>0.2996</v>
      </c>
      <c r="N125" s="42">
        <v>52</v>
      </c>
      <c r="O125" s="51">
        <f t="shared" si="61"/>
        <v>4623</v>
      </c>
      <c r="P125" s="42">
        <f t="shared" si="51"/>
        <v>143313</v>
      </c>
      <c r="Q125" s="57">
        <f t="shared" si="32"/>
        <v>42936.5748</v>
      </c>
      <c r="R125" s="37">
        <f t="shared" si="60"/>
        <v>5025</v>
      </c>
      <c r="S125" s="37">
        <f t="shared" si="52"/>
        <v>155775</v>
      </c>
      <c r="T125" s="37">
        <f t="shared" si="33"/>
        <v>46670.19</v>
      </c>
      <c r="U125" s="35"/>
      <c r="V125" s="35"/>
    </row>
    <row r="126" ht="29" hidden="1" customHeight="1" spans="1:22">
      <c r="A126" s="35">
        <v>118074</v>
      </c>
      <c r="B126" s="36" t="s">
        <v>155</v>
      </c>
      <c r="C126" s="36" t="str">
        <f>VLOOKUP(A:A,'[1]6月门店类型'!$C:$M,11,0)</f>
        <v>B1</v>
      </c>
      <c r="D126" s="37" t="s">
        <v>26</v>
      </c>
      <c r="E126" s="37">
        <v>7083.403</v>
      </c>
      <c r="F126" s="37">
        <v>8481.22903225806</v>
      </c>
      <c r="G126" s="34">
        <v>7283.98066666667</v>
      </c>
      <c r="H126" s="38">
        <v>6269.4137037037</v>
      </c>
      <c r="I126" s="37">
        <f t="shared" si="49"/>
        <v>1050.5862962963</v>
      </c>
      <c r="J126" s="42">
        <v>7320</v>
      </c>
      <c r="K126" s="42">
        <f t="shared" si="50"/>
        <v>226920</v>
      </c>
      <c r="L126" s="37">
        <f t="shared" si="31"/>
        <v>79535.46</v>
      </c>
      <c r="M126" s="50">
        <v>0.3505</v>
      </c>
      <c r="N126" s="42">
        <v>70</v>
      </c>
      <c r="O126" s="51">
        <f>J126*1.12</f>
        <v>8198.4</v>
      </c>
      <c r="P126" s="42">
        <f t="shared" si="51"/>
        <v>254150</v>
      </c>
      <c r="Q126" s="57">
        <f t="shared" si="32"/>
        <v>89079.575</v>
      </c>
      <c r="R126" s="37">
        <f>J126*1.2</f>
        <v>8784</v>
      </c>
      <c r="S126" s="37">
        <f t="shared" si="52"/>
        <v>272304</v>
      </c>
      <c r="T126" s="37">
        <f t="shared" si="33"/>
        <v>95442.552</v>
      </c>
      <c r="U126" s="35"/>
      <c r="V126" s="35"/>
    </row>
    <row r="127" ht="29" hidden="1" customHeight="1" spans="1:22">
      <c r="A127" s="35">
        <v>118151</v>
      </c>
      <c r="B127" s="36" t="s">
        <v>156</v>
      </c>
      <c r="C127" s="36" t="str">
        <f>VLOOKUP(A:A,'[1]6月门店类型'!$C:$M,11,0)</f>
        <v>C1</v>
      </c>
      <c r="D127" s="37" t="s">
        <v>36</v>
      </c>
      <c r="E127" s="37">
        <v>3507.68333333333</v>
      </c>
      <c r="F127" s="37">
        <v>5210.13129032258</v>
      </c>
      <c r="G127" s="34">
        <v>4313.62741935484</v>
      </c>
      <c r="H127" s="38">
        <v>3000.11666666667</v>
      </c>
      <c r="I127" s="37">
        <f t="shared" si="49"/>
        <v>1119.88333333333</v>
      </c>
      <c r="J127" s="42">
        <v>4120</v>
      </c>
      <c r="K127" s="42">
        <f t="shared" si="50"/>
        <v>127720</v>
      </c>
      <c r="L127" s="37">
        <f t="shared" si="31"/>
        <v>37038.8</v>
      </c>
      <c r="M127" s="50">
        <v>0.29</v>
      </c>
      <c r="N127" s="42">
        <v>68</v>
      </c>
      <c r="O127" s="51">
        <f t="shared" ref="O127:O131" si="62">J127*1.15</f>
        <v>4738</v>
      </c>
      <c r="P127" s="42">
        <f t="shared" si="51"/>
        <v>146878</v>
      </c>
      <c r="Q127" s="57">
        <f t="shared" si="32"/>
        <v>42594.62</v>
      </c>
      <c r="R127" s="37">
        <f t="shared" ref="R127:R131" si="63">J127*1.25</f>
        <v>5150</v>
      </c>
      <c r="S127" s="37">
        <f t="shared" si="52"/>
        <v>159650</v>
      </c>
      <c r="T127" s="37">
        <f t="shared" si="33"/>
        <v>46298.5</v>
      </c>
      <c r="U127" s="35"/>
      <c r="V127" s="35"/>
    </row>
    <row r="128" ht="29" hidden="1" customHeight="1" spans="1:22">
      <c r="A128" s="35">
        <v>118951</v>
      </c>
      <c r="B128" s="36" t="s">
        <v>157</v>
      </c>
      <c r="C128" s="36" t="str">
        <f>VLOOKUP(A:A,'[1]6月门店类型'!$C:$M,11,0)</f>
        <v>C1</v>
      </c>
      <c r="D128" s="37" t="s">
        <v>23</v>
      </c>
      <c r="E128" s="37">
        <v>3725.77766666667</v>
      </c>
      <c r="F128" s="37">
        <v>4288.23</v>
      </c>
      <c r="G128" s="34">
        <v>3495.7335483871</v>
      </c>
      <c r="H128" s="38">
        <v>3464.41740740741</v>
      </c>
      <c r="I128" s="37">
        <f t="shared" si="49"/>
        <v>775.582592592592</v>
      </c>
      <c r="J128" s="42">
        <v>4240</v>
      </c>
      <c r="K128" s="42">
        <f t="shared" si="50"/>
        <v>131440</v>
      </c>
      <c r="L128" s="37">
        <f t="shared" si="31"/>
        <v>46069.72</v>
      </c>
      <c r="M128" s="50">
        <v>0.3505</v>
      </c>
      <c r="N128" s="42">
        <v>54</v>
      </c>
      <c r="O128" s="51">
        <f t="shared" si="62"/>
        <v>4876</v>
      </c>
      <c r="P128" s="42">
        <f t="shared" si="51"/>
        <v>151156</v>
      </c>
      <c r="Q128" s="57">
        <f t="shared" si="32"/>
        <v>52980.178</v>
      </c>
      <c r="R128" s="37">
        <f t="shared" si="63"/>
        <v>5300</v>
      </c>
      <c r="S128" s="37">
        <f t="shared" si="52"/>
        <v>164300</v>
      </c>
      <c r="T128" s="37">
        <f t="shared" si="33"/>
        <v>57587.15</v>
      </c>
      <c r="U128" s="35"/>
      <c r="V128" s="35"/>
    </row>
    <row r="129" ht="29" hidden="1" customHeight="1" spans="1:22">
      <c r="A129" s="35">
        <v>118758</v>
      </c>
      <c r="B129" s="36" t="s">
        <v>158</v>
      </c>
      <c r="C129" s="36" t="str">
        <f>VLOOKUP(A:A,'[1]6月门店类型'!$C:$M,11,0)</f>
        <v>C2</v>
      </c>
      <c r="D129" s="37" t="s">
        <v>26</v>
      </c>
      <c r="E129" s="37">
        <v>1931.348</v>
      </c>
      <c r="F129" s="37">
        <v>2883.85903225806</v>
      </c>
      <c r="G129" s="34">
        <v>2620.22064516129</v>
      </c>
      <c r="H129" s="38">
        <v>2159.42666666667</v>
      </c>
      <c r="I129" s="37">
        <f t="shared" si="49"/>
        <v>930.573333333333</v>
      </c>
      <c r="J129" s="42">
        <v>3090</v>
      </c>
      <c r="K129" s="42">
        <f t="shared" si="50"/>
        <v>95790</v>
      </c>
      <c r="L129" s="37">
        <f t="shared" si="31"/>
        <v>27846.153</v>
      </c>
      <c r="M129" s="50">
        <v>0.2907</v>
      </c>
      <c r="N129" s="42">
        <v>37</v>
      </c>
      <c r="O129" s="51">
        <f t="shared" si="62"/>
        <v>3553.5</v>
      </c>
      <c r="P129" s="42">
        <f t="shared" si="51"/>
        <v>110159</v>
      </c>
      <c r="Q129" s="57">
        <f t="shared" si="32"/>
        <v>32023.2213</v>
      </c>
      <c r="R129" s="37">
        <f t="shared" si="63"/>
        <v>3862.5</v>
      </c>
      <c r="S129" s="37">
        <f t="shared" si="52"/>
        <v>119737.5</v>
      </c>
      <c r="T129" s="37">
        <f t="shared" si="33"/>
        <v>34807.69125</v>
      </c>
      <c r="U129" s="35"/>
      <c r="V129" s="35"/>
    </row>
    <row r="130" ht="29" hidden="1" customHeight="1" spans="1:22">
      <c r="A130" s="35">
        <v>120844</v>
      </c>
      <c r="B130" s="36" t="s">
        <v>159</v>
      </c>
      <c r="C130" s="36" t="str">
        <f>VLOOKUP(A:A,'[1]6月门店类型'!$C:$M,11,0)</f>
        <v>A3</v>
      </c>
      <c r="D130" s="37" t="s">
        <v>23</v>
      </c>
      <c r="E130" s="37">
        <v>9775.061</v>
      </c>
      <c r="F130" s="37">
        <v>6819.98387096774</v>
      </c>
      <c r="G130" s="34">
        <v>6340.9735483871</v>
      </c>
      <c r="H130" s="38">
        <v>9997.34518518519</v>
      </c>
      <c r="I130" s="37">
        <f t="shared" si="49"/>
        <v>-2197.34518518519</v>
      </c>
      <c r="J130" s="42">
        <v>7800</v>
      </c>
      <c r="K130" s="42">
        <f t="shared" si="50"/>
        <v>241800</v>
      </c>
      <c r="L130" s="37">
        <f t="shared" ref="L130:L144" si="64">K130*M130</f>
        <v>70122</v>
      </c>
      <c r="M130" s="50">
        <v>0.29</v>
      </c>
      <c r="N130" s="42">
        <v>61</v>
      </c>
      <c r="O130" s="51">
        <f t="shared" si="62"/>
        <v>8970</v>
      </c>
      <c r="P130" s="42">
        <f t="shared" si="51"/>
        <v>278070</v>
      </c>
      <c r="Q130" s="57">
        <f t="shared" ref="Q130:Q144" si="65">P130*M130</f>
        <v>80640.3</v>
      </c>
      <c r="R130" s="37">
        <f t="shared" si="63"/>
        <v>9750</v>
      </c>
      <c r="S130" s="37">
        <f t="shared" si="52"/>
        <v>302250</v>
      </c>
      <c r="T130" s="37">
        <f t="shared" ref="T130:T144" si="66">S130*M130</f>
        <v>87652.5</v>
      </c>
      <c r="U130" s="35"/>
      <c r="V130" s="35"/>
    </row>
    <row r="131" ht="29" hidden="1" customHeight="1" spans="1:22">
      <c r="A131" s="35">
        <v>119263</v>
      </c>
      <c r="B131" s="36" t="s">
        <v>160</v>
      </c>
      <c r="C131" s="36" t="str">
        <f>VLOOKUP(A:A,'[1]6月门店类型'!$C:$M,11,0)</f>
        <v>C1</v>
      </c>
      <c r="D131" s="37" t="s">
        <v>23</v>
      </c>
      <c r="E131" s="37">
        <v>3535.76233333333</v>
      </c>
      <c r="F131" s="37">
        <v>4328.55580645161</v>
      </c>
      <c r="G131" s="34">
        <v>4033.29903225806</v>
      </c>
      <c r="H131" s="38">
        <v>2789.68</v>
      </c>
      <c r="I131" s="37">
        <f t="shared" si="49"/>
        <v>1210.32</v>
      </c>
      <c r="J131" s="42">
        <v>4000</v>
      </c>
      <c r="K131" s="42">
        <f t="shared" si="50"/>
        <v>124000</v>
      </c>
      <c r="L131" s="37">
        <f t="shared" si="64"/>
        <v>36294.8</v>
      </c>
      <c r="M131" s="50">
        <v>0.2927</v>
      </c>
      <c r="N131" s="42">
        <v>41</v>
      </c>
      <c r="O131" s="51">
        <f t="shared" si="62"/>
        <v>4600</v>
      </c>
      <c r="P131" s="42">
        <f t="shared" si="51"/>
        <v>142600</v>
      </c>
      <c r="Q131" s="57">
        <f t="shared" si="65"/>
        <v>41739.02</v>
      </c>
      <c r="R131" s="37">
        <f t="shared" si="63"/>
        <v>5000</v>
      </c>
      <c r="S131" s="37">
        <f t="shared" si="52"/>
        <v>155000</v>
      </c>
      <c r="T131" s="37">
        <f t="shared" si="66"/>
        <v>45368.5</v>
      </c>
      <c r="U131" s="35"/>
      <c r="V131" s="35"/>
    </row>
    <row r="132" ht="29" hidden="1" customHeight="1" spans="1:22">
      <c r="A132" s="35">
        <v>122176</v>
      </c>
      <c r="B132" s="36" t="s">
        <v>161</v>
      </c>
      <c r="C132" s="36" t="str">
        <f>VLOOKUP(A:A,'[1]6月门店类型'!$C:$M,11,0)</f>
        <v>C2</v>
      </c>
      <c r="D132" s="37" t="s">
        <v>38</v>
      </c>
      <c r="E132" s="37">
        <v>952.369</v>
      </c>
      <c r="F132" s="37">
        <v>1080.28129032258</v>
      </c>
      <c r="G132" s="34">
        <v>1183.08516129032</v>
      </c>
      <c r="H132" s="38">
        <v>1209.13037037037</v>
      </c>
      <c r="I132" s="37">
        <f t="shared" si="49"/>
        <v>1040.86962962963</v>
      </c>
      <c r="J132" s="42">
        <v>2250</v>
      </c>
      <c r="K132" s="42">
        <f t="shared" si="50"/>
        <v>69750</v>
      </c>
      <c r="L132" s="37">
        <f t="shared" si="64"/>
        <v>24412.5</v>
      </c>
      <c r="M132" s="50" t="s">
        <v>162</v>
      </c>
      <c r="N132" s="42">
        <v>31</v>
      </c>
      <c r="O132" s="51">
        <f t="shared" ref="O132:O144" si="67">J132*1.1</f>
        <v>2475</v>
      </c>
      <c r="P132" s="42">
        <v>52700</v>
      </c>
      <c r="Q132" s="57">
        <f t="shared" si="65"/>
        <v>18445</v>
      </c>
      <c r="R132" s="37">
        <f t="shared" ref="R132:R138" si="68">J132*1.18</f>
        <v>2655</v>
      </c>
      <c r="S132" s="37">
        <f t="shared" si="52"/>
        <v>82305</v>
      </c>
      <c r="T132" s="37">
        <f t="shared" si="66"/>
        <v>28806.75</v>
      </c>
      <c r="U132" s="35"/>
      <c r="V132" s="35"/>
    </row>
    <row r="133" ht="29" hidden="1" customHeight="1" spans="1:22">
      <c r="A133" s="35">
        <v>119262</v>
      </c>
      <c r="B133" s="36" t="s">
        <v>163</v>
      </c>
      <c r="C133" s="36" t="str">
        <f>VLOOKUP(A:A,'[1]6月门店类型'!$C:$M,11,0)</f>
        <v>C2</v>
      </c>
      <c r="D133" s="37" t="s">
        <v>36</v>
      </c>
      <c r="E133" s="37">
        <v>2762.34966666667</v>
      </c>
      <c r="F133" s="37">
        <v>2897.20965517241</v>
      </c>
      <c r="G133" s="34">
        <v>2695.32448275862</v>
      </c>
      <c r="H133" s="38">
        <v>2453.84407407407</v>
      </c>
      <c r="I133" s="37">
        <f t="shared" si="49"/>
        <v>1156.15592592593</v>
      </c>
      <c r="J133" s="42">
        <v>3610</v>
      </c>
      <c r="K133" s="42">
        <f t="shared" si="50"/>
        <v>111910</v>
      </c>
      <c r="L133" s="37">
        <f t="shared" si="64"/>
        <v>39784.005</v>
      </c>
      <c r="M133" s="50" t="s">
        <v>164</v>
      </c>
      <c r="N133" s="42">
        <v>31</v>
      </c>
      <c r="O133" s="51">
        <f t="shared" si="67"/>
        <v>3971</v>
      </c>
      <c r="P133" s="42">
        <f t="shared" si="51"/>
        <v>123101</v>
      </c>
      <c r="Q133" s="57">
        <f t="shared" si="65"/>
        <v>43762.4055</v>
      </c>
      <c r="R133" s="37">
        <f t="shared" si="68"/>
        <v>4259.8</v>
      </c>
      <c r="S133" s="37">
        <f t="shared" si="52"/>
        <v>132053.8</v>
      </c>
      <c r="T133" s="37">
        <f t="shared" si="66"/>
        <v>46945.1259</v>
      </c>
      <c r="U133" s="35"/>
      <c r="V133" s="35"/>
    </row>
    <row r="134" ht="29" hidden="1" customHeight="1" spans="1:22">
      <c r="A134" s="35">
        <v>122198</v>
      </c>
      <c r="B134" s="36" t="s">
        <v>165</v>
      </c>
      <c r="C134" s="36" t="str">
        <f>VLOOKUP(A:A,'[1]6月门店类型'!$C:$M,11,0)</f>
        <v>C1</v>
      </c>
      <c r="D134" s="37" t="s">
        <v>26</v>
      </c>
      <c r="E134" s="37">
        <v>4044.78066666667</v>
      </c>
      <c r="F134" s="37">
        <v>3504.3644</v>
      </c>
      <c r="G134" s="34">
        <v>3933.76233333333</v>
      </c>
      <c r="H134" s="38">
        <v>3118.60666666667</v>
      </c>
      <c r="I134" s="37">
        <f t="shared" si="49"/>
        <v>1311.39333333333</v>
      </c>
      <c r="J134" s="42">
        <v>4430</v>
      </c>
      <c r="K134" s="42">
        <f t="shared" si="50"/>
        <v>137330</v>
      </c>
      <c r="L134" s="37">
        <f t="shared" si="64"/>
        <v>38836.924</v>
      </c>
      <c r="M134" s="50">
        <v>0.2828</v>
      </c>
      <c r="N134" s="42">
        <v>51</v>
      </c>
      <c r="O134" s="51">
        <f t="shared" si="67"/>
        <v>4873</v>
      </c>
      <c r="P134" s="42">
        <f t="shared" si="51"/>
        <v>151063</v>
      </c>
      <c r="Q134" s="57">
        <f t="shared" si="65"/>
        <v>42720.6164</v>
      </c>
      <c r="R134" s="37">
        <f t="shared" si="68"/>
        <v>5227.4</v>
      </c>
      <c r="S134" s="37">
        <f t="shared" si="52"/>
        <v>162049.4</v>
      </c>
      <c r="T134" s="37">
        <f t="shared" si="66"/>
        <v>45827.57032</v>
      </c>
      <c r="U134" s="35"/>
      <c r="V134" s="35"/>
    </row>
    <row r="135" ht="29" hidden="1" customHeight="1" spans="1:22">
      <c r="A135" s="35">
        <v>122686</v>
      </c>
      <c r="B135" s="36" t="s">
        <v>166</v>
      </c>
      <c r="C135" s="36" t="str">
        <f>VLOOKUP(A:A,'[1]6月门店类型'!$C:$M,11,0)</f>
        <v>C2</v>
      </c>
      <c r="D135" s="37" t="s">
        <v>21</v>
      </c>
      <c r="E135" s="37">
        <v>1784.237</v>
      </c>
      <c r="F135" s="37">
        <v>1537.10774193548</v>
      </c>
      <c r="G135" s="34">
        <v>1156.9864516129</v>
      </c>
      <c r="H135" s="38">
        <v>1780.65925925926</v>
      </c>
      <c r="I135" s="37">
        <f t="shared" si="49"/>
        <v>279.340740740741</v>
      </c>
      <c r="J135" s="42">
        <v>2060</v>
      </c>
      <c r="K135" s="42">
        <f t="shared" si="50"/>
        <v>63860</v>
      </c>
      <c r="L135" s="37">
        <f t="shared" si="64"/>
        <v>20684.254</v>
      </c>
      <c r="M135" s="50">
        <v>0.3239</v>
      </c>
      <c r="N135" s="42">
        <v>31</v>
      </c>
      <c r="O135" s="51">
        <f t="shared" si="67"/>
        <v>2266</v>
      </c>
      <c r="P135" s="42">
        <f t="shared" si="51"/>
        <v>70246</v>
      </c>
      <c r="Q135" s="57">
        <f t="shared" si="65"/>
        <v>22752.6794</v>
      </c>
      <c r="R135" s="37">
        <f t="shared" si="68"/>
        <v>2430.8</v>
      </c>
      <c r="S135" s="37">
        <f t="shared" si="52"/>
        <v>75354.8</v>
      </c>
      <c r="T135" s="37">
        <f t="shared" si="66"/>
        <v>24407.41972</v>
      </c>
      <c r="U135" s="35"/>
      <c r="V135" s="35"/>
    </row>
    <row r="136" ht="29" hidden="1" customHeight="1" spans="1:22">
      <c r="A136" s="35">
        <v>122718</v>
      </c>
      <c r="B136" s="36" t="s">
        <v>167</v>
      </c>
      <c r="C136" s="36" t="str">
        <f>VLOOKUP(A:A,'[1]6月门店类型'!$C:$M,11,0)</f>
        <v>C2</v>
      </c>
      <c r="D136" s="37" t="s">
        <v>21</v>
      </c>
      <c r="E136" s="37">
        <v>1330.46833333333</v>
      </c>
      <c r="F136" s="37">
        <v>1236.3864516129</v>
      </c>
      <c r="G136" s="34">
        <v>952.376129032258</v>
      </c>
      <c r="H136" s="38">
        <v>1589.0962962963</v>
      </c>
      <c r="I136" s="37">
        <f t="shared" si="49"/>
        <v>470.903703703704</v>
      </c>
      <c r="J136" s="42">
        <v>2060</v>
      </c>
      <c r="K136" s="42">
        <f t="shared" si="50"/>
        <v>63860</v>
      </c>
      <c r="L136" s="37">
        <f t="shared" si="64"/>
        <v>20607.622</v>
      </c>
      <c r="M136" s="50">
        <v>0.3227</v>
      </c>
      <c r="N136" s="42">
        <v>31</v>
      </c>
      <c r="O136" s="51">
        <f t="shared" si="67"/>
        <v>2266</v>
      </c>
      <c r="P136" s="42">
        <f t="shared" si="51"/>
        <v>70246</v>
      </c>
      <c r="Q136" s="57">
        <f t="shared" si="65"/>
        <v>22668.3842</v>
      </c>
      <c r="R136" s="37">
        <f t="shared" si="68"/>
        <v>2430.8</v>
      </c>
      <c r="S136" s="37">
        <f t="shared" si="52"/>
        <v>75354.8</v>
      </c>
      <c r="T136" s="37">
        <f t="shared" si="66"/>
        <v>24316.99396</v>
      </c>
      <c r="U136" s="35"/>
      <c r="V136" s="35"/>
    </row>
    <row r="137" ht="29" hidden="1" customHeight="1" spans="1:22">
      <c r="A137" s="35">
        <v>122906</v>
      </c>
      <c r="B137" s="36" t="s">
        <v>168</v>
      </c>
      <c r="C137" s="36" t="str">
        <f>VLOOKUP(A:A,'[1]6月门店类型'!$C:$M,11,0)</f>
        <v>C1</v>
      </c>
      <c r="D137" s="37" t="s">
        <v>23</v>
      </c>
      <c r="E137" s="37">
        <v>3713.789</v>
      </c>
      <c r="F137" s="37">
        <v>3400.52612903226</v>
      </c>
      <c r="G137" s="34">
        <v>2856.57483870968</v>
      </c>
      <c r="H137" s="38">
        <v>3777.0862962963</v>
      </c>
      <c r="I137" s="37">
        <f t="shared" si="49"/>
        <v>142.913703703704</v>
      </c>
      <c r="J137" s="42">
        <v>3920</v>
      </c>
      <c r="K137" s="42">
        <f t="shared" si="50"/>
        <v>121520</v>
      </c>
      <c r="L137" s="37">
        <f t="shared" si="64"/>
        <v>41839.336</v>
      </c>
      <c r="M137" s="50">
        <v>0.3443</v>
      </c>
      <c r="N137" s="42">
        <v>32</v>
      </c>
      <c r="O137" s="51">
        <f t="shared" si="67"/>
        <v>4312</v>
      </c>
      <c r="P137" s="42">
        <f t="shared" si="51"/>
        <v>133672</v>
      </c>
      <c r="Q137" s="57">
        <f t="shared" si="65"/>
        <v>46023.2696</v>
      </c>
      <c r="R137" s="37">
        <f t="shared" si="68"/>
        <v>4625.6</v>
      </c>
      <c r="S137" s="37">
        <f t="shared" si="52"/>
        <v>143393.6</v>
      </c>
      <c r="T137" s="37">
        <f t="shared" si="66"/>
        <v>49370.41648</v>
      </c>
      <c r="U137" s="35"/>
      <c r="V137" s="35"/>
    </row>
    <row r="138" ht="29" hidden="1" customHeight="1" spans="1:22">
      <c r="A138" s="35">
        <v>123007</v>
      </c>
      <c r="B138" s="36" t="s">
        <v>169</v>
      </c>
      <c r="C138" s="36" t="str">
        <f>VLOOKUP(A:A,'[1]6月门店类型'!$C:$M,11,0)</f>
        <v>C2</v>
      </c>
      <c r="D138" s="37" t="s">
        <v>21</v>
      </c>
      <c r="E138" s="37">
        <v>1912.74333333333</v>
      </c>
      <c r="F138" s="37">
        <v>2456.4535483871</v>
      </c>
      <c r="G138" s="34">
        <v>2013.55225806452</v>
      </c>
      <c r="H138" s="38">
        <v>1782.70222222222</v>
      </c>
      <c r="I138" s="37">
        <f t="shared" si="49"/>
        <v>897.297777777778</v>
      </c>
      <c r="J138" s="42">
        <v>2680</v>
      </c>
      <c r="K138" s="42">
        <f t="shared" si="50"/>
        <v>83080</v>
      </c>
      <c r="L138" s="37">
        <f t="shared" si="64"/>
        <v>27192.084</v>
      </c>
      <c r="M138" s="50">
        <v>0.3273</v>
      </c>
      <c r="N138" s="42">
        <v>32</v>
      </c>
      <c r="O138" s="51">
        <f t="shared" si="67"/>
        <v>2948</v>
      </c>
      <c r="P138" s="42">
        <f t="shared" si="51"/>
        <v>91388</v>
      </c>
      <c r="Q138" s="57">
        <f t="shared" si="65"/>
        <v>29911.2924</v>
      </c>
      <c r="R138" s="37">
        <f t="shared" si="68"/>
        <v>3162.4</v>
      </c>
      <c r="S138" s="37">
        <f t="shared" si="52"/>
        <v>98034.4</v>
      </c>
      <c r="T138" s="37">
        <f t="shared" si="66"/>
        <v>32086.65912</v>
      </c>
      <c r="U138" s="35"/>
      <c r="V138" s="35"/>
    </row>
    <row r="139" ht="29" hidden="1" customHeight="1" spans="1:22">
      <c r="A139" s="37">
        <v>572</v>
      </c>
      <c r="B139" s="39" t="s">
        <v>170</v>
      </c>
      <c r="C139" s="36" t="str">
        <f>VLOOKUP(A:A,'[1]6月门店类型'!$C:$M,11,0)</f>
        <v>C1</v>
      </c>
      <c r="D139" s="37" t="s">
        <v>23</v>
      </c>
      <c r="E139" s="37">
        <v>4289.547</v>
      </c>
      <c r="F139" s="37">
        <v>4804.34161290323</v>
      </c>
      <c r="G139" s="34">
        <v>4355.5464516129</v>
      </c>
      <c r="H139" s="38">
        <v>4603.27925925926</v>
      </c>
      <c r="I139" s="37">
        <f t="shared" si="49"/>
        <v>696.720740740741</v>
      </c>
      <c r="J139" s="42">
        <v>5300</v>
      </c>
      <c r="K139" s="42">
        <f t="shared" si="50"/>
        <v>164300</v>
      </c>
      <c r="L139" s="37">
        <f t="shared" si="64"/>
        <v>54481.88</v>
      </c>
      <c r="M139" s="50">
        <v>0.3316</v>
      </c>
      <c r="N139" s="42">
        <v>69</v>
      </c>
      <c r="O139" s="51">
        <f t="shared" si="67"/>
        <v>5830</v>
      </c>
      <c r="P139" s="42">
        <f t="shared" si="51"/>
        <v>180730</v>
      </c>
      <c r="Q139" s="57">
        <f t="shared" si="65"/>
        <v>59930.068</v>
      </c>
      <c r="R139" s="37">
        <f>J139*1.16</f>
        <v>6148</v>
      </c>
      <c r="S139" s="37">
        <f t="shared" si="52"/>
        <v>190588</v>
      </c>
      <c r="T139" s="37">
        <f t="shared" si="66"/>
        <v>63198.9808</v>
      </c>
      <c r="U139" s="35"/>
      <c r="V139" s="35"/>
    </row>
    <row r="140" ht="29" hidden="1" customHeight="1" spans="1:22">
      <c r="A140" s="37">
        <v>113008</v>
      </c>
      <c r="B140" s="39" t="s">
        <v>171</v>
      </c>
      <c r="C140" s="36" t="str">
        <f>VLOOKUP(A:A,'[1]6月门店类型'!$C:$M,11,0)</f>
        <v>C1</v>
      </c>
      <c r="D140" s="37" t="s">
        <v>23</v>
      </c>
      <c r="E140" s="37">
        <v>4859.64466666667</v>
      </c>
      <c r="F140" s="37">
        <v>5210.98193548387</v>
      </c>
      <c r="G140" s="34">
        <v>5310.30387096774</v>
      </c>
      <c r="H140" s="38">
        <v>5501.51518518519</v>
      </c>
      <c r="I140" s="37">
        <f t="shared" si="49"/>
        <v>-1.51518518518515</v>
      </c>
      <c r="J140" s="42">
        <v>5500</v>
      </c>
      <c r="K140" s="42">
        <f t="shared" si="50"/>
        <v>170500</v>
      </c>
      <c r="L140" s="37">
        <f t="shared" si="64"/>
        <v>35805</v>
      </c>
      <c r="M140" s="50">
        <v>0.21</v>
      </c>
      <c r="N140" s="42">
        <v>51</v>
      </c>
      <c r="O140" s="51">
        <f t="shared" si="67"/>
        <v>6050</v>
      </c>
      <c r="P140" s="42">
        <f t="shared" si="51"/>
        <v>187550</v>
      </c>
      <c r="Q140" s="57">
        <f t="shared" si="65"/>
        <v>39385.5</v>
      </c>
      <c r="R140" s="37">
        <f t="shared" ref="R140:R144" si="69">J140*1.18</f>
        <v>6490</v>
      </c>
      <c r="S140" s="37">
        <f t="shared" si="52"/>
        <v>201190</v>
      </c>
      <c r="T140" s="37">
        <f t="shared" si="66"/>
        <v>42249.9</v>
      </c>
      <c r="U140" s="35"/>
      <c r="V140" s="35"/>
    </row>
    <row r="141" ht="29" hidden="1" customHeight="1" spans="1:22">
      <c r="A141" s="37">
        <v>56</v>
      </c>
      <c r="B141" s="39" t="s">
        <v>172</v>
      </c>
      <c r="C141" s="36" t="str">
        <f>VLOOKUP(A:A,'[1]6月门店类型'!$C:$M,11,0)</f>
        <v>C2</v>
      </c>
      <c r="D141" s="37" t="s">
        <v>38</v>
      </c>
      <c r="E141" s="37">
        <v>2465.287</v>
      </c>
      <c r="F141" s="37">
        <v>2958.99258064516</v>
      </c>
      <c r="G141" s="34">
        <v>2863.82870967742</v>
      </c>
      <c r="H141" s="38">
        <v>1636.83518518519</v>
      </c>
      <c r="I141" s="37">
        <f t="shared" si="49"/>
        <v>1963.16481481481</v>
      </c>
      <c r="J141" s="42">
        <v>3600</v>
      </c>
      <c r="K141" s="42">
        <f t="shared" si="50"/>
        <v>111600</v>
      </c>
      <c r="L141" s="37">
        <f t="shared" si="64"/>
        <v>40957.2</v>
      </c>
      <c r="M141" s="50" t="s">
        <v>173</v>
      </c>
      <c r="N141" s="42">
        <v>52</v>
      </c>
      <c r="O141" s="51">
        <f t="shared" si="67"/>
        <v>3960</v>
      </c>
      <c r="P141" s="42">
        <f t="shared" si="51"/>
        <v>122760</v>
      </c>
      <c r="Q141" s="57">
        <f t="shared" si="65"/>
        <v>45052.92</v>
      </c>
      <c r="R141" s="37">
        <f t="shared" si="69"/>
        <v>4248</v>
      </c>
      <c r="S141" s="37">
        <f t="shared" si="52"/>
        <v>131688</v>
      </c>
      <c r="T141" s="37">
        <f t="shared" si="66"/>
        <v>48329.496</v>
      </c>
      <c r="U141" s="35"/>
      <c r="V141" s="35"/>
    </row>
    <row r="142" ht="29" hidden="1" customHeight="1" spans="1:22">
      <c r="A142" s="60">
        <v>128640</v>
      </c>
      <c r="B142" s="35" t="s">
        <v>174</v>
      </c>
      <c r="C142" s="36" t="str">
        <f>VLOOKUP(A:A,'[1]6月门店类型'!$C:$M,11,0)</f>
        <v>C2</v>
      </c>
      <c r="D142" s="37" t="s">
        <v>23</v>
      </c>
      <c r="E142" s="37">
        <v>1957.777</v>
      </c>
      <c r="F142" s="37" t="e">
        <v>#N/A</v>
      </c>
      <c r="G142" s="34" t="e">
        <v>#N/A</v>
      </c>
      <c r="H142" s="38">
        <v>1966.65333333333</v>
      </c>
      <c r="I142" s="37">
        <f t="shared" si="49"/>
        <v>93.3466666666666</v>
      </c>
      <c r="J142" s="42">
        <v>2060</v>
      </c>
      <c r="K142" s="42">
        <f t="shared" si="50"/>
        <v>63860</v>
      </c>
      <c r="L142" s="37">
        <f t="shared" si="64"/>
        <v>17242.2</v>
      </c>
      <c r="M142" s="50">
        <v>0.27</v>
      </c>
      <c r="N142" s="42">
        <v>53</v>
      </c>
      <c r="O142" s="51">
        <f t="shared" si="67"/>
        <v>2266</v>
      </c>
      <c r="P142" s="42">
        <f t="shared" si="51"/>
        <v>70246</v>
      </c>
      <c r="Q142" s="57">
        <f t="shared" si="65"/>
        <v>18966.42</v>
      </c>
      <c r="R142" s="37">
        <f t="shared" si="69"/>
        <v>2430.8</v>
      </c>
      <c r="S142" s="37">
        <f t="shared" si="52"/>
        <v>75354.8</v>
      </c>
      <c r="T142" s="37">
        <f t="shared" si="66"/>
        <v>20345.796</v>
      </c>
      <c r="U142" s="35"/>
      <c r="V142" s="35"/>
    </row>
    <row r="143" ht="29" hidden="1" customHeight="1" spans="1:22">
      <c r="A143" s="35">
        <v>114848</v>
      </c>
      <c r="B143" s="36" t="s">
        <v>175</v>
      </c>
      <c r="C143" s="36" t="str">
        <f>VLOOKUP(A:A,'[1]6月门店类型'!$C:$M,11,0)</f>
        <v>C2</v>
      </c>
      <c r="D143" s="37" t="s">
        <v>26</v>
      </c>
      <c r="E143" s="37">
        <v>2356.99333333333</v>
      </c>
      <c r="F143" s="37" t="e">
        <v>#N/A</v>
      </c>
      <c r="G143" s="34" t="e">
        <v>#N/A</v>
      </c>
      <c r="H143" s="38">
        <v>2193.38740740741</v>
      </c>
      <c r="I143" s="37">
        <f t="shared" si="49"/>
        <v>1406.61259259259</v>
      </c>
      <c r="J143" s="42">
        <v>3600</v>
      </c>
      <c r="K143" s="42">
        <f t="shared" si="50"/>
        <v>111600</v>
      </c>
      <c r="L143" s="37">
        <f t="shared" si="64"/>
        <v>33480</v>
      </c>
      <c r="M143" s="50">
        <v>0.3</v>
      </c>
      <c r="N143" s="42">
        <v>54</v>
      </c>
      <c r="O143" s="51">
        <f t="shared" si="67"/>
        <v>3960</v>
      </c>
      <c r="P143" s="42">
        <f t="shared" si="51"/>
        <v>122760</v>
      </c>
      <c r="Q143" s="57">
        <f t="shared" si="65"/>
        <v>36828</v>
      </c>
      <c r="R143" s="37">
        <f t="shared" si="69"/>
        <v>4248</v>
      </c>
      <c r="S143" s="37">
        <f t="shared" si="52"/>
        <v>131688</v>
      </c>
      <c r="T143" s="37">
        <f t="shared" si="66"/>
        <v>39506.4</v>
      </c>
      <c r="U143" s="35"/>
      <c r="V143" s="35"/>
    </row>
    <row r="144" ht="29" hidden="1" customHeight="1" spans="1:22">
      <c r="A144" s="35">
        <v>138202</v>
      </c>
      <c r="B144" s="36" t="s">
        <v>176</v>
      </c>
      <c r="C144" s="36" t="str">
        <f>VLOOKUP(A:A,'[1]6月门店类型'!$C:$M,11,0)</f>
        <v>C2</v>
      </c>
      <c r="D144" s="37" t="s">
        <v>23</v>
      </c>
      <c r="E144" s="37">
        <v>2300.03366666667</v>
      </c>
      <c r="F144" s="37" t="e">
        <v>#N/A</v>
      </c>
      <c r="G144" s="34" t="e">
        <v>#N/A</v>
      </c>
      <c r="H144" s="38">
        <v>2537.40814814815</v>
      </c>
      <c r="I144" s="37">
        <f t="shared" si="49"/>
        <v>462.591851851852</v>
      </c>
      <c r="J144" s="42">
        <v>3000</v>
      </c>
      <c r="K144" s="42">
        <f t="shared" si="50"/>
        <v>93000</v>
      </c>
      <c r="L144" s="37">
        <f t="shared" si="64"/>
        <v>27900</v>
      </c>
      <c r="M144" s="63">
        <v>0.3</v>
      </c>
      <c r="N144" s="42">
        <v>46</v>
      </c>
      <c r="O144" s="51">
        <f t="shared" si="67"/>
        <v>3300</v>
      </c>
      <c r="P144" s="42">
        <f t="shared" si="51"/>
        <v>102300</v>
      </c>
      <c r="Q144" s="57">
        <f t="shared" si="65"/>
        <v>30690</v>
      </c>
      <c r="R144" s="37">
        <f t="shared" si="69"/>
        <v>3540</v>
      </c>
      <c r="S144" s="37">
        <f t="shared" si="52"/>
        <v>109740</v>
      </c>
      <c r="T144" s="37">
        <f t="shared" si="66"/>
        <v>32922</v>
      </c>
      <c r="U144" s="35"/>
      <c r="V144" s="35"/>
    </row>
    <row r="145" ht="29" hidden="1" customHeight="1" spans="1:22">
      <c r="A145" s="35"/>
      <c r="B145" s="36" t="s">
        <v>177</v>
      </c>
      <c r="C145" s="36" t="e">
        <f>VLOOKUP(A:A,'[1]6月门店类型'!$C:$M,11,0)</f>
        <v>#N/A</v>
      </c>
      <c r="D145" s="35"/>
      <c r="E145" s="37" t="e">
        <v>#N/A</v>
      </c>
      <c r="F145" s="37" t="e">
        <v>#N/A</v>
      </c>
      <c r="G145" s="34"/>
      <c r="H145" s="38"/>
      <c r="I145" s="37">
        <f t="shared" si="49"/>
        <v>1047025</v>
      </c>
      <c r="J145" s="42">
        <v>1047025</v>
      </c>
      <c r="K145" s="42">
        <f t="shared" si="50"/>
        <v>32457775</v>
      </c>
      <c r="L145" s="42">
        <f t="shared" ref="K145:T145" si="70">SUM(L2:L144)</f>
        <v>9284823.91900001</v>
      </c>
      <c r="M145" s="42"/>
      <c r="N145" s="42">
        <f t="shared" si="70"/>
        <v>12377</v>
      </c>
      <c r="O145" s="42">
        <f t="shared" si="70"/>
        <v>1147978.1</v>
      </c>
      <c r="P145" s="42">
        <f t="shared" si="51"/>
        <v>35587321</v>
      </c>
      <c r="Q145" s="42">
        <f t="shared" si="70"/>
        <v>10175536.0922</v>
      </c>
      <c r="R145" s="42">
        <f t="shared" si="70"/>
        <v>1224725.4</v>
      </c>
      <c r="S145" s="42">
        <f t="shared" si="70"/>
        <v>37966487.4</v>
      </c>
      <c r="T145" s="42">
        <f t="shared" si="70"/>
        <v>10878801.22797</v>
      </c>
      <c r="U145" s="65"/>
      <c r="V145" s="35"/>
    </row>
    <row r="146" customHeight="1" spans="7:9">
      <c r="G146" s="61"/>
      <c r="H146" s="62"/>
      <c r="I146" s="64"/>
    </row>
    <row r="147" customHeight="1" spans="7:9">
      <c r="G147" s="61"/>
      <c r="H147" s="62"/>
      <c r="I147" s="64"/>
    </row>
    <row r="148" customHeight="1" spans="7:9">
      <c r="G148" s="61"/>
      <c r="H148" s="62"/>
      <c r="I148" s="64"/>
    </row>
    <row r="149" customHeight="1" spans="7:9">
      <c r="G149" s="61"/>
      <c r="H149" s="62"/>
      <c r="I149" s="64"/>
    </row>
    <row r="150" customHeight="1" spans="7:9">
      <c r="G150" s="61"/>
      <c r="H150" s="62"/>
      <c r="I150" s="64"/>
    </row>
    <row r="151" customHeight="1" spans="7:9">
      <c r="G151" s="61"/>
      <c r="H151" s="62"/>
      <c r="I151" s="64"/>
    </row>
    <row r="152" customHeight="1" spans="7:9">
      <c r="G152" s="61"/>
      <c r="H152" s="62"/>
      <c r="I152" s="64"/>
    </row>
    <row r="153" customHeight="1" spans="7:9">
      <c r="G153" s="61"/>
      <c r="H153" s="62"/>
      <c r="I153" s="64"/>
    </row>
    <row r="154" customHeight="1" spans="7:9">
      <c r="G154" s="61"/>
      <c r="H154" s="62"/>
      <c r="I154" s="64"/>
    </row>
  </sheetData>
  <autoFilter ref="A1:V145">
    <filterColumn colId="1">
      <customFilters>
        <customFilter operator="equal" val="三医院店（青龙街）"/>
      </customFilters>
    </filterColumn>
    <extLst/>
  </autoFilter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7"/>
  <sheetViews>
    <sheetView tabSelected="1" workbookViewId="0">
      <pane xSplit="3" ySplit="1" topLeftCell="D2" activePane="bottomRight" state="frozen"/>
      <selection/>
      <selection pane="topRight"/>
      <selection pane="bottomLeft"/>
      <selection pane="bottomRight" activeCell="H11" sqref="H11"/>
    </sheetView>
  </sheetViews>
  <sheetFormatPr defaultColWidth="9" defaultRowHeight="44" customHeight="1"/>
  <cols>
    <col min="1" max="1" width="9.25"/>
    <col min="2" max="2" width="17.875" customWidth="1"/>
    <col min="3" max="5" width="12.5" customWidth="1"/>
    <col min="6" max="10" width="15" customWidth="1"/>
    <col min="11" max="11" width="15" style="1" customWidth="1"/>
    <col min="12" max="15" width="15" customWidth="1"/>
    <col min="16" max="16" width="11.625" customWidth="1"/>
    <col min="17" max="17" width="13.25" customWidth="1"/>
  </cols>
  <sheetData>
    <row r="1" ht="41" customHeight="1" spans="1:17">
      <c r="A1" s="2" t="s">
        <v>0</v>
      </c>
      <c r="B1" s="3" t="s">
        <v>1</v>
      </c>
      <c r="C1" s="2" t="s">
        <v>2</v>
      </c>
      <c r="D1" s="4">
        <v>45078</v>
      </c>
      <c r="E1" s="5" t="s">
        <v>7</v>
      </c>
      <c r="F1" s="6" t="s">
        <v>178</v>
      </c>
      <c r="G1" s="6" t="s">
        <v>9</v>
      </c>
      <c r="H1" s="7" t="s">
        <v>10</v>
      </c>
      <c r="I1" s="6" t="s">
        <v>11</v>
      </c>
      <c r="J1" s="20" t="s">
        <v>12</v>
      </c>
      <c r="K1" s="21" t="s">
        <v>13</v>
      </c>
      <c r="L1" s="22" t="s">
        <v>14</v>
      </c>
      <c r="M1" s="23" t="s">
        <v>15</v>
      </c>
      <c r="N1" s="23" t="s">
        <v>16</v>
      </c>
      <c r="O1" s="23" t="s">
        <v>17</v>
      </c>
      <c r="P1" s="6" t="s">
        <v>18</v>
      </c>
      <c r="Q1" s="28" t="s">
        <v>179</v>
      </c>
    </row>
    <row r="2" ht="29" customHeight="1" spans="1:17">
      <c r="A2" s="8">
        <v>113833</v>
      </c>
      <c r="B2" s="9" t="s">
        <v>22</v>
      </c>
      <c r="C2" s="8" t="s">
        <v>23</v>
      </c>
      <c r="D2" s="8">
        <v>3934.93966666667</v>
      </c>
      <c r="E2" s="10">
        <v>4100</v>
      </c>
      <c r="F2" s="10">
        <v>127100</v>
      </c>
      <c r="G2" s="8">
        <v>45056.95</v>
      </c>
      <c r="H2" s="11" t="s">
        <v>24</v>
      </c>
      <c r="I2" s="10">
        <v>69</v>
      </c>
      <c r="J2" s="24">
        <v>4715</v>
      </c>
      <c r="K2" s="25">
        <v>146165</v>
      </c>
      <c r="L2" s="26">
        <v>51815.4925</v>
      </c>
      <c r="M2" s="8">
        <v>5125</v>
      </c>
      <c r="N2" s="8">
        <v>158875</v>
      </c>
      <c r="O2" s="8">
        <v>56321.1875</v>
      </c>
      <c r="P2" s="16"/>
      <c r="Q2" s="16"/>
    </row>
    <row r="3" ht="29" customHeight="1" spans="1:17">
      <c r="A3" s="8">
        <v>113025</v>
      </c>
      <c r="B3" s="9" t="s">
        <v>33</v>
      </c>
      <c r="C3" s="8" t="s">
        <v>23</v>
      </c>
      <c r="D3" s="8">
        <v>4001.201</v>
      </c>
      <c r="E3" s="10">
        <v>4100</v>
      </c>
      <c r="F3" s="10">
        <v>127100</v>
      </c>
      <c r="G3" s="8">
        <v>39172.22</v>
      </c>
      <c r="H3" s="11">
        <v>0.3082</v>
      </c>
      <c r="I3" s="10">
        <v>65</v>
      </c>
      <c r="J3" s="24">
        <v>4715</v>
      </c>
      <c r="K3" s="25">
        <v>146165</v>
      </c>
      <c r="L3" s="26">
        <v>45048.053</v>
      </c>
      <c r="M3" s="8">
        <v>5125</v>
      </c>
      <c r="N3" s="8">
        <v>158875</v>
      </c>
      <c r="O3" s="8">
        <v>48965.275</v>
      </c>
      <c r="P3" s="16"/>
      <c r="Q3" s="16"/>
    </row>
    <row r="4" ht="29" customHeight="1" spans="1:17">
      <c r="A4" s="8">
        <v>114286</v>
      </c>
      <c r="B4" s="9" t="s">
        <v>34</v>
      </c>
      <c r="C4" s="8" t="s">
        <v>23</v>
      </c>
      <c r="D4" s="8">
        <v>5132.51333333333</v>
      </c>
      <c r="E4" s="10">
        <v>5800</v>
      </c>
      <c r="F4" s="10">
        <v>179800</v>
      </c>
      <c r="G4" s="8">
        <v>55108.7</v>
      </c>
      <c r="H4" s="11">
        <v>0.3065</v>
      </c>
      <c r="I4" s="10">
        <v>77</v>
      </c>
      <c r="J4" s="24">
        <v>6380</v>
      </c>
      <c r="K4" s="25">
        <v>197780</v>
      </c>
      <c r="L4" s="26">
        <v>60619.57</v>
      </c>
      <c r="M4" s="8">
        <v>7250</v>
      </c>
      <c r="N4" s="8">
        <v>224750</v>
      </c>
      <c r="O4" s="8">
        <v>68885.875</v>
      </c>
      <c r="P4" s="16"/>
      <c r="Q4" s="16"/>
    </row>
    <row r="5" ht="29" customHeight="1" spans="1:17">
      <c r="A5" s="8">
        <v>113298</v>
      </c>
      <c r="B5" s="9" t="s">
        <v>49</v>
      </c>
      <c r="C5" s="8" t="s">
        <v>23</v>
      </c>
      <c r="D5" s="8">
        <v>2059.22533333333</v>
      </c>
      <c r="E5" s="10">
        <v>3740</v>
      </c>
      <c r="F5" s="10">
        <v>115940</v>
      </c>
      <c r="G5" s="8">
        <v>32486.388</v>
      </c>
      <c r="H5" s="11">
        <v>0.2802</v>
      </c>
      <c r="I5" s="10">
        <v>60</v>
      </c>
      <c r="J5" s="24">
        <v>4114</v>
      </c>
      <c r="K5" s="25">
        <v>127534</v>
      </c>
      <c r="L5" s="26">
        <v>35735.0268</v>
      </c>
      <c r="M5" s="8">
        <v>4675</v>
      </c>
      <c r="N5" s="8">
        <v>144925</v>
      </c>
      <c r="O5" s="8">
        <v>40607.985</v>
      </c>
      <c r="P5" s="16"/>
      <c r="Q5" s="16"/>
    </row>
    <row r="6" ht="29" customHeight="1" spans="1:17">
      <c r="A6" s="8">
        <v>104429</v>
      </c>
      <c r="B6" s="9" t="s">
        <v>58</v>
      </c>
      <c r="C6" s="8" t="s">
        <v>23</v>
      </c>
      <c r="D6" s="8">
        <v>3546.18833333333</v>
      </c>
      <c r="E6" s="10">
        <v>3700</v>
      </c>
      <c r="F6" s="10">
        <v>114700</v>
      </c>
      <c r="G6" s="8">
        <v>34983.5</v>
      </c>
      <c r="H6" s="11">
        <v>0.305</v>
      </c>
      <c r="I6" s="10">
        <v>57</v>
      </c>
      <c r="J6" s="24">
        <v>4255</v>
      </c>
      <c r="K6" s="25">
        <v>131905</v>
      </c>
      <c r="L6" s="26">
        <v>40231.025</v>
      </c>
      <c r="M6" s="8">
        <v>4625</v>
      </c>
      <c r="N6" s="8">
        <v>143375</v>
      </c>
      <c r="O6" s="8">
        <v>43729.375</v>
      </c>
      <c r="P6" s="16"/>
      <c r="Q6" s="16"/>
    </row>
    <row r="7" ht="29" customHeight="1" spans="1:17">
      <c r="A7" s="8">
        <v>752</v>
      </c>
      <c r="B7" s="9" t="s">
        <v>60</v>
      </c>
      <c r="C7" s="8" t="s">
        <v>23</v>
      </c>
      <c r="D7" s="8">
        <v>3162.21833333333</v>
      </c>
      <c r="E7" s="10">
        <v>4120</v>
      </c>
      <c r="F7" s="10">
        <v>127720</v>
      </c>
      <c r="G7" s="8">
        <v>38954.6</v>
      </c>
      <c r="H7" s="11">
        <v>0.305</v>
      </c>
      <c r="I7" s="10">
        <v>74</v>
      </c>
      <c r="J7" s="24">
        <v>4738</v>
      </c>
      <c r="K7" s="25">
        <v>146878</v>
      </c>
      <c r="L7" s="26">
        <v>44797.79</v>
      </c>
      <c r="M7" s="8">
        <v>5150</v>
      </c>
      <c r="N7" s="8">
        <v>159650</v>
      </c>
      <c r="O7" s="8">
        <v>48693.25</v>
      </c>
      <c r="P7" s="16"/>
      <c r="Q7" s="16"/>
    </row>
    <row r="8" ht="29" customHeight="1" spans="1:17">
      <c r="A8" s="8">
        <v>112888</v>
      </c>
      <c r="B8" s="9" t="s">
        <v>63</v>
      </c>
      <c r="C8" s="8" t="s">
        <v>23</v>
      </c>
      <c r="D8" s="8">
        <v>2982.75666666667</v>
      </c>
      <c r="E8" s="10">
        <v>4120</v>
      </c>
      <c r="F8" s="10">
        <v>127720</v>
      </c>
      <c r="G8" s="8">
        <v>45123.476</v>
      </c>
      <c r="H8" s="11">
        <v>0.3533</v>
      </c>
      <c r="I8" s="10">
        <v>62</v>
      </c>
      <c r="J8" s="24">
        <v>4532</v>
      </c>
      <c r="K8" s="25">
        <v>140492</v>
      </c>
      <c r="L8" s="26">
        <v>49635.8236</v>
      </c>
      <c r="M8" s="8">
        <v>5150</v>
      </c>
      <c r="N8" s="8">
        <v>159650</v>
      </c>
      <c r="O8" s="8">
        <v>56404.345</v>
      </c>
      <c r="P8" s="16"/>
      <c r="Q8" s="16"/>
    </row>
    <row r="9" ht="29" customHeight="1" spans="1:17">
      <c r="A9" s="12">
        <v>329</v>
      </c>
      <c r="B9" s="3" t="s">
        <v>67</v>
      </c>
      <c r="C9" s="8" t="s">
        <v>23</v>
      </c>
      <c r="D9" s="8">
        <v>5528.06833333333</v>
      </c>
      <c r="E9" s="10">
        <v>5900</v>
      </c>
      <c r="F9" s="10">
        <v>182900</v>
      </c>
      <c r="G9" s="8">
        <v>55034.61</v>
      </c>
      <c r="H9" s="11">
        <v>0.3009</v>
      </c>
      <c r="I9" s="10">
        <v>62</v>
      </c>
      <c r="J9" s="24">
        <v>6490</v>
      </c>
      <c r="K9" s="25">
        <v>201190</v>
      </c>
      <c r="L9" s="26">
        <v>60538.071</v>
      </c>
      <c r="M9" s="8">
        <v>6844</v>
      </c>
      <c r="N9" s="8">
        <v>212164</v>
      </c>
      <c r="O9" s="8">
        <v>63840.1476</v>
      </c>
      <c r="P9" s="16"/>
      <c r="Q9" s="16"/>
    </row>
    <row r="10" ht="29" customHeight="1" spans="1:17">
      <c r="A10" s="8">
        <v>570</v>
      </c>
      <c r="B10" s="9" t="s">
        <v>68</v>
      </c>
      <c r="C10" s="8" t="s">
        <v>23</v>
      </c>
      <c r="D10" s="8">
        <v>4026.598</v>
      </c>
      <c r="E10" s="10">
        <v>4000</v>
      </c>
      <c r="F10" s="10">
        <v>124000</v>
      </c>
      <c r="G10" s="8">
        <v>41936.8</v>
      </c>
      <c r="H10" s="11">
        <v>0.3382</v>
      </c>
      <c r="I10" s="10">
        <v>57</v>
      </c>
      <c r="J10" s="24">
        <v>4400</v>
      </c>
      <c r="K10" s="25">
        <v>136400</v>
      </c>
      <c r="L10" s="27">
        <v>46130.48</v>
      </c>
      <c r="M10" s="8">
        <v>4720</v>
      </c>
      <c r="N10" s="8">
        <v>146320</v>
      </c>
      <c r="O10" s="8">
        <v>49485.424</v>
      </c>
      <c r="P10" s="16"/>
      <c r="Q10" s="16"/>
    </row>
    <row r="11" ht="29" customHeight="1" spans="1:17">
      <c r="A11" s="10">
        <v>106569</v>
      </c>
      <c r="B11" s="13" t="s">
        <v>77</v>
      </c>
      <c r="C11" s="8" t="s">
        <v>23</v>
      </c>
      <c r="D11" s="8">
        <v>6224.40333333333</v>
      </c>
      <c r="E11" s="10">
        <v>6490</v>
      </c>
      <c r="F11" s="10">
        <v>201190</v>
      </c>
      <c r="G11" s="8">
        <v>59351.05</v>
      </c>
      <c r="H11" s="11">
        <v>0.295</v>
      </c>
      <c r="I11" s="10">
        <v>79</v>
      </c>
      <c r="J11" s="24">
        <v>7268.8</v>
      </c>
      <c r="K11" s="25">
        <v>225333</v>
      </c>
      <c r="L11" s="26">
        <v>66473.235</v>
      </c>
      <c r="M11" s="8">
        <v>8112.5</v>
      </c>
      <c r="N11" s="8">
        <v>251487.5</v>
      </c>
      <c r="O11" s="8">
        <v>74188.8125</v>
      </c>
      <c r="P11" s="16"/>
      <c r="Q11" s="16"/>
    </row>
    <row r="12" ht="29" customHeight="1" spans="1:17">
      <c r="A12" s="10">
        <v>106399</v>
      </c>
      <c r="B12" s="13" t="s">
        <v>82</v>
      </c>
      <c r="C12" s="8" t="s">
        <v>23</v>
      </c>
      <c r="D12" s="8">
        <v>5545.36833333333</v>
      </c>
      <c r="E12" s="10">
        <v>7500</v>
      </c>
      <c r="F12" s="10">
        <v>232500</v>
      </c>
      <c r="G12" s="8">
        <v>70773</v>
      </c>
      <c r="H12" s="11">
        <v>0.3044</v>
      </c>
      <c r="I12" s="10">
        <v>101</v>
      </c>
      <c r="J12" s="24">
        <v>8625</v>
      </c>
      <c r="K12" s="25">
        <v>267375</v>
      </c>
      <c r="L12" s="26">
        <v>81388.95</v>
      </c>
      <c r="M12" s="8">
        <v>9375</v>
      </c>
      <c r="N12" s="8">
        <v>290625</v>
      </c>
      <c r="O12" s="8">
        <v>88466.25</v>
      </c>
      <c r="P12" s="16"/>
      <c r="Q12" s="16"/>
    </row>
    <row r="13" ht="29" customHeight="1" spans="1:17">
      <c r="A13" s="8">
        <v>101453</v>
      </c>
      <c r="B13" s="9" t="s">
        <v>98</v>
      </c>
      <c r="C13" s="8" t="s">
        <v>23</v>
      </c>
      <c r="D13" s="8">
        <v>4684.89233333333</v>
      </c>
      <c r="E13" s="10">
        <v>6500</v>
      </c>
      <c r="F13" s="10">
        <v>201500</v>
      </c>
      <c r="G13" s="8">
        <v>67180.1</v>
      </c>
      <c r="H13" s="11">
        <v>0.3334</v>
      </c>
      <c r="I13" s="10">
        <v>87</v>
      </c>
      <c r="J13" s="24">
        <v>7020</v>
      </c>
      <c r="K13" s="25">
        <v>217620</v>
      </c>
      <c r="L13" s="26">
        <v>72554.508</v>
      </c>
      <c r="M13" s="8">
        <v>7410</v>
      </c>
      <c r="N13" s="8">
        <v>229710</v>
      </c>
      <c r="O13" s="8">
        <v>76585.314</v>
      </c>
      <c r="P13" s="16"/>
      <c r="Q13" s="16"/>
    </row>
    <row r="14" ht="29" customHeight="1" spans="1:17">
      <c r="A14" s="14">
        <v>107658</v>
      </c>
      <c r="B14" s="15" t="s">
        <v>103</v>
      </c>
      <c r="C14" s="8" t="s">
        <v>23</v>
      </c>
      <c r="D14" s="8">
        <v>8534.54866666667</v>
      </c>
      <c r="E14" s="10">
        <v>8800</v>
      </c>
      <c r="F14" s="10">
        <v>272800</v>
      </c>
      <c r="G14" s="8">
        <v>84568</v>
      </c>
      <c r="H14" s="11">
        <v>0.31</v>
      </c>
      <c r="I14" s="10">
        <v>138</v>
      </c>
      <c r="J14" s="24">
        <v>9680</v>
      </c>
      <c r="K14" s="25">
        <v>300080</v>
      </c>
      <c r="L14" s="26">
        <v>93024.8</v>
      </c>
      <c r="M14" s="8">
        <v>11000</v>
      </c>
      <c r="N14" s="8">
        <v>341000</v>
      </c>
      <c r="O14" s="8">
        <v>105710</v>
      </c>
      <c r="P14" s="16"/>
      <c r="Q14" s="16"/>
    </row>
    <row r="15" ht="29" customHeight="1" spans="1:17">
      <c r="A15" s="8">
        <v>747</v>
      </c>
      <c r="B15" s="9" t="s">
        <v>109</v>
      </c>
      <c r="C15" s="8" t="s">
        <v>23</v>
      </c>
      <c r="D15" s="8">
        <v>5862.00633333333</v>
      </c>
      <c r="E15" s="10">
        <v>6390</v>
      </c>
      <c r="F15" s="10">
        <v>198090</v>
      </c>
      <c r="G15" s="8">
        <v>58436.55</v>
      </c>
      <c r="H15" s="11">
        <v>0.295</v>
      </c>
      <c r="I15" s="10">
        <v>58</v>
      </c>
      <c r="J15" s="24">
        <v>6901.2</v>
      </c>
      <c r="K15" s="25">
        <v>213937</v>
      </c>
      <c r="L15" s="26">
        <v>63111.415</v>
      </c>
      <c r="M15" s="8">
        <v>7220.7</v>
      </c>
      <c r="N15" s="8">
        <v>223841.7</v>
      </c>
      <c r="O15" s="8">
        <v>66033.3015</v>
      </c>
      <c r="P15" s="16"/>
      <c r="Q15" s="16"/>
    </row>
    <row r="16" ht="29" customHeight="1" spans="1:17">
      <c r="A16" s="8">
        <v>513</v>
      </c>
      <c r="B16" s="9" t="s">
        <v>117</v>
      </c>
      <c r="C16" s="8" t="s">
        <v>23</v>
      </c>
      <c r="D16" s="8">
        <v>5759.80266666667</v>
      </c>
      <c r="E16" s="10">
        <v>7800</v>
      </c>
      <c r="F16" s="10">
        <v>241800</v>
      </c>
      <c r="G16" s="8">
        <v>74812.92</v>
      </c>
      <c r="H16" s="11">
        <v>0.3094</v>
      </c>
      <c r="I16" s="10">
        <v>111</v>
      </c>
      <c r="J16" s="24">
        <v>8424</v>
      </c>
      <c r="K16" s="25">
        <v>261144</v>
      </c>
      <c r="L16" s="26">
        <v>80797.9536</v>
      </c>
      <c r="M16" s="8">
        <v>8814</v>
      </c>
      <c r="N16" s="8">
        <v>273234</v>
      </c>
      <c r="O16" s="8">
        <v>84538.5996</v>
      </c>
      <c r="P16" s="16"/>
      <c r="Q16" s="16"/>
    </row>
    <row r="17" ht="29" customHeight="1" spans="1:17">
      <c r="A17" s="8">
        <v>730</v>
      </c>
      <c r="B17" s="9" t="s">
        <v>121</v>
      </c>
      <c r="C17" s="8" t="s">
        <v>23</v>
      </c>
      <c r="D17" s="8">
        <v>8411.60266666667</v>
      </c>
      <c r="E17" s="10">
        <v>9500</v>
      </c>
      <c r="F17" s="10">
        <v>294500</v>
      </c>
      <c r="G17" s="8">
        <v>94151.65</v>
      </c>
      <c r="H17" s="11">
        <v>0.3197</v>
      </c>
      <c r="I17" s="10">
        <v>152</v>
      </c>
      <c r="J17" s="24">
        <v>9975</v>
      </c>
      <c r="K17" s="25">
        <v>309225</v>
      </c>
      <c r="L17" s="26">
        <v>98859.2325</v>
      </c>
      <c r="M17" s="8">
        <v>10640</v>
      </c>
      <c r="N17" s="8">
        <v>329840</v>
      </c>
      <c r="O17" s="8">
        <v>105449.848</v>
      </c>
      <c r="P17" s="16"/>
      <c r="Q17" s="16"/>
    </row>
    <row r="18" ht="29" customHeight="1" spans="1:17">
      <c r="A18" s="8">
        <v>709</v>
      </c>
      <c r="B18" s="9" t="s">
        <v>127</v>
      </c>
      <c r="C18" s="8" t="s">
        <v>23</v>
      </c>
      <c r="D18" s="8">
        <v>6797.33533333333</v>
      </c>
      <c r="E18" s="10">
        <v>7800</v>
      </c>
      <c r="F18" s="10">
        <v>241800</v>
      </c>
      <c r="G18" s="8">
        <v>77472.72</v>
      </c>
      <c r="H18" s="11">
        <v>0.3204</v>
      </c>
      <c r="I18" s="10">
        <v>107</v>
      </c>
      <c r="J18" s="24">
        <v>8424</v>
      </c>
      <c r="K18" s="25">
        <v>261144</v>
      </c>
      <c r="L18" s="26">
        <v>83670.5376</v>
      </c>
      <c r="M18" s="8">
        <v>8814</v>
      </c>
      <c r="N18" s="8">
        <v>273234</v>
      </c>
      <c r="O18" s="8">
        <v>87544.1736</v>
      </c>
      <c r="P18" s="16"/>
      <c r="Q18" s="16"/>
    </row>
    <row r="19" ht="29" customHeight="1" spans="1:17">
      <c r="A19" s="16">
        <v>116773</v>
      </c>
      <c r="B19" s="17" t="s">
        <v>149</v>
      </c>
      <c r="C19" s="8" t="s">
        <v>23</v>
      </c>
      <c r="D19" s="8">
        <v>3018.18</v>
      </c>
      <c r="E19" s="10">
        <v>3500</v>
      </c>
      <c r="F19" s="10">
        <v>108500</v>
      </c>
      <c r="G19" s="8">
        <v>37779.7</v>
      </c>
      <c r="H19" s="11">
        <v>0.3482</v>
      </c>
      <c r="I19" s="10">
        <v>74</v>
      </c>
      <c r="J19" s="24">
        <v>4025</v>
      </c>
      <c r="K19" s="25">
        <v>124775</v>
      </c>
      <c r="L19" s="26">
        <v>43446.655</v>
      </c>
      <c r="M19" s="8">
        <v>4375</v>
      </c>
      <c r="N19" s="8">
        <v>135625</v>
      </c>
      <c r="O19" s="8">
        <v>47224.625</v>
      </c>
      <c r="P19" s="16"/>
      <c r="Q19" s="16"/>
    </row>
    <row r="20" ht="29" customHeight="1" spans="1:17">
      <c r="A20" s="16">
        <v>118951</v>
      </c>
      <c r="B20" s="17" t="s">
        <v>157</v>
      </c>
      <c r="C20" s="8" t="s">
        <v>23</v>
      </c>
      <c r="D20" s="8">
        <v>3725.77766666667</v>
      </c>
      <c r="E20" s="10">
        <v>4240</v>
      </c>
      <c r="F20" s="10">
        <v>131440</v>
      </c>
      <c r="G20" s="8">
        <v>46069.72</v>
      </c>
      <c r="H20" s="11">
        <v>0.3505</v>
      </c>
      <c r="I20" s="10">
        <v>54</v>
      </c>
      <c r="J20" s="24">
        <v>4876</v>
      </c>
      <c r="K20" s="25">
        <v>151156</v>
      </c>
      <c r="L20" s="26">
        <v>52980.178</v>
      </c>
      <c r="M20" s="8">
        <v>5300</v>
      </c>
      <c r="N20" s="8">
        <v>164300</v>
      </c>
      <c r="O20" s="8">
        <v>57587.15</v>
      </c>
      <c r="P20" s="16"/>
      <c r="Q20" s="16"/>
    </row>
    <row r="21" ht="29" customHeight="1" spans="1:17">
      <c r="A21" s="16">
        <v>120844</v>
      </c>
      <c r="B21" s="17" t="s">
        <v>159</v>
      </c>
      <c r="C21" s="8" t="s">
        <v>23</v>
      </c>
      <c r="D21" s="8">
        <v>9775.061</v>
      </c>
      <c r="E21" s="10">
        <v>7800</v>
      </c>
      <c r="F21" s="10">
        <v>241800</v>
      </c>
      <c r="G21" s="8">
        <v>70122</v>
      </c>
      <c r="H21" s="11">
        <v>0.29</v>
      </c>
      <c r="I21" s="10">
        <v>61</v>
      </c>
      <c r="J21" s="24">
        <v>8970</v>
      </c>
      <c r="K21" s="25">
        <v>278070</v>
      </c>
      <c r="L21" s="26">
        <v>80640.3</v>
      </c>
      <c r="M21" s="8">
        <v>9750</v>
      </c>
      <c r="N21" s="8">
        <v>302250</v>
      </c>
      <c r="O21" s="8">
        <v>87652.5</v>
      </c>
      <c r="P21" s="16"/>
      <c r="Q21" s="16"/>
    </row>
    <row r="22" ht="29" customHeight="1" spans="1:17">
      <c r="A22" s="16">
        <v>119263</v>
      </c>
      <c r="B22" s="17" t="s">
        <v>160</v>
      </c>
      <c r="C22" s="8" t="s">
        <v>23</v>
      </c>
      <c r="D22" s="8">
        <v>3535.76233333333</v>
      </c>
      <c r="E22" s="10">
        <v>4000</v>
      </c>
      <c r="F22" s="10">
        <v>124000</v>
      </c>
      <c r="G22" s="8">
        <v>36294.8</v>
      </c>
      <c r="H22" s="11">
        <v>0.2927</v>
      </c>
      <c r="I22" s="10">
        <v>41</v>
      </c>
      <c r="J22" s="24">
        <v>4600</v>
      </c>
      <c r="K22" s="25">
        <v>142600</v>
      </c>
      <c r="L22" s="26">
        <v>41739.02</v>
      </c>
      <c r="M22" s="8">
        <v>5000</v>
      </c>
      <c r="N22" s="8">
        <v>155000</v>
      </c>
      <c r="O22" s="8">
        <v>45368.5</v>
      </c>
      <c r="P22" s="16"/>
      <c r="Q22" s="16"/>
    </row>
    <row r="23" ht="29" customHeight="1" spans="1:17">
      <c r="A23" s="16">
        <v>122906</v>
      </c>
      <c r="B23" s="17" t="s">
        <v>168</v>
      </c>
      <c r="C23" s="8" t="s">
        <v>23</v>
      </c>
      <c r="D23" s="8">
        <v>3713.789</v>
      </c>
      <c r="E23" s="10">
        <v>3920</v>
      </c>
      <c r="F23" s="10">
        <v>121520</v>
      </c>
      <c r="G23" s="8">
        <v>41839.336</v>
      </c>
      <c r="H23" s="11">
        <v>0.3443</v>
      </c>
      <c r="I23" s="10">
        <v>32</v>
      </c>
      <c r="J23" s="24">
        <v>4312</v>
      </c>
      <c r="K23" s="25">
        <v>133672</v>
      </c>
      <c r="L23" s="26">
        <v>46023.2696</v>
      </c>
      <c r="M23" s="8">
        <v>4625.6</v>
      </c>
      <c r="N23" s="8">
        <v>143393.6</v>
      </c>
      <c r="O23" s="8">
        <v>49370.41648</v>
      </c>
      <c r="P23" s="16"/>
      <c r="Q23" s="16"/>
    </row>
    <row r="24" ht="29" customHeight="1" spans="1:17">
      <c r="A24" s="8">
        <v>572</v>
      </c>
      <c r="B24" s="9" t="s">
        <v>170</v>
      </c>
      <c r="C24" s="8" t="s">
        <v>23</v>
      </c>
      <c r="D24" s="8">
        <v>4289.547</v>
      </c>
      <c r="E24" s="10">
        <v>5300</v>
      </c>
      <c r="F24" s="10">
        <v>164300</v>
      </c>
      <c r="G24" s="8">
        <v>54481.88</v>
      </c>
      <c r="H24" s="11">
        <v>0.3316</v>
      </c>
      <c r="I24" s="10">
        <v>69</v>
      </c>
      <c r="J24" s="24">
        <v>5830</v>
      </c>
      <c r="K24" s="25">
        <v>180730</v>
      </c>
      <c r="L24" s="26">
        <v>59930.068</v>
      </c>
      <c r="M24" s="8">
        <v>6148</v>
      </c>
      <c r="N24" s="8">
        <v>190588</v>
      </c>
      <c r="O24" s="8">
        <v>63198.9808</v>
      </c>
      <c r="P24" s="16"/>
      <c r="Q24" s="16"/>
    </row>
    <row r="25" ht="29" customHeight="1" spans="1:17">
      <c r="A25" s="8">
        <v>113008</v>
      </c>
      <c r="B25" s="9" t="s">
        <v>171</v>
      </c>
      <c r="C25" s="8" t="s">
        <v>23</v>
      </c>
      <c r="D25" s="8">
        <v>4859.64466666667</v>
      </c>
      <c r="E25" s="10">
        <v>5500</v>
      </c>
      <c r="F25" s="10">
        <v>170500</v>
      </c>
      <c r="G25" s="8">
        <v>35805</v>
      </c>
      <c r="H25" s="11">
        <v>0.21</v>
      </c>
      <c r="I25" s="10">
        <v>51</v>
      </c>
      <c r="J25" s="24">
        <v>6050</v>
      </c>
      <c r="K25" s="25">
        <v>187550</v>
      </c>
      <c r="L25" s="26">
        <v>39385.5</v>
      </c>
      <c r="M25" s="8">
        <v>6490</v>
      </c>
      <c r="N25" s="8">
        <v>201190</v>
      </c>
      <c r="O25" s="8">
        <v>42249.9</v>
      </c>
      <c r="P25" s="16"/>
      <c r="Q25" s="16"/>
    </row>
    <row r="26" ht="29" customHeight="1" spans="1:17">
      <c r="A26" s="18">
        <v>128640</v>
      </c>
      <c r="B26" s="16" t="s">
        <v>174</v>
      </c>
      <c r="C26" s="8" t="s">
        <v>23</v>
      </c>
      <c r="D26" s="8">
        <v>1957.777</v>
      </c>
      <c r="E26" s="10">
        <v>2060</v>
      </c>
      <c r="F26" s="10">
        <v>63860</v>
      </c>
      <c r="G26" s="8">
        <v>17242.2</v>
      </c>
      <c r="H26" s="11">
        <v>0.27</v>
      </c>
      <c r="I26" s="10">
        <v>53</v>
      </c>
      <c r="J26" s="24">
        <v>2266</v>
      </c>
      <c r="K26" s="25">
        <v>70246</v>
      </c>
      <c r="L26" s="26">
        <v>18966.42</v>
      </c>
      <c r="M26" s="8">
        <v>2430.8</v>
      </c>
      <c r="N26" s="8">
        <v>75354.8</v>
      </c>
      <c r="O26" s="8">
        <v>20345.796</v>
      </c>
      <c r="P26" s="16"/>
      <c r="Q26" s="16"/>
    </row>
    <row r="27" ht="29" customHeight="1" spans="1:17">
      <c r="A27" s="16">
        <v>138202</v>
      </c>
      <c r="B27" s="17" t="s">
        <v>176</v>
      </c>
      <c r="C27" s="8" t="s">
        <v>23</v>
      </c>
      <c r="D27" s="8">
        <v>2300.03366666667</v>
      </c>
      <c r="E27" s="10">
        <v>3000</v>
      </c>
      <c r="F27" s="10">
        <v>93000</v>
      </c>
      <c r="G27" s="8">
        <v>27900</v>
      </c>
      <c r="H27" s="19">
        <v>0.3</v>
      </c>
      <c r="I27" s="10">
        <v>46</v>
      </c>
      <c r="J27" s="24">
        <v>3300</v>
      </c>
      <c r="K27" s="25">
        <v>102300</v>
      </c>
      <c r="L27" s="26">
        <v>30690</v>
      </c>
      <c r="M27" s="8">
        <v>3540</v>
      </c>
      <c r="N27" s="8">
        <v>109740</v>
      </c>
      <c r="O27" s="8">
        <v>32922</v>
      </c>
      <c r="P27" s="16"/>
      <c r="Q27" s="16"/>
    </row>
  </sheetData>
  <autoFilter ref="C1:C27">
    <extLst/>
  </autoFilter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南风</cp:lastModifiedBy>
  <dcterms:created xsi:type="dcterms:W3CDTF">2023-06-30T02:27:00Z</dcterms:created>
  <dcterms:modified xsi:type="dcterms:W3CDTF">2023-07-31T03:06:39Z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4EDC37D4FFD042BFB6DBD701E15EFDFC_12</vt:lpwstr>
  </property>
  <property fmtid="{D5CDD505-2E9C-101B-9397-08002B2CF9AE}" pid="3" name="KSOProductBuildVer">
    <vt:lpwstr>2052-12.1.0.15120</vt:lpwstr>
  </property>
  <property fmtid="{D5CDD505-2E9C-101B-9397-08002B2CF9AE}" pid="4" name="KSOReadingLayout">
    <vt:bool>true</vt:bool>
  </property>
</Properties>
</file>