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过期条数汇总及罚款明细" sheetId="2" r:id="rId1"/>
    <sheet name="门店过期明细" sheetId="1" r:id="rId2"/>
  </sheets>
  <externalReferences>
    <externalReference r:id="rId3"/>
  </externalReferences>
  <definedNames>
    <definedName name="_xlnm._FilterDatabase" localSheetId="0" hidden="1">过期条数汇总及罚款明细!$A$1:$D$41</definedName>
    <definedName name="_xlnm._FilterDatabase" localSheetId="1" hidden="1">门店过期明细!$A$1:$R$354</definedName>
  </definedNames>
  <calcPr calcId="144525"/>
</workbook>
</file>

<file path=xl/sharedStrings.xml><?xml version="1.0" encoding="utf-8"?>
<sst xmlns="http://schemas.openxmlformats.org/spreadsheetml/2006/main" count="5570" uniqueCount="1055">
  <si>
    <t>门店id</t>
  </si>
  <si>
    <t>门店名称</t>
  </si>
  <si>
    <t>片区名称</t>
  </si>
  <si>
    <t>计数项:过期原因</t>
  </si>
  <si>
    <t>处罚金额5元/条</t>
  </si>
  <si>
    <t>点检项分类</t>
  </si>
  <si>
    <t>点检项</t>
  </si>
  <si>
    <t>是否过期</t>
  </si>
  <si>
    <t>提交时间</t>
  </si>
  <si>
    <t>创建时间</t>
  </si>
  <si>
    <t>到期时间</t>
  </si>
  <si>
    <t>整改时间</t>
  </si>
  <si>
    <t>过期原因</t>
  </si>
  <si>
    <t>复检时间</t>
  </si>
  <si>
    <t>整改人</t>
  </si>
  <si>
    <t>当前处理人</t>
  </si>
  <si>
    <t>创建人</t>
  </si>
  <si>
    <t>问题图片</t>
  </si>
  <si>
    <t>整改图片</t>
  </si>
  <si>
    <t>问题来源</t>
  </si>
  <si>
    <t>评论</t>
  </si>
  <si>
    <t>8月大促活动</t>
  </si>
  <si>
    <t>张贴在橱窗、玻璃门腰线上方，一个门、一扇橱窗各张贴一张。正、反 两面交叉悬挂。</t>
  </si>
  <si>
    <t>已过期</t>
  </si>
  <si>
    <t>2022-08-22 15:49:59</t>
  </si>
  <si>
    <t>2022-08-22</t>
  </si>
  <si>
    <t>2022-08-25</t>
  </si>
  <si>
    <t xml:space="preserve">2022-08-26 17:55:02
</t>
  </si>
  <si>
    <t>整改过期</t>
  </si>
  <si>
    <t xml:space="preserve">2022-09-06 08:37:21
</t>
  </si>
  <si>
    <t>朱春梅</t>
  </si>
  <si>
    <t>--</t>
  </si>
  <si>
    <t>张艳</t>
  </si>
  <si>
    <t>暂无图片</t>
  </si>
  <si>
    <t>点检</t>
  </si>
  <si>
    <t xml:space="preserve"> 张艳  发现问题  2022-08-22 15:49:59
朱春梅  整改  2022-08-26 17:55:02
张艳  复检通过  2022-09-06 08:37:21
</t>
  </si>
  <si>
    <t>根据门店情况，气球是否放置每组货架上。</t>
  </si>
  <si>
    <t>2022-08-22 15:50:03</t>
  </si>
  <si>
    <t xml:space="preserve">2022-08-26 17:56:03
</t>
  </si>
  <si>
    <t xml:space="preserve">2022-09-06 08:37:19
</t>
  </si>
  <si>
    <t xml:space="preserve"> 张艳  发现问题  2022-08-22 15:50:03
朱春梅  整改  2022-08-26 17:56:03
张艳  复检通过  2022-09-06 08:37:19
</t>
  </si>
  <si>
    <t>按90公分一组货架，前三层张贴层条。</t>
  </si>
  <si>
    <t>2022-08-22 15:50:00</t>
  </si>
  <si>
    <t xml:space="preserve">2022-08-26 17:56:35
</t>
  </si>
  <si>
    <t xml:space="preserve">2022-09-06 08:37:15
</t>
  </si>
  <si>
    <t xml:space="preserve"> 张艳  发现问题  2022-08-22 15:50:00
朱春梅  整改  2022-08-26 17:56:35
张艳  复检通过  2022-09-06 08:37:15
</t>
  </si>
  <si>
    <t>夏季进门端架/进门端头灯片陈列，藿香正气口服液陈列首层；藿香正气胶囊第二层整层（正气胶囊 配上活动插卡或爆炸卡）</t>
  </si>
  <si>
    <t>2022-08-22 15:50:11</t>
  </si>
  <si>
    <t xml:space="preserve">2022-08-27 07:49:50
</t>
  </si>
  <si>
    <t xml:space="preserve">2022-09-06 08:37:09
</t>
  </si>
  <si>
    <t xml:space="preserve"> 张艳  发现问题  2022-08-22 15:50:11
朱春梅  整改  2022-08-27 07:49:50
张艳  复检通过  2022-09-06 08:37:09
</t>
  </si>
  <si>
    <t>播放活动内容</t>
  </si>
  <si>
    <t>2022-08-22 15:50:09</t>
  </si>
  <si>
    <t xml:space="preserve">2022-08-27 07:50:23
</t>
  </si>
  <si>
    <t xml:space="preserve">2022-09-06 08:37:06
</t>
  </si>
  <si>
    <t xml:space="preserve"> 张艳  发现问题  2022-08-22 15:50:09
朱春梅  整改  2022-08-27 07:50:23
张艳  复检通过  2022-09-06 08:37:06
</t>
  </si>
  <si>
    <t>摆放在店外，提供给小朋友玩耍，也可以分享图片至社群进行传播。</t>
  </si>
  <si>
    <t>2022-08-22 15:50:08</t>
  </si>
  <si>
    <t xml:space="preserve">2022-08-27 07:50:40
</t>
  </si>
  <si>
    <t xml:space="preserve">2022-09-06 08:37:04
</t>
  </si>
  <si>
    <t xml:space="preserve"> 张艳  发现问题  2022-08-22 15:50:08
朱春梅  整改  2022-08-27 07:50:40
张艳  复检通过  2022-09-06 08:37:04
</t>
  </si>
  <si>
    <t>测血压、测血糖、测尿酸是否在店外摆放桌子、凳子，为顾客免费测量？配上POP或台卡。</t>
  </si>
  <si>
    <t>2022-08-22 15:50:07</t>
  </si>
  <si>
    <t xml:space="preserve">2022-08-27 07:50:51
</t>
  </si>
  <si>
    <t xml:space="preserve">2022-09-06 08:37:01
</t>
  </si>
  <si>
    <t xml:space="preserve"> 张艳  发现问题  2022-08-22 15:50:07
朱春梅  整改  2022-08-27 07:50:51
张艳  复检通过  2022-09-06 08:37:01
</t>
  </si>
  <si>
    <t>活动期间是否循环播放，音量适中。</t>
  </si>
  <si>
    <t>2022-08-22 15:50:06</t>
  </si>
  <si>
    <t xml:space="preserve">2022-08-27 07:51:04
</t>
  </si>
  <si>
    <t xml:space="preserve">2022-09-06 08:36:58
</t>
  </si>
  <si>
    <t xml:space="preserve"> 张艳  发现问题  2022-08-22 15:50:06
朱春梅  整改  2022-08-27 07:51:04
张艳  复检通过  2022-09-06 08:36:58
</t>
  </si>
  <si>
    <t>堆头陈列，用花车、立架、周转箱、纸箱、桌子等搭建，把库存全部堆放出来，书写配上爆炸卡。（陈列畅销品种、爆款品种、如：蛋白粉、氨糖、锌钙特、金银花露、冲剂、养生堂等......）陈列丰满、无空缺、货卖堆山的感觉。</t>
  </si>
  <si>
    <t>2022-08-22 15:50:05</t>
  </si>
  <si>
    <t xml:space="preserve">2022-08-27 07:51:13
</t>
  </si>
  <si>
    <t xml:space="preserve">2022-09-06 08:36:56
</t>
  </si>
  <si>
    <t xml:space="preserve"> 张艳  发现问题  2022-08-22 15:50:05
朱春梅  整改  2022-08-27 07:51:13
张艳  复检通过  2022-09-06 08:36:56
</t>
  </si>
  <si>
    <t>1、会员免费领：金银花露全部陈列。特别提醒：门店配发的赠品。2、满128元送太极清凉冲剂，冲剂堆放配“T型架 POP”。</t>
  </si>
  <si>
    <t>2022-08-22 15:50:04</t>
  </si>
  <si>
    <t xml:space="preserve">2022-08-27 07:51:26
</t>
  </si>
  <si>
    <t xml:space="preserve">2022-09-06 08:36:53
</t>
  </si>
  <si>
    <t xml:space="preserve"> 张艳  发现问题  2022-08-22 15:50:04
朱春梅  整改  2022-08-27 07:51:26
张艳  复检通过  2022-09-06 08:36:53
</t>
  </si>
  <si>
    <t>呈现“参与活动”与“积分抵扣”字样。</t>
  </si>
  <si>
    <t>2022-08-22 15:50:02</t>
  </si>
  <si>
    <t xml:space="preserve">2022-08-27 07:51:32
</t>
  </si>
  <si>
    <t xml:space="preserve">2022-09-06 08:36:51
</t>
  </si>
  <si>
    <t xml:space="preserve"> 张艳  发现问题  2022-08-22 15:50:02
朱春梅  整改  2022-08-27 07:51:32
张艳  复检通过  2022-09-06 08:36:51
</t>
  </si>
  <si>
    <t>是否整齐平铺在进门主通道处。脚下尽量不被桌子遮挡。</t>
  </si>
  <si>
    <t>2022-08-22 15:50:01</t>
  </si>
  <si>
    <t xml:space="preserve">2022-08-27 07:51:48
</t>
  </si>
  <si>
    <t xml:space="preserve">2022-09-06 08:36:48
</t>
  </si>
  <si>
    <t xml:space="preserve"> 张艳  发现问题  2022-08-22 15:50:01
朱春梅  整改  2022-08-27 07:51:48
张艳  复检通过  2022-09-06 08:36:48
</t>
  </si>
  <si>
    <t>2022-08-22 15:48:16</t>
  </si>
  <si>
    <t xml:space="preserve">2022-08-31 20:05:33
</t>
  </si>
  <si>
    <t xml:space="preserve">2022-09-06 08:36:43
</t>
  </si>
  <si>
    <t>祁荣</t>
  </si>
  <si>
    <t xml:space="preserve"> 张艳  发现问题  2022-08-22 15:48:16
祁荣  整改  2022-08-31 20:05:33
张艳  复检通过  2022-09-06 08:36:43
</t>
  </si>
  <si>
    <t>2022-08-22 15:48:15</t>
  </si>
  <si>
    <t xml:space="preserve">2022-08-31 20:05:37
</t>
  </si>
  <si>
    <t xml:space="preserve">2022-09-06 08:36:40
</t>
  </si>
  <si>
    <t xml:space="preserve"> 张艳  发现问题  2022-08-22 15:48:15
祁荣  整改  2022-08-31 20:05:37
张艳  复检通过  2022-09-06 08:36:40
</t>
  </si>
  <si>
    <t>2022-08-22 15:48:14</t>
  </si>
  <si>
    <t xml:space="preserve">2022-08-31 20:05:40
</t>
  </si>
  <si>
    <t xml:space="preserve">2022-09-06 08:36:38
</t>
  </si>
  <si>
    <t xml:space="preserve"> 张艳  发现问题  2022-08-22 15:48:14
祁荣  整改  2022-08-31 20:05:40
张艳  复检通过  2022-09-06 08:36:38
</t>
  </si>
  <si>
    <t>2022-08-22 15:48:13</t>
  </si>
  <si>
    <t xml:space="preserve">2022-08-31 20:05:43
</t>
  </si>
  <si>
    <t xml:space="preserve">2022-09-06 08:36:34
</t>
  </si>
  <si>
    <t xml:space="preserve"> 张艳  发现问题  2022-08-22 15:48:13
祁荣  整改  2022-08-31 20:05:43
张艳  复检通过  2022-09-06 08:36:34
</t>
  </si>
  <si>
    <t>2022-08-22 15:48:12</t>
  </si>
  <si>
    <t xml:space="preserve">2022-08-31 20:05:46
</t>
  </si>
  <si>
    <t xml:space="preserve">2022-09-06 08:36:32
</t>
  </si>
  <si>
    <t xml:space="preserve"> 张艳  发现问题  2022-08-22 15:48:12
祁荣  整改  2022-08-31 20:05:46
张艳  复检通过  2022-09-06 08:36:32
</t>
  </si>
  <si>
    <t>2022-08-22 15:48:11</t>
  </si>
  <si>
    <t xml:space="preserve">2022-08-31 20:05:50
</t>
  </si>
  <si>
    <t xml:space="preserve">2022-09-06 08:36:29
</t>
  </si>
  <si>
    <t xml:space="preserve"> 张艳  发现问题  2022-08-22 15:48:11
祁荣  整改  2022-08-31 20:05:50
张艳  复检通过  2022-09-06 08:36:29
</t>
  </si>
  <si>
    <t>2022-08-22 15:48:10</t>
  </si>
  <si>
    <t xml:space="preserve">2022-08-31 20:05:53
</t>
  </si>
  <si>
    <t xml:space="preserve">2022-09-06 08:36:27
</t>
  </si>
  <si>
    <t xml:space="preserve"> 张艳  发现问题  2022-08-22 15:48:10
祁荣  整改  2022-08-31 20:05:53
张艳  复检通过  2022-09-06 08:36:27
</t>
  </si>
  <si>
    <t>2022-08-22 15:48:09</t>
  </si>
  <si>
    <t xml:space="preserve">2022-08-31 20:05:56
</t>
  </si>
  <si>
    <t xml:space="preserve">2022-09-06 08:36:24
</t>
  </si>
  <si>
    <t xml:space="preserve"> 张艳  发现问题  2022-08-22 15:48:09
祁荣  整改  2022-08-31 20:05:56
张艳  复检通过  2022-09-06 08:36:24
</t>
  </si>
  <si>
    <t>2022-08-22 15:48:08</t>
  </si>
  <si>
    <t xml:space="preserve">2022-08-31 20:06:00
</t>
  </si>
  <si>
    <t xml:space="preserve">2022-09-06 08:36:20
</t>
  </si>
  <si>
    <t xml:space="preserve"> 张艳  发现问题  2022-08-22 15:48:08
祁荣  整改  2022-08-31 20:06:00
张艳  复检通过  2022-09-06 08:36:20
</t>
  </si>
  <si>
    <t>2022-08-22 15:48:07</t>
  </si>
  <si>
    <t xml:space="preserve">2022-08-31 20:06:03
</t>
  </si>
  <si>
    <t xml:space="preserve">2022-09-06 08:36:16
</t>
  </si>
  <si>
    <t xml:space="preserve"> 张艳  发现问题  2022-08-22 15:48:07
祁荣  整改  2022-08-31 20:06:03
张艳  复检通过  2022-09-06 08:36:16
</t>
  </si>
  <si>
    <t>2022-08-22 15:48:06</t>
  </si>
  <si>
    <t xml:space="preserve">2022-08-31 20:06:06
</t>
  </si>
  <si>
    <t xml:space="preserve">2022-09-06 08:36:13
</t>
  </si>
  <si>
    <t xml:space="preserve"> 张艳  发现问题  2022-08-22 15:48:06
祁荣  整改  2022-08-31 20:06:06
张艳  复检通过  2022-09-06 08:36:13
</t>
  </si>
  <si>
    <t>2022-08-22 15:16:25</t>
  </si>
  <si>
    <t xml:space="preserve">2022-09-05 11:35:45
</t>
  </si>
  <si>
    <t/>
  </si>
  <si>
    <t>易永红</t>
  </si>
  <si>
    <t>王倩倩</t>
  </si>
  <si>
    <t xml:space="preserve"> 王倩倩  发现问题  2022-08-22 15:16:25
易永红  整改  2022-09-05 11:35:45
 已经整改请检核，门上不准贴
易永红    2022-09-05 11:36:21
 门上不准贴
</t>
  </si>
  <si>
    <t>2022-08-22 15:16:26</t>
  </si>
  <si>
    <t xml:space="preserve">2022-09-05 11:35:08
</t>
  </si>
  <si>
    <t xml:space="preserve"> 王倩倩  发现问题  2022-08-22 15:16:26
易永红  整改  2022-09-05 11:35:08
 已经整改
</t>
  </si>
  <si>
    <t>2022-08-22 15:16:27</t>
  </si>
  <si>
    <t xml:space="preserve">2022-09-05 11:34:31
</t>
  </si>
  <si>
    <t xml:space="preserve"> 王倩倩  发现问题  2022-08-22 15:16:27
易永红  整改  2022-09-05 11:34:31
 门店没有地毯
</t>
  </si>
  <si>
    <t>2022-08-22 15:16:28</t>
  </si>
  <si>
    <t xml:space="preserve">2022-09-05 11:34:09
</t>
  </si>
  <si>
    <t xml:space="preserve"> 王倩倩  发现问题  2022-08-22 15:16:28
易永红  整改  2022-09-05 11:34:09
 已经整改请检核
</t>
  </si>
  <si>
    <t>2022-08-22 15:16:29</t>
  </si>
  <si>
    <t xml:space="preserve">2022-09-05 11:32:03
</t>
  </si>
  <si>
    <t xml:space="preserve"> 王倩倩  发现问题  2022-08-22 15:16:29
易永红  整改  2022-09-05 11:32:03
 已经整改请检核
</t>
  </si>
  <si>
    <t>2022-08-22 15:16:35</t>
  </si>
  <si>
    <t xml:space="preserve">2022-09-05 11:29:48
</t>
  </si>
  <si>
    <t xml:space="preserve"> 王倩倩  发现问题  2022-08-22 15:16:35
易永红  整改  2022-09-05 11:29:48
 已经整改请检核
</t>
  </si>
  <si>
    <t>2022-08-22 15:16:36</t>
  </si>
  <si>
    <t xml:space="preserve">2022-09-05 11:27:00
</t>
  </si>
  <si>
    <t xml:space="preserve"> 王倩倩  发现问题  2022-08-22 15:16:36
易永红  整改  2022-09-05 11:27:00
 已经整改请检核
</t>
  </si>
  <si>
    <t>2022-08-22 15:16:37</t>
  </si>
  <si>
    <t xml:space="preserve">2022-09-05 11:26:22
</t>
  </si>
  <si>
    <t xml:space="preserve"> 王倩倩  发现问题  2022-08-22 15:16:37
易永红  整改  2022-09-05 11:26:22
 门口不能摆
</t>
  </si>
  <si>
    <t>2022-08-22 15:16:38</t>
  </si>
  <si>
    <t xml:space="preserve">2022-09-05 11:25:51
</t>
  </si>
  <si>
    <t xml:space="preserve"> 王倩倩  发现问题  2022-08-22 15:16:38
易永红  整改  2022-09-05 11:25:51
 已经整改请检核
</t>
  </si>
  <si>
    <t>2022-08-22 15:16:39</t>
  </si>
  <si>
    <t xml:space="preserve">2022-09-05 11:25:18
</t>
  </si>
  <si>
    <t xml:space="preserve"> 王倩倩  发现问题  2022-08-22 15:16:39
易永红  整改  2022-09-05 11:25:18
 已经整改
</t>
  </si>
  <si>
    <t>2022-08-22 15:16:40</t>
  </si>
  <si>
    <t xml:space="preserve">2022-09-05 11:23:58
</t>
  </si>
  <si>
    <t xml:space="preserve"> 王倩倩  发现问题  2022-08-22 15:16:40
易永红  整改  2022-09-05 11:23:58
 已经整改请检核
</t>
  </si>
  <si>
    <t>2022-08-22 13:12:34</t>
  </si>
  <si>
    <t xml:space="preserve">2022-09-05 10:55:34
</t>
  </si>
  <si>
    <t>涂思佩</t>
  </si>
  <si>
    <t>黄梅</t>
  </si>
  <si>
    <t xml:space="preserve"> 黄梅  发现问题  2022-08-22 13:12:34
涂思佩  整改  2022-09-05 10:55:34
</t>
  </si>
  <si>
    <t>2022-08-22 13:12:31</t>
  </si>
  <si>
    <t xml:space="preserve">2022-09-05 10:55:31
</t>
  </si>
  <si>
    <t xml:space="preserve"> 黄梅  发现问题  2022-08-22 13:12:32
涂思佩  整改  2022-09-05 10:55:31
</t>
  </si>
  <si>
    <t>2022-08-22 13:12:33</t>
  </si>
  <si>
    <t xml:space="preserve">2022-09-05 10:55:27
</t>
  </si>
  <si>
    <t xml:space="preserve"> 黄梅  发现问题  2022-08-22 13:12:33
涂思佩  整改  2022-09-05 10:55:27
</t>
  </si>
  <si>
    <t>2022-08-22 13:12:39</t>
  </si>
  <si>
    <t xml:space="preserve">2022-09-05 10:55:23
</t>
  </si>
  <si>
    <t xml:space="preserve"> 黄梅  发现问题  2022-08-22 13:12:39
涂思佩  整改  2022-09-05 10:55:23
</t>
  </si>
  <si>
    <t>2022-08-22 13:12:41</t>
  </si>
  <si>
    <t xml:space="preserve">2022-09-05 10:55:13
</t>
  </si>
  <si>
    <t xml:space="preserve"> 黄梅  发现问题  2022-08-22 13:12:41
涂思佩  整改  2022-09-05 10:55:13
</t>
  </si>
  <si>
    <t>2022-08-22 13:12:40</t>
  </si>
  <si>
    <t xml:space="preserve">2022-09-05 10:55:10
</t>
  </si>
  <si>
    <t xml:space="preserve"> 黄梅  发现问题  2022-08-22 13:12:40
涂思佩  整改  2022-09-05 10:55:10
</t>
  </si>
  <si>
    <t>2022-08-22 13:12:38</t>
  </si>
  <si>
    <t xml:space="preserve">2022-09-05 10:55:06
</t>
  </si>
  <si>
    <t xml:space="preserve"> 黄梅  发现问题  2022-08-22 13:12:38
涂思佩  整改  2022-09-05 10:55:06
</t>
  </si>
  <si>
    <t>2022-08-22 13:12:36</t>
  </si>
  <si>
    <t xml:space="preserve">2022-09-05 10:55:02
</t>
  </si>
  <si>
    <t xml:space="preserve"> 黄梅  发现问题  2022-08-22 13:12:36
涂思佩  整改  2022-09-05 10:55:02
</t>
  </si>
  <si>
    <t>2022-08-22 13:12:35</t>
  </si>
  <si>
    <t xml:space="preserve">2022-09-05 10:54:59
</t>
  </si>
  <si>
    <t xml:space="preserve"> 黄梅  发现问题  2022-08-22 13:12:35
涂思佩  整改  2022-09-05 10:54:59
</t>
  </si>
  <si>
    <t>2022-08-22 13:12:44</t>
  </si>
  <si>
    <t xml:space="preserve">2022-09-05 10:54:55
</t>
  </si>
  <si>
    <t xml:space="preserve"> 黄梅  发现问题  2022-08-22 13:12:44
涂思佩  整改  2022-09-05 10:54:55
</t>
  </si>
  <si>
    <t>2022-08-22 13:12:43</t>
  </si>
  <si>
    <t xml:space="preserve">2022-09-05 10:54:50
</t>
  </si>
  <si>
    <t xml:space="preserve"> 黄梅  发现问题  2022-08-22 13:12:43
涂思佩  整改  2022-09-05 10:54:50
</t>
  </si>
  <si>
    <t>2022-08-22 13:12:42</t>
  </si>
  <si>
    <t xml:space="preserve">2022-09-05 10:54:42
</t>
  </si>
  <si>
    <t xml:space="preserve"> 黄梅  发现问题  2022-08-22 13:12:42
涂思佩  整改  2022-09-05 10:54:42
</t>
  </si>
  <si>
    <t>店面形象（评星）</t>
  </si>
  <si>
    <t>1.店招、店门、橱窗明净通透，无污渍、无张贴残留物、无胶印</t>
  </si>
  <si>
    <t>2022-08-31 11:59:15</t>
  </si>
  <si>
    <t>2022-08-31</t>
  </si>
  <si>
    <t>2022-09-03</t>
  </si>
  <si>
    <t xml:space="preserve">2022-09-04 16:18:18
</t>
  </si>
  <si>
    <t xml:space="preserve">2022-09-05 10:08:34
</t>
  </si>
  <si>
    <t>刘秀琼</t>
  </si>
  <si>
    <t>刘琴英</t>
  </si>
  <si>
    <t>现场巡店</t>
  </si>
  <si>
    <t xml:space="preserve"> 刘琴英  发现问题  2022-08-31 11:59:15
刘秀琼  整改  2022-09-04 16:18:18
 已整改
刘琴英  复检通过  2022-09-05 10:08:34
</t>
  </si>
  <si>
    <t>9.垃圾桶：外观无污渍、垃圾无溢出</t>
  </si>
  <si>
    <t xml:space="preserve">2022-09-04 16:18:45
</t>
  </si>
  <si>
    <t xml:space="preserve">2022-09-05 10:08:31
</t>
  </si>
  <si>
    <t xml:space="preserve"> 刘琴英  发现问题  2022-08-31 11:59:15
刘秀琼  整改  2022-09-04 16:18:45
 已整改
刘琴英  复检通过  2022-09-05 10:08:31
</t>
  </si>
  <si>
    <t>12.勋章墙：干净整洁、无破损</t>
  </si>
  <si>
    <t xml:space="preserve">2022-09-04 16:19:02
</t>
  </si>
  <si>
    <t xml:space="preserve">2022-09-05 10:08:29
</t>
  </si>
  <si>
    <t xml:space="preserve"> 刘琴英  发现问题  2022-08-31 11:59:15
刘秀琼  整改  2022-09-04 16:19:02
 已整改
刘琴英  复检通过  2022-09-05 10:08:29
</t>
  </si>
  <si>
    <t>13.冷柜：温湿度记录规范、及时；冷柜商品陈列整洁；不得存放与经营活动无关的物品及私人用品</t>
  </si>
  <si>
    <t xml:space="preserve">2022-09-04 16:22:41
</t>
  </si>
  <si>
    <t xml:space="preserve">2022-09-05 10:08:26
</t>
  </si>
  <si>
    <t xml:space="preserve"> 刘琴英  发现问题  2022-08-31 11:59:15
刘秀琼  整改  2022-09-04 16:22:41
 已整改
刘琴英  复检通过  2022-09-05 10:08:26
</t>
  </si>
  <si>
    <t>清洁卫生（评星）</t>
  </si>
  <si>
    <t>3.玻璃橱窗：无污渍、无印记，不得陈列厂家无执行单的物料</t>
  </si>
  <si>
    <t xml:space="preserve">2022-09-04 16:23:07
</t>
  </si>
  <si>
    <t xml:space="preserve">2022-09-05 10:08:24
</t>
  </si>
  <si>
    <t xml:space="preserve"> 刘琴英  发现问题  2022-08-31 11:59:15
刘秀琼  整改  2022-09-04 16:23:07
 已整改
刘琴英  复检通过  2022-09-05 10:08:24
</t>
  </si>
  <si>
    <t>7.中药区地面干净，无垃圾，操作台面干净无尘</t>
  </si>
  <si>
    <t xml:space="preserve">2022-09-04 16:26:42
</t>
  </si>
  <si>
    <t xml:space="preserve">2022-09-05 10:08:21
</t>
  </si>
  <si>
    <t xml:space="preserve"> 刘琴英  发现问题  2022-08-31 11:59:15
刘秀琼  整改  2022-09-04 16:26:42
 已整改
刘琴英  复检通过  2022-09-05 10:08:21
</t>
  </si>
  <si>
    <t>陈列展示（评星）</t>
  </si>
  <si>
    <t>4.商品和标价签一一对应，标价签清晰、无破损、无缺失、无涂改</t>
  </si>
  <si>
    <t xml:space="preserve">2022-09-04 16:27:03
</t>
  </si>
  <si>
    <t xml:space="preserve">2022-09-05 10:08:18
</t>
  </si>
  <si>
    <t xml:space="preserve"> 刘琴英  发现问题  2022-08-31 11:59:15
刘秀琼  整改  2022-09-04 16:27:03
 已整改
刘琴英  复检通过  2022-09-05 10:08:18
</t>
  </si>
  <si>
    <t>2022-08-30 17:37:10</t>
  </si>
  <si>
    <t>2022-08-30</t>
  </si>
  <si>
    <t>2022-09-02</t>
  </si>
  <si>
    <t xml:space="preserve">2022-09-03 21:15:05
</t>
  </si>
  <si>
    <t xml:space="preserve">2022-09-04 10:41:57
</t>
  </si>
  <si>
    <t>高敏</t>
  </si>
  <si>
    <t xml:space="preserve"> 刘琴英  发现问题  2022-08-30 17:37:10
高敏  整改  2022-09-03 21:15:05
刘琴英  复检通过  2022-09-04 10:41:57
</t>
  </si>
  <si>
    <t>11.员工墙：员工照片、执业药师证、健康证、职务上墙公示规范、整洁</t>
  </si>
  <si>
    <t xml:space="preserve">2022-09-03 21:15:08
</t>
  </si>
  <si>
    <t xml:space="preserve">2022-09-04 10:41:54
</t>
  </si>
  <si>
    <t xml:space="preserve"> 刘琴英  发现问题  2022-08-30 17:37:10
高敏  整改  2022-09-03 21:15:08
刘琴英  复检通过  2022-09-04 10:41:54
</t>
  </si>
  <si>
    <t>2022-08-29 13:04:11</t>
  </si>
  <si>
    <t>2022-08-29</t>
  </si>
  <si>
    <t>2022-09-01</t>
  </si>
  <si>
    <t xml:space="preserve">2022-09-03 12:03:38
</t>
  </si>
  <si>
    <t xml:space="preserve">2022-09-03 15:12:35
</t>
  </si>
  <si>
    <t>杨红</t>
  </si>
  <si>
    <t xml:space="preserve"> 刘琴英  发现问题  2022-08-29 13:04:12
杨红  整改  2022-09-03 12:03:38
 已整改
刘琴英  复检通过  2022-09-03 15:12:35
</t>
  </si>
  <si>
    <t>1.白色手套触摸货架、商品、设施设备无尘</t>
  </si>
  <si>
    <t xml:space="preserve">2022-09-03 12:07:10
</t>
  </si>
  <si>
    <t xml:space="preserve">2022-09-03 15:12:33
</t>
  </si>
  <si>
    <t xml:space="preserve"> 刘琴英  发现问题  2022-08-29 13:04:12
杨红  整改  2022-09-03 12:07:10
 已整改
刘琴英  复检通过  2022-09-03 15:12:33
</t>
  </si>
  <si>
    <t xml:space="preserve">2022-09-03 12:08:49
</t>
  </si>
  <si>
    <t xml:space="preserve">2022-09-03 15:12:30
</t>
  </si>
  <si>
    <t xml:space="preserve"> 刘琴英  发现问题  2022-08-29 13:04:12
杨红  整改  2022-09-03 12:08:49
 已整改
刘琴英  复检通过  2022-09-03 15:12:30
</t>
  </si>
  <si>
    <t xml:space="preserve">2022-09-03 12:10:42
</t>
  </si>
  <si>
    <t xml:space="preserve">2022-09-03 15:12:27
</t>
  </si>
  <si>
    <t xml:space="preserve"> 刘琴英  发现问题  2022-08-29 13:04:12
杨红  整改  2022-09-03 12:10:42
 已整改
刘琴英  复检通过  2022-09-03 15:12:27
</t>
  </si>
  <si>
    <t>片区点检任务（第二批）</t>
  </si>
  <si>
    <t>周二.（1）橱窗pop陈列，有无无破损、变色、无执行单宣传的张贴。</t>
  </si>
  <si>
    <t>2022-08-30 13:59:07</t>
  </si>
  <si>
    <t>孙佳丽</t>
  </si>
  <si>
    <t>苗凯</t>
  </si>
  <si>
    <t xml:space="preserve"> 苗凯  发现问题  2022-08-30 13:59:08
</t>
  </si>
  <si>
    <t>周二.（2）店外氛围：收纳篮陈列应季品种，丰满无空缺，配活动爆炸卡。</t>
  </si>
  <si>
    <t>周一.进门桌面应季商品陈列（藿香口服液、藿香胶囊，夏桑菊，板蓝根，玄麦冲剂，百多邦喷剂），团购pop张贴，团购检测试剂pop。</t>
  </si>
  <si>
    <t>2022-08-30 14:00:35</t>
  </si>
  <si>
    <t xml:space="preserve"> 苗凯  发现问题  2022-08-30 14:00:35
</t>
  </si>
  <si>
    <t>2022-08-22 13:09:59</t>
  </si>
  <si>
    <t xml:space="preserve">2022-09-02 15:48:08
</t>
  </si>
  <si>
    <t>王慧</t>
  </si>
  <si>
    <t xml:space="preserve"> 黄梅  发现问题  2022-08-22 13:09:59
王慧  整改  2022-09-02 15:48:08
</t>
  </si>
  <si>
    <t>2022-08-22 13:10:00</t>
  </si>
  <si>
    <t xml:space="preserve">2022-09-02 15:47:36
</t>
  </si>
  <si>
    <t xml:space="preserve"> 黄梅  发现问题  2022-08-22 13:10:00
王慧  整改  2022-09-02 15:47:36
</t>
  </si>
  <si>
    <t>周五：（3）睡眠管理专区陈列宣传品种陈列。</t>
  </si>
  <si>
    <t>2022-08-24 11:13:11</t>
  </si>
  <si>
    <t>2022-08-24</t>
  </si>
  <si>
    <t>2022-08-27</t>
  </si>
  <si>
    <t xml:space="preserve">2022-08-31 08:59:35
</t>
  </si>
  <si>
    <t xml:space="preserve">2022-08-31 09:47:09
</t>
  </si>
  <si>
    <t>韩启敏</t>
  </si>
  <si>
    <t xml:space="preserve"> 苗凯  发现问题  2022-08-24 11:13:12
韩启敏  整改  2022-08-31 08:59:35
 睡眠专区品种陈列
苗凯  复检通过  2022-08-31 09:47:09
</t>
  </si>
  <si>
    <t>周五：（2）体重管理专区陈列宣传品种陈列。</t>
  </si>
  <si>
    <t xml:space="preserve">2022-08-31 09:00:17
</t>
  </si>
  <si>
    <t xml:space="preserve">2022-08-31 09:47:06
</t>
  </si>
  <si>
    <t xml:space="preserve"> 苗凯  发现问题  2022-08-24 11:13:12
韩启敏  整改  2022-08-31 09:00:17
 体重管理品种陈列
苗凯  复检通过  2022-08-31 09:47:06
</t>
  </si>
  <si>
    <t>周五：（1）进门端架灯片首层陈列是否一致，陈列品种无空缺。</t>
  </si>
  <si>
    <t xml:space="preserve">2022-08-31 09:00:52
</t>
  </si>
  <si>
    <t xml:space="preserve">2022-08-31 09:47:03
</t>
  </si>
  <si>
    <t xml:space="preserve"> 苗凯  发现问题  2022-08-24 11:13:12
韩启敏  整改  2022-08-31 09:00:52
 进门端头品种无空位
苗凯  复检通过  2022-08-31 09:47:03
</t>
  </si>
  <si>
    <t>片区主管点检任务（2022年新）</t>
  </si>
  <si>
    <t>1.货架从上到下第2层至第5层陈列“妆字号”对应类别品种；第6层至第7层陈列“医疗器械”类别品种。</t>
  </si>
  <si>
    <t>2022-08-24 11:12:17</t>
  </si>
  <si>
    <t xml:space="preserve">2022-08-31 09:02:02
</t>
  </si>
  <si>
    <t xml:space="preserve">2022-08-31 09:47:00
</t>
  </si>
  <si>
    <t xml:space="preserve"> 苗凯  发现问题  2022-08-24 11:12:17
韩启敏  整改  2022-08-31 09:02:02
 货架从上到下2-6层陈列
苗凯  复检通过  2022-08-31 09:47:00
</t>
  </si>
  <si>
    <t>周三.（1）营采6号京润面膜陈列</t>
  </si>
  <si>
    <t>2022-08-24 11:09:22</t>
  </si>
  <si>
    <t xml:space="preserve">2022-08-31 09:02:50
</t>
  </si>
  <si>
    <t xml:space="preserve">2022-08-31 09:46:57
</t>
  </si>
  <si>
    <t xml:space="preserve"> 苗凯  发现问题  2022-08-24 11:09:22
韩启敏  整改  2022-08-31 09:02:50
 营采6号陈列
苗凯  复检通过  2022-08-31 09:46:57
</t>
  </si>
  <si>
    <t>2022-08-24 11:09:20</t>
  </si>
  <si>
    <t xml:space="preserve">2022-08-31 09:03:25
</t>
  </si>
  <si>
    <t xml:space="preserve">2022-08-31 09:46:54
</t>
  </si>
  <si>
    <t xml:space="preserve"> 苗凯  发现问题  2022-08-24 11:09:20
韩启敏  整改  2022-08-31 09:03:25
 收纳蓝陈列
苗凯  复检通过  2022-08-31 09:46:54
</t>
  </si>
  <si>
    <t xml:space="preserve">2022-08-31 09:04:07
</t>
  </si>
  <si>
    <t xml:space="preserve">2022-08-31 09:46:51
</t>
  </si>
  <si>
    <t xml:space="preserve"> 苗凯  发现问题  2022-08-24 11:09:20
韩启敏  整改  2022-08-31 09:04:07
 橱窗pop陈列无破损
苗凯  复检通过  2022-08-31 09:46:51
</t>
  </si>
  <si>
    <t>周三（3）漱口水陈列</t>
  </si>
  <si>
    <t>2022-08-24 11:05:19</t>
  </si>
  <si>
    <t xml:space="preserve">2022-08-31 09:04:35
</t>
  </si>
  <si>
    <t xml:space="preserve">2022-08-31 09:46:48
</t>
  </si>
  <si>
    <t xml:space="preserve"> 苗凯  发现问题  2022-08-24 11:05:19
韩启敏  整改  2022-08-31 09:04:35
 漱口水陈列
苗凯  复检通过  2022-08-31 09:46:48
</t>
  </si>
  <si>
    <t>周三.（2）9号马油套装陈列</t>
  </si>
  <si>
    <t xml:space="preserve">2022-08-31 09:05:35
</t>
  </si>
  <si>
    <t xml:space="preserve">2022-08-31 09:46:45
</t>
  </si>
  <si>
    <t xml:space="preserve"> 苗凯  发现问题  2022-08-24 11:05:19
韩启敏  整改  2022-08-31 09:05:35
 马油陈列
苗凯  复检通过  2022-08-31 09:46:45
</t>
  </si>
  <si>
    <t xml:space="preserve">2022-08-31 09:06:20
</t>
  </si>
  <si>
    <t xml:space="preserve">2022-08-31 09:46:42
</t>
  </si>
  <si>
    <t xml:space="preserve"> 苗凯  发现问题  2022-08-24 11:05:19
韩启敏  整改  2022-08-31 09:06:20
 京润珍珠面膜陈列
苗凯  复检通过  2022-08-31 09:46:42
</t>
  </si>
  <si>
    <t>2022-08-24 11:10:36</t>
  </si>
  <si>
    <t xml:space="preserve">2022-08-31 09:16:11
</t>
  </si>
  <si>
    <t xml:space="preserve">2022-08-31 09:46:39
</t>
  </si>
  <si>
    <t xml:space="preserve"> 苗凯  发现问题  2022-08-24 11:10:36
韩启敏  整改  2022-08-31 09:16:11
 团购张贴
苗凯  复检通过  2022-08-31 09:46:39
</t>
  </si>
  <si>
    <t>2022-08-22 13:13:50</t>
  </si>
  <si>
    <t xml:space="preserve">2022-08-29 10:41:14
</t>
  </si>
  <si>
    <t>程改</t>
  </si>
  <si>
    <t xml:space="preserve"> 黄梅  发现问题  2022-08-22 13:13:50
程改  整改  2022-08-29 10:41:14
</t>
  </si>
  <si>
    <t>2022-08-22 13:13:47</t>
  </si>
  <si>
    <t xml:space="preserve">2022-08-29 10:40:11
</t>
  </si>
  <si>
    <t xml:space="preserve"> 黄梅  发现问题  2022-08-22 13:13:47
程改  整改  2022-08-29 10:40:11
</t>
  </si>
  <si>
    <t>2022-08-22 13:13:48</t>
  </si>
  <si>
    <t xml:space="preserve">2022-08-29 10:34:42
</t>
  </si>
  <si>
    <t xml:space="preserve"> 黄梅  发现问题  2022-08-22 13:13:48
程改  整改  2022-08-29 10:34:42
</t>
  </si>
  <si>
    <t>2022-08-22 13:13:43</t>
  </si>
  <si>
    <t xml:space="preserve">2022-08-29 10:34:09
</t>
  </si>
  <si>
    <t xml:space="preserve"> 黄梅  发现问题  2022-08-22 13:13:43
程改  整改  2022-08-29 10:34:09
 我们没得地贴
</t>
  </si>
  <si>
    <t>2022-08-22 13:13:45</t>
  </si>
  <si>
    <t xml:space="preserve">2022-08-29 10:28:23
</t>
  </si>
  <si>
    <t xml:space="preserve"> 黄梅  发现问题  2022-08-22 13:13:46
程改  整改  2022-08-29 10:28:23
</t>
  </si>
  <si>
    <t>2022-08-22 13:13:41</t>
  </si>
  <si>
    <t xml:space="preserve">2022-08-29 10:25:20
</t>
  </si>
  <si>
    <t xml:space="preserve"> 黄梅  发现问题  2022-08-22 13:13:41
程改  整改  2022-08-29 10:25:20
</t>
  </si>
  <si>
    <t>2022-08-22 13:13:44</t>
  </si>
  <si>
    <t xml:space="preserve">2022-08-29 10:20:29
</t>
  </si>
  <si>
    <t xml:space="preserve"> 黄梅  发现问题  2022-08-22 13:13:45
程改  整改  2022-08-29 10:20:29
</t>
  </si>
  <si>
    <t>2022-08-22 13:13:42</t>
  </si>
  <si>
    <t xml:space="preserve">2022-08-29 10:19:58
</t>
  </si>
  <si>
    <t xml:space="preserve"> 黄梅  发现问题  2022-08-22 13:13:42
程改  整改  2022-08-29 10:19:58
</t>
  </si>
  <si>
    <t>2022-08-22 13:13:52</t>
  </si>
  <si>
    <t xml:space="preserve">2022-08-29 10:18:10
</t>
  </si>
  <si>
    <t xml:space="preserve"> 黄梅  发现问题  2022-08-22 13:13:52
程改  整改  2022-08-29 10:18:10
</t>
  </si>
  <si>
    <t>2022-08-22 13:13:53</t>
  </si>
  <si>
    <t xml:space="preserve">2022-08-29 10:17:45
</t>
  </si>
  <si>
    <t xml:space="preserve"> 黄梅  发现问题  2022-08-22 13:13:53
程改  整改  2022-08-29 10:17:45
</t>
  </si>
  <si>
    <t>2022-08-22 13:13:51</t>
  </si>
  <si>
    <t xml:space="preserve">2022-08-29 10:16:58
</t>
  </si>
  <si>
    <t xml:space="preserve"> 黄梅  发现问题  2022-08-22 13:13:51
程改  整改  2022-08-29 10:16:58
 我们店没有玩具
</t>
  </si>
  <si>
    <t>2022-08-22 13:13:49</t>
  </si>
  <si>
    <t xml:space="preserve">2022-08-29 10:14:53
</t>
  </si>
  <si>
    <t xml:space="preserve"> 黄梅  发现问题  2022-08-22 13:13:49
程改  整改  2022-08-29 10:14:53
</t>
  </si>
  <si>
    <t>人员与培训（质管部专用）</t>
  </si>
  <si>
    <t>人员相片、执业药师证、健康证上墙公示</t>
  </si>
  <si>
    <t>2022-08-23 11:41:43</t>
  </si>
  <si>
    <t>2022-08-23</t>
  </si>
  <si>
    <t>2022-08-26</t>
  </si>
  <si>
    <t xml:space="preserve">2022-08-28 10:41:30
</t>
  </si>
  <si>
    <t xml:space="preserve">2022-08-28 21:24:03
</t>
  </si>
  <si>
    <t>文淼</t>
  </si>
  <si>
    <t>朱朝霞</t>
  </si>
  <si>
    <t xml:space="preserve"> 朱朝霞  发现问题  2022-08-23 11:41:44
文淼  整改  2022-08-28 10:41:30
朱朝霞  复检通过  2022-08-28 21:24:03
</t>
  </si>
  <si>
    <t>2022-08-24 11:05:07</t>
  </si>
  <si>
    <t xml:space="preserve"> 苗凯  发现问题  2022-08-24 11:05:07
</t>
  </si>
  <si>
    <t>2022-08-24 11:10:26</t>
  </si>
  <si>
    <t xml:space="preserve"> 苗凯  发现问题  2022-08-24 11:10:26
</t>
  </si>
  <si>
    <t>2022-08-22 14:14:03</t>
  </si>
  <si>
    <t xml:space="preserve">2022-08-27 11:56:48
</t>
  </si>
  <si>
    <t>朱文艺</t>
  </si>
  <si>
    <t xml:space="preserve"> 王倩倩  发现问题  2022-08-22 14:14:03
朱文艺  整改  2022-08-27 11:56:48
</t>
  </si>
  <si>
    <t>2022-08-22 14:14:05</t>
  </si>
  <si>
    <t xml:space="preserve">2022-08-27 11:56:44
</t>
  </si>
  <si>
    <t xml:space="preserve"> 王倩倩  发现问题  2022-08-22 14:14:05
朱文艺  整改  2022-08-27 11:56:44
</t>
  </si>
  <si>
    <t>2022-08-22 14:14:06</t>
  </si>
  <si>
    <t xml:space="preserve">2022-08-27 11:56:40
</t>
  </si>
  <si>
    <t xml:space="preserve"> 王倩倩  发现问题  2022-08-22 14:14:06
朱文艺  整改  2022-08-27 11:56:40
</t>
  </si>
  <si>
    <t>2022-08-22 14:13:55</t>
  </si>
  <si>
    <t xml:space="preserve">2022-08-27 11:56:36
</t>
  </si>
  <si>
    <t xml:space="preserve"> 王倩倩  发现问题  2022-08-22 14:13:55
朱文艺  整改  2022-08-27 11:56:36
</t>
  </si>
  <si>
    <t>2022-08-22 14:13:56</t>
  </si>
  <si>
    <t xml:space="preserve">2022-08-27 11:56:32
</t>
  </si>
  <si>
    <t xml:space="preserve"> 王倩倩  发现问题  2022-08-22 14:13:56
朱文艺  整改  2022-08-27 11:56:32
</t>
  </si>
  <si>
    <t>2022-08-22 14:13:58</t>
  </si>
  <si>
    <t xml:space="preserve">2022-08-27 11:56:28
</t>
  </si>
  <si>
    <t xml:space="preserve"> 王倩倩  发现问题  2022-08-22 14:13:58
朱文艺  整改  2022-08-27 11:56:28
</t>
  </si>
  <si>
    <t>2022-08-22 14:13:59</t>
  </si>
  <si>
    <t xml:space="preserve">2022-08-27 11:56:24
</t>
  </si>
  <si>
    <t xml:space="preserve"> 王倩倩  发现问题  2022-08-22 14:13:59
朱文艺  整改  2022-08-27 11:56:24
</t>
  </si>
  <si>
    <t>2022-08-22 14:14:00</t>
  </si>
  <si>
    <t xml:space="preserve">2022-08-27 11:56:20
</t>
  </si>
  <si>
    <t xml:space="preserve"> 王倩倩  发现问题  2022-08-22 14:14:00
朱文艺  整改  2022-08-27 11:56:20
</t>
  </si>
  <si>
    <t>2022-08-22 14:14:01</t>
  </si>
  <si>
    <t xml:space="preserve">2022-08-27 11:56:15
</t>
  </si>
  <si>
    <t xml:space="preserve"> 王倩倩  发现问题  2022-08-22 14:14:01
朱文艺  整改  2022-08-27 11:56:15
</t>
  </si>
  <si>
    <t>2022-08-22 14:14:02</t>
  </si>
  <si>
    <t xml:space="preserve">2022-08-27 11:56:09
</t>
  </si>
  <si>
    <t xml:space="preserve"> 王倩倩  发现问题  2022-08-22 14:14:02
朱文艺  整改  2022-08-27 11:56:09
</t>
  </si>
  <si>
    <t>2022-08-22 14:13:46</t>
  </si>
  <si>
    <t xml:space="preserve">2022-08-27 11:56:03
</t>
  </si>
  <si>
    <t xml:space="preserve"> 王倩倩  发现问题  2022-08-22 14:13:46
朱文艺  整改  2022-08-27 11:56:03
</t>
  </si>
  <si>
    <t>2022-08-22 14:13:44</t>
  </si>
  <si>
    <t xml:space="preserve">2022-08-27 11:55:49
</t>
  </si>
  <si>
    <t xml:space="preserve"> 王倩倩  发现问题  2022-08-22 14:13:45
朱文艺  整改  2022-08-27 11:55:49
</t>
  </si>
  <si>
    <t>2022-08-22 14:18:07</t>
  </si>
  <si>
    <t xml:space="preserve">2022-08-26 18:30:05
</t>
  </si>
  <si>
    <t>邹惠</t>
  </si>
  <si>
    <t xml:space="preserve"> 王倩倩  发现问题  2022-08-22 14:18:07
邹惠  整改  2022-08-26 18:30:05
 下场活动提前做好准备
</t>
  </si>
  <si>
    <t>2022-08-22 11:55:56</t>
  </si>
  <si>
    <t xml:space="preserve">2022-08-26 09:15:29
</t>
  </si>
  <si>
    <t>叶程</t>
  </si>
  <si>
    <t>刁晓梅</t>
  </si>
  <si>
    <t xml:space="preserve"> 刁晓梅  发现问题  2022-08-22 11:55:56
叶程  整改  2022-08-26 09:15:29
</t>
  </si>
  <si>
    <t>2022-08-22 11:55:53</t>
  </si>
  <si>
    <t xml:space="preserve">2022-08-26 09:15:16
</t>
  </si>
  <si>
    <t xml:space="preserve"> 刁晓梅  发现问题  2022-08-22 11:55:53
叶程  整改  2022-08-26 09:15:16
</t>
  </si>
  <si>
    <t>2022-08-22 11:55:45</t>
  </si>
  <si>
    <t xml:space="preserve">2022-08-26 09:10:24
</t>
  </si>
  <si>
    <t xml:space="preserve"> 刁晓梅  发现问题  2022-08-22 11:55:45
叶程  整改  2022-08-26 09:10:24
</t>
  </si>
  <si>
    <t>2022-08-22 11:55:41</t>
  </si>
  <si>
    <t xml:space="preserve">2022-08-26 09:03:14
</t>
  </si>
  <si>
    <t xml:space="preserve"> 刁晓梅  发现问题  2022-08-22 11:55:41
叶程  整改  2022-08-26 09:03:14
</t>
  </si>
  <si>
    <t>2022-08-22 11:55:55</t>
  </si>
  <si>
    <t xml:space="preserve">2022-08-26 09:03:02
</t>
  </si>
  <si>
    <t xml:space="preserve"> 刁晓梅  发现问题  2022-08-22 11:55:55
叶程  整改  2022-08-26 09:03:02
</t>
  </si>
  <si>
    <t>2022-08-22 11:55:54</t>
  </si>
  <si>
    <t xml:space="preserve">2022-08-26 09:00:46
</t>
  </si>
  <si>
    <t xml:space="preserve"> 刁晓梅  发现问题  2022-08-22 11:55:54
叶程  整改  2022-08-26 09:00:46
</t>
  </si>
  <si>
    <t>2022-08-22 11:55:42</t>
  </si>
  <si>
    <t xml:space="preserve">2022-08-26 08:58:49
</t>
  </si>
  <si>
    <t xml:space="preserve"> 刁晓梅  发现问题  2022-08-22 11:55:42
叶程  整改  2022-08-26 08:58:49
</t>
  </si>
  <si>
    <t>2022-08-22 11:55:43</t>
  </si>
  <si>
    <t xml:space="preserve">2022-08-26 08:58:23
</t>
  </si>
  <si>
    <t xml:space="preserve"> 刁晓梅  发现问题  2022-08-22 11:55:43
叶程  整改  2022-08-26 08:58:23
</t>
  </si>
  <si>
    <t>2022-08-22 11:55:44</t>
  </si>
  <si>
    <t xml:space="preserve">2022-08-26 08:58:07
</t>
  </si>
  <si>
    <t xml:space="preserve"> 刁晓梅  发现问题  2022-08-22 11:55:44
叶程  整改  2022-08-26 08:58:07
</t>
  </si>
  <si>
    <t>2022-08-22 11:55:49</t>
  </si>
  <si>
    <t xml:space="preserve">2022-08-26 08:57:06
</t>
  </si>
  <si>
    <t xml:space="preserve"> 刁晓梅  发现问题  2022-08-22 11:55:50
叶程  整改  2022-08-26 08:57:06
</t>
  </si>
  <si>
    <t>2022-08-22 11:55:51</t>
  </si>
  <si>
    <t xml:space="preserve">2022-08-26 08:56:55
</t>
  </si>
  <si>
    <t xml:space="preserve"> 刁晓梅  发现问题  2022-08-22 11:55:51
叶程  整改  2022-08-26 08:56:55
</t>
  </si>
  <si>
    <t>2022-08-22 11:55:52</t>
  </si>
  <si>
    <t xml:space="preserve">2022-08-26 08:51:51
</t>
  </si>
  <si>
    <t xml:space="preserve"> 刁晓梅  发现问题  2022-08-22 11:55:52
叶程  整改  2022-08-26 08:51:51
</t>
  </si>
  <si>
    <t>2022-08-22 15:42:02</t>
  </si>
  <si>
    <t>黄杨</t>
  </si>
  <si>
    <t xml:space="preserve"> 张艳  发现问题  2022-08-22 15:42:03
</t>
  </si>
  <si>
    <t>2022-08-22 15:42:04</t>
  </si>
  <si>
    <t xml:space="preserve"> 张艳  发现问题  2022-08-22 15:42:04
</t>
  </si>
  <si>
    <t>2022-08-22 15:42:05</t>
  </si>
  <si>
    <t xml:space="preserve"> 张艳  发现问题  2022-08-22 15:42:05
</t>
  </si>
  <si>
    <t>2022-08-22 15:42:06</t>
  </si>
  <si>
    <t xml:space="preserve"> 张艳  发现问题  2022-08-22 15:42:06
</t>
  </si>
  <si>
    <t>2022-08-22 15:42:07</t>
  </si>
  <si>
    <t xml:space="preserve"> 张艳  发现问题  2022-08-22 15:42:07
</t>
  </si>
  <si>
    <t>2022-08-22 15:42:15</t>
  </si>
  <si>
    <t>黄雨</t>
  </si>
  <si>
    <t xml:space="preserve"> 张艳  发现问题  2022-08-22 15:42:15
</t>
  </si>
  <si>
    <t>2022-08-22 15:42:16</t>
  </si>
  <si>
    <t xml:space="preserve"> 张艳  发现问题  2022-08-22 15:42:16
</t>
  </si>
  <si>
    <t>2022-08-22 15:42:17</t>
  </si>
  <si>
    <t xml:space="preserve"> 张艳  发现问题  2022-08-22 15:42:17
</t>
  </si>
  <si>
    <t>2022-08-22 15:42:19</t>
  </si>
  <si>
    <t xml:space="preserve"> 张艳  发现问题  2022-08-22 15:42:19
</t>
  </si>
  <si>
    <t>2022-08-22 15:42:20</t>
  </si>
  <si>
    <t xml:space="preserve"> 张艳  发现问题  2022-08-22 15:42:20
</t>
  </si>
  <si>
    <t>2022-08-22 15:42:21</t>
  </si>
  <si>
    <t xml:space="preserve"> 张艳  发现问题  2022-08-22 15:42:21
</t>
  </si>
  <si>
    <t>2022-08-22 15:42:22</t>
  </si>
  <si>
    <t xml:space="preserve"> 张艳  发现问题  2022-08-22 15:42:22
</t>
  </si>
  <si>
    <t>2022-08-22 15:42:23</t>
  </si>
  <si>
    <t xml:space="preserve"> 张艳  发现问题  2022-08-22 15:42:23
</t>
  </si>
  <si>
    <t>2022-08-22 15:42:24</t>
  </si>
  <si>
    <t xml:space="preserve"> 张艳  发现问题  2022-08-22 15:42:24
</t>
  </si>
  <si>
    <t>2022-08-22 15:42:26</t>
  </si>
  <si>
    <t xml:space="preserve"> 张艳  发现问题  2022-08-22 15:42:26
</t>
  </si>
  <si>
    <t>2022-08-22 15:42:27</t>
  </si>
  <si>
    <t xml:space="preserve"> 张艳  发现问题  2022-08-22 15:42:27
</t>
  </si>
  <si>
    <t>2022-08-22 15:42:28</t>
  </si>
  <si>
    <t xml:space="preserve"> 张艳  发现问题  2022-08-22 15:42:28
</t>
  </si>
  <si>
    <t>2022-08-22 15:47:07</t>
  </si>
  <si>
    <t>张丹</t>
  </si>
  <si>
    <t xml:space="preserve"> 张艳  发现问题  2022-08-22 15:47:07
</t>
  </si>
  <si>
    <t>2022-08-22 15:47:08</t>
  </si>
  <si>
    <t xml:space="preserve"> 张艳  发现问题  2022-08-22 15:47:08
</t>
  </si>
  <si>
    <t>2022-08-22 15:47:09</t>
  </si>
  <si>
    <t xml:space="preserve"> 张艳  发现问题  2022-08-22 15:47:09
</t>
  </si>
  <si>
    <t>2022-08-22 15:47:10</t>
  </si>
  <si>
    <t xml:space="preserve"> 张艳  发现问题  2022-08-22 15:47:10
</t>
  </si>
  <si>
    <t>2022-08-22 15:47:11</t>
  </si>
  <si>
    <t xml:space="preserve"> 张艳  发现问题  2022-08-22 15:47:11
</t>
  </si>
  <si>
    <t>2022-08-22 15:47:12</t>
  </si>
  <si>
    <t xml:space="preserve"> 张艳  发现问题  2022-08-22 15:47:12
</t>
  </si>
  <si>
    <t>2022-08-22 15:47:13</t>
  </si>
  <si>
    <t xml:space="preserve"> 张艳  发现问题  2022-08-22 15:47:13
</t>
  </si>
  <si>
    <t>2022-08-22 15:47:14</t>
  </si>
  <si>
    <t xml:space="preserve"> 张艳  发现问题  2022-08-22 15:47:14
</t>
  </si>
  <si>
    <t>2022-08-22 15:47:15</t>
  </si>
  <si>
    <t xml:space="preserve"> 张艳  发现问题  2022-08-22 15:47:15
</t>
  </si>
  <si>
    <t>2022-08-22 15:47:16</t>
  </si>
  <si>
    <t xml:space="preserve"> 张艳  发现问题  2022-08-22 15:47:16
</t>
  </si>
  <si>
    <t>2022-08-22 15:47:17</t>
  </si>
  <si>
    <t xml:space="preserve"> 张艳  发现问题  2022-08-22 15:47:17
</t>
  </si>
  <si>
    <t>2022-08-22 15:47:18</t>
  </si>
  <si>
    <t xml:space="preserve"> 张艳  发现问题  2022-08-22 15:47:18
</t>
  </si>
  <si>
    <t>2022-08-22 15:49:24</t>
  </si>
  <si>
    <t>王燕丽</t>
  </si>
  <si>
    <t xml:space="preserve"> 张艳  发现问题  2022-08-22 15:49:24
</t>
  </si>
  <si>
    <t>2022-08-22 15:49:28</t>
  </si>
  <si>
    <t xml:space="preserve"> 张艳  发现问题  2022-08-22 15:49:28
</t>
  </si>
  <si>
    <t>2022-08-22 15:49:29</t>
  </si>
  <si>
    <t xml:space="preserve"> 张艳  发现问题  2022-08-22 15:49:29
</t>
  </si>
  <si>
    <t>2022-08-22 15:49:30</t>
  </si>
  <si>
    <t xml:space="preserve"> 张艳  发现问题  2022-08-22 15:49:30
</t>
  </si>
  <si>
    <t>2022-08-22 15:49:31</t>
  </si>
  <si>
    <t xml:space="preserve"> 张艳  发现问题  2022-08-22 15:49:31
</t>
  </si>
  <si>
    <t>2022-08-22 15:49:32</t>
  </si>
  <si>
    <t xml:space="preserve"> 张艳  发现问题  2022-08-22 15:49:32
</t>
  </si>
  <si>
    <t>2022-08-22 15:49:33</t>
  </si>
  <si>
    <t xml:space="preserve"> 张艳  发现问题  2022-08-22 15:49:33
</t>
  </si>
  <si>
    <t>2022-08-22 15:49:34</t>
  </si>
  <si>
    <t xml:space="preserve"> 张艳  发现问题  2022-08-22 15:49:34
</t>
  </si>
  <si>
    <t>2022-08-22 15:49:35</t>
  </si>
  <si>
    <t xml:space="preserve"> 张艳  发现问题  2022-08-22 15:49:35
</t>
  </si>
  <si>
    <t>2022-08-22 15:49:36</t>
  </si>
  <si>
    <t xml:space="preserve"> 张艳  发现问题  2022-08-22 15:49:36
</t>
  </si>
  <si>
    <t>2022-08-22 15:49:37</t>
  </si>
  <si>
    <t xml:space="preserve"> 张艳  发现问题  2022-08-22 15:49:37
</t>
  </si>
  <si>
    <t>2022-08-22 15:49:38</t>
  </si>
  <si>
    <t xml:space="preserve"> 张艳  发现问题  2022-08-22 15:49:38
</t>
  </si>
  <si>
    <t>2022-08-22 15:12:20</t>
  </si>
  <si>
    <t>谭凤旭</t>
  </si>
  <si>
    <t xml:space="preserve"> 王倩倩  发现问题  2022-08-22 15:12:20
</t>
  </si>
  <si>
    <t>2022-08-22 15:12:21</t>
  </si>
  <si>
    <t xml:space="preserve"> 王倩倩  发现问题  2022-08-22 15:12:21
</t>
  </si>
  <si>
    <t>2022-08-22 15:12:22</t>
  </si>
  <si>
    <t xml:space="preserve"> 王倩倩  发现问题  2022-08-22 15:12:22
</t>
  </si>
  <si>
    <t>2022-08-22 15:12:23</t>
  </si>
  <si>
    <t xml:space="preserve"> 王倩倩  发现问题  2022-08-22 15:12:23
</t>
  </si>
  <si>
    <t>2022-08-22 15:12:24</t>
  </si>
  <si>
    <t xml:space="preserve"> 王倩倩  发现问题  2022-08-22 15:12:24
</t>
  </si>
  <si>
    <t>2022-08-22 15:12:25</t>
  </si>
  <si>
    <t xml:space="preserve"> 王倩倩  发现问题  2022-08-22 15:12:25
</t>
  </si>
  <si>
    <t>2022-08-22 15:12:26</t>
  </si>
  <si>
    <t xml:space="preserve"> 王倩倩  发现问题  2022-08-22 15:12:26
</t>
  </si>
  <si>
    <t>2022-08-22 15:12:27</t>
  </si>
  <si>
    <t xml:space="preserve"> 王倩倩  发现问题  2022-08-22 15:12:27
</t>
  </si>
  <si>
    <t>2022-08-22 15:12:28</t>
  </si>
  <si>
    <t xml:space="preserve"> 王倩倩  发现问题  2022-08-22 15:12:28
</t>
  </si>
  <si>
    <t xml:space="preserve"> 王倩倩  发现问题  2022-08-22 15:12:29
</t>
  </si>
  <si>
    <t>2022-08-22 15:12:29</t>
  </si>
  <si>
    <t>2022-08-22 15:12:30</t>
  </si>
  <si>
    <t xml:space="preserve"> 王倩倩  发现问题  2022-08-22 15:12:30
纪莉萍    2022-09-01 11:30:56
 活动完了
</t>
  </si>
  <si>
    <t>2022-08-22 15:41:16</t>
  </si>
  <si>
    <t xml:space="preserve"> 张艳  发现问题  2022-08-22 15:41:16
</t>
  </si>
  <si>
    <t>2022-08-22 15:41:17</t>
  </si>
  <si>
    <t xml:space="preserve"> 张艳  发现问题  2022-08-22 15:41:17
</t>
  </si>
  <si>
    <t>2022-08-22 15:41:18</t>
  </si>
  <si>
    <t xml:space="preserve"> 张艳  发现问题  2022-08-22 15:41:18
</t>
  </si>
  <si>
    <t>2022-08-22 15:41:19</t>
  </si>
  <si>
    <t xml:space="preserve"> 张艳  发现问题  2022-08-22 15:41:19
</t>
  </si>
  <si>
    <t>2022-08-22 15:41:20</t>
  </si>
  <si>
    <t xml:space="preserve"> 张艳  发现问题  2022-08-22 15:41:20
</t>
  </si>
  <si>
    <t>2022-08-22 15:42:01</t>
  </si>
  <si>
    <t xml:space="preserve"> 张艳  发现问题  2022-08-22 15:42:01
</t>
  </si>
  <si>
    <t>2022-08-22 13:14:45</t>
  </si>
  <si>
    <t>吕显杨</t>
  </si>
  <si>
    <t xml:space="preserve"> 黄梅  发现问题  2022-08-22 13:14:45
</t>
  </si>
  <si>
    <t>2022-08-22 13:14:46</t>
  </si>
  <si>
    <t xml:space="preserve"> 黄梅  发现问题  2022-08-22 13:14:46
</t>
  </si>
  <si>
    <t>2022-08-22 13:14:47</t>
  </si>
  <si>
    <t xml:space="preserve"> 黄梅  发现问题  2022-08-22 13:14:47
</t>
  </si>
  <si>
    <t>2022-08-22 13:14:49</t>
  </si>
  <si>
    <t xml:space="preserve"> 黄梅  发现问题  2022-08-22 13:14:49
</t>
  </si>
  <si>
    <t>2022-08-22 13:14:50</t>
  </si>
  <si>
    <t xml:space="preserve"> 黄梅  发现问题  2022-08-22 13:14:50
</t>
  </si>
  <si>
    <t>2022-08-22 13:14:51</t>
  </si>
  <si>
    <t xml:space="preserve"> 黄梅  发现问题  2022-08-22 13:14:51
</t>
  </si>
  <si>
    <t>2022-08-22 13:14:52</t>
  </si>
  <si>
    <t xml:space="preserve"> 黄梅  发现问题  2022-08-22 13:14:52
</t>
  </si>
  <si>
    <t>2022-08-22 13:14:53</t>
  </si>
  <si>
    <t xml:space="preserve"> 黄梅  发现问题  2022-08-22 13:14:53
</t>
  </si>
  <si>
    <t>2022-08-22 14:14:20</t>
  </si>
  <si>
    <t>任远芳</t>
  </si>
  <si>
    <t xml:space="preserve"> 王倩倩  发现问题  2022-08-22 14:14:21
</t>
  </si>
  <si>
    <t>2022-08-22 14:14:26</t>
  </si>
  <si>
    <t xml:space="preserve"> 王倩倩  发现问题  2022-08-22 14:14:26
</t>
  </si>
  <si>
    <t>2022-08-22 14:14:35</t>
  </si>
  <si>
    <t>李蕊如</t>
  </si>
  <si>
    <t xml:space="preserve"> 王倩倩  发现问题  2022-08-22 14:14:35
</t>
  </si>
  <si>
    <t>2022-08-22 14:14:36</t>
  </si>
  <si>
    <t xml:space="preserve"> 王倩倩  发现问题  2022-08-22 14:14:36
</t>
  </si>
  <si>
    <t>2022-08-22 14:14:37</t>
  </si>
  <si>
    <t xml:space="preserve"> 王倩倩  发现问题  2022-08-22 14:14:37
</t>
  </si>
  <si>
    <t>2022-08-22 14:14:38</t>
  </si>
  <si>
    <t xml:space="preserve"> 王倩倩  发现问题  2022-08-22 14:14:39
</t>
  </si>
  <si>
    <t>2022-08-22 14:14:45</t>
  </si>
  <si>
    <t xml:space="preserve"> 王倩倩  发现问题  2022-08-22 14:14:45
</t>
  </si>
  <si>
    <t>2022-08-22 14:14:46</t>
  </si>
  <si>
    <t xml:space="preserve"> 王倩倩  发现问题  2022-08-22 14:14:46
</t>
  </si>
  <si>
    <t>2022-08-22 14:14:47</t>
  </si>
  <si>
    <t xml:space="preserve"> 王倩倩  发现问题  2022-08-22 14:14:47
</t>
  </si>
  <si>
    <t>2022-08-22 14:14:48</t>
  </si>
  <si>
    <t xml:space="preserve"> 王倩倩  发现问题  2022-08-22 14:14:48
</t>
  </si>
  <si>
    <t>2022-08-22 14:14:49</t>
  </si>
  <si>
    <t xml:space="preserve"> 王倩倩  发现问题  2022-08-22 14:14:49
</t>
  </si>
  <si>
    <t>2022-08-22 14:14:50</t>
  </si>
  <si>
    <t xml:space="preserve"> 王倩倩  发现问题  2022-08-22 14:14:50
</t>
  </si>
  <si>
    <t>2022-08-22 15:11:19</t>
  </si>
  <si>
    <t>黄兴中</t>
  </si>
  <si>
    <t xml:space="preserve"> 王倩倩  发现问题  2022-08-22 15:11:20
黄兴中  整改（不予整改）  2022-08-22 18:32:43
 已处理
</t>
  </si>
  <si>
    <t>2022-08-22 13:11:36</t>
  </si>
  <si>
    <t>田兰</t>
  </si>
  <si>
    <t xml:space="preserve"> 刁晓梅  发现问题  2022-08-22 13:11:36
</t>
  </si>
  <si>
    <t>2022-08-22 13:14:35</t>
  </si>
  <si>
    <t xml:space="preserve"> 黄梅  发现问题  2022-08-22 13:14:35
</t>
  </si>
  <si>
    <t>2022-08-22 13:14:36</t>
  </si>
  <si>
    <t xml:space="preserve"> 黄梅  发现问题  2022-08-22 13:14:36
</t>
  </si>
  <si>
    <t>2022-08-22 13:14:37</t>
  </si>
  <si>
    <t xml:space="preserve"> 黄梅  发现问题  2022-08-22 13:14:37
</t>
  </si>
  <si>
    <t>2022-08-22 13:14:38</t>
  </si>
  <si>
    <t xml:space="preserve"> 黄梅  发现问题  2022-08-22 13:14:38
</t>
  </si>
  <si>
    <t>2022-08-22 13:10:30</t>
  </si>
  <si>
    <t>邹芊</t>
  </si>
  <si>
    <t xml:space="preserve"> 黄梅  发现问题  2022-08-22 13:10:30
</t>
  </si>
  <si>
    <t>2022-08-22 13:10:31</t>
  </si>
  <si>
    <t xml:space="preserve"> 黄梅  发现问题  2022-08-22 13:10:31
</t>
  </si>
  <si>
    <t>2022-08-22 13:10:32</t>
  </si>
  <si>
    <t xml:space="preserve"> 黄梅  发现问题  2022-08-22 13:10:32
</t>
  </si>
  <si>
    <t>2022-08-22 13:10:33</t>
  </si>
  <si>
    <t xml:space="preserve"> 黄梅  发现问题  2022-08-22 13:10:33
</t>
  </si>
  <si>
    <t>2022-08-22 13:10:34</t>
  </si>
  <si>
    <t xml:space="preserve"> 黄梅  发现问题  2022-08-22 13:10:34
</t>
  </si>
  <si>
    <t>2022-08-22 13:10:41</t>
  </si>
  <si>
    <t>罗豪</t>
  </si>
  <si>
    <t xml:space="preserve"> 刁晓梅  发现问题  2022-08-22 13:10:41
李佳岭    2022-08-22 18:50:01
 因为高新区市场所检查，不允许张贴在橱窗上
</t>
  </si>
  <si>
    <t>2022-08-22 13:10:42</t>
  </si>
  <si>
    <t xml:space="preserve"> 刁晓梅  发现问题  2022-08-22 13:10:42
李佳岭    2022-08-22 18:50:32
 已整改
</t>
  </si>
  <si>
    <t>2022-08-22 13:10:43</t>
  </si>
  <si>
    <t xml:space="preserve"> 刁晓梅  发现问题  2022-08-22 13:10:43
李佳岭    2022-08-22 18:51:11
 已整改
</t>
  </si>
  <si>
    <t>2022-08-22 13:10:44</t>
  </si>
  <si>
    <t xml:space="preserve"> 刁晓梅  发现问题  2022-08-22 13:10:44
李佳岭    2022-08-22 18:51:41
 已整改
</t>
  </si>
  <si>
    <t xml:space="preserve"> 刁晓梅  发现问题  2022-08-22 13:10:44
李佳岭    2022-08-22 18:48:54
 已整改
</t>
  </si>
  <si>
    <t>2022-08-22 13:10:45</t>
  </si>
  <si>
    <t xml:space="preserve"> 刁晓梅  发现问题  2022-08-22 13:10:45
李佳岭    2022-08-22 18:48:19
 已整改
</t>
  </si>
  <si>
    <t>2022-08-22 13:10:46</t>
  </si>
  <si>
    <t xml:space="preserve"> 刁晓梅  发现问题  2022-08-22 13:10:46
李佳岭    2022-08-22 18:58:31
 已整改
</t>
  </si>
  <si>
    <t>2022-08-22 13:10:47</t>
  </si>
  <si>
    <t xml:space="preserve"> 刁晓梅  发现问题  2022-08-22 13:10:47
李佳岭    2022-08-22 18:58:06
 已整改
</t>
  </si>
  <si>
    <t>2022-08-22 13:10:48</t>
  </si>
  <si>
    <t xml:space="preserve"> 刁晓梅  发现问题  2022-08-22 13:10:48
李佳岭    2022-08-22 18:28:41
 已整改
</t>
  </si>
  <si>
    <t>2022-08-22 13:10:49</t>
  </si>
  <si>
    <t xml:space="preserve"> 刁晓梅  发现问题  2022-08-22 13:10:49
李佳岭    2022-08-22 18:57:26
 无
</t>
  </si>
  <si>
    <t>2022-08-22 13:10:50</t>
  </si>
  <si>
    <t xml:space="preserve"> 刁晓梅  发现问题  2022-08-22 13:10:50
李佳岭    2022-08-22 17:40:33
 已整改
</t>
  </si>
  <si>
    <t>2022-08-22 13:10:51</t>
  </si>
  <si>
    <t xml:space="preserve"> 刁晓梅  发现问题  2022-08-22 13:10:51
李佳岭    2022-08-22 17:41:05
 已整改
</t>
  </si>
  <si>
    <t>2022-08-22 13:06:00</t>
  </si>
  <si>
    <t>蒋雪琴</t>
  </si>
  <si>
    <t xml:space="preserve"> 刁晓梅  发现问题  2022-08-22 13:06:00
</t>
  </si>
  <si>
    <t>2022-08-22 13:06:01</t>
  </si>
  <si>
    <t xml:space="preserve"> 刁晓梅  发现问题  2022-08-22 13:06:01
</t>
  </si>
  <si>
    <t>2022-08-22 13:06:02</t>
  </si>
  <si>
    <t xml:space="preserve"> 刁晓梅  发现问题  2022-08-22 13:06:02
</t>
  </si>
  <si>
    <t>2022-08-22 13:06:03</t>
  </si>
  <si>
    <t xml:space="preserve"> 刁晓梅  发现问题  2022-08-22 13:06:03
</t>
  </si>
  <si>
    <t>2022-08-22 13:06:04</t>
  </si>
  <si>
    <t xml:space="preserve"> 刁晓梅  发现问题  2022-08-22 13:06:04
</t>
  </si>
  <si>
    <t>2022-08-22 13:06:05</t>
  </si>
  <si>
    <t xml:space="preserve"> 刁晓梅  发现问题  2022-08-22 13:06:05
</t>
  </si>
  <si>
    <t>2022-08-22 13:06:07</t>
  </si>
  <si>
    <t xml:space="preserve"> 刁晓梅  发现问题  2022-08-22 13:06:07
</t>
  </si>
  <si>
    <t>2022-08-22 13:06:08</t>
  </si>
  <si>
    <t xml:space="preserve"> 刁晓梅  发现问题  2022-08-22 13:06:08
</t>
  </si>
  <si>
    <t>2022-08-22 13:06:09</t>
  </si>
  <si>
    <t xml:space="preserve"> 刁晓梅  发现问题  2022-08-22 13:06:09
</t>
  </si>
  <si>
    <t>2022-08-22 13:06:10</t>
  </si>
  <si>
    <t xml:space="preserve"> 刁晓梅  发现问题  2022-08-22 13:06:10
</t>
  </si>
  <si>
    <t>2022-08-22 13:06:11</t>
  </si>
  <si>
    <t xml:space="preserve"> 刁晓梅  发现问题  2022-08-22 13:06:11
</t>
  </si>
  <si>
    <t>2022-08-22 13:06:12</t>
  </si>
  <si>
    <t xml:space="preserve"> 刁晓梅  发现问题  2022-08-22 13:06:12
</t>
  </si>
  <si>
    <t>2022-08-22 13:07:08</t>
  </si>
  <si>
    <t>方晓敏</t>
  </si>
  <si>
    <t xml:space="preserve"> 刁晓梅  发现问题  2022-08-22 13:07:09
</t>
  </si>
  <si>
    <t>2022-08-22 13:07:09</t>
  </si>
  <si>
    <t>2022-08-22 13:07:10</t>
  </si>
  <si>
    <t xml:space="preserve"> 刁晓梅  发现问题  2022-08-22 13:07:10
</t>
  </si>
  <si>
    <t>2022-08-22 13:07:11</t>
  </si>
  <si>
    <t xml:space="preserve"> 刁晓梅  发现问题  2022-08-22 13:07:11
</t>
  </si>
  <si>
    <t>2022-08-22 13:07:12</t>
  </si>
  <si>
    <t xml:space="preserve"> 刁晓梅  发现问题  2022-08-22 13:07:12
</t>
  </si>
  <si>
    <t>2022-08-22 13:07:13</t>
  </si>
  <si>
    <t xml:space="preserve"> 刁晓梅  发现问题  2022-08-22 13:07:13
</t>
  </si>
  <si>
    <t>2022-08-22 13:07:14</t>
  </si>
  <si>
    <t xml:space="preserve"> 刁晓梅  发现问题  2022-08-22 13:07:14
</t>
  </si>
  <si>
    <t>2022-08-22 13:07:15</t>
  </si>
  <si>
    <t xml:space="preserve"> 刁晓梅  发现问题  2022-08-22 13:07:15
</t>
  </si>
  <si>
    <t>2022-08-22 13:07:16</t>
  </si>
  <si>
    <t xml:space="preserve"> 刁晓梅  发现问题  2022-08-22 13:07:16
</t>
  </si>
  <si>
    <t>2022-08-22 13:07:17</t>
  </si>
  <si>
    <t xml:space="preserve"> 刁晓梅  发现问题  2022-08-22 13:07:17
</t>
  </si>
  <si>
    <t>2022-08-22 13:07:18</t>
  </si>
  <si>
    <t xml:space="preserve"> 刁晓梅  发现问题  2022-08-22 13:07:18
</t>
  </si>
  <si>
    <t>2022-08-22 13:09:27</t>
  </si>
  <si>
    <t>李雪</t>
  </si>
  <si>
    <t xml:space="preserve"> 黄梅  发现问题  2022-08-22 13:09:28
</t>
  </si>
  <si>
    <t>2022-08-22 13:09:29</t>
  </si>
  <si>
    <t xml:space="preserve"> 黄梅  发现问题  2022-08-22 13:09:29
</t>
  </si>
  <si>
    <t>2022-08-22 13:09:32</t>
  </si>
  <si>
    <t xml:space="preserve"> 黄梅  发现问题  2022-08-22 13:09:32
</t>
  </si>
  <si>
    <t>2022-08-22 13:09:33</t>
  </si>
  <si>
    <t xml:space="preserve"> 黄梅  发现问题  2022-08-22 13:09:33
</t>
  </si>
  <si>
    <t>2022-08-22 13:09:35</t>
  </si>
  <si>
    <t xml:space="preserve"> 黄梅  发现问题  2022-08-22 13:09:35
</t>
  </si>
  <si>
    <t>2022-08-22 13:09:36</t>
  </si>
  <si>
    <t xml:space="preserve"> 黄梅  发现问题  2022-08-22 13:09:36
</t>
  </si>
  <si>
    <t>2022-08-22 13:09:37</t>
  </si>
  <si>
    <t xml:space="preserve"> 黄梅  发现问题  2022-08-22 13:09:37
</t>
  </si>
  <si>
    <t>2022-08-22 13:09:39</t>
  </si>
  <si>
    <t xml:space="preserve"> 黄梅  发现问题  2022-08-22 13:09:39
</t>
  </si>
  <si>
    <t>2022-08-22 13:09:40</t>
  </si>
  <si>
    <t xml:space="preserve"> 黄梅  发现问题  2022-08-22 13:09:40
</t>
  </si>
  <si>
    <t>2022-08-22 13:09:41</t>
  </si>
  <si>
    <t xml:space="preserve"> 黄梅  发现问题  2022-08-22 13:09:41
</t>
  </si>
  <si>
    <t>2022-08-22 13:09:42</t>
  </si>
  <si>
    <t xml:space="preserve"> 黄梅  发现问题  2022-08-22 13:09:42
</t>
  </si>
  <si>
    <t>2022-08-22 13:09:43</t>
  </si>
  <si>
    <t xml:space="preserve"> 黄梅  发现问题  2022-08-22 13:09:43
</t>
  </si>
  <si>
    <t>2022-08-22 13:10:07</t>
  </si>
  <si>
    <t>李娟</t>
  </si>
  <si>
    <t xml:space="preserve"> 刁晓梅  发现问题  2022-08-22 13:10:07
李娟  整改（不予整改）  2022-08-23 12:14:44
 大邑不能摆
</t>
  </si>
  <si>
    <t>2022-08-22 13:10:08</t>
  </si>
  <si>
    <t xml:space="preserve"> 刁晓梅  发现问题  2022-08-22 13:10:08
李娟  整改（不予整改）  2022-08-23 12:14:35
</t>
  </si>
  <si>
    <t>2022-08-22 13:10:09</t>
  </si>
  <si>
    <t xml:space="preserve"> 刁晓梅  发现问题  2022-08-22 13:10:09
李娟  整改（不予整改）  2022-08-23 12:14:29
</t>
  </si>
  <si>
    <t>2022-08-22 13:10:10</t>
  </si>
  <si>
    <t xml:space="preserve"> 刁晓梅  发现问题  2022-08-22 13:10:10
李娟  整改（不予整改）  2022-08-23 12:14:17
 没有积木
</t>
  </si>
  <si>
    <t>2022-08-22 13:10:11</t>
  </si>
  <si>
    <t xml:space="preserve"> 刁晓梅  发现问题  2022-08-22 13:10:11
李娟  整改（不予整改）  2022-08-23 12:14:03
 不能贴
</t>
  </si>
  <si>
    <t>2022-08-22 13:10:22</t>
  </si>
  <si>
    <t xml:space="preserve"> 黄梅  发现问题  2022-08-22 13:10:22
</t>
  </si>
  <si>
    <t>2022-08-22 13:10:23</t>
  </si>
  <si>
    <t xml:space="preserve"> 黄梅  发现问题  2022-08-22 13:10:23
</t>
  </si>
  <si>
    <t>2022-08-22 13:10:24</t>
  </si>
  <si>
    <t xml:space="preserve"> 黄梅  发现问题  2022-08-22 13:10:24
</t>
  </si>
  <si>
    <t>2022-08-22 13:10:25</t>
  </si>
  <si>
    <t xml:space="preserve"> 黄梅  发现问题  2022-08-22 13:10:25
</t>
  </si>
  <si>
    <t>2022-08-22 13:10:26</t>
  </si>
  <si>
    <t xml:space="preserve"> 黄梅  发现问题  2022-08-22 13:10:26
</t>
  </si>
  <si>
    <t>2022-08-22 13:10:27</t>
  </si>
  <si>
    <t xml:space="preserve"> 黄梅  发现问题  2022-08-22 13:10:27
</t>
  </si>
  <si>
    <t>2022-08-22 13:10:29</t>
  </si>
  <si>
    <t xml:space="preserve"> 黄梅  发现问题  2022-08-22 13:10:29
</t>
  </si>
  <si>
    <t>现场管理（2021）</t>
  </si>
  <si>
    <t>播音按时开启，音量适中，播放指定内容</t>
  </si>
  <si>
    <t>2022-08-10 15:58:39</t>
  </si>
  <si>
    <t>2022-08-10</t>
  </si>
  <si>
    <t>2022-08-13</t>
  </si>
  <si>
    <t xml:space="preserve">2022-08-22 20:21:01
</t>
  </si>
  <si>
    <t xml:space="preserve">2022-08-23 15:06:54
</t>
  </si>
  <si>
    <t xml:space="preserve"> 黄梅  发现问题  2022-08-10 15:58:39
任远芳  整改  2022-08-22 20:21:01
黄梅  复检通过  2022-08-23 15:06:54
</t>
  </si>
  <si>
    <t>学习（2021）</t>
  </si>
  <si>
    <t>门店宣传物料未按要求陈列</t>
  </si>
  <si>
    <t xml:space="preserve">2022-08-22 20:05:12
</t>
  </si>
  <si>
    <t xml:space="preserve"> 黄梅  发现问题  2022-08-10 15:58:39
任远芳  整改  2022-08-22 20:05:12
</t>
  </si>
  <si>
    <t>商品质量及效期管理（2021）</t>
  </si>
  <si>
    <t>近效期商品货架上是否标记“心动价”小插卡</t>
  </si>
  <si>
    <t>2022-08-10 11:31:40</t>
  </si>
  <si>
    <t xml:space="preserve">2022-08-22 16:07:35
</t>
  </si>
  <si>
    <t>唐丹</t>
  </si>
  <si>
    <t xml:space="preserve"> 刁晓梅  发现问题  2022-08-10 11:31:40
唐丹  整改  2022-08-22 16:07:35
 已整改
</t>
  </si>
  <si>
    <t xml:space="preserve">2022-08-22 16:07:04
</t>
  </si>
  <si>
    <t xml:space="preserve"> 刁晓梅  发现问题  2022-08-10 11:31:41
唐丹  整改  2022-08-22 16:07:04
 已整改
</t>
  </si>
  <si>
    <t>环境卫生（2021通用）</t>
  </si>
  <si>
    <t>店招、店门、橱窗明净通透，无明显污渍、张贴残留物</t>
  </si>
  <si>
    <t xml:space="preserve">2022-08-22 16:06:29
</t>
  </si>
  <si>
    <t xml:space="preserve"> 刁晓梅  发现问题  2022-08-10 11:31:40
唐丹  整改  2022-08-22 16:06:29
 已整改
</t>
  </si>
  <si>
    <t>文件重要记录（2021）</t>
  </si>
  <si>
    <t>长短款是否每天登记、账实相符</t>
  </si>
  <si>
    <t>2022-08-10 12:32:14</t>
  </si>
  <si>
    <t xml:space="preserve">2022-08-18 15:15:21
</t>
  </si>
  <si>
    <t xml:space="preserve">2022-08-22 13:07:07
</t>
  </si>
  <si>
    <t>郭俊梅</t>
  </si>
  <si>
    <t xml:space="preserve"> 黄梅  发现问题  2022-08-10 12:32:15
郭俊梅  整改  2022-08-18 15:15:21
黄梅  复检通过  2022-08-22 13:07:07
</t>
  </si>
  <si>
    <t>门店错误档案未填写门店的错误信息</t>
  </si>
  <si>
    <t xml:space="preserve">2022-08-18 15:17:55
</t>
  </si>
  <si>
    <t xml:space="preserve">2022-08-22 13:07:03
</t>
  </si>
  <si>
    <t xml:space="preserve"> 黄梅  发现问题  2022-08-10 12:32:16
郭俊梅  整改  2022-08-18 15:17:55
）
黄梅  复检通过  2022-08-22 13:07:03
</t>
  </si>
  <si>
    <t>2022-08-03 13:01:42</t>
  </si>
  <si>
    <t>2022-08-03</t>
  </si>
  <si>
    <t>2022-08-06</t>
  </si>
  <si>
    <t xml:space="preserve">2022-08-19 17:14:42
</t>
  </si>
  <si>
    <t xml:space="preserve">2022-08-22 13:06:14
</t>
  </si>
  <si>
    <t xml:space="preserve"> 黄梅  发现问题  2022-08-03 13:01:43
李蕊如  整改  2022-08-19 17:14:42
黄梅  复检通过  2022-08-22 13:06:14
</t>
  </si>
  <si>
    <t>商品和标价签一一对应，标价签清晰、无破损、无缺失、无涂改</t>
  </si>
  <si>
    <t xml:space="preserve">2022-08-19 17:24:44
</t>
  </si>
  <si>
    <t xml:space="preserve">2022-08-22 13:06:11
</t>
  </si>
  <si>
    <t xml:space="preserve"> 黄梅  发现问题  2022-08-03 13:01:43
李蕊如  整改  2022-08-19 17:24:44
黄梅  复检通过  2022-08-22 13:06:11
</t>
  </si>
  <si>
    <t>品种及要货（2021）</t>
  </si>
  <si>
    <t>超低特价宣传是否张贴（抽查不少于20个）</t>
  </si>
  <si>
    <t xml:space="preserve">2022-08-19 17:26:22
</t>
  </si>
  <si>
    <t xml:space="preserve">2022-08-22 13:06:09
</t>
  </si>
  <si>
    <t xml:space="preserve"> 黄梅  发现问题  2022-08-03 13:01:43
李蕊如  整改  2022-08-19 17:26:22
黄梅  复检通过  2022-08-22 13:06:09
</t>
  </si>
  <si>
    <t xml:space="preserve">2022-08-19 17:27:25
</t>
  </si>
  <si>
    <t xml:space="preserve">2022-08-22 13:06:06
</t>
  </si>
  <si>
    <t xml:space="preserve"> 黄梅  发现问题  2022-08-03 13:01:43
李蕊如  整改  2022-08-19 17:27:25
黄梅  复检通过  2022-08-22 13:06:06
</t>
  </si>
  <si>
    <t>周四：爱心药箱无过期商品、爱心服务牌、爱心雨伞、茶饮，干净整洁。</t>
  </si>
  <si>
    <t>2022-08-18 13:26:22</t>
  </si>
  <si>
    <t>2022-08-18</t>
  </si>
  <si>
    <t>2022-08-21</t>
  </si>
  <si>
    <t xml:space="preserve"> 苗凯  发现问题  2022-08-18 13:26:22
</t>
  </si>
  <si>
    <t>2022-08-18 13:27:37</t>
  </si>
  <si>
    <t xml:space="preserve"> 苗凯  发现问题  2022-08-18 13:27:37
</t>
  </si>
  <si>
    <t>2022-08-16 17:12:22</t>
  </si>
  <si>
    <t>2022-08-16</t>
  </si>
  <si>
    <t>2022-08-19</t>
  </si>
  <si>
    <t xml:space="preserve"> 苗凯  发现问题  2022-08-16 17:12:22
</t>
  </si>
  <si>
    <t>2022-08-16 17:12:23</t>
  </si>
  <si>
    <t xml:space="preserve"> 苗凯  发现问题  2022-08-16 17:12:24
</t>
  </si>
  <si>
    <t>2022-08-16 17:13:41</t>
  </si>
  <si>
    <t xml:space="preserve"> 苗凯  发现问题  2022-08-16 17:13:41
</t>
  </si>
  <si>
    <t>2022-08-01 09:49:12</t>
  </si>
  <si>
    <t>2022-08-01</t>
  </si>
  <si>
    <t>2022-08-04</t>
  </si>
  <si>
    <t xml:space="preserve">2022-08-18 22:17:12
</t>
  </si>
  <si>
    <t xml:space="preserve">2022-08-18 22:18:25
</t>
  </si>
  <si>
    <t>费诗尧</t>
  </si>
  <si>
    <t>胡建梅</t>
  </si>
  <si>
    <t xml:space="preserve"> 胡建梅  发现问题  2022-08-01 09:49:12
费诗尧  整改  2022-08-18 22:17:12
 整改
胡建梅  复检通过  2022-08-18 22:18:25
</t>
  </si>
  <si>
    <t>2022-08-09 20:33:19</t>
  </si>
  <si>
    <t>2022-08-09</t>
  </si>
  <si>
    <t>2022-08-12</t>
  </si>
  <si>
    <t xml:space="preserve">2022-08-18 22:17:26
</t>
  </si>
  <si>
    <t xml:space="preserve">2022-08-18 22:18:21
</t>
  </si>
  <si>
    <t xml:space="preserve"> 胡建梅  发现问题  2022-08-09 20:33:19
费诗尧  整改  2022-08-18 22:17:26
 整改
胡建梅  复检通过  2022-08-18 22:18:21
</t>
  </si>
  <si>
    <t>2022-08-09 20:34:27</t>
  </si>
  <si>
    <t xml:space="preserve">2022-08-18 22:17:37
</t>
  </si>
  <si>
    <t xml:space="preserve">2022-08-18 22:18:18
</t>
  </si>
  <si>
    <t xml:space="preserve"> 胡建梅  发现问题  2022-08-09 20:34:28
费诗尧  整改  2022-08-18 22:17:37
 整改
胡建梅  复检通过  2022-08-18 22:18:18
</t>
  </si>
  <si>
    <t>2022-08-09 20:33:45</t>
  </si>
  <si>
    <t xml:space="preserve">2022-08-18 14:15:48
</t>
  </si>
  <si>
    <t xml:space="preserve">2022-08-18 22:15:16
</t>
  </si>
  <si>
    <t xml:space="preserve"> 胡建梅  发现问题  2022-08-09 20:33:45
涂思佩  整改  2022-08-18 14:15:48
胡建梅  复检通过  2022-08-18 22:15:16
 通过
</t>
  </si>
  <si>
    <t>2022-08-09 20:33:59</t>
  </si>
  <si>
    <t xml:space="preserve">2022-08-18 14:15:52
</t>
  </si>
  <si>
    <t xml:space="preserve">2022-08-18 22:15:10
</t>
  </si>
  <si>
    <t xml:space="preserve"> 胡建梅  发现问题  2022-08-09 20:33:59
涂思佩  整改  2022-08-18 14:15:52
胡建梅  复检通过  2022-08-18 22:15:10
 通过
</t>
  </si>
  <si>
    <t>2022-08-09 20:33:51</t>
  </si>
  <si>
    <t xml:space="preserve">2022-08-18 20:35:50
</t>
  </si>
  <si>
    <t xml:space="preserve">2022-08-18 22:14:54
</t>
  </si>
  <si>
    <t>窦潘</t>
  </si>
  <si>
    <t xml:space="preserve"> 胡建梅  发现问题  2022-08-09 20:33:51
窦潘  整改  2022-08-18 20:35:50
胡建梅  复检通过  2022-08-18 22:14:54
</t>
  </si>
  <si>
    <t>2022-08-09 20:33:05</t>
  </si>
  <si>
    <t xml:space="preserve">2022-08-18 20:35:53
</t>
  </si>
  <si>
    <t xml:space="preserve">2022-08-18 22:14:51
</t>
  </si>
  <si>
    <t xml:space="preserve"> 胡建梅  发现问题  2022-08-09 20:33:05
窦潘  整改  2022-08-18 20:35:53
胡建梅  复检通过  2022-08-18 22:14:51
</t>
  </si>
  <si>
    <t>11.阴凉柜：无空位、价签无缺失、分类正确、陈列整洁</t>
  </si>
  <si>
    <t>2022-08-12 16:31:23</t>
  </si>
  <si>
    <t>2022-08-15</t>
  </si>
  <si>
    <t xml:space="preserve">2022-08-18 15:03:11
</t>
  </si>
  <si>
    <t xml:space="preserve">2022-08-18 20:38:39
</t>
  </si>
  <si>
    <t xml:space="preserve"> 刘琴英  发现问题  2022-08-12 16:31:23
郭俊梅  整改  2022-08-18 15:03:11
刘琴英  复检通过  2022-08-18 20:38:39
</t>
  </si>
  <si>
    <t>5.商品陈列无空位，陈列丰满整洁，分类正确</t>
  </si>
  <si>
    <t xml:space="preserve">2022-08-18 15:03:19
</t>
  </si>
  <si>
    <t xml:space="preserve">2022-08-18 20:38:37
</t>
  </si>
  <si>
    <t xml:space="preserve"> 刘琴英  发现问题  2022-08-12 16:31:23
郭俊梅  整改  2022-08-18 15:03:19
刘琴英  复检通过  2022-08-18 20:38:37
</t>
  </si>
  <si>
    <t>8.收银台：无杂物；物品、抽屉内整洁；收银台下方线路整齐</t>
  </si>
  <si>
    <t xml:space="preserve">2022-08-18 15:08:45
</t>
  </si>
  <si>
    <t xml:space="preserve">2022-08-18 20:38:35
</t>
  </si>
  <si>
    <t xml:space="preserve"> 刘琴英  发现问题  2022-08-12 16:31:23
郭俊梅  整改  2022-08-18 15:08:45
刘琴英  复检通过  2022-08-18 20:38:35
</t>
  </si>
  <si>
    <t xml:space="preserve">2022-08-18 15:10:29
</t>
  </si>
  <si>
    <t xml:space="preserve">2022-08-18 20:38:33
</t>
  </si>
  <si>
    <t xml:space="preserve"> 刘琴英  发现问题  2022-08-12 16:31:23
郭俊梅  整改  2022-08-18 15:10:29
刘琴英  复检通过  2022-08-18 20:38:33
</t>
  </si>
  <si>
    <t>6.免费测尿酸、测血压、测血糖，有显著标识提醒</t>
  </si>
  <si>
    <t xml:space="preserve">2022-08-18 15:19:05
</t>
  </si>
  <si>
    <t xml:space="preserve">2022-08-18 20:38:30
</t>
  </si>
  <si>
    <t xml:space="preserve"> 刘琴英  发现问题  2022-08-12 16:31:23
郭俊梅  整改  2022-08-18 15:19:05
刘琴英  复检通过  2022-08-18 20:38:30
</t>
  </si>
  <si>
    <t>10.休息间：私人物品，放在统一固定位置；无纸板、杂物堆积</t>
  </si>
  <si>
    <t xml:space="preserve">2022-08-18 15:20:08
</t>
  </si>
  <si>
    <t xml:space="preserve">2022-08-18 20:38:27
</t>
  </si>
  <si>
    <t xml:space="preserve"> 刘琴英  发现问题  2022-08-12 16:31:23
郭俊梅  整改  2022-08-18 15:20:08
刘琴英  复检通过  2022-08-18 20:38:27
</t>
  </si>
  <si>
    <t>2022-08-09 14:13:06</t>
  </si>
  <si>
    <t xml:space="preserve">2022-08-16 17:28:27
</t>
  </si>
  <si>
    <t xml:space="preserve">2022-08-16 22:57:28
</t>
  </si>
  <si>
    <t>何姣姣</t>
  </si>
  <si>
    <t xml:space="preserve"> 刘琴英  发现问题  2022-08-09 14:13:07
何姣姣  整改  2022-08-16 17:28:27
刘琴英  复检通过  2022-08-16 22:57:28
</t>
  </si>
  <si>
    <t xml:space="preserve">2022-08-16 17:29:46
</t>
  </si>
  <si>
    <t xml:space="preserve">2022-08-16 22:57:25
</t>
  </si>
  <si>
    <t xml:space="preserve"> 刘琴英  发现问题  2022-08-09 14:13:07
何姣姣  整改  2022-08-16 17:29:46
刘琴英  复检通过  2022-08-16 22:57:25
</t>
  </si>
  <si>
    <t>10.灯管：灯光明亮，无闪烁、不亮</t>
  </si>
  <si>
    <t xml:space="preserve">2022-08-16 17:31:57
</t>
  </si>
  <si>
    <t xml:space="preserve">2022-08-16 22:57:23
</t>
  </si>
  <si>
    <t xml:space="preserve"> 刘琴英  发现问题  2022-08-09 14:13:07
何姣姣  整改  2022-08-16 17:31:57
刘琴英  复检通过  2022-08-16 22:57:23
</t>
  </si>
  <si>
    <t xml:space="preserve">2022-08-16 17:54:14
</t>
  </si>
  <si>
    <t xml:space="preserve">2022-08-16 22:57:20
</t>
  </si>
  <si>
    <t xml:space="preserve"> 刘琴英  发现问题  2022-08-09 14:13:07
何姣姣  整改  2022-08-16 17:54:14
刘琴英  复检通过  2022-08-16 22:57:20
</t>
  </si>
  <si>
    <t>有不合格品区及标识</t>
  </si>
  <si>
    <t>2022-08-03 11:54:54</t>
  </si>
  <si>
    <t xml:space="preserve">2022-08-15 14:54:58
</t>
  </si>
  <si>
    <t>朱晓桃</t>
  </si>
  <si>
    <t xml:space="preserve"> 王倩倩  发现问题  2022-08-03 11:54:54
朱晓桃  整改  2022-08-15 14:54:58
 改
</t>
  </si>
  <si>
    <t>吊旗、爆炸花、POP、海报、插卡等宣传物料齐全无缺失，无破损、开胶、卷边、褪色，无过期内容</t>
  </si>
  <si>
    <t xml:space="preserve">2022-08-15 14:54:28
</t>
  </si>
  <si>
    <t xml:space="preserve"> 王倩倩  发现问题  2022-08-03 11:54:54
朱晓桃  整改  2022-08-15 14:54:28
 改
</t>
  </si>
  <si>
    <t>货架、分类标识牌、商品干净无灰尘</t>
  </si>
  <si>
    <t xml:space="preserve">2022-08-15 14:53:33
</t>
  </si>
  <si>
    <t xml:space="preserve"> 王倩倩  发现问题  2022-08-03 11:54:54
朱晓桃  整改  2022-08-15 14:53:33
 改
</t>
  </si>
  <si>
    <t>2022-08-06 09:58:09</t>
  </si>
  <si>
    <t xml:space="preserve">2022-08-14 14:51:39
</t>
  </si>
  <si>
    <t xml:space="preserve">2022-08-15 09:33:05
</t>
  </si>
  <si>
    <t>唐倩</t>
  </si>
  <si>
    <t xml:space="preserve"> 朱朝霞  发现问题  2022-08-06 09:58:09
唐倩  整改  2022-08-14 14:51:39
朱朝霞  复检通过  2022-08-15 09:33:05
</t>
  </si>
  <si>
    <t>2022-08-08 11:51:08</t>
  </si>
  <si>
    <t>2022-08-08</t>
  </si>
  <si>
    <t>2022-08-11</t>
  </si>
  <si>
    <t xml:space="preserve">2022-08-13 15:19:10
</t>
  </si>
  <si>
    <t xml:space="preserve">2022-08-14 22:01:32
</t>
  </si>
  <si>
    <t xml:space="preserve"> 刘琴英  发现问题  2022-08-08 11:51:09
杨红  整改  2022-08-13 15:19:10
 已整改
刘琴英  复检通过  2022-08-14 22:01:32
</t>
  </si>
  <si>
    <t>大中医中药各项检核（2021）</t>
  </si>
  <si>
    <t>陈列堆头是否符合要求（多点陈列、按公司要求陈列)</t>
  </si>
  <si>
    <t xml:space="preserve"> 黄梅  发现问题  2022-08-10 15:58:39
</t>
  </si>
  <si>
    <t>2022-08-10 16:01:37</t>
  </si>
  <si>
    <t xml:space="preserve"> 苗凯  发现问题  2022-08-10 16:01:37
</t>
  </si>
  <si>
    <t>2022-08-10 16:02:56</t>
  </si>
  <si>
    <t xml:space="preserve"> 苗凯  发现问题  2022-08-10 16:02:56
</t>
  </si>
  <si>
    <t>2022-08-10 16:02:59</t>
  </si>
  <si>
    <t xml:space="preserve"> 苗凯  发现问题  2022-08-10 16:02:59
</t>
  </si>
  <si>
    <t>2022-08-10 16:04:14</t>
  </si>
  <si>
    <t xml:space="preserve"> 苗凯  发现问题  2022-08-10 16:04:14
</t>
  </si>
  <si>
    <t>2022-08-09 20:34:33</t>
  </si>
  <si>
    <t xml:space="preserve">2022-08-13 08:35:13
</t>
  </si>
  <si>
    <t xml:space="preserve">2022-08-13 17:54:40
</t>
  </si>
  <si>
    <t>陈凤珍</t>
  </si>
  <si>
    <t xml:space="preserve"> 胡建梅  发现问题  2022-08-09 20:34:33
陈凤珍  整改  2022-08-13 08:35:13
胡建梅  复检通过  2022-08-13 17:54:40
</t>
  </si>
  <si>
    <t>设施设备（通用）</t>
  </si>
  <si>
    <t>冷藏柜/阴凉柜24小时不断电，</t>
  </si>
  <si>
    <t>2022-08-07 14:33:03</t>
  </si>
  <si>
    <t>2022-08-07</t>
  </si>
  <si>
    <t xml:space="preserve">2022-08-11 18:15:53
</t>
  </si>
  <si>
    <t xml:space="preserve">2022-08-13 17:04:07
</t>
  </si>
  <si>
    <t>周有惠</t>
  </si>
  <si>
    <t xml:space="preserve"> 苗凯  发现问题  2022-08-07 14:33:03
周有惠  整改  2022-08-11 18:15:53
 已整改
苗凯  复检通过  2022-08-13 17:04:07
</t>
  </si>
  <si>
    <t>2022-08-07 14:33:32</t>
  </si>
  <si>
    <t xml:space="preserve">2022-08-11 18:17:05
</t>
  </si>
  <si>
    <t xml:space="preserve">2022-08-13 17:04:04
</t>
  </si>
  <si>
    <t xml:space="preserve"> 苗凯  发现问题  2022-08-07 14:33:32
周有惠  整改  2022-08-11 18:17:05
 已整改
苗凯  复检通过  2022-08-13 17:04:04
</t>
  </si>
  <si>
    <t>2022-08-07 14:34:58</t>
  </si>
  <si>
    <t xml:space="preserve">2022-08-11 18:18:33
</t>
  </si>
  <si>
    <t xml:space="preserve">2022-08-13 17:04:01
</t>
  </si>
  <si>
    <t xml:space="preserve"> 苗凯  发现问题  2022-08-07 14:34:58
周有惠  整改  2022-08-11 18:18:33
 已整改
苗凯  复检通过  2022-08-13 17:04:01
</t>
  </si>
  <si>
    <t>2022-08-07 14:33:59</t>
  </si>
  <si>
    <t xml:space="preserve">2022-08-11 18:19:03
</t>
  </si>
  <si>
    <t xml:space="preserve">2022-08-13 17:03:58
</t>
  </si>
  <si>
    <t xml:space="preserve"> 苗凯  发现问题  2022-08-07 14:33:59
周有惠  整改  2022-08-11 18:19:03
 已整改
苗凯  复检通过  2022-08-13 17:03:58
</t>
  </si>
  <si>
    <t>2022-08-07 14:36:22</t>
  </si>
  <si>
    <t xml:space="preserve">2022-08-11 18:19:28
</t>
  </si>
  <si>
    <t xml:space="preserve">2022-08-13 17:03:55
</t>
  </si>
  <si>
    <t xml:space="preserve"> 苗凯  发现问题  2022-08-07 14:36:22
周有惠  整改  2022-08-11 18:19:28
 已整改
苗凯  复检通过  2022-08-13 17:03:55
</t>
  </si>
  <si>
    <t>2022-08-07 14:37:43</t>
  </si>
  <si>
    <t xml:space="preserve">2022-08-11 18:21:18
</t>
  </si>
  <si>
    <t xml:space="preserve">2022-08-13 17:03:52
</t>
  </si>
  <si>
    <t xml:space="preserve"> 苗凯  发现问题  2022-08-07 14:37:43
周有惠  整改  2022-08-11 18:21:18
 已整改
苗凯  复检通过  2022-08-13 17:03:52
</t>
  </si>
  <si>
    <t>2022-08-07 14:36:59</t>
  </si>
  <si>
    <t xml:space="preserve">2022-08-11 18:22:34
</t>
  </si>
  <si>
    <t xml:space="preserve">2022-08-13 17:03:49
</t>
  </si>
  <si>
    <t xml:space="preserve"> 苗凯  发现问题  2022-08-07 14:36:59
周有惠  整改  2022-08-11 18:22:34
 已整改
苗凯  复检通过  2022-08-13 17:03:49
</t>
  </si>
  <si>
    <t>2022-08-07 14:34:24</t>
  </si>
  <si>
    <t xml:space="preserve"> 苗凯  发现问题  2022-08-07 14:34:24
</t>
  </si>
  <si>
    <t>2022-08-07 14:35:25</t>
  </si>
  <si>
    <t xml:space="preserve"> 苗凯  发现问题  2022-08-07 14:35:25
</t>
  </si>
  <si>
    <t>2022-08-07 14:36:53</t>
  </si>
  <si>
    <t xml:space="preserve"> 苗凯  发现问题  2022-08-07 14:36:53
</t>
  </si>
  <si>
    <t>销售管理（质管部专用）</t>
  </si>
  <si>
    <t>当月是否有远程处方未审核及未审核数量</t>
  </si>
  <si>
    <t>2022-08-05 13:05:48</t>
  </si>
  <si>
    <t>2022-08-05</t>
  </si>
  <si>
    <t xml:space="preserve">2022-08-10 14:06:34
</t>
  </si>
  <si>
    <t xml:space="preserve">2022-08-10 18:37:19
</t>
  </si>
  <si>
    <t xml:space="preserve"> 朱朝霞  发现问题  2022-08-05 13:05:50
黄雨  整改  2022-08-10 14:06:34
朱朝霞  复检通过  2022-08-10 18:37:19
</t>
  </si>
  <si>
    <t>环境卫生（通用）</t>
  </si>
  <si>
    <t>墙面无张贴残留物，墙角无蜘蛛网</t>
  </si>
  <si>
    <t xml:space="preserve">2022-08-10 14:06:42
</t>
  </si>
  <si>
    <t xml:space="preserve">2022-08-10 18:37:15
</t>
  </si>
  <si>
    <t xml:space="preserve"> 朱朝霞  发现问题  2022-08-05 13:05:50
黄雨  整改  2022-08-10 14:06:42
朱朝霞  复检通过  2022-08-10 18:37:15
</t>
  </si>
  <si>
    <t>店门、橱窗明净通透，无明显污渍、张贴残留物</t>
  </si>
  <si>
    <t xml:space="preserve">2022-08-10 14:06:51
</t>
  </si>
  <si>
    <t xml:space="preserve">2022-08-10 18:37:11
</t>
  </si>
  <si>
    <t xml:space="preserve"> 朱朝霞  发现问题  2022-08-05 13:05:50
黄雨  整改  2022-08-10 14:06:51
朱朝霞  复检通过  2022-08-10 18:37:11
</t>
  </si>
  <si>
    <t>宣传氛围及陈列（营业部）</t>
  </si>
  <si>
    <t>收银台陈列按公司要求陈列：便利商品、应季商品、换购商品；</t>
  </si>
  <si>
    <t xml:space="preserve">2022-08-10 14:08:30
</t>
  </si>
  <si>
    <t xml:space="preserve">2022-08-10 18:37:07
</t>
  </si>
  <si>
    <t xml:space="preserve"> 朱朝霞  发现问题  2022-08-05 13:05:49
黄雨  整改  2022-08-10 14:08:30
朱朝霞  复检通过  2022-08-10 18:37:07
</t>
  </si>
  <si>
    <t xml:space="preserve">2022-08-10 14:09:36
</t>
  </si>
  <si>
    <t xml:space="preserve">2022-08-10 18:37:02
</t>
  </si>
  <si>
    <t xml:space="preserve"> 朱朝霞  发现问题  2022-08-05 13:05:49
黄雨  整改  2022-08-10 14:09:36
朱朝霞  复检通过  2022-08-10 18:37:02
</t>
  </si>
  <si>
    <t>店招无黑色污渍、张贴残留物，角落无蜘蛛网</t>
  </si>
  <si>
    <t xml:space="preserve">2022-08-10 14:09:43
</t>
  </si>
  <si>
    <t xml:space="preserve">2022-08-10 18:36:56
</t>
  </si>
  <si>
    <t xml:space="preserve"> 朱朝霞  发现问题  2022-08-05 13:05:50
黄雨  整改  2022-08-10 14:09:43
朱朝霞  复检通过  2022-08-10 18:36:56
</t>
  </si>
  <si>
    <t>会员超低特价商品：配有特价插卡</t>
  </si>
  <si>
    <t xml:space="preserve">2022-08-10 14:22:13
</t>
  </si>
  <si>
    <t xml:space="preserve">2022-08-10 18:36:52
</t>
  </si>
  <si>
    <t xml:space="preserve"> 朱朝霞  发现问题  2022-08-05 13:05:49
黄雨  整改  2022-08-10 14:22:13
朱朝霞  复检通过  2022-08-10 18:36:52
</t>
  </si>
  <si>
    <t>2022-08-05 18:17:42</t>
  </si>
  <si>
    <t xml:space="preserve"> 朱朝霞  发现问题  2022-08-05 18:17:43
</t>
  </si>
  <si>
    <t>单品活动插卡：按要求放置每月单品活动插卡，不干胶内容无误</t>
  </si>
  <si>
    <t>店门地面、走廊无明显垃圾、杂物堆放，外墙无明显污渍</t>
  </si>
  <si>
    <t>收银台整洁、干净无灰尘，收银台下方线路整齐</t>
  </si>
  <si>
    <t>文件重要记录（营业部）</t>
  </si>
  <si>
    <t>冷柜温湿度是否按时准确记录</t>
  </si>
  <si>
    <t>陈列与储存（质管部专用）</t>
  </si>
  <si>
    <t>药品不得直接存放在地上</t>
  </si>
  <si>
    <t>2022-08-02 14:54:09</t>
  </si>
  <si>
    <t>2022-08-02</t>
  </si>
  <si>
    <t xml:space="preserve"> 苗凯  发现问题  2022-08-02 14:54:09
</t>
  </si>
  <si>
    <t>2022-08-02 14:55:54</t>
  </si>
  <si>
    <t xml:space="preserve"> 苗凯  发现问题  2022-08-02 14:55:54
</t>
  </si>
  <si>
    <t>2022-08-02 14:56:50</t>
  </si>
  <si>
    <t xml:space="preserve"> 苗凯  发现问题  2022-08-02 14:56:50
</t>
  </si>
  <si>
    <t>2022-08-02 14:58:04</t>
  </si>
  <si>
    <t xml:space="preserve"> 苗凯  发现问题  2022-08-02 14:58:04
</t>
  </si>
  <si>
    <t>2022-08-02 14:52:48</t>
  </si>
  <si>
    <t xml:space="preserve"> 苗凯  发现问题  2022-08-02 14:52:48
</t>
  </si>
  <si>
    <t>2022-08-02 14:52:50</t>
  </si>
  <si>
    <t xml:space="preserve"> 苗凯  发现问题  2022-08-02 14:52:50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</si>
</sst>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indexed="12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&#26376;&#25910;&#38134;&#21488;&#25442;&#36141;&#21697;&#31181;&#20219;&#21153;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8月收银台换购"/>
      <sheetName val="Sheet2"/>
      <sheetName val="Sheet3"/>
    </sheetNames>
    <sheetDataSet>
      <sheetData sheetId="0">
        <row r="3">
          <cell r="B3">
            <v>116919</v>
          </cell>
          <cell r="C3" t="str">
            <v>四川太极武侯区科华北路药店</v>
          </cell>
          <cell r="D3" t="str">
            <v>旗舰片区</v>
          </cell>
        </row>
        <row r="4">
          <cell r="B4">
            <v>122906</v>
          </cell>
          <cell r="C4" t="str">
            <v>四川太极新都区斑竹园街道医贸大道药店</v>
          </cell>
          <cell r="D4" t="str">
            <v>北门片区</v>
          </cell>
        </row>
        <row r="5">
          <cell r="B5">
            <v>730</v>
          </cell>
          <cell r="C5" t="str">
            <v>四川太极新都区新繁镇繁江北路药店</v>
          </cell>
          <cell r="D5" t="str">
            <v>北门片区</v>
          </cell>
        </row>
        <row r="6">
          <cell r="B6">
            <v>578</v>
          </cell>
          <cell r="C6" t="str">
            <v>四川太极成华区华油路药店</v>
          </cell>
          <cell r="D6" t="str">
            <v>北门片区</v>
          </cell>
        </row>
        <row r="7">
          <cell r="B7">
            <v>117491</v>
          </cell>
          <cell r="C7" t="str">
            <v>四川太极金牛区花照壁中横街药店</v>
          </cell>
          <cell r="D7" t="str">
            <v>西门一片</v>
          </cell>
        </row>
        <row r="8">
          <cell r="B8">
            <v>106066</v>
          </cell>
          <cell r="C8" t="str">
            <v>四川太极锦江区梨花街药店</v>
          </cell>
          <cell r="D8" t="str">
            <v>旗舰片区</v>
          </cell>
        </row>
        <row r="9">
          <cell r="B9">
            <v>102935</v>
          </cell>
          <cell r="C9" t="str">
            <v>四川太极青羊区童子街药店</v>
          </cell>
          <cell r="D9" t="str">
            <v>旗舰片区</v>
          </cell>
        </row>
        <row r="10">
          <cell r="B10">
            <v>116773</v>
          </cell>
          <cell r="C10" t="str">
            <v>四川太极青羊区经一路药店</v>
          </cell>
          <cell r="D10" t="str">
            <v>西门二片</v>
          </cell>
        </row>
        <row r="11">
          <cell r="B11">
            <v>106568</v>
          </cell>
          <cell r="C11" t="str">
            <v>四川太极高新区中和公济桥路药店</v>
          </cell>
          <cell r="D11" t="str">
            <v>东南片区</v>
          </cell>
        </row>
        <row r="12">
          <cell r="B12">
            <v>742</v>
          </cell>
          <cell r="C12" t="str">
            <v>四川太极锦江区庆云南街药店</v>
          </cell>
          <cell r="D12" t="str">
            <v>旗舰片区</v>
          </cell>
        </row>
        <row r="13">
          <cell r="B13">
            <v>103198</v>
          </cell>
          <cell r="C13" t="str">
            <v>四川太极青羊区贝森北路药店</v>
          </cell>
          <cell r="D13" t="str">
            <v>西门一片</v>
          </cell>
        </row>
        <row r="14">
          <cell r="B14">
            <v>54</v>
          </cell>
          <cell r="C14" t="str">
            <v>四川太极怀远店</v>
          </cell>
          <cell r="D14" t="str">
            <v>崇州片区</v>
          </cell>
        </row>
        <row r="15">
          <cell r="B15">
            <v>105267</v>
          </cell>
          <cell r="C15" t="str">
            <v>四川太极金牛区蜀汉路药店</v>
          </cell>
          <cell r="D15" t="str">
            <v>西门一片</v>
          </cell>
        </row>
        <row r="16">
          <cell r="B16">
            <v>733</v>
          </cell>
          <cell r="C16" t="str">
            <v>四川太极双流区东升街道三强西路药店</v>
          </cell>
          <cell r="D16" t="str">
            <v>东南片区</v>
          </cell>
        </row>
        <row r="17">
          <cell r="B17">
            <v>106485</v>
          </cell>
          <cell r="C17" t="str">
            <v>成都高新区元华二巷药店</v>
          </cell>
          <cell r="D17" t="str">
            <v>旗舰片区</v>
          </cell>
        </row>
        <row r="18">
          <cell r="B18">
            <v>103199</v>
          </cell>
          <cell r="C18" t="str">
            <v>四川太极成华区西林一街药店</v>
          </cell>
          <cell r="D18" t="str">
            <v>北门片区</v>
          </cell>
        </row>
        <row r="19">
          <cell r="B19">
            <v>106865</v>
          </cell>
          <cell r="C19" t="str">
            <v>四川太极武侯区丝竹路药店</v>
          </cell>
          <cell r="D19" t="str">
            <v>旗舰片区</v>
          </cell>
        </row>
        <row r="20">
          <cell r="B20">
            <v>546</v>
          </cell>
          <cell r="C20" t="str">
            <v>四川太极锦江区榕声路店</v>
          </cell>
          <cell r="D20" t="str">
            <v>城中片区</v>
          </cell>
        </row>
        <row r="21">
          <cell r="B21">
            <v>513</v>
          </cell>
          <cell r="C21" t="str">
            <v>四川太极武侯区顺和街店</v>
          </cell>
          <cell r="D21" t="str">
            <v>西门一片</v>
          </cell>
        </row>
        <row r="22">
          <cell r="B22">
            <v>598</v>
          </cell>
          <cell r="C22" t="str">
            <v>四川太极锦江区水杉街药店</v>
          </cell>
          <cell r="D22" t="str">
            <v>城中片区</v>
          </cell>
        </row>
        <row r="23">
          <cell r="B23">
            <v>119262</v>
          </cell>
          <cell r="C23" t="str">
            <v>四川太极成华区驷马桥三路药店</v>
          </cell>
          <cell r="D23" t="str">
            <v>北门片区</v>
          </cell>
        </row>
        <row r="24">
          <cell r="B24">
            <v>118074</v>
          </cell>
          <cell r="C24" t="str">
            <v>四川太极高新区泰和二街药店</v>
          </cell>
          <cell r="D24" t="str">
            <v>东南片区</v>
          </cell>
        </row>
        <row r="25">
          <cell r="B25">
            <v>594</v>
          </cell>
          <cell r="C25" t="str">
            <v>四川太极大邑县安仁镇千禧街药店</v>
          </cell>
          <cell r="D25" t="str">
            <v>城郊一片</v>
          </cell>
        </row>
        <row r="26">
          <cell r="B26">
            <v>517</v>
          </cell>
          <cell r="C26" t="str">
            <v>四川太极青羊区北东街店</v>
          </cell>
          <cell r="D26" t="str">
            <v>城中片区</v>
          </cell>
        </row>
        <row r="27">
          <cell r="B27">
            <v>581</v>
          </cell>
          <cell r="C27" t="str">
            <v>四川太极成华区二环路北四段药店（汇融名城）</v>
          </cell>
          <cell r="D27" t="str">
            <v>北门片区</v>
          </cell>
        </row>
        <row r="28">
          <cell r="B28">
            <v>102934</v>
          </cell>
          <cell r="C28" t="str">
            <v>四川太极金牛区银河北街药店</v>
          </cell>
          <cell r="D28" t="str">
            <v>西门一片</v>
          </cell>
        </row>
        <row r="29">
          <cell r="B29">
            <v>373</v>
          </cell>
          <cell r="C29" t="str">
            <v>四川太极通盈街药店</v>
          </cell>
          <cell r="D29" t="str">
            <v>城中片区</v>
          </cell>
        </row>
        <row r="30">
          <cell r="B30">
            <v>585</v>
          </cell>
          <cell r="C30" t="str">
            <v>四川太极成华区羊子山西路药店（兴元华盛）</v>
          </cell>
          <cell r="D30" t="str">
            <v>北门片区</v>
          </cell>
        </row>
        <row r="31">
          <cell r="B31">
            <v>371</v>
          </cell>
          <cell r="C31" t="str">
            <v>四川太极兴义镇万兴路药店</v>
          </cell>
          <cell r="D31" t="str">
            <v>新津片区</v>
          </cell>
        </row>
        <row r="32">
          <cell r="B32">
            <v>738</v>
          </cell>
          <cell r="C32" t="str">
            <v>四川太极都江堰市蒲阳路药店</v>
          </cell>
          <cell r="D32" t="str">
            <v>都江堰片区</v>
          </cell>
        </row>
        <row r="33">
          <cell r="B33">
            <v>571</v>
          </cell>
          <cell r="C33" t="str">
            <v>四川太极高新区锦城大道药店</v>
          </cell>
          <cell r="D33" t="str">
            <v>东南片区</v>
          </cell>
        </row>
        <row r="34">
          <cell r="B34">
            <v>114622</v>
          </cell>
          <cell r="C34" t="str">
            <v>四川太极成华区东昌路一药店</v>
          </cell>
          <cell r="D34" t="str">
            <v>北门片区</v>
          </cell>
        </row>
        <row r="35">
          <cell r="B35">
            <v>102565</v>
          </cell>
          <cell r="C35" t="str">
            <v>四川太极武侯区佳灵路药店</v>
          </cell>
          <cell r="D35" t="str">
            <v>西门一片</v>
          </cell>
        </row>
        <row r="36">
          <cell r="B36">
            <v>355</v>
          </cell>
          <cell r="C36" t="str">
            <v>四川太极双林路药店</v>
          </cell>
          <cell r="D36" t="str">
            <v>城中片区</v>
          </cell>
        </row>
        <row r="37">
          <cell r="B37">
            <v>114069</v>
          </cell>
          <cell r="C37" t="str">
            <v>四川太极高新区剑南大道药店</v>
          </cell>
          <cell r="D37" t="str">
            <v>东南片区</v>
          </cell>
        </row>
        <row r="38">
          <cell r="B38">
            <v>514</v>
          </cell>
          <cell r="C38" t="str">
            <v>四川太极新津邓双镇岷江店</v>
          </cell>
          <cell r="D38" t="str">
            <v>新津片区</v>
          </cell>
        </row>
        <row r="39">
          <cell r="B39">
            <v>377</v>
          </cell>
          <cell r="C39" t="str">
            <v>四川太极新园大道药店</v>
          </cell>
          <cell r="D39" t="str">
            <v>东南片区</v>
          </cell>
        </row>
        <row r="40">
          <cell r="B40">
            <v>114286</v>
          </cell>
          <cell r="C40" t="str">
            <v>四川太极青羊区光华北五路药店</v>
          </cell>
          <cell r="D40" t="str">
            <v>西门二片</v>
          </cell>
        </row>
        <row r="41">
          <cell r="B41">
            <v>105910</v>
          </cell>
          <cell r="C41" t="str">
            <v>四川太极高新区紫薇东路药店</v>
          </cell>
          <cell r="D41" t="str">
            <v>西门一片</v>
          </cell>
        </row>
        <row r="42">
          <cell r="B42">
            <v>113299</v>
          </cell>
          <cell r="C42" t="str">
            <v>四川太极武侯区倪家桥路药店</v>
          </cell>
          <cell r="D42" t="str">
            <v>城中片区</v>
          </cell>
        </row>
        <row r="43">
          <cell r="B43">
            <v>104428</v>
          </cell>
          <cell r="C43" t="str">
            <v>四川太极崇州市崇阳镇永康东路药店</v>
          </cell>
          <cell r="D43" t="str">
            <v>崇州片区</v>
          </cell>
        </row>
        <row r="44">
          <cell r="B44">
            <v>720</v>
          </cell>
          <cell r="C44" t="str">
            <v>四川太极大邑县新场镇文昌街药店</v>
          </cell>
          <cell r="D44" t="str">
            <v>城郊一片</v>
          </cell>
        </row>
        <row r="45">
          <cell r="B45">
            <v>717</v>
          </cell>
          <cell r="C45" t="str">
            <v>四川太极大邑县晋原镇通达东路五段药店</v>
          </cell>
          <cell r="D45" t="str">
            <v>城郊一片</v>
          </cell>
        </row>
        <row r="46">
          <cell r="B46">
            <v>723</v>
          </cell>
          <cell r="C46" t="str">
            <v>四川太极锦江区柳翠路药店</v>
          </cell>
          <cell r="D46" t="str">
            <v>城中片区</v>
          </cell>
        </row>
        <row r="47">
          <cell r="B47">
            <v>707</v>
          </cell>
          <cell r="C47" t="str">
            <v>四川太极成华区万科路药店</v>
          </cell>
          <cell r="D47" t="str">
            <v>东南片区</v>
          </cell>
        </row>
        <row r="48">
          <cell r="B48">
            <v>385</v>
          </cell>
          <cell r="C48" t="str">
            <v>四川太极五津西路药店</v>
          </cell>
          <cell r="D48" t="str">
            <v>新津片区</v>
          </cell>
        </row>
        <row r="49">
          <cell r="B49">
            <v>337</v>
          </cell>
          <cell r="C49" t="str">
            <v>四川太极浆洗街药店</v>
          </cell>
          <cell r="D49" t="str">
            <v>城中片区</v>
          </cell>
        </row>
        <row r="50">
          <cell r="B50">
            <v>750</v>
          </cell>
          <cell r="C50" t="str">
            <v>成都成汉太极大药房有限公司</v>
          </cell>
          <cell r="D50" t="str">
            <v>旗舰片区</v>
          </cell>
        </row>
        <row r="51">
          <cell r="B51">
            <v>52</v>
          </cell>
          <cell r="C51" t="str">
            <v>四川太极崇州中心店</v>
          </cell>
          <cell r="D51" t="str">
            <v>崇州片区</v>
          </cell>
        </row>
        <row r="52">
          <cell r="B52">
            <v>745</v>
          </cell>
          <cell r="C52" t="str">
            <v>四川太极金牛区金沙路药店</v>
          </cell>
          <cell r="D52" t="str">
            <v>西门一片</v>
          </cell>
        </row>
        <row r="53">
          <cell r="B53">
            <v>391</v>
          </cell>
          <cell r="C53" t="str">
            <v>四川太极金丝街药店</v>
          </cell>
          <cell r="D53" t="str">
            <v>城中片区</v>
          </cell>
        </row>
        <row r="54">
          <cell r="B54">
            <v>748</v>
          </cell>
          <cell r="C54" t="str">
            <v>四川太极大邑县晋原镇东街药店</v>
          </cell>
          <cell r="D54" t="str">
            <v>城郊一片</v>
          </cell>
        </row>
        <row r="55">
          <cell r="B55">
            <v>713</v>
          </cell>
          <cell r="C55" t="str">
            <v>四川太极都江堰聚源镇药店</v>
          </cell>
          <cell r="D55" t="str">
            <v>都江堰片区</v>
          </cell>
        </row>
        <row r="56">
          <cell r="B56">
            <v>104838</v>
          </cell>
          <cell r="C56" t="str">
            <v>四川太极崇州市崇阳镇蜀州中路药店</v>
          </cell>
          <cell r="D56" t="str">
            <v>崇州片区</v>
          </cell>
        </row>
        <row r="57">
          <cell r="B57">
            <v>56</v>
          </cell>
          <cell r="C57" t="str">
            <v>四川太极三江店</v>
          </cell>
          <cell r="D57" t="str">
            <v>都江堰片区</v>
          </cell>
        </row>
        <row r="58">
          <cell r="B58">
            <v>746</v>
          </cell>
          <cell r="C58" t="str">
            <v>四川太极大邑县晋原镇内蒙古大道桃源药店</v>
          </cell>
          <cell r="D58" t="str">
            <v>城郊一片</v>
          </cell>
        </row>
        <row r="59">
          <cell r="B59">
            <v>117184</v>
          </cell>
          <cell r="C59" t="str">
            <v>四川太极锦江区静沙南路药店</v>
          </cell>
          <cell r="D59" t="str">
            <v>城中片区</v>
          </cell>
        </row>
        <row r="60">
          <cell r="B60">
            <v>724</v>
          </cell>
          <cell r="C60" t="str">
            <v>四川太极锦江区观音桥街药店</v>
          </cell>
          <cell r="D60" t="str">
            <v>城中片区</v>
          </cell>
        </row>
        <row r="61">
          <cell r="B61">
            <v>357</v>
          </cell>
          <cell r="C61" t="str">
            <v>四川太极清江东路药店</v>
          </cell>
          <cell r="D61" t="str">
            <v>西门一片</v>
          </cell>
        </row>
        <row r="62">
          <cell r="B62">
            <v>307</v>
          </cell>
          <cell r="C62" t="str">
            <v>四川太极旗舰店</v>
          </cell>
          <cell r="D62" t="str">
            <v>旗舰片区</v>
          </cell>
        </row>
        <row r="63">
          <cell r="B63">
            <v>114844</v>
          </cell>
          <cell r="C63" t="str">
            <v>四川太极成华区培华东路药店</v>
          </cell>
          <cell r="D63" t="str">
            <v>城中片区</v>
          </cell>
        </row>
        <row r="64">
          <cell r="B64">
            <v>101453</v>
          </cell>
          <cell r="C64" t="str">
            <v>四川太极温江区公平街道江安路药店</v>
          </cell>
          <cell r="D64" t="str">
            <v>西门二片</v>
          </cell>
        </row>
        <row r="65">
          <cell r="B65">
            <v>511</v>
          </cell>
          <cell r="C65" t="str">
            <v>四川太极成华杉板桥南一路店</v>
          </cell>
          <cell r="D65" t="str">
            <v>城中片区</v>
          </cell>
        </row>
        <row r="66">
          <cell r="B66">
            <v>726</v>
          </cell>
          <cell r="C66" t="str">
            <v>四川太极金牛区交大路第三药店</v>
          </cell>
          <cell r="D66" t="str">
            <v>西门一片</v>
          </cell>
        </row>
        <row r="67">
          <cell r="B67">
            <v>737</v>
          </cell>
          <cell r="C67" t="str">
            <v>四川太极高新区大源北街药店</v>
          </cell>
          <cell r="D67" t="str">
            <v>东南片区</v>
          </cell>
        </row>
        <row r="68">
          <cell r="B68">
            <v>716</v>
          </cell>
          <cell r="C68" t="str">
            <v>四川太极大邑县沙渠镇方圆路药店</v>
          </cell>
          <cell r="D68" t="str">
            <v>城郊一片</v>
          </cell>
        </row>
        <row r="69">
          <cell r="B69">
            <v>111219</v>
          </cell>
          <cell r="C69" t="str">
            <v>四川太极金牛区花照壁药店</v>
          </cell>
          <cell r="D69" t="str">
            <v>西门一片</v>
          </cell>
        </row>
        <row r="70">
          <cell r="B70">
            <v>113833</v>
          </cell>
          <cell r="C70" t="str">
            <v>四川太极青羊区光华西一路药店</v>
          </cell>
          <cell r="D70" t="str">
            <v>西门二片</v>
          </cell>
        </row>
        <row r="71">
          <cell r="B71">
            <v>727</v>
          </cell>
          <cell r="C71" t="str">
            <v>四川太极金牛区黄苑东街药店</v>
          </cell>
          <cell r="D71" t="str">
            <v>西门一片</v>
          </cell>
        </row>
        <row r="72">
          <cell r="B72">
            <v>710</v>
          </cell>
          <cell r="C72" t="str">
            <v>四川太极都江堰市蒲阳镇堰问道西路药店</v>
          </cell>
          <cell r="D72" t="str">
            <v>都江堰片区</v>
          </cell>
        </row>
        <row r="73">
          <cell r="B73">
            <v>351</v>
          </cell>
          <cell r="C73" t="str">
            <v>四川太极都江堰药店</v>
          </cell>
          <cell r="D73" t="str">
            <v>都江堰片区</v>
          </cell>
        </row>
        <row r="74">
          <cell r="B74">
            <v>115971</v>
          </cell>
          <cell r="C74" t="str">
            <v>四川太极高新区天顺路药店</v>
          </cell>
          <cell r="D74" t="str">
            <v>西门一片</v>
          </cell>
        </row>
        <row r="75">
          <cell r="B75">
            <v>118758</v>
          </cell>
          <cell r="C75" t="str">
            <v>四川太极成华区水碾河路药店</v>
          </cell>
          <cell r="D75" t="str">
            <v>城中片区</v>
          </cell>
        </row>
        <row r="76">
          <cell r="B76">
            <v>341</v>
          </cell>
          <cell r="C76" t="str">
            <v>四川太极邛崃中心药店</v>
          </cell>
          <cell r="D76" t="str">
            <v>城郊一片</v>
          </cell>
        </row>
        <row r="77">
          <cell r="B77">
            <v>106569</v>
          </cell>
          <cell r="C77" t="str">
            <v>四川太极武侯区大悦路药店</v>
          </cell>
          <cell r="D77" t="str">
            <v>西门一片</v>
          </cell>
        </row>
        <row r="78">
          <cell r="B78">
            <v>107658</v>
          </cell>
          <cell r="C78" t="str">
            <v>四川太极新都区新都街道万和北路药店</v>
          </cell>
          <cell r="D78" t="str">
            <v>北门片区</v>
          </cell>
        </row>
        <row r="79">
          <cell r="B79">
            <v>744</v>
          </cell>
          <cell r="C79" t="str">
            <v>四川太极武侯区科华街药店</v>
          </cell>
          <cell r="D79" t="str">
            <v>城中片区</v>
          </cell>
        </row>
        <row r="80">
          <cell r="B80">
            <v>379</v>
          </cell>
          <cell r="C80" t="str">
            <v>四川太极土龙路药店</v>
          </cell>
          <cell r="D80" t="str">
            <v>西门一片</v>
          </cell>
        </row>
        <row r="81">
          <cell r="B81">
            <v>721</v>
          </cell>
          <cell r="C81" t="str">
            <v>四川太极邛崃市临邛镇洪川小区药店</v>
          </cell>
          <cell r="D81" t="str">
            <v>城郊一片</v>
          </cell>
        </row>
        <row r="82">
          <cell r="B82">
            <v>709</v>
          </cell>
          <cell r="C82" t="str">
            <v>四川太极新都区马超东路店</v>
          </cell>
          <cell r="D82" t="str">
            <v>北门片区</v>
          </cell>
        </row>
        <row r="83">
          <cell r="B83">
            <v>365</v>
          </cell>
          <cell r="C83" t="str">
            <v>四川太极光华村街药店</v>
          </cell>
          <cell r="D83" t="str">
            <v>西门一片</v>
          </cell>
        </row>
        <row r="84">
          <cell r="B84">
            <v>570</v>
          </cell>
          <cell r="C84" t="str">
            <v>四川太极青羊区大石西路药店</v>
          </cell>
          <cell r="D84" t="str">
            <v>西门二片</v>
          </cell>
        </row>
        <row r="85">
          <cell r="B85">
            <v>103639</v>
          </cell>
          <cell r="C85" t="str">
            <v>四川太极成华区金马河路药店</v>
          </cell>
          <cell r="D85" t="str">
            <v>东南片区</v>
          </cell>
        </row>
        <row r="86">
          <cell r="B86">
            <v>367</v>
          </cell>
          <cell r="C86" t="str">
            <v>四川太极金带街药店</v>
          </cell>
          <cell r="D86" t="str">
            <v>崇州片区</v>
          </cell>
        </row>
        <row r="87">
          <cell r="B87">
            <v>102479</v>
          </cell>
          <cell r="C87" t="str">
            <v>四川太极锦江区劼人路药店</v>
          </cell>
          <cell r="D87" t="str">
            <v>城中片区</v>
          </cell>
        </row>
        <row r="88">
          <cell r="B88">
            <v>706</v>
          </cell>
          <cell r="C88" t="str">
            <v>四川太极都江堰幸福镇翔凤路药店</v>
          </cell>
          <cell r="D88" t="str">
            <v>都江堰片区</v>
          </cell>
        </row>
        <row r="89">
          <cell r="B89">
            <v>308</v>
          </cell>
          <cell r="C89" t="str">
            <v>四川太极红星店</v>
          </cell>
          <cell r="D89" t="str">
            <v>北门片区</v>
          </cell>
        </row>
        <row r="90">
          <cell r="B90">
            <v>110378</v>
          </cell>
          <cell r="C90" t="str">
            <v>四川太极都江堰市永丰街道宝莲路药店</v>
          </cell>
          <cell r="D90" t="str">
            <v>都江堰片区</v>
          </cell>
        </row>
        <row r="91">
          <cell r="B91">
            <v>123007</v>
          </cell>
          <cell r="C91" t="str">
            <v>四川太极大邑县青霞街道元通路南段药店</v>
          </cell>
          <cell r="D91" t="str">
            <v>城郊一片</v>
          </cell>
        </row>
        <row r="92">
          <cell r="B92">
            <v>114685</v>
          </cell>
          <cell r="C92" t="str">
            <v>四川太极青羊区青龙街药店</v>
          </cell>
          <cell r="D92" t="str">
            <v>城中片区</v>
          </cell>
        </row>
        <row r="93">
          <cell r="B93">
            <v>712</v>
          </cell>
          <cell r="C93" t="str">
            <v>四川太极成华区华泰路药店</v>
          </cell>
          <cell r="D93" t="str">
            <v>东南片区</v>
          </cell>
        </row>
        <row r="94">
          <cell r="B94">
            <v>108277</v>
          </cell>
          <cell r="C94" t="str">
            <v>四川太极金牛区银沙路药店</v>
          </cell>
          <cell r="D94" t="str">
            <v>西门一片</v>
          </cell>
        </row>
        <row r="95">
          <cell r="B95">
            <v>582</v>
          </cell>
          <cell r="C95" t="str">
            <v>四川太极青羊区十二桥药店</v>
          </cell>
          <cell r="D95" t="str">
            <v>西门一片</v>
          </cell>
        </row>
        <row r="96">
          <cell r="B96">
            <v>743</v>
          </cell>
          <cell r="C96" t="str">
            <v>四川太极成华区万宇路药店</v>
          </cell>
          <cell r="D96" t="str">
            <v>东南片区</v>
          </cell>
        </row>
        <row r="97">
          <cell r="B97">
            <v>104533</v>
          </cell>
          <cell r="C97" t="str">
            <v>四川太极大邑县晋原镇潘家街药店</v>
          </cell>
          <cell r="D97" t="str">
            <v>城郊一片</v>
          </cell>
        </row>
        <row r="98">
          <cell r="B98">
            <v>587</v>
          </cell>
          <cell r="C98" t="str">
            <v>四川太极都江堰景中路店</v>
          </cell>
          <cell r="D98" t="str">
            <v>都江堰片区</v>
          </cell>
        </row>
        <row r="99">
          <cell r="B99">
            <v>117923</v>
          </cell>
          <cell r="C99" t="str">
            <v>四川太极大邑县观音阁街西段店</v>
          </cell>
          <cell r="D99" t="str">
            <v>城郊一片</v>
          </cell>
        </row>
        <row r="100">
          <cell r="B100">
            <v>339</v>
          </cell>
          <cell r="C100" t="str">
            <v>四川太极沙河源药店</v>
          </cell>
          <cell r="D100" t="str">
            <v>北门片区</v>
          </cell>
        </row>
        <row r="101">
          <cell r="B101">
            <v>120844</v>
          </cell>
          <cell r="C101" t="str">
            <v>四川太极彭州市致和镇南三环路药店</v>
          </cell>
          <cell r="D101" t="str">
            <v>北门片区</v>
          </cell>
        </row>
        <row r="102">
          <cell r="B102">
            <v>359</v>
          </cell>
          <cell r="C102" t="str">
            <v>四川太极枣子巷药店</v>
          </cell>
          <cell r="D102" t="str">
            <v>西门一片</v>
          </cell>
        </row>
        <row r="103">
          <cell r="B103">
            <v>515</v>
          </cell>
          <cell r="C103" t="str">
            <v>四川太极成华区崔家店路药店</v>
          </cell>
          <cell r="D103" t="str">
            <v>城中片区</v>
          </cell>
        </row>
        <row r="104">
          <cell r="B104">
            <v>105751</v>
          </cell>
          <cell r="C104" t="str">
            <v>四川太极高新区新下街药店</v>
          </cell>
          <cell r="D104" t="str">
            <v>东南片区</v>
          </cell>
        </row>
        <row r="105">
          <cell r="B105">
            <v>387</v>
          </cell>
          <cell r="C105" t="str">
            <v>新乐中街</v>
          </cell>
          <cell r="D105" t="str">
            <v>东南片区</v>
          </cell>
        </row>
        <row r="106">
          <cell r="B106">
            <v>113298</v>
          </cell>
          <cell r="C106" t="str">
            <v>四川太极武侯区逸都路药店</v>
          </cell>
          <cell r="D106" t="str">
            <v>西门二片</v>
          </cell>
        </row>
        <row r="107">
          <cell r="B107">
            <v>740</v>
          </cell>
          <cell r="C107" t="str">
            <v>四川太极成华区华康路药店</v>
          </cell>
          <cell r="D107" t="str">
            <v>东南片区</v>
          </cell>
        </row>
        <row r="108">
          <cell r="B108">
            <v>117310</v>
          </cell>
          <cell r="C108" t="str">
            <v>四川太极武侯区长寿路药店</v>
          </cell>
          <cell r="D108" t="str">
            <v>西门一片</v>
          </cell>
        </row>
        <row r="109">
          <cell r="B109">
            <v>573</v>
          </cell>
          <cell r="C109" t="str">
            <v>四川太极双流县西航港街道锦华路一段药店</v>
          </cell>
          <cell r="D109" t="str">
            <v>东南片区</v>
          </cell>
        </row>
        <row r="110">
          <cell r="B110">
            <v>118951</v>
          </cell>
          <cell r="C110" t="str">
            <v>四川太极青羊区金祥路药店</v>
          </cell>
          <cell r="D110" t="str">
            <v>西门二片</v>
          </cell>
        </row>
        <row r="111">
          <cell r="B111">
            <v>119263</v>
          </cell>
          <cell r="C111" t="str">
            <v>四川太极青羊区蜀源路药店</v>
          </cell>
          <cell r="D111" t="str">
            <v>西门二片</v>
          </cell>
        </row>
        <row r="112">
          <cell r="B112">
            <v>591</v>
          </cell>
          <cell r="C112" t="str">
            <v>四川太极邛崃市文君街道凤凰大道药店</v>
          </cell>
          <cell r="D112" t="str">
            <v>城郊一片</v>
          </cell>
        </row>
        <row r="113">
          <cell r="B113">
            <v>122176</v>
          </cell>
          <cell r="C113" t="str">
            <v>四川太极崇州市怀远镇文井北路药店</v>
          </cell>
          <cell r="D113" t="str">
            <v>崇州片区</v>
          </cell>
        </row>
        <row r="114">
          <cell r="B114">
            <v>122718</v>
          </cell>
          <cell r="C114" t="str">
            <v>四川太极大邑县晋原街道南街药店</v>
          </cell>
          <cell r="D114" t="str">
            <v>城郊一片</v>
          </cell>
        </row>
        <row r="115">
          <cell r="B115">
            <v>113008</v>
          </cell>
          <cell r="C115" t="str">
            <v>四川太极成都高新区尚锦路药店</v>
          </cell>
          <cell r="D115" t="str">
            <v>城中片区</v>
          </cell>
        </row>
        <row r="116">
          <cell r="B116">
            <v>111400</v>
          </cell>
          <cell r="C116" t="str">
            <v>四川太极邛崃市文君街道杏林路药店</v>
          </cell>
          <cell r="D116" t="str">
            <v>城郊一片</v>
          </cell>
        </row>
        <row r="117">
          <cell r="B117">
            <v>549</v>
          </cell>
          <cell r="C117" t="str">
            <v>四川太极大邑县晋源镇东壕沟段药店</v>
          </cell>
          <cell r="D117" t="str">
            <v>城郊一片</v>
          </cell>
        </row>
        <row r="118">
          <cell r="B118">
            <v>116482</v>
          </cell>
          <cell r="C118" t="str">
            <v>四川太极锦江区宏济中路药店</v>
          </cell>
          <cell r="D118" t="str">
            <v>城中片区</v>
          </cell>
        </row>
        <row r="119">
          <cell r="B119">
            <v>113025</v>
          </cell>
          <cell r="C119" t="str">
            <v>四川太极青羊区蜀鑫路药店</v>
          </cell>
          <cell r="D119" t="str">
            <v>西门二片</v>
          </cell>
        </row>
        <row r="120">
          <cell r="B120">
            <v>399</v>
          </cell>
          <cell r="C120" t="str">
            <v>四川太极高新天久北巷药店</v>
          </cell>
          <cell r="D120" t="str">
            <v>西门一片</v>
          </cell>
        </row>
        <row r="121">
          <cell r="B121">
            <v>704</v>
          </cell>
          <cell r="C121" t="str">
            <v>四川太极都江堰奎光路中段药店</v>
          </cell>
          <cell r="D121" t="str">
            <v>都江堰片区</v>
          </cell>
        </row>
        <row r="122">
          <cell r="B122">
            <v>752</v>
          </cell>
          <cell r="C122" t="str">
            <v>四川太极大药房连锁有限公司武侯区聚萃街药店</v>
          </cell>
          <cell r="D122" t="str">
            <v>西门二片</v>
          </cell>
        </row>
        <row r="123">
          <cell r="B123">
            <v>112415</v>
          </cell>
          <cell r="C123" t="str">
            <v>四川太极金牛区五福桥东路药店</v>
          </cell>
          <cell r="D123" t="str">
            <v>北门片区</v>
          </cell>
        </row>
        <row r="124">
          <cell r="B124">
            <v>112888</v>
          </cell>
          <cell r="C124" t="str">
            <v>四川太极武侯区双楠路药店</v>
          </cell>
          <cell r="D124" t="str">
            <v>西门二片</v>
          </cell>
        </row>
        <row r="125">
          <cell r="B125">
            <v>102567</v>
          </cell>
          <cell r="C125" t="str">
            <v>四川太极新津县五津镇武阳西路药店</v>
          </cell>
          <cell r="D125" t="str">
            <v>新津片区</v>
          </cell>
        </row>
        <row r="126">
          <cell r="B126">
            <v>106399</v>
          </cell>
          <cell r="C126" t="str">
            <v>四川太极青羊区蜀辉路药店</v>
          </cell>
          <cell r="D126" t="str">
            <v>西门二片</v>
          </cell>
        </row>
        <row r="127">
          <cell r="B127">
            <v>747</v>
          </cell>
          <cell r="C127" t="str">
            <v>四川太极郫县郫筒镇一环路东南段药店</v>
          </cell>
          <cell r="D127" t="str">
            <v>城中片区</v>
          </cell>
        </row>
        <row r="128">
          <cell r="B128">
            <v>572</v>
          </cell>
          <cell r="C128" t="str">
            <v>四川太极郫县郫筒镇东大街药店</v>
          </cell>
          <cell r="D128" t="str">
            <v>城中片区</v>
          </cell>
        </row>
        <row r="129">
          <cell r="B129">
            <v>343</v>
          </cell>
          <cell r="C129" t="str">
            <v>四川太极光华药店</v>
          </cell>
          <cell r="D129" t="str">
            <v>西门一片</v>
          </cell>
        </row>
        <row r="130">
          <cell r="B130">
            <v>104430</v>
          </cell>
          <cell r="C130" t="str">
            <v>四川太极高新区中和大道药店</v>
          </cell>
          <cell r="D130" t="str">
            <v>东南片区</v>
          </cell>
        </row>
        <row r="131">
          <cell r="B131">
            <v>117637</v>
          </cell>
          <cell r="C131" t="str">
            <v>四川太极大邑晋原街道金巷西街药店</v>
          </cell>
          <cell r="D131" t="str">
            <v>城郊一片</v>
          </cell>
        </row>
        <row r="132">
          <cell r="B132">
            <v>122686</v>
          </cell>
          <cell r="C132" t="str">
            <v>四川太极大邑县晋原街道蜀望路药店</v>
          </cell>
          <cell r="D132" t="str">
            <v>城郊一片</v>
          </cell>
        </row>
        <row r="133">
          <cell r="B133">
            <v>732</v>
          </cell>
          <cell r="C133" t="str">
            <v>四川太极邛崃市羊安镇永康大道药店</v>
          </cell>
          <cell r="D133" t="str">
            <v>城郊一片</v>
          </cell>
        </row>
        <row r="134">
          <cell r="B134">
            <v>539</v>
          </cell>
          <cell r="C134" t="str">
            <v>四川太极大邑县晋原镇子龙路店</v>
          </cell>
          <cell r="D134" t="str">
            <v>城郊一片</v>
          </cell>
        </row>
        <row r="135">
          <cell r="B135">
            <v>107728</v>
          </cell>
          <cell r="C135" t="str">
            <v>四川太极大邑县晋原镇北街药店</v>
          </cell>
          <cell r="D135" t="str">
            <v>城郊一片</v>
          </cell>
        </row>
        <row r="136">
          <cell r="B136">
            <v>122198</v>
          </cell>
          <cell r="C136" t="str">
            <v>四川太极成华区华泰路二药店</v>
          </cell>
          <cell r="D136" t="str">
            <v>东南片区</v>
          </cell>
        </row>
        <row r="137">
          <cell r="B137">
            <v>102564</v>
          </cell>
          <cell r="C137" t="str">
            <v>四川太极邛崃市临邛镇翠荫街药店</v>
          </cell>
          <cell r="D137" t="str">
            <v>城郊一片</v>
          </cell>
        </row>
        <row r="138">
          <cell r="B138">
            <v>754</v>
          </cell>
          <cell r="C138" t="str">
            <v>四川太极崇州市崇阳镇尚贤坊街药店</v>
          </cell>
          <cell r="D138" t="str">
            <v>崇州片区</v>
          </cell>
        </row>
        <row r="139">
          <cell r="B139">
            <v>311</v>
          </cell>
          <cell r="C139" t="str">
            <v>四川太极西部店</v>
          </cell>
          <cell r="D139" t="str">
            <v>北门片区</v>
          </cell>
        </row>
        <row r="140">
          <cell r="B140">
            <v>118151</v>
          </cell>
          <cell r="C140" t="str">
            <v>四川太极金牛区沙湾东一路药店</v>
          </cell>
          <cell r="D140" t="str">
            <v>西门一片</v>
          </cell>
        </row>
        <row r="141">
          <cell r="B141">
            <v>108656</v>
          </cell>
          <cell r="C141" t="str">
            <v>四川太极新津县五津镇五津西路二药房</v>
          </cell>
          <cell r="D141" t="str">
            <v>新津片区</v>
          </cell>
        </row>
        <row r="142">
          <cell r="B142">
            <v>329</v>
          </cell>
          <cell r="C142" t="str">
            <v>四川太极温江店</v>
          </cell>
          <cell r="D142" t="str">
            <v>西门二片</v>
          </cell>
        </row>
        <row r="143">
          <cell r="B143">
            <v>104429</v>
          </cell>
          <cell r="C143" t="str">
            <v>四川太极武侯区大华街药店</v>
          </cell>
          <cell r="D143" t="str">
            <v>西门二片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workbookViewId="0">
      <selection activeCell="F3" sqref="F3"/>
    </sheetView>
  </sheetViews>
  <sheetFormatPr defaultColWidth="9" defaultRowHeight="13.5" outlineLevelCol="4"/>
  <cols>
    <col min="1" max="1" width="9.625"/>
    <col min="2" max="2" width="35.25" customWidth="1"/>
    <col min="3" max="3" width="11.375"/>
    <col min="4" max="4" width="17.25"/>
    <col min="5" max="5" width="17.25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710</v>
      </c>
      <c r="B2" t="str">
        <f>VLOOKUP(A2,'[1]8月收银台换购'!$B$3:$C$143,2,0)</f>
        <v>四川太极都江堰市蒲阳镇堰问道西路药店</v>
      </c>
      <c r="C2" t="str">
        <f>VLOOKUP(A2,'[1]8月收银台换购'!$B$3:$D$143,3,0)</f>
        <v>都江堰片区</v>
      </c>
      <c r="D2">
        <v>36</v>
      </c>
      <c r="E2" s="1">
        <f>D2*5</f>
        <v>180</v>
      </c>
    </row>
    <row r="3" spans="1:5">
      <c r="A3">
        <v>730</v>
      </c>
      <c r="B3" t="str">
        <f>VLOOKUP(A3,'[1]8月收银台换购'!$B$3:$C$143,2,0)</f>
        <v>四川太极新都区新繁镇繁江北路药店</v>
      </c>
      <c r="C3" t="str">
        <f>VLOOKUP(A3,'[1]8月收银台换购'!$B$3:$D$143,3,0)</f>
        <v>北门片区</v>
      </c>
      <c r="D3">
        <v>19</v>
      </c>
      <c r="E3" s="1">
        <f>D3*5</f>
        <v>95</v>
      </c>
    </row>
    <row r="4" spans="1:5">
      <c r="A4">
        <v>709</v>
      </c>
      <c r="B4" t="str">
        <f>VLOOKUP(A4,'[1]8月收银台换购'!$B$3:$C$143,2,0)</f>
        <v>四川太极新都区马超东路店</v>
      </c>
      <c r="C4" t="str">
        <f>VLOOKUP(A4,'[1]8月收银台换购'!$B$3:$D$143,3,0)</f>
        <v>北门片区</v>
      </c>
      <c r="D4">
        <v>18</v>
      </c>
      <c r="E4" s="1">
        <f>D4*5</f>
        <v>90</v>
      </c>
    </row>
    <row r="5" spans="1:5">
      <c r="A5">
        <v>118074</v>
      </c>
      <c r="B5" t="str">
        <f>VLOOKUP(A5,'[1]8月收银台换购'!$B$3:$C$143,2,0)</f>
        <v>四川太极高新区泰和二街药店</v>
      </c>
      <c r="C5" t="str">
        <f>VLOOKUP(A5,'[1]8月收银台换购'!$B$3:$D$143,3,0)</f>
        <v>东南片区</v>
      </c>
      <c r="D5">
        <v>14</v>
      </c>
      <c r="E5" s="1">
        <f>D5*5</f>
        <v>70</v>
      </c>
    </row>
    <row r="6" spans="1:5">
      <c r="A6">
        <v>754</v>
      </c>
      <c r="B6" t="str">
        <f>VLOOKUP(A6,'[1]8月收银台换购'!$B$3:$C$143,2,0)</f>
        <v>四川太极崇州市崇阳镇尚贤坊街药店</v>
      </c>
      <c r="C6" t="str">
        <f>VLOOKUP(A6,'[1]8月收银台换购'!$B$3:$D$143,3,0)</f>
        <v>崇州片区</v>
      </c>
      <c r="D6">
        <v>14</v>
      </c>
      <c r="E6" s="1">
        <f>D6*5</f>
        <v>70</v>
      </c>
    </row>
    <row r="7" spans="1:5">
      <c r="A7">
        <v>371</v>
      </c>
      <c r="B7" t="str">
        <f>VLOOKUP(A7,'[1]8月收银台换购'!$B$3:$C$143,2,0)</f>
        <v>四川太极兴义镇万兴路药店</v>
      </c>
      <c r="C7" t="str">
        <f>VLOOKUP(A7,'[1]8月收银台换购'!$B$3:$D$143,3,0)</f>
        <v>新津片区</v>
      </c>
      <c r="D7">
        <v>12</v>
      </c>
      <c r="E7" s="1">
        <f>D7*5</f>
        <v>60</v>
      </c>
    </row>
    <row r="8" spans="1:5">
      <c r="A8">
        <v>385</v>
      </c>
      <c r="B8" t="str">
        <f>VLOOKUP(A8,'[1]8月收银台换购'!$B$3:$C$143,2,0)</f>
        <v>四川太极五津西路药店</v>
      </c>
      <c r="C8" t="str">
        <f>VLOOKUP(A8,'[1]8月收银台换购'!$B$3:$D$143,3,0)</f>
        <v>新津片区</v>
      </c>
      <c r="D8">
        <v>12</v>
      </c>
      <c r="E8" s="1">
        <f>D8*5</f>
        <v>60</v>
      </c>
    </row>
    <row r="9" spans="1:5">
      <c r="A9">
        <v>108656</v>
      </c>
      <c r="B9" t="str">
        <f>VLOOKUP(A9,'[1]8月收银台换购'!$B$3:$C$143,2,0)</f>
        <v>四川太极新津县五津镇五津西路二药房</v>
      </c>
      <c r="C9" t="str">
        <f>VLOOKUP(A9,'[1]8月收银台换购'!$B$3:$D$143,3,0)</f>
        <v>新津片区</v>
      </c>
      <c r="D9">
        <v>12</v>
      </c>
      <c r="E9" s="1">
        <f>D9*5</f>
        <v>60</v>
      </c>
    </row>
    <row r="10" spans="1:5">
      <c r="A10">
        <v>104429</v>
      </c>
      <c r="B10" t="str">
        <f>VLOOKUP(A10,'[1]8月收银台换购'!$B$3:$C$143,2,0)</f>
        <v>四川太极武侯区大华街药店</v>
      </c>
      <c r="C10" t="str">
        <f>VLOOKUP(A10,'[1]8月收银台换购'!$B$3:$D$143,3,0)</f>
        <v>西门二片</v>
      </c>
      <c r="D10">
        <v>12</v>
      </c>
      <c r="E10" s="1">
        <f>D10*5</f>
        <v>60</v>
      </c>
    </row>
    <row r="11" spans="1:5">
      <c r="A11">
        <v>114286</v>
      </c>
      <c r="B11" t="str">
        <f>VLOOKUP(A11,'[1]8月收银台换购'!$B$3:$C$143,2,0)</f>
        <v>四川太极青羊区光华北五路药店</v>
      </c>
      <c r="C11" t="str">
        <f>VLOOKUP(A11,'[1]8月收银台换购'!$B$3:$D$143,3,0)</f>
        <v>西门二片</v>
      </c>
      <c r="D11">
        <v>12</v>
      </c>
      <c r="E11" s="1">
        <f>D11*5</f>
        <v>60</v>
      </c>
    </row>
    <row r="12" spans="1:5">
      <c r="A12">
        <v>116773</v>
      </c>
      <c r="B12" t="str">
        <f>VLOOKUP(A12,'[1]8月收银台换购'!$B$3:$C$143,2,0)</f>
        <v>四川太极青羊区经一路药店</v>
      </c>
      <c r="C12" t="str">
        <f>VLOOKUP(A12,'[1]8月收银台换购'!$B$3:$D$143,3,0)</f>
        <v>西门二片</v>
      </c>
      <c r="D12">
        <v>12</v>
      </c>
      <c r="E12" s="1">
        <f>D12*5</f>
        <v>60</v>
      </c>
    </row>
    <row r="13" spans="1:5">
      <c r="A13">
        <v>119263</v>
      </c>
      <c r="B13" t="str">
        <f>VLOOKUP(A13,'[1]8月收银台换购'!$B$3:$C$143,2,0)</f>
        <v>四川太极青羊区蜀源路药店</v>
      </c>
      <c r="C13" t="str">
        <f>VLOOKUP(A13,'[1]8月收银台换购'!$B$3:$D$143,3,0)</f>
        <v>西门二片</v>
      </c>
      <c r="D13">
        <v>12</v>
      </c>
      <c r="E13" s="1">
        <f>D13*5</f>
        <v>60</v>
      </c>
    </row>
    <row r="14" spans="1:5">
      <c r="A14">
        <v>750</v>
      </c>
      <c r="B14" t="str">
        <f>VLOOKUP(A14,'[1]8月收银台换购'!$B$3:$C$143,2,0)</f>
        <v>成都成汉太极大药房有限公司</v>
      </c>
      <c r="C14" t="str">
        <f>VLOOKUP(A14,'[1]8月收银台换购'!$B$3:$D$143,3,0)</f>
        <v>旗舰片区</v>
      </c>
      <c r="D14">
        <v>12</v>
      </c>
      <c r="E14" s="1">
        <f>D14*5</f>
        <v>60</v>
      </c>
    </row>
    <row r="15" spans="1:5">
      <c r="A15">
        <v>106485</v>
      </c>
      <c r="B15" t="str">
        <f>VLOOKUP(A15,'[1]8月收银台换购'!$B$3:$C$143,2,0)</f>
        <v>成都高新区元华二巷药店</v>
      </c>
      <c r="C15" t="str">
        <f>VLOOKUP(A15,'[1]8月收银台换购'!$B$3:$D$143,3,0)</f>
        <v>旗舰片区</v>
      </c>
      <c r="D15">
        <v>12</v>
      </c>
      <c r="E15" s="1">
        <f>D15*5</f>
        <v>60</v>
      </c>
    </row>
    <row r="16" spans="1:5">
      <c r="A16">
        <v>105751</v>
      </c>
      <c r="B16" t="str">
        <f>VLOOKUP(A16,'[1]8月收银台换购'!$B$3:$C$143,2,0)</f>
        <v>四川太极高新区新下街药店</v>
      </c>
      <c r="C16" t="str">
        <f>VLOOKUP(A16,'[1]8月收银台换购'!$B$3:$D$143,3,0)</f>
        <v>东南片区</v>
      </c>
      <c r="D16">
        <v>12</v>
      </c>
      <c r="E16" s="1">
        <f>D16*5</f>
        <v>60</v>
      </c>
    </row>
    <row r="17" spans="1:5">
      <c r="A17">
        <v>377</v>
      </c>
      <c r="B17" t="str">
        <f>VLOOKUP(A17,'[1]8月收银台换购'!$B$3:$C$143,2,0)</f>
        <v>四川太极新园大道药店</v>
      </c>
      <c r="C17" t="str">
        <f>VLOOKUP(A17,'[1]8月收银台换购'!$B$3:$D$143,3,0)</f>
        <v>东南片区</v>
      </c>
      <c r="D17">
        <v>12</v>
      </c>
      <c r="E17" s="1">
        <f>D17*5</f>
        <v>60</v>
      </c>
    </row>
    <row r="18" spans="1:5">
      <c r="A18">
        <v>122686</v>
      </c>
      <c r="B18" t="str">
        <f>VLOOKUP(A18,'[1]8月收银台换购'!$B$3:$C$143,2,0)</f>
        <v>四川太极大邑县晋原街道蜀望路药店</v>
      </c>
      <c r="C18" t="str">
        <f>VLOOKUP(A18,'[1]8月收银台换购'!$B$3:$D$143,3,0)</f>
        <v>城郊一片</v>
      </c>
      <c r="D18">
        <v>12</v>
      </c>
      <c r="E18" s="1">
        <f>D18*5</f>
        <v>60</v>
      </c>
    </row>
    <row r="19" spans="1:5">
      <c r="A19">
        <v>117637</v>
      </c>
      <c r="B19" t="str">
        <f>VLOOKUP(A19,'[1]8月收银台换购'!$B$3:$C$143,2,0)</f>
        <v>四川太极大邑晋原街道金巷西街药店</v>
      </c>
      <c r="C19" t="str">
        <f>VLOOKUP(A19,'[1]8月收银台换购'!$B$3:$D$143,3,0)</f>
        <v>城郊一片</v>
      </c>
      <c r="D19">
        <v>12</v>
      </c>
      <c r="E19" s="1">
        <f>D19*5</f>
        <v>60</v>
      </c>
    </row>
    <row r="20" spans="1:5">
      <c r="A20">
        <v>102567</v>
      </c>
      <c r="B20" t="str">
        <f>VLOOKUP(A20,'[1]8月收银台换购'!$B$3:$C$143,2,0)</f>
        <v>四川太极新津县五津镇武阳西路药店</v>
      </c>
      <c r="C20" t="str">
        <f>VLOOKUP(A20,'[1]8月收银台换购'!$B$3:$D$143,3,0)</f>
        <v>新津片区</v>
      </c>
      <c r="D20">
        <v>11</v>
      </c>
      <c r="E20" s="1">
        <f>D20*5</f>
        <v>55</v>
      </c>
    </row>
    <row r="21" spans="1:5">
      <c r="A21">
        <v>704</v>
      </c>
      <c r="B21" t="str">
        <f>VLOOKUP(A21,'[1]8月收银台换购'!$B$3:$C$143,2,0)</f>
        <v>四川太极都江堰奎光路中段药店</v>
      </c>
      <c r="C21" t="str">
        <f>VLOOKUP(A21,'[1]8月收银台换购'!$B$3:$D$143,3,0)</f>
        <v>都江堰片区</v>
      </c>
      <c r="D21">
        <v>11</v>
      </c>
      <c r="E21" s="1">
        <f>D21*5</f>
        <v>55</v>
      </c>
    </row>
    <row r="22" spans="1:5">
      <c r="A22">
        <v>103639</v>
      </c>
      <c r="B22" t="str">
        <f>VLOOKUP(A22,'[1]8月收银台换购'!$B$3:$C$143,2,0)</f>
        <v>四川太极成华区金马河路药店</v>
      </c>
      <c r="C22" t="str">
        <f>VLOOKUP(A22,'[1]8月收银台换购'!$B$3:$D$143,3,0)</f>
        <v>东南片区</v>
      </c>
      <c r="D22">
        <v>11</v>
      </c>
      <c r="E22" s="1">
        <f>D22*5</f>
        <v>55</v>
      </c>
    </row>
    <row r="23" spans="1:5">
      <c r="A23">
        <v>105910</v>
      </c>
      <c r="B23" t="str">
        <f>VLOOKUP(A23,'[1]8月收银台换购'!$B$3:$C$143,2,0)</f>
        <v>四川太极高新区紫薇东路药店</v>
      </c>
      <c r="C23" t="str">
        <f>VLOOKUP(A23,'[1]8月收银台换购'!$B$3:$D$143,3,0)</f>
        <v>西门一片</v>
      </c>
      <c r="D23">
        <v>8</v>
      </c>
      <c r="E23" s="1">
        <f>D23*5</f>
        <v>40</v>
      </c>
    </row>
    <row r="24" spans="1:5">
      <c r="A24">
        <v>359</v>
      </c>
      <c r="B24" t="str">
        <f>VLOOKUP(A24,'[1]8月收银台换购'!$B$3:$C$143,2,0)</f>
        <v>四川太极枣子巷药店</v>
      </c>
      <c r="C24" t="str">
        <f>VLOOKUP(A24,'[1]8月收银台换购'!$B$3:$D$143,3,0)</f>
        <v>西门一片</v>
      </c>
      <c r="D24">
        <v>7</v>
      </c>
      <c r="E24" s="1">
        <f>D24*5</f>
        <v>35</v>
      </c>
    </row>
    <row r="25" spans="1:5">
      <c r="A25">
        <v>738</v>
      </c>
      <c r="B25" t="str">
        <f>VLOOKUP(A25,'[1]8月收银台换购'!$B$3:$C$143,2,0)</f>
        <v>四川太极都江堰市蒲阳路药店</v>
      </c>
      <c r="C25" t="str">
        <f>VLOOKUP(A25,'[1]8月收银台换购'!$B$3:$D$143,3,0)</f>
        <v>都江堰片区</v>
      </c>
      <c r="D25">
        <v>7</v>
      </c>
      <c r="E25" s="1">
        <f>D25*5</f>
        <v>35</v>
      </c>
    </row>
    <row r="26" spans="1:5">
      <c r="A26">
        <v>387</v>
      </c>
      <c r="B26" t="str">
        <f>VLOOKUP(A26,'[1]8月收银台换购'!$B$3:$C$143,2,0)</f>
        <v>新乐中街</v>
      </c>
      <c r="C26" t="str">
        <f>VLOOKUP(A26,'[1]8月收银台换购'!$B$3:$D$143,3,0)</f>
        <v>东南片区</v>
      </c>
      <c r="D26">
        <v>6</v>
      </c>
      <c r="E26" s="1">
        <f>D26*5</f>
        <v>30</v>
      </c>
    </row>
    <row r="27" spans="1:5">
      <c r="A27">
        <v>118151</v>
      </c>
      <c r="B27" t="str">
        <f>VLOOKUP(A27,'[1]8月收银台换购'!$B$3:$C$143,2,0)</f>
        <v>四川太极金牛区沙湾东一路药店</v>
      </c>
      <c r="C27" t="str">
        <f>VLOOKUP(A27,'[1]8月收银台换购'!$B$3:$D$143,3,0)</f>
        <v>西门一片</v>
      </c>
      <c r="D27">
        <v>5</v>
      </c>
      <c r="E27" s="1">
        <f>D27*5</f>
        <v>25</v>
      </c>
    </row>
    <row r="28" spans="1:5">
      <c r="A28">
        <v>117923</v>
      </c>
      <c r="B28" t="str">
        <f>VLOOKUP(A28,'[1]8月收银台换购'!$B$3:$C$143,2,0)</f>
        <v>四川太极大邑县观音阁街西段店</v>
      </c>
      <c r="C28" t="str">
        <f>VLOOKUP(A28,'[1]8月收银台换购'!$B$3:$D$143,3,0)</f>
        <v>城郊一片</v>
      </c>
      <c r="D28">
        <v>5</v>
      </c>
      <c r="E28" s="1">
        <f>D28*5</f>
        <v>25</v>
      </c>
    </row>
    <row r="29" spans="1:5">
      <c r="A29">
        <v>745</v>
      </c>
      <c r="B29" t="str">
        <f>VLOOKUP(A29,'[1]8月收银台换购'!$B$3:$C$143,2,0)</f>
        <v>四川太极金牛区金沙路药店</v>
      </c>
      <c r="C29" t="str">
        <f>VLOOKUP(A29,'[1]8月收银台换购'!$B$3:$D$143,3,0)</f>
        <v>西门一片</v>
      </c>
      <c r="D29">
        <v>4</v>
      </c>
      <c r="E29" s="1">
        <f>D29*5</f>
        <v>20</v>
      </c>
    </row>
    <row r="30" spans="1:5">
      <c r="A30">
        <v>365</v>
      </c>
      <c r="B30" t="str">
        <f>VLOOKUP(A30,'[1]8月收银台换购'!$B$3:$C$143,2,0)</f>
        <v>四川太极光华村街药店</v>
      </c>
      <c r="C30" t="str">
        <f>VLOOKUP(A30,'[1]8月收银台换购'!$B$3:$D$143,3,0)</f>
        <v>西门一片</v>
      </c>
      <c r="D30">
        <v>3</v>
      </c>
      <c r="E30" s="1">
        <f>D30*5</f>
        <v>15</v>
      </c>
    </row>
    <row r="31" spans="1:5">
      <c r="A31">
        <v>122176</v>
      </c>
      <c r="B31" t="str">
        <f>VLOOKUP(A31,'[1]8月收银台换购'!$B$3:$C$143,2,0)</f>
        <v>四川太极崇州市怀远镇文井北路药店</v>
      </c>
      <c r="C31" t="str">
        <f>VLOOKUP(A31,'[1]8月收银台换购'!$B$3:$D$143,3,0)</f>
        <v>崇州片区</v>
      </c>
      <c r="D31">
        <v>3</v>
      </c>
      <c r="E31" s="1">
        <f>D31*5</f>
        <v>15</v>
      </c>
    </row>
    <row r="32" spans="1:5">
      <c r="A32">
        <v>391</v>
      </c>
      <c r="B32" t="str">
        <f>VLOOKUP(A32,'[1]8月收银台换购'!$B$3:$C$143,2,0)</f>
        <v>四川太极金丝街药店</v>
      </c>
      <c r="C32" t="str">
        <f>VLOOKUP(A32,'[1]8月收银台换购'!$B$3:$D$143,3,0)</f>
        <v>城中片区</v>
      </c>
      <c r="D32">
        <v>3</v>
      </c>
      <c r="E32" s="1">
        <f>D32*5</f>
        <v>15</v>
      </c>
    </row>
    <row r="33" spans="1:5">
      <c r="A33">
        <v>108277</v>
      </c>
      <c r="B33" t="str">
        <f>VLOOKUP(A33,'[1]8月收银台换购'!$B$3:$C$143,2,0)</f>
        <v>四川太极金牛区银沙路药店</v>
      </c>
      <c r="C33" t="str">
        <f>VLOOKUP(A33,'[1]8月收银台换购'!$B$3:$D$143,3,0)</f>
        <v>西门一片</v>
      </c>
      <c r="D33">
        <v>2</v>
      </c>
      <c r="E33" s="1">
        <f>D33*5</f>
        <v>10</v>
      </c>
    </row>
    <row r="34" spans="1:5">
      <c r="A34">
        <v>101453</v>
      </c>
      <c r="B34" t="str">
        <f>VLOOKUP(A34,'[1]8月收银台换购'!$B$3:$C$143,2,0)</f>
        <v>四川太极温江区公平街道江安路药店</v>
      </c>
      <c r="C34" t="str">
        <f>VLOOKUP(A34,'[1]8月收银台换购'!$B$3:$D$143,3,0)</f>
        <v>西门二片</v>
      </c>
      <c r="D34">
        <v>2</v>
      </c>
      <c r="E34" s="1">
        <f>D34*5</f>
        <v>10</v>
      </c>
    </row>
    <row r="35" spans="1:5">
      <c r="A35">
        <v>54</v>
      </c>
      <c r="B35" t="str">
        <f>VLOOKUP(A35,'[1]8月收银台换购'!$B$3:$C$143,2,0)</f>
        <v>四川太极怀远店</v>
      </c>
      <c r="C35" t="str">
        <f>VLOOKUP(A35,'[1]8月收银台换购'!$B$3:$D$143,3,0)</f>
        <v>崇州片区</v>
      </c>
      <c r="D35">
        <v>2</v>
      </c>
      <c r="E35" s="1">
        <f>D35*5</f>
        <v>10</v>
      </c>
    </row>
    <row r="36" spans="1:5">
      <c r="A36">
        <v>573</v>
      </c>
      <c r="B36" t="str">
        <f>VLOOKUP(A36,'[1]8月收银台换购'!$B$3:$C$143,2,0)</f>
        <v>四川太极双流县西航港街道锦华路一段药店</v>
      </c>
      <c r="C36" t="str">
        <f>VLOOKUP(A36,'[1]8月收银台换购'!$B$3:$D$143,3,0)</f>
        <v>东南片区</v>
      </c>
      <c r="D36">
        <v>1</v>
      </c>
      <c r="E36" s="1">
        <f>D36*5</f>
        <v>5</v>
      </c>
    </row>
    <row r="37" spans="1:5">
      <c r="A37">
        <v>733</v>
      </c>
      <c r="B37" t="str">
        <f>VLOOKUP(A37,'[1]8月收银台换购'!$B$3:$C$143,2,0)</f>
        <v>四川太极双流区东升街道三强西路药店</v>
      </c>
      <c r="C37" t="str">
        <f>VLOOKUP(A37,'[1]8月收银台换购'!$B$3:$D$143,3,0)</f>
        <v>东南片区</v>
      </c>
      <c r="D37">
        <v>1</v>
      </c>
      <c r="E37" s="1">
        <f>D37*5</f>
        <v>5</v>
      </c>
    </row>
    <row r="38" spans="1:5">
      <c r="A38">
        <v>367</v>
      </c>
      <c r="B38" t="str">
        <f>VLOOKUP(A38,'[1]8月收银台换购'!$B$3:$C$143,2,0)</f>
        <v>四川太极金带街药店</v>
      </c>
      <c r="C38" t="str">
        <f>VLOOKUP(A38,'[1]8月收银台换购'!$B$3:$D$143,3,0)</f>
        <v>崇州片区</v>
      </c>
      <c r="D38">
        <v>1</v>
      </c>
      <c r="E38" s="1">
        <f>D38*5</f>
        <v>5</v>
      </c>
    </row>
    <row r="39" spans="1:5">
      <c r="A39">
        <v>746</v>
      </c>
      <c r="B39" t="str">
        <f>VLOOKUP(A39,'[1]8月收银台换购'!$B$3:$C$143,2,0)</f>
        <v>四川太极大邑县晋原镇内蒙古大道桃源药店</v>
      </c>
      <c r="C39" t="str">
        <f>VLOOKUP(A39,'[1]8月收银台换购'!$B$3:$D$143,3,0)</f>
        <v>城郊一片</v>
      </c>
      <c r="D39">
        <v>1</v>
      </c>
      <c r="E39" s="1">
        <f>D39*5</f>
        <v>5</v>
      </c>
    </row>
    <row r="40" spans="1:5">
      <c r="A40">
        <v>122906</v>
      </c>
      <c r="B40" t="str">
        <f>VLOOKUP(A40,'[1]8月收银台换购'!$B$3:$C$143,2,0)</f>
        <v>四川太极新都区斑竹园街道医贸大道药店</v>
      </c>
      <c r="C40" t="str">
        <f>VLOOKUP(A40,'[1]8月收银台换购'!$B$3:$D$143,3,0)</f>
        <v>北门片区</v>
      </c>
      <c r="D40">
        <v>1</v>
      </c>
      <c r="E40" s="1">
        <f>D40*5</f>
        <v>5</v>
      </c>
    </row>
    <row r="41" spans="1:5">
      <c r="A41">
        <v>103199</v>
      </c>
      <c r="B41" t="str">
        <f>VLOOKUP(A41,'[1]8月收银台换购'!$B$3:$C$143,2,0)</f>
        <v>四川太极成华区西林一街药店</v>
      </c>
      <c r="C41" t="str">
        <f>VLOOKUP(A41,'[1]8月收银台换购'!$B$3:$D$143,3,0)</f>
        <v>北门片区</v>
      </c>
      <c r="D41">
        <v>1</v>
      </c>
      <c r="E41" s="1">
        <f>D41*5</f>
        <v>5</v>
      </c>
    </row>
  </sheetData>
  <autoFilter ref="A1:D41">
    <sortState ref="A1:D41">
      <sortCondition ref="C2" descending="1"/>
    </sortState>
    <extLst/>
  </autoFilter>
  <sortState ref="A2:E41">
    <sortCondition ref="E2" descending="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354"/>
  <sheetViews>
    <sheetView workbookViewId="0">
      <pane ySplit="1" topLeftCell="A2" activePane="bottomLeft" state="frozen"/>
      <selection/>
      <selection pane="bottomLeft" activeCell="C284" sqref="C284"/>
    </sheetView>
  </sheetViews>
  <sheetFormatPr defaultColWidth="9" defaultRowHeight="52" customHeight="1"/>
  <cols>
    <col min="1" max="2" width="17.375" customWidth="1"/>
    <col min="3" max="3" width="18.125" customWidth="1"/>
    <col min="4" max="4" width="11.7166666666667" customWidth="1"/>
    <col min="5" max="5" width="16.75" customWidth="1"/>
    <col min="6" max="7" width="19.5333333333333" customWidth="1"/>
    <col min="8" max="8" width="19.5333333333333" style="1" customWidth="1"/>
    <col min="9" max="10" width="25.375" style="1" customWidth="1"/>
    <col min="11" max="11" width="27.3416666666667" customWidth="1"/>
    <col min="12" max="17" width="19.5333333333333" customWidth="1"/>
    <col min="18" max="18" width="46.875" customWidth="1"/>
  </cols>
  <sheetData>
    <row r="1" customHeight="1" spans="1:18">
      <c r="A1" s="2" t="s">
        <v>0</v>
      </c>
      <c r="B1" s="2" t="s">
        <v>1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9</v>
      </c>
      <c r="H1" s="3" t="s">
        <v>10</v>
      </c>
      <c r="I1" s="3" t="s">
        <v>11</v>
      </c>
      <c r="J1" s="3" t="s">
        <v>12</v>
      </c>
      <c r="K1" s="2" t="s">
        <v>13</v>
      </c>
      <c r="L1" s="2" t="s">
        <v>14</v>
      </c>
      <c r="M1" s="2" t="s">
        <v>15</v>
      </c>
      <c r="N1" s="2" t="s">
        <v>16</v>
      </c>
      <c r="O1" s="2" t="s">
        <v>17</v>
      </c>
      <c r="P1" s="2" t="s">
        <v>18</v>
      </c>
      <c r="Q1" s="2" t="s">
        <v>19</v>
      </c>
      <c r="R1" s="2" t="s">
        <v>20</v>
      </c>
    </row>
    <row r="2" hidden="1" customHeight="1" spans="1:18">
      <c r="A2" s="4">
        <v>108656</v>
      </c>
      <c r="B2" s="4" t="str">
        <f>VLOOKUP(A2,'[1]8月收银台换购'!$B$3:$C$143,2,0)</f>
        <v>四川太极新津县五津镇五津西路二药房</v>
      </c>
      <c r="C2" s="5" t="s">
        <v>21</v>
      </c>
      <c r="D2" s="5" t="s">
        <v>22</v>
      </c>
      <c r="E2" s="5" t="s">
        <v>23</v>
      </c>
      <c r="F2" s="5" t="s">
        <v>24</v>
      </c>
      <c r="G2" s="5" t="s">
        <v>25</v>
      </c>
      <c r="H2" s="6" t="s">
        <v>26</v>
      </c>
      <c r="I2" s="6" t="s">
        <v>27</v>
      </c>
      <c r="J2" s="6" t="s">
        <v>28</v>
      </c>
      <c r="K2" s="5" t="s">
        <v>29</v>
      </c>
      <c r="L2" s="5" t="s">
        <v>30</v>
      </c>
      <c r="M2" s="5" t="s">
        <v>31</v>
      </c>
      <c r="N2" s="5" t="s">
        <v>32</v>
      </c>
      <c r="O2" s="5" t="s">
        <v>33</v>
      </c>
      <c r="P2" s="7" t="str">
        <f>HYPERLINK("https://ovopark.oss-cn-hangzhou.aliyuncs.com/2022/08/26/IMG_20220823_133649.jpg","查看图片")</f>
        <v>查看图片</v>
      </c>
      <c r="Q2" s="5" t="s">
        <v>34</v>
      </c>
      <c r="R2" s="5" t="s">
        <v>35</v>
      </c>
    </row>
    <row r="3" hidden="1" customHeight="1" spans="1:18">
      <c r="A3" s="4">
        <v>108656</v>
      </c>
      <c r="B3" s="4" t="str">
        <f>VLOOKUP(A3,'[1]8月收银台换购'!$B$3:$C$143,2,0)</f>
        <v>四川太极新津县五津镇五津西路二药房</v>
      </c>
      <c r="C3" s="5" t="s">
        <v>21</v>
      </c>
      <c r="D3" s="5" t="s">
        <v>36</v>
      </c>
      <c r="E3" s="5" t="s">
        <v>23</v>
      </c>
      <c r="F3" s="5" t="s">
        <v>37</v>
      </c>
      <c r="G3" s="5" t="s">
        <v>25</v>
      </c>
      <c r="H3" s="6" t="s">
        <v>26</v>
      </c>
      <c r="I3" s="6" t="s">
        <v>38</v>
      </c>
      <c r="J3" s="6" t="s">
        <v>28</v>
      </c>
      <c r="K3" s="5" t="s">
        <v>39</v>
      </c>
      <c r="L3" s="5" t="s">
        <v>30</v>
      </c>
      <c r="M3" s="5" t="s">
        <v>31</v>
      </c>
      <c r="N3" s="5" t="s">
        <v>32</v>
      </c>
      <c r="O3" s="5" t="s">
        <v>33</v>
      </c>
      <c r="P3" s="7" t="str">
        <f>HYPERLINK("https://ovopark.oss-cn-hangzhou.aliyuncs.com/2022/08/26/wx_camera_1660963248416.jpg","查看图片")</f>
        <v>查看图片</v>
      </c>
      <c r="Q3" s="5" t="s">
        <v>34</v>
      </c>
      <c r="R3" s="5" t="s">
        <v>40</v>
      </c>
    </row>
    <row r="4" hidden="1" customHeight="1" spans="1:18">
      <c r="A4" s="4">
        <v>108656</v>
      </c>
      <c r="B4" s="4" t="str">
        <f>VLOOKUP(A4,'[1]8月收银台换购'!$B$3:$C$143,2,0)</f>
        <v>四川太极新津县五津镇五津西路二药房</v>
      </c>
      <c r="C4" s="5" t="s">
        <v>21</v>
      </c>
      <c r="D4" s="5" t="s">
        <v>41</v>
      </c>
      <c r="E4" s="5" t="s">
        <v>23</v>
      </c>
      <c r="F4" s="5" t="s">
        <v>42</v>
      </c>
      <c r="G4" s="5" t="s">
        <v>25</v>
      </c>
      <c r="H4" s="6" t="s">
        <v>26</v>
      </c>
      <c r="I4" s="6" t="s">
        <v>43</v>
      </c>
      <c r="J4" s="6" t="s">
        <v>28</v>
      </c>
      <c r="K4" s="5" t="s">
        <v>44</v>
      </c>
      <c r="L4" s="5" t="s">
        <v>30</v>
      </c>
      <c r="M4" s="5" t="s">
        <v>31</v>
      </c>
      <c r="N4" s="5" t="s">
        <v>32</v>
      </c>
      <c r="O4" s="5" t="s">
        <v>33</v>
      </c>
      <c r="P4" s="7" t="str">
        <f>HYPERLINK("https://ovopark.oss-cn-hangzhou.aliyuncs.com/2022/08/26/wx_camera_1660963261041.jpg","查看图片")</f>
        <v>查看图片</v>
      </c>
      <c r="Q4" s="5" t="s">
        <v>34</v>
      </c>
      <c r="R4" s="5" t="s">
        <v>45</v>
      </c>
    </row>
    <row r="5" hidden="1" customHeight="1" spans="1:18">
      <c r="A5" s="4">
        <v>108656</v>
      </c>
      <c r="B5" s="4" t="str">
        <f>VLOOKUP(A5,'[1]8月收银台换购'!$B$3:$C$143,2,0)</f>
        <v>四川太极新津县五津镇五津西路二药房</v>
      </c>
      <c r="C5" s="5" t="s">
        <v>21</v>
      </c>
      <c r="D5" s="5" t="s">
        <v>46</v>
      </c>
      <c r="E5" s="5" t="s">
        <v>23</v>
      </c>
      <c r="F5" s="5" t="s">
        <v>47</v>
      </c>
      <c r="G5" s="5" t="s">
        <v>25</v>
      </c>
      <c r="H5" s="6" t="s">
        <v>26</v>
      </c>
      <c r="I5" s="6" t="s">
        <v>48</v>
      </c>
      <c r="J5" s="6" t="s">
        <v>28</v>
      </c>
      <c r="K5" s="5" t="s">
        <v>49</v>
      </c>
      <c r="L5" s="5" t="s">
        <v>30</v>
      </c>
      <c r="M5" s="5" t="s">
        <v>31</v>
      </c>
      <c r="N5" s="5" t="s">
        <v>32</v>
      </c>
      <c r="O5" s="5" t="s">
        <v>33</v>
      </c>
      <c r="P5" s="7" t="str">
        <f>HYPERLINK("https://ovopark.oss-cn-hangzhou.aliyuncs.com/2022/08/27/image_1661557788073.jpg","查看图片")</f>
        <v>查看图片</v>
      </c>
      <c r="Q5" s="5" t="s">
        <v>34</v>
      </c>
      <c r="R5" s="5" t="s">
        <v>50</v>
      </c>
    </row>
    <row r="6" hidden="1" customHeight="1" spans="1:18">
      <c r="A6" s="4">
        <v>108656</v>
      </c>
      <c r="B6" s="4" t="str">
        <f>VLOOKUP(A6,'[1]8月收银台换购'!$B$3:$C$143,2,0)</f>
        <v>四川太极新津县五津镇五津西路二药房</v>
      </c>
      <c r="C6" s="5" t="s">
        <v>21</v>
      </c>
      <c r="D6" s="5" t="s">
        <v>51</v>
      </c>
      <c r="E6" s="5" t="s">
        <v>23</v>
      </c>
      <c r="F6" s="5" t="s">
        <v>52</v>
      </c>
      <c r="G6" s="5" t="s">
        <v>25</v>
      </c>
      <c r="H6" s="6" t="s">
        <v>26</v>
      </c>
      <c r="I6" s="6" t="s">
        <v>53</v>
      </c>
      <c r="J6" s="6" t="s">
        <v>28</v>
      </c>
      <c r="K6" s="5" t="s">
        <v>54</v>
      </c>
      <c r="L6" s="5" t="s">
        <v>30</v>
      </c>
      <c r="M6" s="5" t="s">
        <v>31</v>
      </c>
      <c r="N6" s="5" t="s">
        <v>32</v>
      </c>
      <c r="O6" s="5" t="s">
        <v>33</v>
      </c>
      <c r="P6" s="7" t="str">
        <f>HYPERLINK("https://ovopark.oss-cn-hangzhou.aliyuncs.com/2022/08/27/image_1661557821496.jpg","查看图片")</f>
        <v>查看图片</v>
      </c>
      <c r="Q6" s="5" t="s">
        <v>34</v>
      </c>
      <c r="R6" s="5" t="s">
        <v>55</v>
      </c>
    </row>
    <row r="7" hidden="1" customHeight="1" spans="1:18">
      <c r="A7" s="4">
        <v>108656</v>
      </c>
      <c r="B7" s="4" t="str">
        <f>VLOOKUP(A7,'[1]8月收银台换购'!$B$3:$C$143,2,0)</f>
        <v>四川太极新津县五津镇五津西路二药房</v>
      </c>
      <c r="C7" s="5" t="s">
        <v>21</v>
      </c>
      <c r="D7" s="5" t="s">
        <v>56</v>
      </c>
      <c r="E7" s="5" t="s">
        <v>23</v>
      </c>
      <c r="F7" s="5" t="s">
        <v>57</v>
      </c>
      <c r="G7" s="5" t="s">
        <v>25</v>
      </c>
      <c r="H7" s="6" t="s">
        <v>26</v>
      </c>
      <c r="I7" s="6" t="s">
        <v>58</v>
      </c>
      <c r="J7" s="6" t="s">
        <v>28</v>
      </c>
      <c r="K7" s="5" t="s">
        <v>59</v>
      </c>
      <c r="L7" s="5" t="s">
        <v>30</v>
      </c>
      <c r="M7" s="5" t="s">
        <v>31</v>
      </c>
      <c r="N7" s="5" t="s">
        <v>32</v>
      </c>
      <c r="O7" s="5" t="s">
        <v>33</v>
      </c>
      <c r="P7" s="5" t="s">
        <v>33</v>
      </c>
      <c r="Q7" s="5" t="s">
        <v>34</v>
      </c>
      <c r="R7" s="5" t="s">
        <v>60</v>
      </c>
    </row>
    <row r="8" hidden="1" customHeight="1" spans="1:18">
      <c r="A8" s="4">
        <v>108656</v>
      </c>
      <c r="B8" s="4" t="str">
        <f>VLOOKUP(A8,'[1]8月收银台换购'!$B$3:$C$143,2,0)</f>
        <v>四川太极新津县五津镇五津西路二药房</v>
      </c>
      <c r="C8" s="5" t="s">
        <v>21</v>
      </c>
      <c r="D8" s="5" t="s">
        <v>61</v>
      </c>
      <c r="E8" s="5" t="s">
        <v>23</v>
      </c>
      <c r="F8" s="5" t="s">
        <v>62</v>
      </c>
      <c r="G8" s="5" t="s">
        <v>25</v>
      </c>
      <c r="H8" s="6" t="s">
        <v>26</v>
      </c>
      <c r="I8" s="6" t="s">
        <v>63</v>
      </c>
      <c r="J8" s="6" t="s">
        <v>28</v>
      </c>
      <c r="K8" s="5" t="s">
        <v>64</v>
      </c>
      <c r="L8" s="5" t="s">
        <v>30</v>
      </c>
      <c r="M8" s="5" t="s">
        <v>31</v>
      </c>
      <c r="N8" s="5" t="s">
        <v>32</v>
      </c>
      <c r="O8" s="5" t="s">
        <v>33</v>
      </c>
      <c r="P8" s="7" t="str">
        <f>HYPERLINK("https://ovopark.oss-cn-hangzhou.aliyuncs.com/2022/08/27/image_1661557849027.jpg","查看图片")</f>
        <v>查看图片</v>
      </c>
      <c r="Q8" s="5" t="s">
        <v>34</v>
      </c>
      <c r="R8" s="5" t="s">
        <v>65</v>
      </c>
    </row>
    <row r="9" hidden="1" customHeight="1" spans="1:18">
      <c r="A9" s="4">
        <v>108656</v>
      </c>
      <c r="B9" s="4" t="str">
        <f>VLOOKUP(A9,'[1]8月收银台换购'!$B$3:$C$143,2,0)</f>
        <v>四川太极新津县五津镇五津西路二药房</v>
      </c>
      <c r="C9" s="5" t="s">
        <v>21</v>
      </c>
      <c r="D9" s="5" t="s">
        <v>66</v>
      </c>
      <c r="E9" s="5" t="s">
        <v>23</v>
      </c>
      <c r="F9" s="5" t="s">
        <v>67</v>
      </c>
      <c r="G9" s="5" t="s">
        <v>25</v>
      </c>
      <c r="H9" s="6" t="s">
        <v>26</v>
      </c>
      <c r="I9" s="6" t="s">
        <v>68</v>
      </c>
      <c r="J9" s="6" t="s">
        <v>28</v>
      </c>
      <c r="K9" s="5" t="s">
        <v>69</v>
      </c>
      <c r="L9" s="5" t="s">
        <v>30</v>
      </c>
      <c r="M9" s="5" t="s">
        <v>31</v>
      </c>
      <c r="N9" s="5" t="s">
        <v>32</v>
      </c>
      <c r="O9" s="5" t="s">
        <v>33</v>
      </c>
      <c r="P9" s="7" t="str">
        <f>HYPERLINK("https://ovopark.oss-cn-hangzhou.aliyuncs.com/2022/08/27/image_1661557862573.jpg","查看图片")</f>
        <v>查看图片</v>
      </c>
      <c r="Q9" s="5" t="s">
        <v>34</v>
      </c>
      <c r="R9" s="5" t="s">
        <v>70</v>
      </c>
    </row>
    <row r="10" hidden="1" customHeight="1" spans="1:18">
      <c r="A10" s="4">
        <v>108656</v>
      </c>
      <c r="B10" s="4" t="str">
        <f>VLOOKUP(A10,'[1]8月收银台换购'!$B$3:$C$143,2,0)</f>
        <v>四川太极新津县五津镇五津西路二药房</v>
      </c>
      <c r="C10" s="5" t="s">
        <v>21</v>
      </c>
      <c r="D10" s="5" t="s">
        <v>71</v>
      </c>
      <c r="E10" s="5" t="s">
        <v>23</v>
      </c>
      <c r="F10" s="5" t="s">
        <v>72</v>
      </c>
      <c r="G10" s="5" t="s">
        <v>25</v>
      </c>
      <c r="H10" s="6" t="s">
        <v>26</v>
      </c>
      <c r="I10" s="6" t="s">
        <v>73</v>
      </c>
      <c r="J10" s="6" t="s">
        <v>28</v>
      </c>
      <c r="K10" s="5" t="s">
        <v>74</v>
      </c>
      <c r="L10" s="5" t="s">
        <v>30</v>
      </c>
      <c r="M10" s="5" t="s">
        <v>31</v>
      </c>
      <c r="N10" s="5" t="s">
        <v>32</v>
      </c>
      <c r="O10" s="5" t="s">
        <v>33</v>
      </c>
      <c r="P10" s="5" t="s">
        <v>33</v>
      </c>
      <c r="Q10" s="5" t="s">
        <v>34</v>
      </c>
      <c r="R10" s="5" t="s">
        <v>75</v>
      </c>
    </row>
    <row r="11" hidden="1" customHeight="1" spans="1:18">
      <c r="A11" s="4">
        <v>108656</v>
      </c>
      <c r="B11" s="4" t="str">
        <f>VLOOKUP(A11,'[1]8月收银台换购'!$B$3:$C$143,2,0)</f>
        <v>四川太极新津县五津镇五津西路二药房</v>
      </c>
      <c r="C11" s="5" t="s">
        <v>21</v>
      </c>
      <c r="D11" s="5" t="s">
        <v>76</v>
      </c>
      <c r="E11" s="5" t="s">
        <v>23</v>
      </c>
      <c r="F11" s="5" t="s">
        <v>77</v>
      </c>
      <c r="G11" s="5" t="s">
        <v>25</v>
      </c>
      <c r="H11" s="6" t="s">
        <v>26</v>
      </c>
      <c r="I11" s="6" t="s">
        <v>78</v>
      </c>
      <c r="J11" s="6" t="s">
        <v>28</v>
      </c>
      <c r="K11" s="5" t="s">
        <v>79</v>
      </c>
      <c r="L11" s="5" t="s">
        <v>30</v>
      </c>
      <c r="M11" s="5" t="s">
        <v>31</v>
      </c>
      <c r="N11" s="5" t="s">
        <v>32</v>
      </c>
      <c r="O11" s="5" t="s">
        <v>33</v>
      </c>
      <c r="P11" s="7" t="str">
        <f>HYPERLINK("https://ovopark.oss-cn-hangzhou.aliyuncs.com/2022/08/27/wx_camera_1660963248416.jpg","查看图片")</f>
        <v>查看图片</v>
      </c>
      <c r="Q11" s="5" t="s">
        <v>34</v>
      </c>
      <c r="R11" s="5" t="s">
        <v>80</v>
      </c>
    </row>
    <row r="12" hidden="1" customHeight="1" spans="1:18">
      <c r="A12" s="4">
        <v>108656</v>
      </c>
      <c r="B12" s="4" t="str">
        <f>VLOOKUP(A12,'[1]8月收银台换购'!$B$3:$C$143,2,0)</f>
        <v>四川太极新津县五津镇五津西路二药房</v>
      </c>
      <c r="C12" s="5" t="s">
        <v>21</v>
      </c>
      <c r="D12" s="5" t="s">
        <v>81</v>
      </c>
      <c r="E12" s="5" t="s">
        <v>23</v>
      </c>
      <c r="F12" s="5" t="s">
        <v>82</v>
      </c>
      <c r="G12" s="5" t="s">
        <v>25</v>
      </c>
      <c r="H12" s="6" t="s">
        <v>26</v>
      </c>
      <c r="I12" s="6" t="s">
        <v>83</v>
      </c>
      <c r="J12" s="6" t="s">
        <v>28</v>
      </c>
      <c r="K12" s="5" t="s">
        <v>84</v>
      </c>
      <c r="L12" s="5" t="s">
        <v>30</v>
      </c>
      <c r="M12" s="5" t="s">
        <v>31</v>
      </c>
      <c r="N12" s="5" t="s">
        <v>32</v>
      </c>
      <c r="O12" s="5" t="s">
        <v>33</v>
      </c>
      <c r="P12" s="5" t="s">
        <v>33</v>
      </c>
      <c r="Q12" s="5" t="s">
        <v>34</v>
      </c>
      <c r="R12" s="5" t="s">
        <v>85</v>
      </c>
    </row>
    <row r="13" hidden="1" customHeight="1" spans="1:18">
      <c r="A13" s="4">
        <v>108656</v>
      </c>
      <c r="B13" s="4" t="str">
        <f>VLOOKUP(A13,'[1]8月收银台换购'!$B$3:$C$143,2,0)</f>
        <v>四川太极新津县五津镇五津西路二药房</v>
      </c>
      <c r="C13" s="5" t="s">
        <v>21</v>
      </c>
      <c r="D13" s="5" t="s">
        <v>86</v>
      </c>
      <c r="E13" s="5" t="s">
        <v>23</v>
      </c>
      <c r="F13" s="5" t="s">
        <v>87</v>
      </c>
      <c r="G13" s="5" t="s">
        <v>25</v>
      </c>
      <c r="H13" s="6" t="s">
        <v>26</v>
      </c>
      <c r="I13" s="6" t="s">
        <v>88</v>
      </c>
      <c r="J13" s="6" t="s">
        <v>28</v>
      </c>
      <c r="K13" s="5" t="s">
        <v>89</v>
      </c>
      <c r="L13" s="5" t="s">
        <v>30</v>
      </c>
      <c r="M13" s="5" t="s">
        <v>31</v>
      </c>
      <c r="N13" s="5" t="s">
        <v>32</v>
      </c>
      <c r="O13" s="5" t="s">
        <v>33</v>
      </c>
      <c r="P13" s="7" t="str">
        <f>HYPERLINK("https://ovopark.oss-cn-hangzhou.aliyuncs.com/2022/08/27/wx_camera_1660963261041.jpg","查看图片")</f>
        <v>查看图片</v>
      </c>
      <c r="Q13" s="5" t="s">
        <v>34</v>
      </c>
      <c r="R13" s="5" t="s">
        <v>90</v>
      </c>
    </row>
    <row r="14" hidden="1" customHeight="1" spans="1:18">
      <c r="A14" s="4">
        <v>102567</v>
      </c>
      <c r="B14" s="4" t="str">
        <f>VLOOKUP(A14,'[1]8月收银台换购'!$B$3:$C$143,2,0)</f>
        <v>四川太极新津县五津镇武阳西路药店</v>
      </c>
      <c r="C14" s="5" t="s">
        <v>21</v>
      </c>
      <c r="D14" s="5" t="s">
        <v>51</v>
      </c>
      <c r="E14" s="5" t="s">
        <v>23</v>
      </c>
      <c r="F14" s="5" t="s">
        <v>91</v>
      </c>
      <c r="G14" s="5" t="s">
        <v>25</v>
      </c>
      <c r="H14" s="6" t="s">
        <v>26</v>
      </c>
      <c r="I14" s="6" t="s">
        <v>92</v>
      </c>
      <c r="J14" s="6" t="s">
        <v>28</v>
      </c>
      <c r="K14" s="5" t="s">
        <v>93</v>
      </c>
      <c r="L14" s="5" t="s">
        <v>94</v>
      </c>
      <c r="M14" s="5" t="s">
        <v>31</v>
      </c>
      <c r="N14" s="5" t="s">
        <v>32</v>
      </c>
      <c r="O14" s="5" t="s">
        <v>33</v>
      </c>
      <c r="P14" s="5" t="s">
        <v>33</v>
      </c>
      <c r="Q14" s="5" t="s">
        <v>34</v>
      </c>
      <c r="R14" s="5" t="s">
        <v>95</v>
      </c>
    </row>
    <row r="15" hidden="1" customHeight="1" spans="1:18">
      <c r="A15" s="4">
        <v>102567</v>
      </c>
      <c r="B15" s="4" t="str">
        <f>VLOOKUP(A15,'[1]8月收银台换购'!$B$3:$C$143,2,0)</f>
        <v>四川太极新津县五津镇武阳西路药店</v>
      </c>
      <c r="C15" s="5" t="s">
        <v>21</v>
      </c>
      <c r="D15" s="5" t="s">
        <v>56</v>
      </c>
      <c r="E15" s="5" t="s">
        <v>23</v>
      </c>
      <c r="F15" s="5" t="s">
        <v>96</v>
      </c>
      <c r="G15" s="5" t="s">
        <v>25</v>
      </c>
      <c r="H15" s="6" t="s">
        <v>26</v>
      </c>
      <c r="I15" s="6" t="s">
        <v>97</v>
      </c>
      <c r="J15" s="6" t="s">
        <v>28</v>
      </c>
      <c r="K15" s="5" t="s">
        <v>98</v>
      </c>
      <c r="L15" s="5" t="s">
        <v>94</v>
      </c>
      <c r="M15" s="5" t="s">
        <v>31</v>
      </c>
      <c r="N15" s="5" t="s">
        <v>32</v>
      </c>
      <c r="O15" s="5" t="s">
        <v>33</v>
      </c>
      <c r="P15" s="5" t="s">
        <v>33</v>
      </c>
      <c r="Q15" s="5" t="s">
        <v>34</v>
      </c>
      <c r="R15" s="5" t="s">
        <v>99</v>
      </c>
    </row>
    <row r="16" hidden="1" customHeight="1" spans="1:18">
      <c r="A16" s="4">
        <v>102567</v>
      </c>
      <c r="B16" s="4" t="str">
        <f>VLOOKUP(A16,'[1]8月收银台换购'!$B$3:$C$143,2,0)</f>
        <v>四川太极新津县五津镇武阳西路药店</v>
      </c>
      <c r="C16" s="5" t="s">
        <v>21</v>
      </c>
      <c r="D16" s="5" t="s">
        <v>61</v>
      </c>
      <c r="E16" s="5" t="s">
        <v>23</v>
      </c>
      <c r="F16" s="5" t="s">
        <v>100</v>
      </c>
      <c r="G16" s="5" t="s">
        <v>25</v>
      </c>
      <c r="H16" s="6" t="s">
        <v>26</v>
      </c>
      <c r="I16" s="6" t="s">
        <v>101</v>
      </c>
      <c r="J16" s="6" t="s">
        <v>28</v>
      </c>
      <c r="K16" s="5" t="s">
        <v>102</v>
      </c>
      <c r="L16" s="5" t="s">
        <v>94</v>
      </c>
      <c r="M16" s="5" t="s">
        <v>31</v>
      </c>
      <c r="N16" s="5" t="s">
        <v>32</v>
      </c>
      <c r="O16" s="5" t="s">
        <v>33</v>
      </c>
      <c r="P16" s="5" t="s">
        <v>33</v>
      </c>
      <c r="Q16" s="5" t="s">
        <v>34</v>
      </c>
      <c r="R16" s="5" t="s">
        <v>103</v>
      </c>
    </row>
    <row r="17" hidden="1" customHeight="1" spans="1:18">
      <c r="A17" s="4">
        <v>102567</v>
      </c>
      <c r="B17" s="4" t="str">
        <f>VLOOKUP(A17,'[1]8月收银台换购'!$B$3:$C$143,2,0)</f>
        <v>四川太极新津县五津镇武阳西路药店</v>
      </c>
      <c r="C17" s="5" t="s">
        <v>21</v>
      </c>
      <c r="D17" s="5" t="s">
        <v>66</v>
      </c>
      <c r="E17" s="5" t="s">
        <v>23</v>
      </c>
      <c r="F17" s="5" t="s">
        <v>104</v>
      </c>
      <c r="G17" s="5" t="s">
        <v>25</v>
      </c>
      <c r="H17" s="6" t="s">
        <v>26</v>
      </c>
      <c r="I17" s="6" t="s">
        <v>105</v>
      </c>
      <c r="J17" s="6" t="s">
        <v>28</v>
      </c>
      <c r="K17" s="5" t="s">
        <v>106</v>
      </c>
      <c r="L17" s="5" t="s">
        <v>94</v>
      </c>
      <c r="M17" s="5" t="s">
        <v>31</v>
      </c>
      <c r="N17" s="5" t="s">
        <v>32</v>
      </c>
      <c r="O17" s="5" t="s">
        <v>33</v>
      </c>
      <c r="P17" s="5" t="s">
        <v>33</v>
      </c>
      <c r="Q17" s="5" t="s">
        <v>34</v>
      </c>
      <c r="R17" s="5" t="s">
        <v>107</v>
      </c>
    </row>
    <row r="18" hidden="1" customHeight="1" spans="1:18">
      <c r="A18" s="4">
        <v>102567</v>
      </c>
      <c r="B18" s="4" t="str">
        <f>VLOOKUP(A18,'[1]8月收银台换购'!$B$3:$C$143,2,0)</f>
        <v>四川太极新津县五津镇武阳西路药店</v>
      </c>
      <c r="C18" s="5" t="s">
        <v>21</v>
      </c>
      <c r="D18" s="5" t="s">
        <v>71</v>
      </c>
      <c r="E18" s="5" t="s">
        <v>23</v>
      </c>
      <c r="F18" s="5" t="s">
        <v>108</v>
      </c>
      <c r="G18" s="5" t="s">
        <v>25</v>
      </c>
      <c r="H18" s="6" t="s">
        <v>26</v>
      </c>
      <c r="I18" s="6" t="s">
        <v>109</v>
      </c>
      <c r="J18" s="6" t="s">
        <v>28</v>
      </c>
      <c r="K18" s="5" t="s">
        <v>110</v>
      </c>
      <c r="L18" s="5" t="s">
        <v>94</v>
      </c>
      <c r="M18" s="5" t="s">
        <v>31</v>
      </c>
      <c r="N18" s="5" t="s">
        <v>32</v>
      </c>
      <c r="O18" s="5" t="s">
        <v>33</v>
      </c>
      <c r="P18" s="5" t="s">
        <v>33</v>
      </c>
      <c r="Q18" s="5" t="s">
        <v>34</v>
      </c>
      <c r="R18" s="5" t="s">
        <v>111</v>
      </c>
    </row>
    <row r="19" hidden="1" customHeight="1" spans="1:18">
      <c r="A19" s="4">
        <v>102567</v>
      </c>
      <c r="B19" s="4" t="str">
        <f>VLOOKUP(A19,'[1]8月收银台换购'!$B$3:$C$143,2,0)</f>
        <v>四川太极新津县五津镇武阳西路药店</v>
      </c>
      <c r="C19" s="5" t="s">
        <v>21</v>
      </c>
      <c r="D19" s="5" t="s">
        <v>76</v>
      </c>
      <c r="E19" s="5" t="s">
        <v>23</v>
      </c>
      <c r="F19" s="5" t="s">
        <v>112</v>
      </c>
      <c r="G19" s="5" t="s">
        <v>25</v>
      </c>
      <c r="H19" s="6" t="s">
        <v>26</v>
      </c>
      <c r="I19" s="6" t="s">
        <v>113</v>
      </c>
      <c r="J19" s="6" t="s">
        <v>28</v>
      </c>
      <c r="K19" s="5" t="s">
        <v>114</v>
      </c>
      <c r="L19" s="5" t="s">
        <v>94</v>
      </c>
      <c r="M19" s="5" t="s">
        <v>31</v>
      </c>
      <c r="N19" s="5" t="s">
        <v>32</v>
      </c>
      <c r="O19" s="5" t="s">
        <v>33</v>
      </c>
      <c r="P19" s="5" t="s">
        <v>33</v>
      </c>
      <c r="Q19" s="5" t="s">
        <v>34</v>
      </c>
      <c r="R19" s="5" t="s">
        <v>115</v>
      </c>
    </row>
    <row r="20" hidden="1" customHeight="1" spans="1:18">
      <c r="A20" s="4">
        <v>102567</v>
      </c>
      <c r="B20" s="4" t="str">
        <f>VLOOKUP(A20,'[1]8月收银台换购'!$B$3:$C$143,2,0)</f>
        <v>四川太极新津县五津镇武阳西路药店</v>
      </c>
      <c r="C20" s="5" t="s">
        <v>21</v>
      </c>
      <c r="D20" s="5" t="s">
        <v>36</v>
      </c>
      <c r="E20" s="5" t="s">
        <v>23</v>
      </c>
      <c r="F20" s="5" t="s">
        <v>116</v>
      </c>
      <c r="G20" s="5" t="s">
        <v>25</v>
      </c>
      <c r="H20" s="6" t="s">
        <v>26</v>
      </c>
      <c r="I20" s="6" t="s">
        <v>117</v>
      </c>
      <c r="J20" s="6" t="s">
        <v>28</v>
      </c>
      <c r="K20" s="5" t="s">
        <v>118</v>
      </c>
      <c r="L20" s="5" t="s">
        <v>94</v>
      </c>
      <c r="M20" s="5" t="s">
        <v>31</v>
      </c>
      <c r="N20" s="5" t="s">
        <v>32</v>
      </c>
      <c r="O20" s="5" t="s">
        <v>33</v>
      </c>
      <c r="P20" s="5" t="s">
        <v>33</v>
      </c>
      <c r="Q20" s="5" t="s">
        <v>34</v>
      </c>
      <c r="R20" s="5" t="s">
        <v>119</v>
      </c>
    </row>
    <row r="21" hidden="1" customHeight="1" spans="1:18">
      <c r="A21" s="4">
        <v>102567</v>
      </c>
      <c r="B21" s="4" t="str">
        <f>VLOOKUP(A21,'[1]8月收银台换购'!$B$3:$C$143,2,0)</f>
        <v>四川太极新津县五津镇武阳西路药店</v>
      </c>
      <c r="C21" s="5" t="s">
        <v>21</v>
      </c>
      <c r="D21" s="5" t="s">
        <v>81</v>
      </c>
      <c r="E21" s="5" t="s">
        <v>23</v>
      </c>
      <c r="F21" s="5" t="s">
        <v>120</v>
      </c>
      <c r="G21" s="5" t="s">
        <v>25</v>
      </c>
      <c r="H21" s="6" t="s">
        <v>26</v>
      </c>
      <c r="I21" s="6" t="s">
        <v>121</v>
      </c>
      <c r="J21" s="6" t="s">
        <v>28</v>
      </c>
      <c r="K21" s="5" t="s">
        <v>122</v>
      </c>
      <c r="L21" s="5" t="s">
        <v>94</v>
      </c>
      <c r="M21" s="5" t="s">
        <v>31</v>
      </c>
      <c r="N21" s="5" t="s">
        <v>32</v>
      </c>
      <c r="O21" s="5" t="s">
        <v>33</v>
      </c>
      <c r="P21" s="5" t="s">
        <v>33</v>
      </c>
      <c r="Q21" s="5" t="s">
        <v>34</v>
      </c>
      <c r="R21" s="5" t="s">
        <v>123</v>
      </c>
    </row>
    <row r="22" hidden="1" customHeight="1" spans="1:18">
      <c r="A22" s="4">
        <v>102567</v>
      </c>
      <c r="B22" s="4" t="str">
        <f>VLOOKUP(A22,'[1]8月收银台换购'!$B$3:$C$143,2,0)</f>
        <v>四川太极新津县五津镇武阳西路药店</v>
      </c>
      <c r="C22" s="5" t="s">
        <v>21</v>
      </c>
      <c r="D22" s="5" t="s">
        <v>86</v>
      </c>
      <c r="E22" s="5" t="s">
        <v>23</v>
      </c>
      <c r="F22" s="5" t="s">
        <v>124</v>
      </c>
      <c r="G22" s="5" t="s">
        <v>25</v>
      </c>
      <c r="H22" s="6" t="s">
        <v>26</v>
      </c>
      <c r="I22" s="6" t="s">
        <v>125</v>
      </c>
      <c r="J22" s="6" t="s">
        <v>28</v>
      </c>
      <c r="K22" s="5" t="s">
        <v>126</v>
      </c>
      <c r="L22" s="5" t="s">
        <v>94</v>
      </c>
      <c r="M22" s="5" t="s">
        <v>31</v>
      </c>
      <c r="N22" s="5" t="s">
        <v>32</v>
      </c>
      <c r="O22" s="5" t="s">
        <v>33</v>
      </c>
      <c r="P22" s="5" t="s">
        <v>33</v>
      </c>
      <c r="Q22" s="5" t="s">
        <v>34</v>
      </c>
      <c r="R22" s="5" t="s">
        <v>127</v>
      </c>
    </row>
    <row r="23" hidden="1" customHeight="1" spans="1:18">
      <c r="A23" s="4">
        <v>102567</v>
      </c>
      <c r="B23" s="4" t="str">
        <f>VLOOKUP(A23,'[1]8月收银台换购'!$B$3:$C$143,2,0)</f>
        <v>四川太极新津县五津镇武阳西路药店</v>
      </c>
      <c r="C23" s="5" t="s">
        <v>21</v>
      </c>
      <c r="D23" s="5" t="s">
        <v>41</v>
      </c>
      <c r="E23" s="5" t="s">
        <v>23</v>
      </c>
      <c r="F23" s="5" t="s">
        <v>128</v>
      </c>
      <c r="G23" s="5" t="s">
        <v>25</v>
      </c>
      <c r="H23" s="6" t="s">
        <v>26</v>
      </c>
      <c r="I23" s="6" t="s">
        <v>129</v>
      </c>
      <c r="J23" s="6" t="s">
        <v>28</v>
      </c>
      <c r="K23" s="5" t="s">
        <v>130</v>
      </c>
      <c r="L23" s="5" t="s">
        <v>94</v>
      </c>
      <c r="M23" s="5" t="s">
        <v>31</v>
      </c>
      <c r="N23" s="5" t="s">
        <v>32</v>
      </c>
      <c r="O23" s="5" t="s">
        <v>33</v>
      </c>
      <c r="P23" s="5" t="s">
        <v>33</v>
      </c>
      <c r="Q23" s="5" t="s">
        <v>34</v>
      </c>
      <c r="R23" s="5" t="s">
        <v>131</v>
      </c>
    </row>
    <row r="24" hidden="1" customHeight="1" spans="1:18">
      <c r="A24" s="4">
        <v>102567</v>
      </c>
      <c r="B24" s="4" t="str">
        <f>VLOOKUP(A24,'[1]8月收银台换购'!$B$3:$C$143,2,0)</f>
        <v>四川太极新津县五津镇武阳西路药店</v>
      </c>
      <c r="C24" s="5" t="s">
        <v>21</v>
      </c>
      <c r="D24" s="5" t="s">
        <v>22</v>
      </c>
      <c r="E24" s="5" t="s">
        <v>23</v>
      </c>
      <c r="F24" s="5" t="s">
        <v>132</v>
      </c>
      <c r="G24" s="5" t="s">
        <v>25</v>
      </c>
      <c r="H24" s="6" t="s">
        <v>26</v>
      </c>
      <c r="I24" s="6" t="s">
        <v>133</v>
      </c>
      <c r="J24" s="6" t="s">
        <v>28</v>
      </c>
      <c r="K24" s="5" t="s">
        <v>134</v>
      </c>
      <c r="L24" s="5" t="s">
        <v>94</v>
      </c>
      <c r="M24" s="5" t="s">
        <v>31</v>
      </c>
      <c r="N24" s="5" t="s">
        <v>32</v>
      </c>
      <c r="O24" s="5" t="s">
        <v>33</v>
      </c>
      <c r="P24" s="5" t="s">
        <v>33</v>
      </c>
      <c r="Q24" s="5" t="s">
        <v>34</v>
      </c>
      <c r="R24" s="5" t="s">
        <v>135</v>
      </c>
    </row>
    <row r="25" hidden="1" customHeight="1" spans="1:18">
      <c r="A25" s="4">
        <v>103639</v>
      </c>
      <c r="B25" s="4" t="str">
        <f>VLOOKUP(A25,'[1]8月收银台换购'!$B$3:$C$143,2,0)</f>
        <v>四川太极成华区金马河路药店</v>
      </c>
      <c r="C25" s="5" t="s">
        <v>21</v>
      </c>
      <c r="D25" s="5" t="s">
        <v>22</v>
      </c>
      <c r="E25" s="5" t="s">
        <v>23</v>
      </c>
      <c r="F25" s="5" t="s">
        <v>136</v>
      </c>
      <c r="G25" s="5" t="s">
        <v>25</v>
      </c>
      <c r="H25" s="6" t="s">
        <v>26</v>
      </c>
      <c r="I25" s="6" t="s">
        <v>137</v>
      </c>
      <c r="J25" s="6" t="s">
        <v>28</v>
      </c>
      <c r="K25" s="5" t="s">
        <v>138</v>
      </c>
      <c r="L25" s="5" t="s">
        <v>139</v>
      </c>
      <c r="M25" s="5" t="s">
        <v>140</v>
      </c>
      <c r="N25" s="5" t="s">
        <v>140</v>
      </c>
      <c r="O25" s="5" t="s">
        <v>33</v>
      </c>
      <c r="P25" s="5" t="s">
        <v>33</v>
      </c>
      <c r="Q25" s="5" t="s">
        <v>34</v>
      </c>
      <c r="R25" s="5" t="s">
        <v>141</v>
      </c>
    </row>
    <row r="26" hidden="1" customHeight="1" spans="1:18">
      <c r="A26" s="4">
        <v>103639</v>
      </c>
      <c r="B26" s="4" t="str">
        <f>VLOOKUP(A26,'[1]8月收银台换购'!$B$3:$C$143,2,0)</f>
        <v>四川太极成华区金马河路药店</v>
      </c>
      <c r="C26" s="5" t="s">
        <v>21</v>
      </c>
      <c r="D26" s="5" t="s">
        <v>41</v>
      </c>
      <c r="E26" s="5" t="s">
        <v>23</v>
      </c>
      <c r="F26" s="5" t="s">
        <v>142</v>
      </c>
      <c r="G26" s="5" t="s">
        <v>25</v>
      </c>
      <c r="H26" s="6" t="s">
        <v>26</v>
      </c>
      <c r="I26" s="6" t="s">
        <v>143</v>
      </c>
      <c r="J26" s="6" t="s">
        <v>28</v>
      </c>
      <c r="K26" s="5" t="s">
        <v>138</v>
      </c>
      <c r="L26" s="5" t="s">
        <v>139</v>
      </c>
      <c r="M26" s="5" t="s">
        <v>140</v>
      </c>
      <c r="N26" s="5" t="s">
        <v>140</v>
      </c>
      <c r="O26" s="5" t="s">
        <v>33</v>
      </c>
      <c r="P26" s="5" t="s">
        <v>33</v>
      </c>
      <c r="Q26" s="5" t="s">
        <v>34</v>
      </c>
      <c r="R26" s="5" t="s">
        <v>144</v>
      </c>
    </row>
    <row r="27" hidden="1" customHeight="1" spans="1:18">
      <c r="A27" s="4">
        <v>103639</v>
      </c>
      <c r="B27" s="4" t="str">
        <f>VLOOKUP(A27,'[1]8月收银台换购'!$B$3:$C$143,2,0)</f>
        <v>四川太极成华区金马河路药店</v>
      </c>
      <c r="C27" s="5" t="s">
        <v>21</v>
      </c>
      <c r="D27" s="5" t="s">
        <v>86</v>
      </c>
      <c r="E27" s="5" t="s">
        <v>23</v>
      </c>
      <c r="F27" s="5" t="s">
        <v>145</v>
      </c>
      <c r="G27" s="5" t="s">
        <v>25</v>
      </c>
      <c r="H27" s="6" t="s">
        <v>26</v>
      </c>
      <c r="I27" s="6" t="s">
        <v>146</v>
      </c>
      <c r="J27" s="6" t="s">
        <v>28</v>
      </c>
      <c r="K27" s="5" t="s">
        <v>138</v>
      </c>
      <c r="L27" s="5" t="s">
        <v>139</v>
      </c>
      <c r="M27" s="5" t="s">
        <v>140</v>
      </c>
      <c r="N27" s="5" t="s">
        <v>140</v>
      </c>
      <c r="O27" s="5" t="s">
        <v>33</v>
      </c>
      <c r="P27" s="5" t="s">
        <v>33</v>
      </c>
      <c r="Q27" s="5" t="s">
        <v>34</v>
      </c>
      <c r="R27" s="5" t="s">
        <v>147</v>
      </c>
    </row>
    <row r="28" hidden="1" customHeight="1" spans="1:18">
      <c r="A28" s="4">
        <v>103639</v>
      </c>
      <c r="B28" s="4" t="str">
        <f>VLOOKUP(A28,'[1]8月收银台换购'!$B$3:$C$143,2,0)</f>
        <v>四川太极成华区金马河路药店</v>
      </c>
      <c r="C28" s="5" t="s">
        <v>21</v>
      </c>
      <c r="D28" s="5" t="s">
        <v>81</v>
      </c>
      <c r="E28" s="5" t="s">
        <v>23</v>
      </c>
      <c r="F28" s="5" t="s">
        <v>148</v>
      </c>
      <c r="G28" s="5" t="s">
        <v>25</v>
      </c>
      <c r="H28" s="6" t="s">
        <v>26</v>
      </c>
      <c r="I28" s="6" t="s">
        <v>149</v>
      </c>
      <c r="J28" s="6" t="s">
        <v>28</v>
      </c>
      <c r="K28" s="5" t="s">
        <v>138</v>
      </c>
      <c r="L28" s="5" t="s">
        <v>139</v>
      </c>
      <c r="M28" s="5" t="s">
        <v>140</v>
      </c>
      <c r="N28" s="5" t="s">
        <v>140</v>
      </c>
      <c r="O28" s="5" t="s">
        <v>33</v>
      </c>
      <c r="P28" s="5" t="s">
        <v>33</v>
      </c>
      <c r="Q28" s="5" t="s">
        <v>34</v>
      </c>
      <c r="R28" s="5" t="s">
        <v>150</v>
      </c>
    </row>
    <row r="29" hidden="1" customHeight="1" spans="1:18">
      <c r="A29" s="4">
        <v>103639</v>
      </c>
      <c r="B29" s="4" t="str">
        <f>VLOOKUP(A29,'[1]8月收银台换购'!$B$3:$C$143,2,0)</f>
        <v>四川太极成华区金马河路药店</v>
      </c>
      <c r="C29" s="5" t="s">
        <v>21</v>
      </c>
      <c r="D29" s="5" t="s">
        <v>36</v>
      </c>
      <c r="E29" s="5" t="s">
        <v>23</v>
      </c>
      <c r="F29" s="5" t="s">
        <v>151</v>
      </c>
      <c r="G29" s="5" t="s">
        <v>25</v>
      </c>
      <c r="H29" s="6" t="s">
        <v>26</v>
      </c>
      <c r="I29" s="6" t="s">
        <v>152</v>
      </c>
      <c r="J29" s="6" t="s">
        <v>28</v>
      </c>
      <c r="K29" s="5" t="s">
        <v>138</v>
      </c>
      <c r="L29" s="5" t="s">
        <v>139</v>
      </c>
      <c r="M29" s="5" t="s">
        <v>140</v>
      </c>
      <c r="N29" s="5" t="s">
        <v>140</v>
      </c>
      <c r="O29" s="5" t="s">
        <v>33</v>
      </c>
      <c r="P29" s="5" t="s">
        <v>33</v>
      </c>
      <c r="Q29" s="5" t="s">
        <v>34</v>
      </c>
      <c r="R29" s="5" t="s">
        <v>153</v>
      </c>
    </row>
    <row r="30" hidden="1" customHeight="1" spans="1:18">
      <c r="A30" s="4">
        <v>103639</v>
      </c>
      <c r="B30" s="4" t="str">
        <f>VLOOKUP(A30,'[1]8月收银台换购'!$B$3:$C$143,2,0)</f>
        <v>四川太极成华区金马河路药店</v>
      </c>
      <c r="C30" s="5" t="s">
        <v>21</v>
      </c>
      <c r="D30" s="5" t="s">
        <v>71</v>
      </c>
      <c r="E30" s="5" t="s">
        <v>23</v>
      </c>
      <c r="F30" s="5" t="s">
        <v>154</v>
      </c>
      <c r="G30" s="5" t="s">
        <v>25</v>
      </c>
      <c r="H30" s="6" t="s">
        <v>26</v>
      </c>
      <c r="I30" s="6" t="s">
        <v>155</v>
      </c>
      <c r="J30" s="6" t="s">
        <v>28</v>
      </c>
      <c r="K30" s="5" t="s">
        <v>138</v>
      </c>
      <c r="L30" s="5" t="s">
        <v>139</v>
      </c>
      <c r="M30" s="5" t="s">
        <v>140</v>
      </c>
      <c r="N30" s="5" t="s">
        <v>140</v>
      </c>
      <c r="O30" s="5" t="s">
        <v>33</v>
      </c>
      <c r="P30" s="5" t="s">
        <v>33</v>
      </c>
      <c r="Q30" s="5" t="s">
        <v>34</v>
      </c>
      <c r="R30" s="5" t="s">
        <v>156</v>
      </c>
    </row>
    <row r="31" hidden="1" customHeight="1" spans="1:18">
      <c r="A31" s="4">
        <v>103639</v>
      </c>
      <c r="B31" s="4" t="str">
        <f>VLOOKUP(A31,'[1]8月收银台换购'!$B$3:$C$143,2,0)</f>
        <v>四川太极成华区金马河路药店</v>
      </c>
      <c r="C31" s="5" t="s">
        <v>21</v>
      </c>
      <c r="D31" s="5" t="s">
        <v>66</v>
      </c>
      <c r="E31" s="5" t="s">
        <v>23</v>
      </c>
      <c r="F31" s="5" t="s">
        <v>157</v>
      </c>
      <c r="G31" s="5" t="s">
        <v>25</v>
      </c>
      <c r="H31" s="6" t="s">
        <v>26</v>
      </c>
      <c r="I31" s="6" t="s">
        <v>158</v>
      </c>
      <c r="J31" s="6" t="s">
        <v>28</v>
      </c>
      <c r="K31" s="5" t="s">
        <v>138</v>
      </c>
      <c r="L31" s="5" t="s">
        <v>139</v>
      </c>
      <c r="M31" s="5" t="s">
        <v>140</v>
      </c>
      <c r="N31" s="5" t="s">
        <v>140</v>
      </c>
      <c r="O31" s="5" t="s">
        <v>33</v>
      </c>
      <c r="P31" s="5" t="s">
        <v>33</v>
      </c>
      <c r="Q31" s="5" t="s">
        <v>34</v>
      </c>
      <c r="R31" s="5" t="s">
        <v>159</v>
      </c>
    </row>
    <row r="32" hidden="1" customHeight="1" spans="1:18">
      <c r="A32" s="4">
        <v>103639</v>
      </c>
      <c r="B32" s="4" t="str">
        <f>VLOOKUP(A32,'[1]8月收银台换购'!$B$3:$C$143,2,0)</f>
        <v>四川太极成华区金马河路药店</v>
      </c>
      <c r="C32" s="5" t="s">
        <v>21</v>
      </c>
      <c r="D32" s="5" t="s">
        <v>61</v>
      </c>
      <c r="E32" s="5" t="s">
        <v>23</v>
      </c>
      <c r="F32" s="5" t="s">
        <v>160</v>
      </c>
      <c r="G32" s="5" t="s">
        <v>25</v>
      </c>
      <c r="H32" s="6" t="s">
        <v>26</v>
      </c>
      <c r="I32" s="6" t="s">
        <v>161</v>
      </c>
      <c r="J32" s="6" t="s">
        <v>28</v>
      </c>
      <c r="K32" s="5" t="s">
        <v>138</v>
      </c>
      <c r="L32" s="5" t="s">
        <v>139</v>
      </c>
      <c r="M32" s="5" t="s">
        <v>140</v>
      </c>
      <c r="N32" s="5" t="s">
        <v>140</v>
      </c>
      <c r="O32" s="5" t="s">
        <v>33</v>
      </c>
      <c r="P32" s="5" t="s">
        <v>33</v>
      </c>
      <c r="Q32" s="5" t="s">
        <v>34</v>
      </c>
      <c r="R32" s="5" t="s">
        <v>162</v>
      </c>
    </row>
    <row r="33" hidden="1" customHeight="1" spans="1:18">
      <c r="A33" s="4">
        <v>103639</v>
      </c>
      <c r="B33" s="4" t="str">
        <f>VLOOKUP(A33,'[1]8月收银台换购'!$B$3:$C$143,2,0)</f>
        <v>四川太极成华区金马河路药店</v>
      </c>
      <c r="C33" s="5" t="s">
        <v>21</v>
      </c>
      <c r="D33" s="5" t="s">
        <v>56</v>
      </c>
      <c r="E33" s="5" t="s">
        <v>23</v>
      </c>
      <c r="F33" s="5" t="s">
        <v>163</v>
      </c>
      <c r="G33" s="5" t="s">
        <v>25</v>
      </c>
      <c r="H33" s="6" t="s">
        <v>26</v>
      </c>
      <c r="I33" s="6" t="s">
        <v>164</v>
      </c>
      <c r="J33" s="6" t="s">
        <v>28</v>
      </c>
      <c r="K33" s="5" t="s">
        <v>138</v>
      </c>
      <c r="L33" s="5" t="s">
        <v>139</v>
      </c>
      <c r="M33" s="5" t="s">
        <v>140</v>
      </c>
      <c r="N33" s="5" t="s">
        <v>140</v>
      </c>
      <c r="O33" s="5" t="s">
        <v>33</v>
      </c>
      <c r="P33" s="5" t="s">
        <v>33</v>
      </c>
      <c r="Q33" s="5" t="s">
        <v>34</v>
      </c>
      <c r="R33" s="5" t="s">
        <v>165</v>
      </c>
    </row>
    <row r="34" hidden="1" customHeight="1" spans="1:18">
      <c r="A34" s="4">
        <v>103639</v>
      </c>
      <c r="B34" s="4" t="str">
        <f>VLOOKUP(A34,'[1]8月收银台换购'!$B$3:$C$143,2,0)</f>
        <v>四川太极成华区金马河路药店</v>
      </c>
      <c r="C34" s="5" t="s">
        <v>21</v>
      </c>
      <c r="D34" s="5" t="s">
        <v>51</v>
      </c>
      <c r="E34" s="5" t="s">
        <v>23</v>
      </c>
      <c r="F34" s="5" t="s">
        <v>166</v>
      </c>
      <c r="G34" s="5" t="s">
        <v>25</v>
      </c>
      <c r="H34" s="6" t="s">
        <v>26</v>
      </c>
      <c r="I34" s="6" t="s">
        <v>167</v>
      </c>
      <c r="J34" s="6" t="s">
        <v>28</v>
      </c>
      <c r="K34" s="5" t="s">
        <v>138</v>
      </c>
      <c r="L34" s="5" t="s">
        <v>139</v>
      </c>
      <c r="M34" s="5" t="s">
        <v>140</v>
      </c>
      <c r="N34" s="5" t="s">
        <v>140</v>
      </c>
      <c r="O34" s="5" t="s">
        <v>33</v>
      </c>
      <c r="P34" s="5" t="s">
        <v>33</v>
      </c>
      <c r="Q34" s="5" t="s">
        <v>34</v>
      </c>
      <c r="R34" s="5" t="s">
        <v>168</v>
      </c>
    </row>
    <row r="35" hidden="1" customHeight="1" spans="1:18">
      <c r="A35" s="4">
        <v>103639</v>
      </c>
      <c r="B35" s="4" t="str">
        <f>VLOOKUP(A35,'[1]8月收银台换购'!$B$3:$C$143,2,0)</f>
        <v>四川太极成华区金马河路药店</v>
      </c>
      <c r="C35" s="5" t="s">
        <v>21</v>
      </c>
      <c r="D35" s="5" t="s">
        <v>46</v>
      </c>
      <c r="E35" s="5" t="s">
        <v>23</v>
      </c>
      <c r="F35" s="5" t="s">
        <v>169</v>
      </c>
      <c r="G35" s="5" t="s">
        <v>25</v>
      </c>
      <c r="H35" s="6" t="s">
        <v>26</v>
      </c>
      <c r="I35" s="6" t="s">
        <v>170</v>
      </c>
      <c r="J35" s="6" t="s">
        <v>28</v>
      </c>
      <c r="K35" s="5" t="s">
        <v>138</v>
      </c>
      <c r="L35" s="5" t="s">
        <v>139</v>
      </c>
      <c r="M35" s="5" t="s">
        <v>140</v>
      </c>
      <c r="N35" s="5" t="s">
        <v>140</v>
      </c>
      <c r="O35" s="5" t="s">
        <v>33</v>
      </c>
      <c r="P35" s="5" t="s">
        <v>33</v>
      </c>
      <c r="Q35" s="5" t="s">
        <v>34</v>
      </c>
      <c r="R35" s="5" t="s">
        <v>171</v>
      </c>
    </row>
    <row r="36" hidden="1" customHeight="1" spans="1:18">
      <c r="A36" s="4">
        <v>754</v>
      </c>
      <c r="B36" s="4" t="str">
        <f>VLOOKUP(A36,'[1]8月收银台换购'!$B$3:$C$143,2,0)</f>
        <v>四川太极崇州市崇阳镇尚贤坊街药店</v>
      </c>
      <c r="C36" s="5" t="s">
        <v>21</v>
      </c>
      <c r="D36" s="5" t="s">
        <v>86</v>
      </c>
      <c r="E36" s="5" t="s">
        <v>23</v>
      </c>
      <c r="F36" s="5" t="s">
        <v>172</v>
      </c>
      <c r="G36" s="5" t="s">
        <v>25</v>
      </c>
      <c r="H36" s="6" t="s">
        <v>26</v>
      </c>
      <c r="I36" s="6" t="s">
        <v>173</v>
      </c>
      <c r="J36" s="6" t="s">
        <v>28</v>
      </c>
      <c r="K36" s="5" t="s">
        <v>138</v>
      </c>
      <c r="L36" s="5" t="s">
        <v>174</v>
      </c>
      <c r="M36" s="5" t="s">
        <v>175</v>
      </c>
      <c r="N36" s="5" t="s">
        <v>175</v>
      </c>
      <c r="O36" s="5" t="s">
        <v>33</v>
      </c>
      <c r="P36" s="5" t="s">
        <v>33</v>
      </c>
      <c r="Q36" s="5" t="s">
        <v>34</v>
      </c>
      <c r="R36" s="5" t="s">
        <v>176</v>
      </c>
    </row>
    <row r="37" hidden="1" customHeight="1" spans="1:18">
      <c r="A37" s="4">
        <v>754</v>
      </c>
      <c r="B37" s="4" t="str">
        <f>VLOOKUP(A37,'[1]8月收银台换购'!$B$3:$C$143,2,0)</f>
        <v>四川太极崇州市崇阳镇尚贤坊街药店</v>
      </c>
      <c r="C37" s="5" t="s">
        <v>21</v>
      </c>
      <c r="D37" s="5" t="s">
        <v>22</v>
      </c>
      <c r="E37" s="5" t="s">
        <v>23</v>
      </c>
      <c r="F37" s="5" t="s">
        <v>177</v>
      </c>
      <c r="G37" s="5" t="s">
        <v>25</v>
      </c>
      <c r="H37" s="6" t="s">
        <v>26</v>
      </c>
      <c r="I37" s="6" t="s">
        <v>178</v>
      </c>
      <c r="J37" s="6" t="s">
        <v>28</v>
      </c>
      <c r="K37" s="5" t="s">
        <v>138</v>
      </c>
      <c r="L37" s="5" t="s">
        <v>174</v>
      </c>
      <c r="M37" s="5" t="s">
        <v>175</v>
      </c>
      <c r="N37" s="5" t="s">
        <v>175</v>
      </c>
      <c r="O37" s="5" t="s">
        <v>33</v>
      </c>
      <c r="P37" s="5" t="s">
        <v>33</v>
      </c>
      <c r="Q37" s="5" t="s">
        <v>34</v>
      </c>
      <c r="R37" s="5" t="s">
        <v>179</v>
      </c>
    </row>
    <row r="38" hidden="1" customHeight="1" spans="1:18">
      <c r="A38" s="4">
        <v>754</v>
      </c>
      <c r="B38" s="4" t="str">
        <f>VLOOKUP(A38,'[1]8月收银台换购'!$B$3:$C$143,2,0)</f>
        <v>四川太极崇州市崇阳镇尚贤坊街药店</v>
      </c>
      <c r="C38" s="5" t="s">
        <v>21</v>
      </c>
      <c r="D38" s="5" t="s">
        <v>41</v>
      </c>
      <c r="E38" s="5" t="s">
        <v>23</v>
      </c>
      <c r="F38" s="5" t="s">
        <v>180</v>
      </c>
      <c r="G38" s="5" t="s">
        <v>25</v>
      </c>
      <c r="H38" s="6" t="s">
        <v>26</v>
      </c>
      <c r="I38" s="6" t="s">
        <v>181</v>
      </c>
      <c r="J38" s="6" t="s">
        <v>28</v>
      </c>
      <c r="K38" s="5" t="s">
        <v>138</v>
      </c>
      <c r="L38" s="5" t="s">
        <v>174</v>
      </c>
      <c r="M38" s="5" t="s">
        <v>175</v>
      </c>
      <c r="N38" s="5" t="s">
        <v>175</v>
      </c>
      <c r="O38" s="5" t="s">
        <v>33</v>
      </c>
      <c r="P38" s="5" t="s">
        <v>33</v>
      </c>
      <c r="Q38" s="5" t="s">
        <v>34</v>
      </c>
      <c r="R38" s="5" t="s">
        <v>182</v>
      </c>
    </row>
    <row r="39" hidden="1" customHeight="1" spans="1:18">
      <c r="A39" s="4">
        <v>754</v>
      </c>
      <c r="B39" s="4" t="str">
        <f>VLOOKUP(A39,'[1]8月收银台换购'!$B$3:$C$143,2,0)</f>
        <v>四川太极崇州市崇阳镇尚贤坊街药店</v>
      </c>
      <c r="C39" s="5" t="s">
        <v>21</v>
      </c>
      <c r="D39" s="5" t="s">
        <v>71</v>
      </c>
      <c r="E39" s="5" t="s">
        <v>23</v>
      </c>
      <c r="F39" s="5" t="s">
        <v>183</v>
      </c>
      <c r="G39" s="5" t="s">
        <v>25</v>
      </c>
      <c r="H39" s="6" t="s">
        <v>26</v>
      </c>
      <c r="I39" s="6" t="s">
        <v>184</v>
      </c>
      <c r="J39" s="6" t="s">
        <v>28</v>
      </c>
      <c r="K39" s="5" t="s">
        <v>138</v>
      </c>
      <c r="L39" s="5" t="s">
        <v>174</v>
      </c>
      <c r="M39" s="5" t="s">
        <v>175</v>
      </c>
      <c r="N39" s="5" t="s">
        <v>175</v>
      </c>
      <c r="O39" s="5" t="s">
        <v>33</v>
      </c>
      <c r="P39" s="5" t="s">
        <v>33</v>
      </c>
      <c r="Q39" s="5" t="s">
        <v>34</v>
      </c>
      <c r="R39" s="5" t="s">
        <v>185</v>
      </c>
    </row>
    <row r="40" hidden="1" customHeight="1" spans="1:18">
      <c r="A40" s="4">
        <v>754</v>
      </c>
      <c r="B40" s="4" t="str">
        <f>VLOOKUP(A40,'[1]8月收银台换购'!$B$3:$C$143,2,0)</f>
        <v>四川太极崇州市崇阳镇尚贤坊街药店</v>
      </c>
      <c r="C40" s="5" t="s">
        <v>21</v>
      </c>
      <c r="D40" s="5" t="s">
        <v>61</v>
      </c>
      <c r="E40" s="5" t="s">
        <v>23</v>
      </c>
      <c r="F40" s="5" t="s">
        <v>186</v>
      </c>
      <c r="G40" s="5" t="s">
        <v>25</v>
      </c>
      <c r="H40" s="6" t="s">
        <v>26</v>
      </c>
      <c r="I40" s="6" t="s">
        <v>187</v>
      </c>
      <c r="J40" s="6" t="s">
        <v>28</v>
      </c>
      <c r="K40" s="5" t="s">
        <v>138</v>
      </c>
      <c r="L40" s="5" t="s">
        <v>174</v>
      </c>
      <c r="M40" s="5" t="s">
        <v>175</v>
      </c>
      <c r="N40" s="5" t="s">
        <v>175</v>
      </c>
      <c r="O40" s="5" t="s">
        <v>33</v>
      </c>
      <c r="P40" s="5" t="s">
        <v>33</v>
      </c>
      <c r="Q40" s="5" t="s">
        <v>34</v>
      </c>
      <c r="R40" s="5" t="s">
        <v>188</v>
      </c>
    </row>
    <row r="41" hidden="1" customHeight="1" spans="1:18">
      <c r="A41" s="4">
        <v>754</v>
      </c>
      <c r="B41" s="4" t="str">
        <f>VLOOKUP(A41,'[1]8月收银台换购'!$B$3:$C$143,2,0)</f>
        <v>四川太极崇州市崇阳镇尚贤坊街药店</v>
      </c>
      <c r="C41" s="5" t="s">
        <v>21</v>
      </c>
      <c r="D41" s="5" t="s">
        <v>66</v>
      </c>
      <c r="E41" s="5" t="s">
        <v>23</v>
      </c>
      <c r="F41" s="5" t="s">
        <v>189</v>
      </c>
      <c r="G41" s="5" t="s">
        <v>25</v>
      </c>
      <c r="H41" s="6" t="s">
        <v>26</v>
      </c>
      <c r="I41" s="6" t="s">
        <v>190</v>
      </c>
      <c r="J41" s="6" t="s">
        <v>28</v>
      </c>
      <c r="K41" s="5" t="s">
        <v>138</v>
      </c>
      <c r="L41" s="5" t="s">
        <v>174</v>
      </c>
      <c r="M41" s="5" t="s">
        <v>175</v>
      </c>
      <c r="N41" s="5" t="s">
        <v>175</v>
      </c>
      <c r="O41" s="5" t="s">
        <v>33</v>
      </c>
      <c r="P41" s="5" t="s">
        <v>33</v>
      </c>
      <c r="Q41" s="5" t="s">
        <v>34</v>
      </c>
      <c r="R41" s="5" t="s">
        <v>191</v>
      </c>
    </row>
    <row r="42" hidden="1" customHeight="1" spans="1:18">
      <c r="A42" s="4">
        <v>754</v>
      </c>
      <c r="B42" s="4" t="str">
        <f>VLOOKUP(A42,'[1]8月收银台换购'!$B$3:$C$143,2,0)</f>
        <v>四川太极崇州市崇阳镇尚贤坊街药店</v>
      </c>
      <c r="C42" s="5" t="s">
        <v>21</v>
      </c>
      <c r="D42" s="5" t="s">
        <v>76</v>
      </c>
      <c r="E42" s="5" t="s">
        <v>23</v>
      </c>
      <c r="F42" s="5" t="s">
        <v>192</v>
      </c>
      <c r="G42" s="5" t="s">
        <v>25</v>
      </c>
      <c r="H42" s="6" t="s">
        <v>26</v>
      </c>
      <c r="I42" s="6" t="s">
        <v>193</v>
      </c>
      <c r="J42" s="6" t="s">
        <v>28</v>
      </c>
      <c r="K42" s="5" t="s">
        <v>138</v>
      </c>
      <c r="L42" s="5" t="s">
        <v>174</v>
      </c>
      <c r="M42" s="5" t="s">
        <v>175</v>
      </c>
      <c r="N42" s="5" t="s">
        <v>175</v>
      </c>
      <c r="O42" s="5" t="s">
        <v>33</v>
      </c>
      <c r="P42" s="5" t="s">
        <v>33</v>
      </c>
      <c r="Q42" s="5" t="s">
        <v>34</v>
      </c>
      <c r="R42" s="5" t="s">
        <v>194</v>
      </c>
    </row>
    <row r="43" hidden="1" customHeight="1" spans="1:18">
      <c r="A43" s="4">
        <v>754</v>
      </c>
      <c r="B43" s="4" t="str">
        <f>VLOOKUP(A43,'[1]8月收银台换购'!$B$3:$C$143,2,0)</f>
        <v>四川太极崇州市崇阳镇尚贤坊街药店</v>
      </c>
      <c r="C43" s="5" t="s">
        <v>21</v>
      </c>
      <c r="D43" s="5" t="s">
        <v>36</v>
      </c>
      <c r="E43" s="5" t="s">
        <v>23</v>
      </c>
      <c r="F43" s="5" t="s">
        <v>195</v>
      </c>
      <c r="G43" s="5" t="s">
        <v>25</v>
      </c>
      <c r="H43" s="6" t="s">
        <v>26</v>
      </c>
      <c r="I43" s="6" t="s">
        <v>196</v>
      </c>
      <c r="J43" s="6" t="s">
        <v>28</v>
      </c>
      <c r="K43" s="5" t="s">
        <v>138</v>
      </c>
      <c r="L43" s="5" t="s">
        <v>174</v>
      </c>
      <c r="M43" s="5" t="s">
        <v>175</v>
      </c>
      <c r="N43" s="5" t="s">
        <v>175</v>
      </c>
      <c r="O43" s="5" t="s">
        <v>33</v>
      </c>
      <c r="P43" s="5" t="s">
        <v>33</v>
      </c>
      <c r="Q43" s="5" t="s">
        <v>34</v>
      </c>
      <c r="R43" s="5" t="s">
        <v>197</v>
      </c>
    </row>
    <row r="44" hidden="1" customHeight="1" spans="1:18">
      <c r="A44" s="4">
        <v>754</v>
      </c>
      <c r="B44" s="4" t="str">
        <f>VLOOKUP(A44,'[1]8月收银台换购'!$B$3:$C$143,2,0)</f>
        <v>四川太极崇州市崇阳镇尚贤坊街药店</v>
      </c>
      <c r="C44" s="5" t="s">
        <v>21</v>
      </c>
      <c r="D44" s="5" t="s">
        <v>81</v>
      </c>
      <c r="E44" s="5" t="s">
        <v>23</v>
      </c>
      <c r="F44" s="5" t="s">
        <v>198</v>
      </c>
      <c r="G44" s="5" t="s">
        <v>25</v>
      </c>
      <c r="H44" s="6" t="s">
        <v>26</v>
      </c>
      <c r="I44" s="6" t="s">
        <v>199</v>
      </c>
      <c r="J44" s="6" t="s">
        <v>28</v>
      </c>
      <c r="K44" s="5" t="s">
        <v>138</v>
      </c>
      <c r="L44" s="5" t="s">
        <v>174</v>
      </c>
      <c r="M44" s="5" t="s">
        <v>175</v>
      </c>
      <c r="N44" s="5" t="s">
        <v>175</v>
      </c>
      <c r="O44" s="5" t="s">
        <v>33</v>
      </c>
      <c r="P44" s="5" t="s">
        <v>33</v>
      </c>
      <c r="Q44" s="5" t="s">
        <v>34</v>
      </c>
      <c r="R44" s="5" t="s">
        <v>200</v>
      </c>
    </row>
    <row r="45" hidden="1" customHeight="1" spans="1:18">
      <c r="A45" s="4">
        <v>754</v>
      </c>
      <c r="B45" s="4" t="str">
        <f>VLOOKUP(A45,'[1]8月收银台换购'!$B$3:$C$143,2,0)</f>
        <v>四川太极崇州市崇阳镇尚贤坊街药店</v>
      </c>
      <c r="C45" s="5" t="s">
        <v>21</v>
      </c>
      <c r="D45" s="5" t="s">
        <v>46</v>
      </c>
      <c r="E45" s="5" t="s">
        <v>23</v>
      </c>
      <c r="F45" s="5" t="s">
        <v>201</v>
      </c>
      <c r="G45" s="5" t="s">
        <v>25</v>
      </c>
      <c r="H45" s="6" t="s">
        <v>26</v>
      </c>
      <c r="I45" s="6" t="s">
        <v>202</v>
      </c>
      <c r="J45" s="6" t="s">
        <v>28</v>
      </c>
      <c r="K45" s="5" t="s">
        <v>138</v>
      </c>
      <c r="L45" s="5" t="s">
        <v>174</v>
      </c>
      <c r="M45" s="5" t="s">
        <v>175</v>
      </c>
      <c r="N45" s="5" t="s">
        <v>175</v>
      </c>
      <c r="O45" s="5" t="s">
        <v>33</v>
      </c>
      <c r="P45" s="5" t="s">
        <v>33</v>
      </c>
      <c r="Q45" s="5" t="s">
        <v>34</v>
      </c>
      <c r="R45" s="5" t="s">
        <v>203</v>
      </c>
    </row>
    <row r="46" hidden="1" customHeight="1" spans="1:18">
      <c r="A46" s="4">
        <v>754</v>
      </c>
      <c r="B46" s="4" t="str">
        <f>VLOOKUP(A46,'[1]8月收银台换购'!$B$3:$C$143,2,0)</f>
        <v>四川太极崇州市崇阳镇尚贤坊街药店</v>
      </c>
      <c r="C46" s="5" t="s">
        <v>21</v>
      </c>
      <c r="D46" s="5" t="s">
        <v>51</v>
      </c>
      <c r="E46" s="5" t="s">
        <v>23</v>
      </c>
      <c r="F46" s="5" t="s">
        <v>204</v>
      </c>
      <c r="G46" s="5" t="s">
        <v>25</v>
      </c>
      <c r="H46" s="6" t="s">
        <v>26</v>
      </c>
      <c r="I46" s="6" t="s">
        <v>205</v>
      </c>
      <c r="J46" s="6" t="s">
        <v>28</v>
      </c>
      <c r="K46" s="5" t="s">
        <v>138</v>
      </c>
      <c r="L46" s="5" t="s">
        <v>174</v>
      </c>
      <c r="M46" s="5" t="s">
        <v>175</v>
      </c>
      <c r="N46" s="5" t="s">
        <v>175</v>
      </c>
      <c r="O46" s="5" t="s">
        <v>33</v>
      </c>
      <c r="P46" s="5" t="s">
        <v>33</v>
      </c>
      <c r="Q46" s="5" t="s">
        <v>34</v>
      </c>
      <c r="R46" s="5" t="s">
        <v>206</v>
      </c>
    </row>
    <row r="47" hidden="1" customHeight="1" spans="1:18">
      <c r="A47" s="4">
        <v>754</v>
      </c>
      <c r="B47" s="4" t="str">
        <f>VLOOKUP(A47,'[1]8月收银台换购'!$B$3:$C$143,2,0)</f>
        <v>四川太极崇州市崇阳镇尚贤坊街药店</v>
      </c>
      <c r="C47" s="5" t="s">
        <v>21</v>
      </c>
      <c r="D47" s="5" t="s">
        <v>56</v>
      </c>
      <c r="E47" s="5" t="s">
        <v>23</v>
      </c>
      <c r="F47" s="5" t="s">
        <v>207</v>
      </c>
      <c r="G47" s="5" t="s">
        <v>25</v>
      </c>
      <c r="H47" s="6" t="s">
        <v>26</v>
      </c>
      <c r="I47" s="6" t="s">
        <v>208</v>
      </c>
      <c r="J47" s="6" t="s">
        <v>28</v>
      </c>
      <c r="K47" s="5" t="s">
        <v>138</v>
      </c>
      <c r="L47" s="5" t="s">
        <v>174</v>
      </c>
      <c r="M47" s="5" t="s">
        <v>175</v>
      </c>
      <c r="N47" s="5" t="s">
        <v>175</v>
      </c>
      <c r="O47" s="5" t="s">
        <v>33</v>
      </c>
      <c r="P47" s="5" t="s">
        <v>33</v>
      </c>
      <c r="Q47" s="5" t="s">
        <v>34</v>
      </c>
      <c r="R47" s="5" t="s">
        <v>209</v>
      </c>
    </row>
    <row r="48" hidden="1" customHeight="1" spans="1:18">
      <c r="A48" s="4">
        <v>359</v>
      </c>
      <c r="B48" s="4" t="str">
        <f>VLOOKUP(A48,'[1]8月收银台换购'!$B$3:$C$143,2,0)</f>
        <v>四川太极枣子巷药店</v>
      </c>
      <c r="C48" s="5" t="s">
        <v>210</v>
      </c>
      <c r="D48" s="5" t="s">
        <v>211</v>
      </c>
      <c r="E48" s="5" t="s">
        <v>23</v>
      </c>
      <c r="F48" s="5" t="s">
        <v>212</v>
      </c>
      <c r="G48" s="5" t="s">
        <v>213</v>
      </c>
      <c r="H48" s="6" t="s">
        <v>214</v>
      </c>
      <c r="I48" s="6" t="s">
        <v>215</v>
      </c>
      <c r="J48" s="6" t="s">
        <v>28</v>
      </c>
      <c r="K48" s="5" t="s">
        <v>216</v>
      </c>
      <c r="L48" s="5" t="s">
        <v>217</v>
      </c>
      <c r="M48" s="5" t="s">
        <v>31</v>
      </c>
      <c r="N48" s="5" t="s">
        <v>218</v>
      </c>
      <c r="O48" s="5" t="s">
        <v>33</v>
      </c>
      <c r="P48" s="7" t="str">
        <f>HYPERLINK("https://ovopark.oss-cn-hangzhou.aliyuncs.com/2022/09/04/image_1662279490838.jpg","查看图片")</f>
        <v>查看图片</v>
      </c>
      <c r="Q48" s="5" t="s">
        <v>219</v>
      </c>
      <c r="R48" s="5" t="s">
        <v>220</v>
      </c>
    </row>
    <row r="49" hidden="1" customHeight="1" spans="1:18">
      <c r="A49" s="4">
        <v>359</v>
      </c>
      <c r="B49" s="4" t="str">
        <f>VLOOKUP(A49,'[1]8月收银台换购'!$B$3:$C$143,2,0)</f>
        <v>四川太极枣子巷药店</v>
      </c>
      <c r="C49" s="5" t="s">
        <v>210</v>
      </c>
      <c r="D49" s="5" t="s">
        <v>221</v>
      </c>
      <c r="E49" s="5" t="s">
        <v>23</v>
      </c>
      <c r="F49" s="5" t="s">
        <v>212</v>
      </c>
      <c r="G49" s="5" t="s">
        <v>213</v>
      </c>
      <c r="H49" s="6" t="s">
        <v>214</v>
      </c>
      <c r="I49" s="6" t="s">
        <v>222</v>
      </c>
      <c r="J49" s="6" t="s">
        <v>28</v>
      </c>
      <c r="K49" s="5" t="s">
        <v>223</v>
      </c>
      <c r="L49" s="5" t="s">
        <v>217</v>
      </c>
      <c r="M49" s="5" t="s">
        <v>31</v>
      </c>
      <c r="N49" s="5" t="s">
        <v>218</v>
      </c>
      <c r="O49" s="5" t="s">
        <v>33</v>
      </c>
      <c r="P49" s="7" t="str">
        <f>HYPERLINK("https://ovopark.oss-cn-hangzhou.aliyuncs.com/2022/09/04/image_1662279518744.jpg","查看图片")</f>
        <v>查看图片</v>
      </c>
      <c r="Q49" s="5" t="s">
        <v>219</v>
      </c>
      <c r="R49" s="5" t="s">
        <v>224</v>
      </c>
    </row>
    <row r="50" hidden="1" customHeight="1" spans="1:18">
      <c r="A50" s="4">
        <v>359</v>
      </c>
      <c r="B50" s="4" t="str">
        <f>VLOOKUP(A50,'[1]8月收银台换购'!$B$3:$C$143,2,0)</f>
        <v>四川太极枣子巷药店</v>
      </c>
      <c r="C50" s="5" t="s">
        <v>210</v>
      </c>
      <c r="D50" s="5" t="s">
        <v>225</v>
      </c>
      <c r="E50" s="5" t="s">
        <v>23</v>
      </c>
      <c r="F50" s="5" t="s">
        <v>212</v>
      </c>
      <c r="G50" s="5" t="s">
        <v>213</v>
      </c>
      <c r="H50" s="6" t="s">
        <v>214</v>
      </c>
      <c r="I50" s="6" t="s">
        <v>226</v>
      </c>
      <c r="J50" s="6" t="s">
        <v>28</v>
      </c>
      <c r="K50" s="5" t="s">
        <v>227</v>
      </c>
      <c r="L50" s="5" t="s">
        <v>217</v>
      </c>
      <c r="M50" s="5" t="s">
        <v>31</v>
      </c>
      <c r="N50" s="5" t="s">
        <v>218</v>
      </c>
      <c r="O50" s="7" t="str">
        <f>HYPERLINK("https://ovopark.oss-cn-hangzhou.aliyuncs.com/2022/08/31/0_62_20220831115025_3850.png?x-oss-process=image/resize,w_700,l_700","查看图片")</f>
        <v>查看图片</v>
      </c>
      <c r="P50" s="5" t="s">
        <v>33</v>
      </c>
      <c r="Q50" s="5" t="s">
        <v>219</v>
      </c>
      <c r="R50" s="5" t="s">
        <v>228</v>
      </c>
    </row>
    <row r="51" hidden="1" customHeight="1" spans="1:18">
      <c r="A51" s="4">
        <v>359</v>
      </c>
      <c r="B51" s="4" t="str">
        <f>VLOOKUP(A51,'[1]8月收银台换购'!$B$3:$C$143,2,0)</f>
        <v>四川太极枣子巷药店</v>
      </c>
      <c r="C51" s="5" t="s">
        <v>210</v>
      </c>
      <c r="D51" s="5" t="s">
        <v>229</v>
      </c>
      <c r="E51" s="5" t="s">
        <v>23</v>
      </c>
      <c r="F51" s="5" t="s">
        <v>212</v>
      </c>
      <c r="G51" s="5" t="s">
        <v>213</v>
      </c>
      <c r="H51" s="6" t="s">
        <v>214</v>
      </c>
      <c r="I51" s="6" t="s">
        <v>230</v>
      </c>
      <c r="J51" s="6" t="s">
        <v>28</v>
      </c>
      <c r="K51" s="5" t="s">
        <v>231</v>
      </c>
      <c r="L51" s="5" t="s">
        <v>217</v>
      </c>
      <c r="M51" s="5" t="s">
        <v>31</v>
      </c>
      <c r="N51" s="5" t="s">
        <v>218</v>
      </c>
      <c r="O51" s="7" t="str">
        <f>HYPERLINK("https://ovopark.oss-cn-hangzhou.aliyuncs.com/2022/08/31/0_62_20220831105702_5868.png?x-oss-process=image/resize,w_700,l_700","查看图片")</f>
        <v>查看图片</v>
      </c>
      <c r="P51" s="7" t="str">
        <f>HYPERLINK("https://ovopark.oss-cn-hangzhou.aliyuncs.com/2022/09/04/image_1662279750081.jpg","查看图片")</f>
        <v>查看图片</v>
      </c>
      <c r="Q51" s="5" t="s">
        <v>219</v>
      </c>
      <c r="R51" s="5" t="s">
        <v>232</v>
      </c>
    </row>
    <row r="52" hidden="1" customHeight="1" spans="1:18">
      <c r="A52" s="4">
        <v>359</v>
      </c>
      <c r="B52" s="4" t="str">
        <f>VLOOKUP(A52,'[1]8月收银台换购'!$B$3:$C$143,2,0)</f>
        <v>四川太极枣子巷药店</v>
      </c>
      <c r="C52" s="5" t="s">
        <v>233</v>
      </c>
      <c r="D52" s="5" t="s">
        <v>234</v>
      </c>
      <c r="E52" s="5" t="s">
        <v>23</v>
      </c>
      <c r="F52" s="5" t="s">
        <v>212</v>
      </c>
      <c r="G52" s="5" t="s">
        <v>213</v>
      </c>
      <c r="H52" s="6" t="s">
        <v>214</v>
      </c>
      <c r="I52" s="6" t="s">
        <v>235</v>
      </c>
      <c r="J52" s="6" t="s">
        <v>28</v>
      </c>
      <c r="K52" s="5" t="s">
        <v>236</v>
      </c>
      <c r="L52" s="5" t="s">
        <v>217</v>
      </c>
      <c r="M52" s="5" t="s">
        <v>31</v>
      </c>
      <c r="N52" s="5" t="s">
        <v>218</v>
      </c>
      <c r="O52" s="7" t="str">
        <f>HYPERLINK("https://ovopark.oss-cn-hangzhou.aliyuncs.com/2022/08/31/0_62_20220831114828_9639.png?x-oss-process=image/resize,w_700,l_700","查看图片")</f>
        <v>查看图片</v>
      </c>
      <c r="P52" s="7" t="str">
        <f>HYPERLINK("https://ovopark.oss-cn-hangzhou.aliyuncs.com/2022/09/04/image_1662279781871.jpg","查看图片")</f>
        <v>查看图片</v>
      </c>
      <c r="Q52" s="5" t="s">
        <v>219</v>
      </c>
      <c r="R52" s="5" t="s">
        <v>237</v>
      </c>
    </row>
    <row r="53" hidden="1" customHeight="1" spans="1:18">
      <c r="A53" s="4">
        <v>359</v>
      </c>
      <c r="B53" s="4" t="str">
        <f>VLOOKUP(A53,'[1]8月收银台换购'!$B$3:$C$143,2,0)</f>
        <v>四川太极枣子巷药店</v>
      </c>
      <c r="C53" s="5" t="s">
        <v>233</v>
      </c>
      <c r="D53" s="5" t="s">
        <v>238</v>
      </c>
      <c r="E53" s="5" t="s">
        <v>23</v>
      </c>
      <c r="F53" s="5" t="s">
        <v>212</v>
      </c>
      <c r="G53" s="5" t="s">
        <v>213</v>
      </c>
      <c r="H53" s="6" t="s">
        <v>214</v>
      </c>
      <c r="I53" s="6" t="s">
        <v>239</v>
      </c>
      <c r="J53" s="6" t="s">
        <v>28</v>
      </c>
      <c r="K53" s="5" t="s">
        <v>240</v>
      </c>
      <c r="L53" s="5" t="s">
        <v>217</v>
      </c>
      <c r="M53" s="5" t="s">
        <v>31</v>
      </c>
      <c r="N53" s="5" t="s">
        <v>218</v>
      </c>
      <c r="O53" s="7" t="str">
        <f>HYPERLINK("https://ovopark.oss-cn-hangzhou.aliyuncs.com/2022/08/31/0_62_20220831114952_668.png?x-oss-process=image/resize,w_700,l_700","查看图片")</f>
        <v>查看图片</v>
      </c>
      <c r="P53" s="7" t="str">
        <f>HYPERLINK("https://ovopark.oss-cn-hangzhou.aliyuncs.com/2022/09/04/image_1662279994529.jpg","查看图片")</f>
        <v>查看图片</v>
      </c>
      <c r="Q53" s="5" t="s">
        <v>219</v>
      </c>
      <c r="R53" s="5" t="s">
        <v>241</v>
      </c>
    </row>
    <row r="54" hidden="1" customHeight="1" spans="1:18">
      <c r="A54" s="4">
        <v>359</v>
      </c>
      <c r="B54" s="4" t="str">
        <f>VLOOKUP(A54,'[1]8月收银台换购'!$B$3:$C$143,2,0)</f>
        <v>四川太极枣子巷药店</v>
      </c>
      <c r="C54" s="5" t="s">
        <v>242</v>
      </c>
      <c r="D54" s="5" t="s">
        <v>243</v>
      </c>
      <c r="E54" s="5" t="s">
        <v>23</v>
      </c>
      <c r="F54" s="5" t="s">
        <v>212</v>
      </c>
      <c r="G54" s="5" t="s">
        <v>213</v>
      </c>
      <c r="H54" s="6" t="s">
        <v>214</v>
      </c>
      <c r="I54" s="6" t="s">
        <v>244</v>
      </c>
      <c r="J54" s="6" t="s">
        <v>28</v>
      </c>
      <c r="K54" s="5" t="s">
        <v>245</v>
      </c>
      <c r="L54" s="5" t="s">
        <v>217</v>
      </c>
      <c r="M54" s="5" t="s">
        <v>31</v>
      </c>
      <c r="N54" s="5" t="s">
        <v>218</v>
      </c>
      <c r="O54" s="5" t="s">
        <v>33</v>
      </c>
      <c r="P54" s="7" t="str">
        <f>HYPERLINK("https://ovopark.oss-cn-hangzhou.aliyuncs.com/2022/09/04/image_1662280017437.jpg","查看图片")</f>
        <v>查看图片</v>
      </c>
      <c r="Q54" s="5" t="s">
        <v>219</v>
      </c>
      <c r="R54" s="5" t="s">
        <v>246</v>
      </c>
    </row>
    <row r="55" hidden="1" customHeight="1" spans="1:18">
      <c r="A55" s="4">
        <v>108277</v>
      </c>
      <c r="B55" s="4" t="str">
        <f>VLOOKUP(A55,'[1]8月收银台换购'!$B$3:$C$143,2,0)</f>
        <v>四川太极金牛区银沙路药店</v>
      </c>
      <c r="C55" s="5" t="s">
        <v>210</v>
      </c>
      <c r="D55" s="5" t="s">
        <v>225</v>
      </c>
      <c r="E55" s="5" t="s">
        <v>23</v>
      </c>
      <c r="F55" s="5" t="s">
        <v>247</v>
      </c>
      <c r="G55" s="5" t="s">
        <v>248</v>
      </c>
      <c r="H55" s="6" t="s">
        <v>249</v>
      </c>
      <c r="I55" s="6" t="s">
        <v>250</v>
      </c>
      <c r="J55" s="6" t="s">
        <v>28</v>
      </c>
      <c r="K55" s="5" t="s">
        <v>251</v>
      </c>
      <c r="L55" s="5" t="s">
        <v>252</v>
      </c>
      <c r="M55" s="5" t="s">
        <v>31</v>
      </c>
      <c r="N55" s="5" t="s">
        <v>218</v>
      </c>
      <c r="O55" s="7" t="str">
        <f>HYPERLINK("https://ovopark.oss-cn-hangzhou.aliyuncs.com/2022/08/30/0_62_20220830163700_1763.png?x-oss-process=image/resize,w_700,l_700","查看图片")</f>
        <v>查看图片</v>
      </c>
      <c r="P55" s="5" t="s">
        <v>33</v>
      </c>
      <c r="Q55" s="5" t="s">
        <v>219</v>
      </c>
      <c r="R55" s="5" t="s">
        <v>253</v>
      </c>
    </row>
    <row r="56" hidden="1" customHeight="1" spans="1:18">
      <c r="A56" s="4">
        <v>108277</v>
      </c>
      <c r="B56" s="4" t="str">
        <f>VLOOKUP(A56,'[1]8月收银台换购'!$B$3:$C$143,2,0)</f>
        <v>四川太极金牛区银沙路药店</v>
      </c>
      <c r="C56" s="5" t="s">
        <v>210</v>
      </c>
      <c r="D56" s="5" t="s">
        <v>254</v>
      </c>
      <c r="E56" s="5" t="s">
        <v>23</v>
      </c>
      <c r="F56" s="5" t="s">
        <v>247</v>
      </c>
      <c r="G56" s="5" t="s">
        <v>248</v>
      </c>
      <c r="H56" s="6" t="s">
        <v>249</v>
      </c>
      <c r="I56" s="6" t="s">
        <v>255</v>
      </c>
      <c r="J56" s="6" t="s">
        <v>28</v>
      </c>
      <c r="K56" s="5" t="s">
        <v>256</v>
      </c>
      <c r="L56" s="5" t="s">
        <v>252</v>
      </c>
      <c r="M56" s="5" t="s">
        <v>31</v>
      </c>
      <c r="N56" s="5" t="s">
        <v>218</v>
      </c>
      <c r="O56" s="7" t="str">
        <f>HYPERLINK("https://ovopark.oss-cn-hangzhou.aliyuncs.com/2022/08/30/0_62_20220830163847_4339.png?x-oss-process=image/resize,w_700,l_700","查看图片")</f>
        <v>查看图片</v>
      </c>
      <c r="P56" s="5" t="s">
        <v>33</v>
      </c>
      <c r="Q56" s="5" t="s">
        <v>219</v>
      </c>
      <c r="R56" s="5" t="s">
        <v>257</v>
      </c>
    </row>
    <row r="57" hidden="1" customHeight="1" spans="1:18">
      <c r="A57" s="4">
        <v>118151</v>
      </c>
      <c r="B57" s="4" t="str">
        <f>VLOOKUP(A57,'[1]8月收银台换购'!$B$3:$C$143,2,0)</f>
        <v>四川太极金牛区沙湾东一路药店</v>
      </c>
      <c r="C57" s="5" t="s">
        <v>210</v>
      </c>
      <c r="D57" s="5" t="s">
        <v>211</v>
      </c>
      <c r="E57" s="5" t="s">
        <v>23</v>
      </c>
      <c r="F57" s="5" t="s">
        <v>258</v>
      </c>
      <c r="G57" s="5" t="s">
        <v>259</v>
      </c>
      <c r="H57" s="6" t="s">
        <v>260</v>
      </c>
      <c r="I57" s="6" t="s">
        <v>261</v>
      </c>
      <c r="J57" s="6" t="s">
        <v>28</v>
      </c>
      <c r="K57" s="5" t="s">
        <v>262</v>
      </c>
      <c r="L57" s="5" t="s">
        <v>263</v>
      </c>
      <c r="M57" s="5" t="s">
        <v>31</v>
      </c>
      <c r="N57" s="5" t="s">
        <v>218</v>
      </c>
      <c r="O57" s="5" t="s">
        <v>33</v>
      </c>
      <c r="P57" s="7" t="str">
        <f>HYPERLINK("https://ovopark.oss-cn-hangzhou.aliyuncs.com/2022/09/03/image_1662177810926.jpg","查看图片")</f>
        <v>查看图片</v>
      </c>
      <c r="Q57" s="5" t="s">
        <v>219</v>
      </c>
      <c r="R57" s="5" t="s">
        <v>264</v>
      </c>
    </row>
    <row r="58" hidden="1" customHeight="1" spans="1:18">
      <c r="A58" s="4">
        <v>118151</v>
      </c>
      <c r="B58" s="4" t="str">
        <f>VLOOKUP(A58,'[1]8月收银台换购'!$B$3:$C$143,2,0)</f>
        <v>四川太极金牛区沙湾东一路药店</v>
      </c>
      <c r="C58" s="5" t="s">
        <v>233</v>
      </c>
      <c r="D58" s="5" t="s">
        <v>265</v>
      </c>
      <c r="E58" s="5" t="s">
        <v>23</v>
      </c>
      <c r="F58" s="5" t="s">
        <v>258</v>
      </c>
      <c r="G58" s="5" t="s">
        <v>259</v>
      </c>
      <c r="H58" s="6" t="s">
        <v>260</v>
      </c>
      <c r="I58" s="6" t="s">
        <v>266</v>
      </c>
      <c r="J58" s="6" t="s">
        <v>28</v>
      </c>
      <c r="K58" s="5" t="s">
        <v>267</v>
      </c>
      <c r="L58" s="5" t="s">
        <v>263</v>
      </c>
      <c r="M58" s="5" t="s">
        <v>31</v>
      </c>
      <c r="N58" s="5" t="s">
        <v>218</v>
      </c>
      <c r="O58" s="5" t="s">
        <v>33</v>
      </c>
      <c r="P58" s="7" t="str">
        <f>HYPERLINK("https://ovopark.oss-cn-hangzhou.aliyuncs.com/2022/09/03/image_1662178022064.jpg","查看图片")</f>
        <v>查看图片</v>
      </c>
      <c r="Q58" s="5" t="s">
        <v>219</v>
      </c>
      <c r="R58" s="5" t="s">
        <v>268</v>
      </c>
    </row>
    <row r="59" hidden="1" customHeight="1" spans="1:18">
      <c r="A59" s="4">
        <v>118151</v>
      </c>
      <c r="B59" s="4" t="str">
        <f>VLOOKUP(A59,'[1]8月收银台换购'!$B$3:$C$143,2,0)</f>
        <v>四川太极金牛区沙湾东一路药店</v>
      </c>
      <c r="C59" s="5" t="s">
        <v>242</v>
      </c>
      <c r="D59" s="5" t="s">
        <v>243</v>
      </c>
      <c r="E59" s="5" t="s">
        <v>23</v>
      </c>
      <c r="F59" s="5" t="s">
        <v>258</v>
      </c>
      <c r="G59" s="5" t="s">
        <v>259</v>
      </c>
      <c r="H59" s="6" t="s">
        <v>260</v>
      </c>
      <c r="I59" s="6" t="s">
        <v>269</v>
      </c>
      <c r="J59" s="6" t="s">
        <v>28</v>
      </c>
      <c r="K59" s="5" t="s">
        <v>270</v>
      </c>
      <c r="L59" s="5" t="s">
        <v>263</v>
      </c>
      <c r="M59" s="5" t="s">
        <v>31</v>
      </c>
      <c r="N59" s="5" t="s">
        <v>218</v>
      </c>
      <c r="O59" s="5" t="s">
        <v>33</v>
      </c>
      <c r="P59" s="7" t="str">
        <f>HYPERLINK("https://ovopark.oss-cn-hangzhou.aliyuncs.com/2022/09/03/image_1662178122733.jpg","查看图片")</f>
        <v>查看图片</v>
      </c>
      <c r="Q59" s="5" t="s">
        <v>219</v>
      </c>
      <c r="R59" s="5" t="s">
        <v>271</v>
      </c>
    </row>
    <row r="60" hidden="1" customHeight="1" spans="1:18">
      <c r="A60" s="4">
        <v>118151</v>
      </c>
      <c r="B60" s="4" t="str">
        <f>VLOOKUP(A60,'[1]8月收银台换购'!$B$3:$C$143,2,0)</f>
        <v>四川太极金牛区沙湾东一路药店</v>
      </c>
      <c r="C60" s="5" t="s">
        <v>210</v>
      </c>
      <c r="D60" s="5" t="s">
        <v>229</v>
      </c>
      <c r="E60" s="5" t="s">
        <v>23</v>
      </c>
      <c r="F60" s="5" t="s">
        <v>258</v>
      </c>
      <c r="G60" s="5" t="s">
        <v>259</v>
      </c>
      <c r="H60" s="6" t="s">
        <v>260</v>
      </c>
      <c r="I60" s="6" t="s">
        <v>272</v>
      </c>
      <c r="J60" s="6" t="s">
        <v>28</v>
      </c>
      <c r="K60" s="5" t="s">
        <v>273</v>
      </c>
      <c r="L60" s="5" t="s">
        <v>263</v>
      </c>
      <c r="M60" s="5" t="s">
        <v>31</v>
      </c>
      <c r="N60" s="5" t="s">
        <v>218</v>
      </c>
      <c r="O60" s="7" t="str">
        <f>HYPERLINK("https://ovopark.oss-cn-hangzhou.aliyuncs.com/2022/08/29/0_62_20220829122105_2879.png?x-oss-process=image/resize,w_700,l_700","查看图片")</f>
        <v>查看图片</v>
      </c>
      <c r="P60" s="7" t="str">
        <f>HYPERLINK("https://ovopark.oss-cn-hangzhou.aliyuncs.com/2022/09/03/image_1662178233925.jpg","查看图片")</f>
        <v>查看图片</v>
      </c>
      <c r="Q60" s="5" t="s">
        <v>219</v>
      </c>
      <c r="R60" s="5" t="s">
        <v>274</v>
      </c>
    </row>
    <row r="61" hidden="1" customHeight="1" spans="1:18">
      <c r="A61" s="4">
        <v>710</v>
      </c>
      <c r="B61" s="4" t="str">
        <f>VLOOKUP(A61,'[1]8月收银台换购'!$B$3:$C$143,2,0)</f>
        <v>四川太极都江堰市蒲阳镇堰问道西路药店</v>
      </c>
      <c r="C61" s="5" t="s">
        <v>275</v>
      </c>
      <c r="D61" s="5" t="s">
        <v>276</v>
      </c>
      <c r="E61" s="5" t="s">
        <v>23</v>
      </c>
      <c r="F61" s="5" t="s">
        <v>277</v>
      </c>
      <c r="G61" s="5" t="s">
        <v>248</v>
      </c>
      <c r="H61" s="6" t="s">
        <v>249</v>
      </c>
      <c r="I61" s="6" t="s">
        <v>138</v>
      </c>
      <c r="J61" s="6" t="s">
        <v>28</v>
      </c>
      <c r="K61" s="5" t="s">
        <v>138</v>
      </c>
      <c r="L61" s="5" t="s">
        <v>278</v>
      </c>
      <c r="M61" s="5" t="s">
        <v>278</v>
      </c>
      <c r="N61" s="5" t="s">
        <v>279</v>
      </c>
      <c r="O61" s="5" t="s">
        <v>33</v>
      </c>
      <c r="P61" s="5" t="s">
        <v>33</v>
      </c>
      <c r="Q61" s="5" t="s">
        <v>34</v>
      </c>
      <c r="R61" s="5" t="s">
        <v>280</v>
      </c>
    </row>
    <row r="62" hidden="1" customHeight="1" spans="1:18">
      <c r="A62" s="4">
        <v>710</v>
      </c>
      <c r="B62" s="4" t="str">
        <f>VLOOKUP(A62,'[1]8月收银台换购'!$B$3:$C$143,2,0)</f>
        <v>四川太极都江堰市蒲阳镇堰问道西路药店</v>
      </c>
      <c r="C62" s="5" t="s">
        <v>275</v>
      </c>
      <c r="D62" s="5" t="s">
        <v>281</v>
      </c>
      <c r="E62" s="5" t="s">
        <v>23</v>
      </c>
      <c r="F62" s="5" t="s">
        <v>277</v>
      </c>
      <c r="G62" s="5" t="s">
        <v>248</v>
      </c>
      <c r="H62" s="6" t="s">
        <v>249</v>
      </c>
      <c r="I62" s="6" t="s">
        <v>138</v>
      </c>
      <c r="J62" s="6" t="s">
        <v>28</v>
      </c>
      <c r="K62" s="5" t="s">
        <v>138</v>
      </c>
      <c r="L62" s="5" t="s">
        <v>278</v>
      </c>
      <c r="M62" s="5" t="s">
        <v>278</v>
      </c>
      <c r="N62" s="5" t="s">
        <v>279</v>
      </c>
      <c r="O62" s="5" t="s">
        <v>33</v>
      </c>
      <c r="P62" s="5" t="s">
        <v>33</v>
      </c>
      <c r="Q62" s="5" t="s">
        <v>34</v>
      </c>
      <c r="R62" s="5" t="s">
        <v>280</v>
      </c>
    </row>
    <row r="63" hidden="1" customHeight="1" spans="1:18">
      <c r="A63" s="4">
        <v>710</v>
      </c>
      <c r="B63" s="4" t="str">
        <f>VLOOKUP(A63,'[1]8月收银台换购'!$B$3:$C$143,2,0)</f>
        <v>四川太极都江堰市蒲阳镇堰问道西路药店</v>
      </c>
      <c r="C63" s="5" t="s">
        <v>275</v>
      </c>
      <c r="D63" s="5" t="s">
        <v>282</v>
      </c>
      <c r="E63" s="5" t="s">
        <v>23</v>
      </c>
      <c r="F63" s="5" t="s">
        <v>283</v>
      </c>
      <c r="G63" s="5" t="s">
        <v>248</v>
      </c>
      <c r="H63" s="6" t="s">
        <v>249</v>
      </c>
      <c r="I63" s="6" t="s">
        <v>138</v>
      </c>
      <c r="J63" s="6" t="s">
        <v>28</v>
      </c>
      <c r="K63" s="5" t="s">
        <v>138</v>
      </c>
      <c r="L63" s="5" t="s">
        <v>278</v>
      </c>
      <c r="M63" s="5" t="s">
        <v>278</v>
      </c>
      <c r="N63" s="5" t="s">
        <v>279</v>
      </c>
      <c r="O63" s="5" t="s">
        <v>33</v>
      </c>
      <c r="P63" s="5" t="s">
        <v>33</v>
      </c>
      <c r="Q63" s="5" t="s">
        <v>34</v>
      </c>
      <c r="R63" s="5" t="s">
        <v>284</v>
      </c>
    </row>
    <row r="64" hidden="1" customHeight="1" spans="1:18">
      <c r="A64" s="4">
        <v>101453</v>
      </c>
      <c r="B64" s="4" t="str">
        <f>VLOOKUP(A64,'[1]8月收银台换购'!$B$3:$C$143,2,0)</f>
        <v>四川太极温江区公平街道江安路药店</v>
      </c>
      <c r="C64" s="5" t="s">
        <v>21</v>
      </c>
      <c r="D64" s="5" t="s">
        <v>61</v>
      </c>
      <c r="E64" s="5" t="s">
        <v>23</v>
      </c>
      <c r="F64" s="5" t="s">
        <v>285</v>
      </c>
      <c r="G64" s="5" t="s">
        <v>25</v>
      </c>
      <c r="H64" s="6" t="s">
        <v>26</v>
      </c>
      <c r="I64" s="6" t="s">
        <v>286</v>
      </c>
      <c r="J64" s="6" t="s">
        <v>28</v>
      </c>
      <c r="K64" s="5" t="s">
        <v>138</v>
      </c>
      <c r="L64" s="5" t="s">
        <v>287</v>
      </c>
      <c r="M64" s="5" t="s">
        <v>175</v>
      </c>
      <c r="N64" s="5" t="s">
        <v>175</v>
      </c>
      <c r="O64" s="5" t="s">
        <v>33</v>
      </c>
      <c r="P64" s="5" t="s">
        <v>33</v>
      </c>
      <c r="Q64" s="5" t="s">
        <v>34</v>
      </c>
      <c r="R64" s="5" t="s">
        <v>288</v>
      </c>
    </row>
    <row r="65" hidden="1" customHeight="1" spans="1:18">
      <c r="A65" s="4">
        <v>101453</v>
      </c>
      <c r="B65" s="4" t="str">
        <f>VLOOKUP(A65,'[1]8月收银台换购'!$B$3:$C$143,2,0)</f>
        <v>四川太极温江区公平街道江安路药店</v>
      </c>
      <c r="C65" s="5" t="s">
        <v>21</v>
      </c>
      <c r="D65" s="5" t="s">
        <v>56</v>
      </c>
      <c r="E65" s="5" t="s">
        <v>23</v>
      </c>
      <c r="F65" s="5" t="s">
        <v>289</v>
      </c>
      <c r="G65" s="5" t="s">
        <v>25</v>
      </c>
      <c r="H65" s="6" t="s">
        <v>26</v>
      </c>
      <c r="I65" s="6" t="s">
        <v>290</v>
      </c>
      <c r="J65" s="6" t="s">
        <v>28</v>
      </c>
      <c r="K65" s="5" t="s">
        <v>138</v>
      </c>
      <c r="L65" s="5" t="s">
        <v>287</v>
      </c>
      <c r="M65" s="5" t="s">
        <v>175</v>
      </c>
      <c r="N65" s="5" t="s">
        <v>175</v>
      </c>
      <c r="O65" s="5" t="s">
        <v>33</v>
      </c>
      <c r="P65" s="5" t="s">
        <v>33</v>
      </c>
      <c r="Q65" s="5" t="s">
        <v>34</v>
      </c>
      <c r="R65" s="5" t="s">
        <v>291</v>
      </c>
    </row>
    <row r="66" hidden="1" customHeight="1" spans="1:18">
      <c r="A66" s="4">
        <v>704</v>
      </c>
      <c r="B66" s="4" t="str">
        <f>VLOOKUP(A66,'[1]8月收银台换购'!$B$3:$C$143,2,0)</f>
        <v>四川太极都江堰奎光路中段药店</v>
      </c>
      <c r="C66" s="5" t="s">
        <v>275</v>
      </c>
      <c r="D66" s="5" t="s">
        <v>292</v>
      </c>
      <c r="E66" s="5" t="s">
        <v>23</v>
      </c>
      <c r="F66" s="5" t="s">
        <v>293</v>
      </c>
      <c r="G66" s="5" t="s">
        <v>294</v>
      </c>
      <c r="H66" s="6" t="s">
        <v>295</v>
      </c>
      <c r="I66" s="6" t="s">
        <v>296</v>
      </c>
      <c r="J66" s="6" t="s">
        <v>28</v>
      </c>
      <c r="K66" s="5" t="s">
        <v>297</v>
      </c>
      <c r="L66" s="5" t="s">
        <v>298</v>
      </c>
      <c r="M66" s="5" t="s">
        <v>31</v>
      </c>
      <c r="N66" s="5" t="s">
        <v>279</v>
      </c>
      <c r="O66" s="5" t="s">
        <v>33</v>
      </c>
      <c r="P66" s="7" t="str">
        <f>HYPERLINK("https://ovopark.oss-cn-hangzhou.aliyuncs.com/2022/08/31/image_1661907570180.jpg","查看图片")</f>
        <v>查看图片</v>
      </c>
      <c r="Q66" s="5" t="s">
        <v>34</v>
      </c>
      <c r="R66" s="5" t="s">
        <v>299</v>
      </c>
    </row>
    <row r="67" hidden="1" customHeight="1" spans="1:18">
      <c r="A67" s="4">
        <v>704</v>
      </c>
      <c r="B67" s="4" t="str">
        <f>VLOOKUP(A67,'[1]8月收银台换购'!$B$3:$C$143,2,0)</f>
        <v>四川太极都江堰奎光路中段药店</v>
      </c>
      <c r="C67" s="5" t="s">
        <v>275</v>
      </c>
      <c r="D67" s="5" t="s">
        <v>300</v>
      </c>
      <c r="E67" s="5" t="s">
        <v>23</v>
      </c>
      <c r="F67" s="5" t="s">
        <v>293</v>
      </c>
      <c r="G67" s="5" t="s">
        <v>294</v>
      </c>
      <c r="H67" s="6" t="s">
        <v>295</v>
      </c>
      <c r="I67" s="6" t="s">
        <v>301</v>
      </c>
      <c r="J67" s="6" t="s">
        <v>28</v>
      </c>
      <c r="K67" s="5" t="s">
        <v>302</v>
      </c>
      <c r="L67" s="5" t="s">
        <v>298</v>
      </c>
      <c r="M67" s="5" t="s">
        <v>31</v>
      </c>
      <c r="N67" s="5" t="s">
        <v>279</v>
      </c>
      <c r="O67" s="5" t="s">
        <v>33</v>
      </c>
      <c r="P67" s="7" t="str">
        <f>HYPERLINK("https://ovopark.oss-cn-hangzhou.aliyuncs.com/2022/08/31/image_1661907611316.jpg","查看图片")</f>
        <v>查看图片</v>
      </c>
      <c r="Q67" s="5" t="s">
        <v>34</v>
      </c>
      <c r="R67" s="5" t="s">
        <v>303</v>
      </c>
    </row>
    <row r="68" hidden="1" customHeight="1" spans="1:18">
      <c r="A68" s="4">
        <v>704</v>
      </c>
      <c r="B68" s="4" t="str">
        <f>VLOOKUP(A68,'[1]8月收银台换购'!$B$3:$C$143,2,0)</f>
        <v>四川太极都江堰奎光路中段药店</v>
      </c>
      <c r="C68" s="5" t="s">
        <v>275</v>
      </c>
      <c r="D68" s="5" t="s">
        <v>304</v>
      </c>
      <c r="E68" s="5" t="s">
        <v>23</v>
      </c>
      <c r="F68" s="5" t="s">
        <v>293</v>
      </c>
      <c r="G68" s="5" t="s">
        <v>294</v>
      </c>
      <c r="H68" s="6" t="s">
        <v>295</v>
      </c>
      <c r="I68" s="6" t="s">
        <v>305</v>
      </c>
      <c r="J68" s="6" t="s">
        <v>28</v>
      </c>
      <c r="K68" s="5" t="s">
        <v>306</v>
      </c>
      <c r="L68" s="5" t="s">
        <v>298</v>
      </c>
      <c r="M68" s="5" t="s">
        <v>31</v>
      </c>
      <c r="N68" s="5" t="s">
        <v>279</v>
      </c>
      <c r="O68" s="5" t="s">
        <v>33</v>
      </c>
      <c r="P68" s="7" t="str">
        <f>HYPERLINK("https://ovopark.oss-cn-hangzhou.aliyuncs.com/2022/08/31/image_1661907647230.jpg","查看图片")</f>
        <v>查看图片</v>
      </c>
      <c r="Q68" s="5" t="s">
        <v>34</v>
      </c>
      <c r="R68" s="5" t="s">
        <v>307</v>
      </c>
    </row>
    <row r="69" hidden="1" customHeight="1" spans="1:18">
      <c r="A69" s="4">
        <v>704</v>
      </c>
      <c r="B69" s="4" t="str">
        <f>VLOOKUP(A69,'[1]8月收银台换购'!$B$3:$C$143,2,0)</f>
        <v>四川太极都江堰奎光路中段药店</v>
      </c>
      <c r="C69" s="5" t="s">
        <v>308</v>
      </c>
      <c r="D69" s="5" t="s">
        <v>309</v>
      </c>
      <c r="E69" s="5" t="s">
        <v>23</v>
      </c>
      <c r="F69" s="5" t="s">
        <v>310</v>
      </c>
      <c r="G69" s="5" t="s">
        <v>294</v>
      </c>
      <c r="H69" s="6" t="s">
        <v>295</v>
      </c>
      <c r="I69" s="6" t="s">
        <v>311</v>
      </c>
      <c r="J69" s="6" t="s">
        <v>28</v>
      </c>
      <c r="K69" s="5" t="s">
        <v>312</v>
      </c>
      <c r="L69" s="5" t="s">
        <v>298</v>
      </c>
      <c r="M69" s="5" t="s">
        <v>31</v>
      </c>
      <c r="N69" s="5" t="s">
        <v>279</v>
      </c>
      <c r="O69" s="5" t="s">
        <v>33</v>
      </c>
      <c r="P69" s="7" t="str">
        <f>HYPERLINK("https://ovopark.oss-cn-hangzhou.aliyuncs.com/2022/08/31/image_1661907717051.jpg","查看图片")</f>
        <v>查看图片</v>
      </c>
      <c r="Q69" s="5" t="s">
        <v>34</v>
      </c>
      <c r="R69" s="5" t="s">
        <v>313</v>
      </c>
    </row>
    <row r="70" hidden="1" customHeight="1" spans="1:18">
      <c r="A70" s="4">
        <v>704</v>
      </c>
      <c r="B70" s="4" t="str">
        <f>VLOOKUP(A70,'[1]8月收银台换购'!$B$3:$C$143,2,0)</f>
        <v>四川太极都江堰奎光路中段药店</v>
      </c>
      <c r="C70" s="5" t="s">
        <v>275</v>
      </c>
      <c r="D70" s="5" t="s">
        <v>314</v>
      </c>
      <c r="E70" s="5" t="s">
        <v>23</v>
      </c>
      <c r="F70" s="5" t="s">
        <v>315</v>
      </c>
      <c r="G70" s="5" t="s">
        <v>294</v>
      </c>
      <c r="H70" s="6" t="s">
        <v>295</v>
      </c>
      <c r="I70" s="6" t="s">
        <v>316</v>
      </c>
      <c r="J70" s="6" t="s">
        <v>28</v>
      </c>
      <c r="K70" s="5" t="s">
        <v>317</v>
      </c>
      <c r="L70" s="5" t="s">
        <v>298</v>
      </c>
      <c r="M70" s="5" t="s">
        <v>31</v>
      </c>
      <c r="N70" s="5" t="s">
        <v>279</v>
      </c>
      <c r="O70" s="5" t="s">
        <v>33</v>
      </c>
      <c r="P70" s="7" t="str">
        <f>HYPERLINK("https://ovopark.oss-cn-hangzhou.aliyuncs.com/2022/08/31/image_1661907765957.jpg","查看图片")</f>
        <v>查看图片</v>
      </c>
      <c r="Q70" s="5" t="s">
        <v>34</v>
      </c>
      <c r="R70" s="5" t="s">
        <v>318</v>
      </c>
    </row>
    <row r="71" hidden="1" customHeight="1" spans="1:18">
      <c r="A71" s="4">
        <v>704</v>
      </c>
      <c r="B71" s="4" t="str">
        <f>VLOOKUP(A71,'[1]8月收银台换购'!$B$3:$C$143,2,0)</f>
        <v>四川太极都江堰奎光路中段药店</v>
      </c>
      <c r="C71" s="5" t="s">
        <v>275</v>
      </c>
      <c r="D71" s="5" t="s">
        <v>281</v>
      </c>
      <c r="E71" s="5" t="s">
        <v>23</v>
      </c>
      <c r="F71" s="5" t="s">
        <v>319</v>
      </c>
      <c r="G71" s="5" t="s">
        <v>294</v>
      </c>
      <c r="H71" s="6" t="s">
        <v>295</v>
      </c>
      <c r="I71" s="6" t="s">
        <v>320</v>
      </c>
      <c r="J71" s="6" t="s">
        <v>28</v>
      </c>
      <c r="K71" s="5" t="s">
        <v>321</v>
      </c>
      <c r="L71" s="5" t="s">
        <v>298</v>
      </c>
      <c r="M71" s="5" t="s">
        <v>31</v>
      </c>
      <c r="N71" s="5" t="s">
        <v>279</v>
      </c>
      <c r="O71" s="5" t="s">
        <v>33</v>
      </c>
      <c r="P71" s="7" t="str">
        <f>HYPERLINK("https://ovopark.oss-cn-hangzhou.aliyuncs.com/2022/08/31/image_1661907801256.jpg","查看图片")</f>
        <v>查看图片</v>
      </c>
      <c r="Q71" s="5" t="s">
        <v>34</v>
      </c>
      <c r="R71" s="5" t="s">
        <v>322</v>
      </c>
    </row>
    <row r="72" hidden="1" customHeight="1" spans="1:18">
      <c r="A72" s="4">
        <v>704</v>
      </c>
      <c r="B72" s="4" t="str">
        <f>VLOOKUP(A72,'[1]8月收银台换购'!$B$3:$C$143,2,0)</f>
        <v>四川太极都江堰奎光路中段药店</v>
      </c>
      <c r="C72" s="5" t="s">
        <v>275</v>
      </c>
      <c r="D72" s="5" t="s">
        <v>276</v>
      </c>
      <c r="E72" s="5" t="s">
        <v>23</v>
      </c>
      <c r="F72" s="5" t="s">
        <v>319</v>
      </c>
      <c r="G72" s="5" t="s">
        <v>294</v>
      </c>
      <c r="H72" s="6" t="s">
        <v>295</v>
      </c>
      <c r="I72" s="6" t="s">
        <v>323</v>
      </c>
      <c r="J72" s="6" t="s">
        <v>28</v>
      </c>
      <c r="K72" s="5" t="s">
        <v>324</v>
      </c>
      <c r="L72" s="5" t="s">
        <v>298</v>
      </c>
      <c r="M72" s="5" t="s">
        <v>31</v>
      </c>
      <c r="N72" s="5" t="s">
        <v>279</v>
      </c>
      <c r="O72" s="5" t="s">
        <v>33</v>
      </c>
      <c r="P72" s="7" t="str">
        <f>HYPERLINK("https://ovopark.oss-cn-hangzhou.aliyuncs.com/2022/08/31/image_1661907843380.jpg","查看图片")</f>
        <v>查看图片</v>
      </c>
      <c r="Q72" s="5" t="s">
        <v>34</v>
      </c>
      <c r="R72" s="5" t="s">
        <v>325</v>
      </c>
    </row>
    <row r="73" hidden="1" customHeight="1" spans="1:18">
      <c r="A73" s="4">
        <v>704</v>
      </c>
      <c r="B73" s="4" t="str">
        <f>VLOOKUP(A73,'[1]8月收银台换购'!$B$3:$C$143,2,0)</f>
        <v>四川太极都江堰奎光路中段药店</v>
      </c>
      <c r="C73" s="5" t="s">
        <v>275</v>
      </c>
      <c r="D73" s="5" t="s">
        <v>326</v>
      </c>
      <c r="E73" s="5" t="s">
        <v>23</v>
      </c>
      <c r="F73" s="5" t="s">
        <v>327</v>
      </c>
      <c r="G73" s="5" t="s">
        <v>294</v>
      </c>
      <c r="H73" s="6" t="s">
        <v>295</v>
      </c>
      <c r="I73" s="6" t="s">
        <v>328</v>
      </c>
      <c r="J73" s="6" t="s">
        <v>28</v>
      </c>
      <c r="K73" s="5" t="s">
        <v>329</v>
      </c>
      <c r="L73" s="5" t="s">
        <v>298</v>
      </c>
      <c r="M73" s="5" t="s">
        <v>31</v>
      </c>
      <c r="N73" s="5" t="s">
        <v>279</v>
      </c>
      <c r="O73" s="5" t="s">
        <v>33</v>
      </c>
      <c r="P73" s="7" t="str">
        <f>HYPERLINK("https://ovopark.oss-cn-hangzhou.aliyuncs.com/2022/08/31/image_1661907871843.jpg","查看图片")</f>
        <v>查看图片</v>
      </c>
      <c r="Q73" s="5" t="s">
        <v>34</v>
      </c>
      <c r="R73" s="5" t="s">
        <v>330</v>
      </c>
    </row>
    <row r="74" hidden="1" customHeight="1" spans="1:18">
      <c r="A74" s="4">
        <v>704</v>
      </c>
      <c r="B74" s="4" t="str">
        <f>VLOOKUP(A74,'[1]8月收银台换购'!$B$3:$C$143,2,0)</f>
        <v>四川太极都江堰奎光路中段药店</v>
      </c>
      <c r="C74" s="5" t="s">
        <v>275</v>
      </c>
      <c r="D74" s="5" t="s">
        <v>331</v>
      </c>
      <c r="E74" s="5" t="s">
        <v>23</v>
      </c>
      <c r="F74" s="5" t="s">
        <v>327</v>
      </c>
      <c r="G74" s="5" t="s">
        <v>294</v>
      </c>
      <c r="H74" s="6" t="s">
        <v>295</v>
      </c>
      <c r="I74" s="6" t="s">
        <v>332</v>
      </c>
      <c r="J74" s="6" t="s">
        <v>28</v>
      </c>
      <c r="K74" s="5" t="s">
        <v>333</v>
      </c>
      <c r="L74" s="5" t="s">
        <v>298</v>
      </c>
      <c r="M74" s="5" t="s">
        <v>31</v>
      </c>
      <c r="N74" s="5" t="s">
        <v>279</v>
      </c>
      <c r="O74" s="5" t="s">
        <v>33</v>
      </c>
      <c r="P74" s="7" t="str">
        <f>HYPERLINK("https://ovopark.oss-cn-hangzhou.aliyuncs.com/2022/08/31/image_1661907919047.jpg","查看图片")</f>
        <v>查看图片</v>
      </c>
      <c r="Q74" s="5" t="s">
        <v>34</v>
      </c>
      <c r="R74" s="5" t="s">
        <v>334</v>
      </c>
    </row>
    <row r="75" hidden="1" customHeight="1" spans="1:18">
      <c r="A75" s="4">
        <v>704</v>
      </c>
      <c r="B75" s="4" t="str">
        <f>VLOOKUP(A75,'[1]8月收银台换购'!$B$3:$C$143,2,0)</f>
        <v>四川太极都江堰奎光路中段药店</v>
      </c>
      <c r="C75" s="5" t="s">
        <v>275</v>
      </c>
      <c r="D75" s="5" t="s">
        <v>314</v>
      </c>
      <c r="E75" s="5" t="s">
        <v>23</v>
      </c>
      <c r="F75" s="5" t="s">
        <v>327</v>
      </c>
      <c r="G75" s="5" t="s">
        <v>294</v>
      </c>
      <c r="H75" s="6" t="s">
        <v>295</v>
      </c>
      <c r="I75" s="6" t="s">
        <v>335</v>
      </c>
      <c r="J75" s="6" t="s">
        <v>28</v>
      </c>
      <c r="K75" s="5" t="s">
        <v>336</v>
      </c>
      <c r="L75" s="5" t="s">
        <v>298</v>
      </c>
      <c r="M75" s="5" t="s">
        <v>31</v>
      </c>
      <c r="N75" s="5" t="s">
        <v>279</v>
      </c>
      <c r="O75" s="5" t="s">
        <v>33</v>
      </c>
      <c r="P75" s="7" t="str">
        <f>HYPERLINK("https://ovopark.oss-cn-hangzhou.aliyuncs.com/2022/08/31/image_1661907970791.jpg","查看图片")</f>
        <v>查看图片</v>
      </c>
      <c r="Q75" s="5" t="s">
        <v>34</v>
      </c>
      <c r="R75" s="5" t="s">
        <v>337</v>
      </c>
    </row>
    <row r="76" hidden="1" customHeight="1" spans="1:18">
      <c r="A76" s="4">
        <v>704</v>
      </c>
      <c r="B76" s="4" t="str">
        <f>VLOOKUP(A76,'[1]8月收银台换购'!$B$3:$C$143,2,0)</f>
        <v>四川太极都江堰奎光路中段药店</v>
      </c>
      <c r="C76" s="5" t="s">
        <v>275</v>
      </c>
      <c r="D76" s="5" t="s">
        <v>282</v>
      </c>
      <c r="E76" s="5" t="s">
        <v>23</v>
      </c>
      <c r="F76" s="5" t="s">
        <v>338</v>
      </c>
      <c r="G76" s="5" t="s">
        <v>294</v>
      </c>
      <c r="H76" s="6" t="s">
        <v>295</v>
      </c>
      <c r="I76" s="6" t="s">
        <v>339</v>
      </c>
      <c r="J76" s="6" t="s">
        <v>28</v>
      </c>
      <c r="K76" s="5" t="s">
        <v>340</v>
      </c>
      <c r="L76" s="5" t="s">
        <v>298</v>
      </c>
      <c r="M76" s="5" t="s">
        <v>31</v>
      </c>
      <c r="N76" s="5" t="s">
        <v>279</v>
      </c>
      <c r="O76" s="5" t="s">
        <v>33</v>
      </c>
      <c r="P76" s="7" t="str">
        <f>HYPERLINK("https://ovopark.oss-cn-hangzhou.aliyuncs.com/2022/08/31/image_1661908564572.jpg","查看图片")</f>
        <v>查看图片</v>
      </c>
      <c r="Q76" s="5" t="s">
        <v>34</v>
      </c>
      <c r="R76" s="5" t="s">
        <v>341</v>
      </c>
    </row>
    <row r="77" hidden="1" customHeight="1" spans="1:18">
      <c r="A77" s="4">
        <v>116773</v>
      </c>
      <c r="B77" s="4" t="str">
        <f>VLOOKUP(A77,'[1]8月收银台换购'!$B$3:$C$143,2,0)</f>
        <v>四川太极青羊区经一路药店</v>
      </c>
      <c r="C77" s="5" t="s">
        <v>21</v>
      </c>
      <c r="D77" s="5" t="s">
        <v>61</v>
      </c>
      <c r="E77" s="5" t="s">
        <v>23</v>
      </c>
      <c r="F77" s="5" t="s">
        <v>342</v>
      </c>
      <c r="G77" s="5" t="s">
        <v>25</v>
      </c>
      <c r="H77" s="6" t="s">
        <v>26</v>
      </c>
      <c r="I77" s="6" t="s">
        <v>343</v>
      </c>
      <c r="J77" s="6" t="s">
        <v>28</v>
      </c>
      <c r="K77" s="5" t="s">
        <v>138</v>
      </c>
      <c r="L77" s="5" t="s">
        <v>344</v>
      </c>
      <c r="M77" s="5" t="s">
        <v>175</v>
      </c>
      <c r="N77" s="5" t="s">
        <v>175</v>
      </c>
      <c r="O77" s="5" t="s">
        <v>33</v>
      </c>
      <c r="P77" s="5" t="s">
        <v>33</v>
      </c>
      <c r="Q77" s="5" t="s">
        <v>34</v>
      </c>
      <c r="R77" s="5" t="s">
        <v>345</v>
      </c>
    </row>
    <row r="78" hidden="1" customHeight="1" spans="1:18">
      <c r="A78" s="4">
        <v>116773</v>
      </c>
      <c r="B78" s="4" t="str">
        <f>VLOOKUP(A78,'[1]8月收银台换购'!$B$3:$C$143,2,0)</f>
        <v>四川太极青羊区经一路药店</v>
      </c>
      <c r="C78" s="5" t="s">
        <v>21</v>
      </c>
      <c r="D78" s="5" t="s">
        <v>76</v>
      </c>
      <c r="E78" s="5" t="s">
        <v>23</v>
      </c>
      <c r="F78" s="5" t="s">
        <v>346</v>
      </c>
      <c r="G78" s="5" t="s">
        <v>25</v>
      </c>
      <c r="H78" s="6" t="s">
        <v>26</v>
      </c>
      <c r="I78" s="6" t="s">
        <v>347</v>
      </c>
      <c r="J78" s="6" t="s">
        <v>28</v>
      </c>
      <c r="K78" s="5" t="s">
        <v>138</v>
      </c>
      <c r="L78" s="5" t="s">
        <v>344</v>
      </c>
      <c r="M78" s="5" t="s">
        <v>175</v>
      </c>
      <c r="N78" s="5" t="s">
        <v>175</v>
      </c>
      <c r="O78" s="5" t="s">
        <v>33</v>
      </c>
      <c r="P78" s="5" t="s">
        <v>33</v>
      </c>
      <c r="Q78" s="5" t="s">
        <v>34</v>
      </c>
      <c r="R78" s="5" t="s">
        <v>348</v>
      </c>
    </row>
    <row r="79" hidden="1" customHeight="1" spans="1:18">
      <c r="A79" s="4">
        <v>116773</v>
      </c>
      <c r="B79" s="4" t="str">
        <f>VLOOKUP(A79,'[1]8月收银台换购'!$B$3:$C$143,2,0)</f>
        <v>四川太极青羊区经一路药店</v>
      </c>
      <c r="C79" s="5" t="s">
        <v>21</v>
      </c>
      <c r="D79" s="5" t="s">
        <v>71</v>
      </c>
      <c r="E79" s="5" t="s">
        <v>23</v>
      </c>
      <c r="F79" s="5" t="s">
        <v>349</v>
      </c>
      <c r="G79" s="5" t="s">
        <v>25</v>
      </c>
      <c r="H79" s="6" t="s">
        <v>26</v>
      </c>
      <c r="I79" s="6" t="s">
        <v>350</v>
      </c>
      <c r="J79" s="6" t="s">
        <v>28</v>
      </c>
      <c r="K79" s="5" t="s">
        <v>138</v>
      </c>
      <c r="L79" s="5" t="s">
        <v>344</v>
      </c>
      <c r="M79" s="5" t="s">
        <v>175</v>
      </c>
      <c r="N79" s="5" t="s">
        <v>175</v>
      </c>
      <c r="O79" s="5" t="s">
        <v>33</v>
      </c>
      <c r="P79" s="5" t="s">
        <v>33</v>
      </c>
      <c r="Q79" s="5" t="s">
        <v>34</v>
      </c>
      <c r="R79" s="5" t="s">
        <v>351</v>
      </c>
    </row>
    <row r="80" hidden="1" customHeight="1" spans="1:18">
      <c r="A80" s="4">
        <v>116773</v>
      </c>
      <c r="B80" s="4" t="str">
        <f>VLOOKUP(A80,'[1]8月收银台换购'!$B$3:$C$143,2,0)</f>
        <v>四川太极青羊区经一路药店</v>
      </c>
      <c r="C80" s="5" t="s">
        <v>21</v>
      </c>
      <c r="D80" s="5" t="s">
        <v>86</v>
      </c>
      <c r="E80" s="5" t="s">
        <v>23</v>
      </c>
      <c r="F80" s="5" t="s">
        <v>352</v>
      </c>
      <c r="G80" s="5" t="s">
        <v>25</v>
      </c>
      <c r="H80" s="6" t="s">
        <v>26</v>
      </c>
      <c r="I80" s="6" t="s">
        <v>353</v>
      </c>
      <c r="J80" s="6" t="s">
        <v>28</v>
      </c>
      <c r="K80" s="5" t="s">
        <v>138</v>
      </c>
      <c r="L80" s="5" t="s">
        <v>344</v>
      </c>
      <c r="M80" s="5" t="s">
        <v>175</v>
      </c>
      <c r="N80" s="5" t="s">
        <v>175</v>
      </c>
      <c r="O80" s="5" t="s">
        <v>33</v>
      </c>
      <c r="P80" s="5" t="s">
        <v>33</v>
      </c>
      <c r="Q80" s="5" t="s">
        <v>34</v>
      </c>
      <c r="R80" s="5" t="s">
        <v>354</v>
      </c>
    </row>
    <row r="81" hidden="1" customHeight="1" spans="1:18">
      <c r="A81" s="4">
        <v>116773</v>
      </c>
      <c r="B81" s="4" t="str">
        <f>VLOOKUP(A81,'[1]8月收银台换购'!$B$3:$C$143,2,0)</f>
        <v>四川太极青羊区经一路药店</v>
      </c>
      <c r="C81" s="5" t="s">
        <v>21</v>
      </c>
      <c r="D81" s="5" t="s">
        <v>36</v>
      </c>
      <c r="E81" s="5" t="s">
        <v>23</v>
      </c>
      <c r="F81" s="5" t="s">
        <v>355</v>
      </c>
      <c r="G81" s="5" t="s">
        <v>25</v>
      </c>
      <c r="H81" s="6" t="s">
        <v>26</v>
      </c>
      <c r="I81" s="6" t="s">
        <v>356</v>
      </c>
      <c r="J81" s="6" t="s">
        <v>28</v>
      </c>
      <c r="K81" s="5" t="s">
        <v>138</v>
      </c>
      <c r="L81" s="5" t="s">
        <v>344</v>
      </c>
      <c r="M81" s="5" t="s">
        <v>175</v>
      </c>
      <c r="N81" s="5" t="s">
        <v>175</v>
      </c>
      <c r="O81" s="5" t="s">
        <v>33</v>
      </c>
      <c r="P81" s="5" t="s">
        <v>33</v>
      </c>
      <c r="Q81" s="5" t="s">
        <v>34</v>
      </c>
      <c r="R81" s="5" t="s">
        <v>357</v>
      </c>
    </row>
    <row r="82" hidden="1" customHeight="1" spans="1:18">
      <c r="A82" s="4">
        <v>116773</v>
      </c>
      <c r="B82" s="4" t="str">
        <f>VLOOKUP(A82,'[1]8月收银台换购'!$B$3:$C$143,2,0)</f>
        <v>四川太极青羊区经一路药店</v>
      </c>
      <c r="C82" s="5" t="s">
        <v>21</v>
      </c>
      <c r="D82" s="5" t="s">
        <v>22</v>
      </c>
      <c r="E82" s="5" t="s">
        <v>23</v>
      </c>
      <c r="F82" s="5" t="s">
        <v>358</v>
      </c>
      <c r="G82" s="5" t="s">
        <v>25</v>
      </c>
      <c r="H82" s="6" t="s">
        <v>26</v>
      </c>
      <c r="I82" s="6" t="s">
        <v>359</v>
      </c>
      <c r="J82" s="6" t="s">
        <v>28</v>
      </c>
      <c r="K82" s="5" t="s">
        <v>138</v>
      </c>
      <c r="L82" s="5" t="s">
        <v>344</v>
      </c>
      <c r="M82" s="5" t="s">
        <v>175</v>
      </c>
      <c r="N82" s="5" t="s">
        <v>175</v>
      </c>
      <c r="O82" s="5" t="s">
        <v>33</v>
      </c>
      <c r="P82" s="5" t="s">
        <v>33</v>
      </c>
      <c r="Q82" s="5" t="s">
        <v>34</v>
      </c>
      <c r="R82" s="5" t="s">
        <v>360</v>
      </c>
    </row>
    <row r="83" hidden="1" customHeight="1" spans="1:18">
      <c r="A83" s="4">
        <v>116773</v>
      </c>
      <c r="B83" s="4" t="str">
        <f>VLOOKUP(A83,'[1]8月收银台换购'!$B$3:$C$143,2,0)</f>
        <v>四川太极青羊区经一路药店</v>
      </c>
      <c r="C83" s="5" t="s">
        <v>21</v>
      </c>
      <c r="D83" s="5" t="s">
        <v>81</v>
      </c>
      <c r="E83" s="5" t="s">
        <v>23</v>
      </c>
      <c r="F83" s="5" t="s">
        <v>361</v>
      </c>
      <c r="G83" s="5" t="s">
        <v>25</v>
      </c>
      <c r="H83" s="6" t="s">
        <v>26</v>
      </c>
      <c r="I83" s="6" t="s">
        <v>362</v>
      </c>
      <c r="J83" s="6" t="s">
        <v>28</v>
      </c>
      <c r="K83" s="5" t="s">
        <v>138</v>
      </c>
      <c r="L83" s="5" t="s">
        <v>344</v>
      </c>
      <c r="M83" s="5" t="s">
        <v>175</v>
      </c>
      <c r="N83" s="5" t="s">
        <v>175</v>
      </c>
      <c r="O83" s="5" t="s">
        <v>33</v>
      </c>
      <c r="P83" s="5" t="s">
        <v>33</v>
      </c>
      <c r="Q83" s="5" t="s">
        <v>34</v>
      </c>
      <c r="R83" s="5" t="s">
        <v>363</v>
      </c>
    </row>
    <row r="84" hidden="1" customHeight="1" spans="1:18">
      <c r="A84" s="4">
        <v>116773</v>
      </c>
      <c r="B84" s="4" t="str">
        <f>VLOOKUP(A84,'[1]8月收银台换购'!$B$3:$C$143,2,0)</f>
        <v>四川太极青羊区经一路药店</v>
      </c>
      <c r="C84" s="5" t="s">
        <v>21</v>
      </c>
      <c r="D84" s="5" t="s">
        <v>41</v>
      </c>
      <c r="E84" s="5" t="s">
        <v>23</v>
      </c>
      <c r="F84" s="5" t="s">
        <v>364</v>
      </c>
      <c r="G84" s="5" t="s">
        <v>25</v>
      </c>
      <c r="H84" s="6" t="s">
        <v>26</v>
      </c>
      <c r="I84" s="6" t="s">
        <v>365</v>
      </c>
      <c r="J84" s="6" t="s">
        <v>28</v>
      </c>
      <c r="K84" s="5" t="s">
        <v>138</v>
      </c>
      <c r="L84" s="5" t="s">
        <v>344</v>
      </c>
      <c r="M84" s="5" t="s">
        <v>175</v>
      </c>
      <c r="N84" s="5" t="s">
        <v>175</v>
      </c>
      <c r="O84" s="5" t="s">
        <v>33</v>
      </c>
      <c r="P84" s="5" t="s">
        <v>33</v>
      </c>
      <c r="Q84" s="5" t="s">
        <v>34</v>
      </c>
      <c r="R84" s="5" t="s">
        <v>366</v>
      </c>
    </row>
    <row r="85" hidden="1" customHeight="1" spans="1:18">
      <c r="A85" s="4">
        <v>116773</v>
      </c>
      <c r="B85" s="4" t="str">
        <f>VLOOKUP(A85,'[1]8月收银台换购'!$B$3:$C$143,2,0)</f>
        <v>四川太极青羊区经一路药店</v>
      </c>
      <c r="C85" s="5" t="s">
        <v>21</v>
      </c>
      <c r="D85" s="5" t="s">
        <v>51</v>
      </c>
      <c r="E85" s="5" t="s">
        <v>23</v>
      </c>
      <c r="F85" s="5" t="s">
        <v>367</v>
      </c>
      <c r="G85" s="5" t="s">
        <v>25</v>
      </c>
      <c r="H85" s="6" t="s">
        <v>26</v>
      </c>
      <c r="I85" s="6" t="s">
        <v>368</v>
      </c>
      <c r="J85" s="6" t="s">
        <v>28</v>
      </c>
      <c r="K85" s="5" t="s">
        <v>138</v>
      </c>
      <c r="L85" s="5" t="s">
        <v>344</v>
      </c>
      <c r="M85" s="5" t="s">
        <v>175</v>
      </c>
      <c r="N85" s="5" t="s">
        <v>175</v>
      </c>
      <c r="O85" s="5" t="s">
        <v>33</v>
      </c>
      <c r="P85" s="5" t="s">
        <v>33</v>
      </c>
      <c r="Q85" s="5" t="s">
        <v>34</v>
      </c>
      <c r="R85" s="5" t="s">
        <v>369</v>
      </c>
    </row>
    <row r="86" hidden="1" customHeight="1" spans="1:18">
      <c r="A86" s="4">
        <v>116773</v>
      </c>
      <c r="B86" s="4" t="str">
        <f>VLOOKUP(A86,'[1]8月收银台换购'!$B$3:$C$143,2,0)</f>
        <v>四川太极青羊区经一路药店</v>
      </c>
      <c r="C86" s="5" t="s">
        <v>21</v>
      </c>
      <c r="D86" s="5" t="s">
        <v>46</v>
      </c>
      <c r="E86" s="5" t="s">
        <v>23</v>
      </c>
      <c r="F86" s="5" t="s">
        <v>370</v>
      </c>
      <c r="G86" s="5" t="s">
        <v>25</v>
      </c>
      <c r="H86" s="6" t="s">
        <v>26</v>
      </c>
      <c r="I86" s="6" t="s">
        <v>371</v>
      </c>
      <c r="J86" s="6" t="s">
        <v>28</v>
      </c>
      <c r="K86" s="5" t="s">
        <v>138</v>
      </c>
      <c r="L86" s="5" t="s">
        <v>344</v>
      </c>
      <c r="M86" s="5" t="s">
        <v>175</v>
      </c>
      <c r="N86" s="5" t="s">
        <v>175</v>
      </c>
      <c r="O86" s="5" t="s">
        <v>33</v>
      </c>
      <c r="P86" s="5" t="s">
        <v>33</v>
      </c>
      <c r="Q86" s="5" t="s">
        <v>34</v>
      </c>
      <c r="R86" s="5" t="s">
        <v>372</v>
      </c>
    </row>
    <row r="87" hidden="1" customHeight="1" spans="1:18">
      <c r="A87" s="4">
        <v>116773</v>
      </c>
      <c r="B87" s="4" t="str">
        <f>VLOOKUP(A87,'[1]8月收银台换购'!$B$3:$C$143,2,0)</f>
        <v>四川太极青羊区经一路药店</v>
      </c>
      <c r="C87" s="5" t="s">
        <v>21</v>
      </c>
      <c r="D87" s="5" t="s">
        <v>56</v>
      </c>
      <c r="E87" s="5" t="s">
        <v>23</v>
      </c>
      <c r="F87" s="5" t="s">
        <v>373</v>
      </c>
      <c r="G87" s="5" t="s">
        <v>25</v>
      </c>
      <c r="H87" s="6" t="s">
        <v>26</v>
      </c>
      <c r="I87" s="6" t="s">
        <v>374</v>
      </c>
      <c r="J87" s="6" t="s">
        <v>28</v>
      </c>
      <c r="K87" s="5" t="s">
        <v>138</v>
      </c>
      <c r="L87" s="5" t="s">
        <v>344</v>
      </c>
      <c r="M87" s="5" t="s">
        <v>175</v>
      </c>
      <c r="N87" s="5" t="s">
        <v>175</v>
      </c>
      <c r="O87" s="5" t="s">
        <v>33</v>
      </c>
      <c r="P87" s="5" t="s">
        <v>33</v>
      </c>
      <c r="Q87" s="5" t="s">
        <v>34</v>
      </c>
      <c r="R87" s="5" t="s">
        <v>375</v>
      </c>
    </row>
    <row r="88" hidden="1" customHeight="1" spans="1:18">
      <c r="A88" s="4">
        <v>116773</v>
      </c>
      <c r="B88" s="4" t="str">
        <f>VLOOKUP(A88,'[1]8月收银台换购'!$B$3:$C$143,2,0)</f>
        <v>四川太极青羊区经一路药店</v>
      </c>
      <c r="C88" s="5" t="s">
        <v>21</v>
      </c>
      <c r="D88" s="5" t="s">
        <v>66</v>
      </c>
      <c r="E88" s="5" t="s">
        <v>23</v>
      </c>
      <c r="F88" s="5" t="s">
        <v>376</v>
      </c>
      <c r="G88" s="5" t="s">
        <v>25</v>
      </c>
      <c r="H88" s="6" t="s">
        <v>26</v>
      </c>
      <c r="I88" s="6" t="s">
        <v>377</v>
      </c>
      <c r="J88" s="6" t="s">
        <v>28</v>
      </c>
      <c r="K88" s="5" t="s">
        <v>138</v>
      </c>
      <c r="L88" s="5" t="s">
        <v>344</v>
      </c>
      <c r="M88" s="5" t="s">
        <v>175</v>
      </c>
      <c r="N88" s="5" t="s">
        <v>175</v>
      </c>
      <c r="O88" s="5" t="s">
        <v>33</v>
      </c>
      <c r="P88" s="5" t="s">
        <v>33</v>
      </c>
      <c r="Q88" s="5" t="s">
        <v>34</v>
      </c>
      <c r="R88" s="5" t="s">
        <v>378</v>
      </c>
    </row>
    <row r="89" hidden="1" customHeight="1" spans="1:18">
      <c r="A89" s="4">
        <v>103199</v>
      </c>
      <c r="B89" s="4" t="str">
        <f>VLOOKUP(A89,'[1]8月收银台换购'!$B$3:$C$143,2,0)</f>
        <v>四川太极成华区西林一街药店</v>
      </c>
      <c r="C89" s="5" t="s">
        <v>379</v>
      </c>
      <c r="D89" s="5" t="s">
        <v>380</v>
      </c>
      <c r="E89" s="5" t="s">
        <v>23</v>
      </c>
      <c r="F89" s="5" t="s">
        <v>381</v>
      </c>
      <c r="G89" s="5" t="s">
        <v>382</v>
      </c>
      <c r="H89" s="6" t="s">
        <v>383</v>
      </c>
      <c r="I89" s="6" t="s">
        <v>384</v>
      </c>
      <c r="J89" s="6" t="s">
        <v>28</v>
      </c>
      <c r="K89" s="5" t="s">
        <v>385</v>
      </c>
      <c r="L89" s="5" t="s">
        <v>386</v>
      </c>
      <c r="M89" s="5" t="s">
        <v>31</v>
      </c>
      <c r="N89" s="5" t="s">
        <v>387</v>
      </c>
      <c r="O89" s="7" t="str">
        <f>HYPERLINK("https://ovopark.oss-cn-hangzhou.aliyuncs.com/2022/08/23/IMG_20220823_090526.jpg?x-oss-process=image/resize,w_700,l_700","查看图片")</f>
        <v>查看图片</v>
      </c>
      <c r="P89" s="7" t="str">
        <f>HYPERLINK("http://ovopark.oss-cn-hangzhou.aliyuncs.com/5497_6277713647479_image_1661654487746.jpg","查看图片")</f>
        <v>查看图片</v>
      </c>
      <c r="Q89" s="5" t="s">
        <v>219</v>
      </c>
      <c r="R89" s="5" t="s">
        <v>388</v>
      </c>
    </row>
    <row r="90" hidden="1" customHeight="1" spans="1:18">
      <c r="A90" s="4">
        <v>710</v>
      </c>
      <c r="B90" s="4" t="str">
        <f>VLOOKUP(A90,'[1]8月收银台换购'!$B$3:$C$143,2,0)</f>
        <v>四川太极都江堰市蒲阳镇堰问道西路药店</v>
      </c>
      <c r="C90" s="5" t="s">
        <v>275</v>
      </c>
      <c r="D90" s="5" t="s">
        <v>314</v>
      </c>
      <c r="E90" s="5" t="s">
        <v>23</v>
      </c>
      <c r="F90" s="5" t="s">
        <v>389</v>
      </c>
      <c r="G90" s="5" t="s">
        <v>294</v>
      </c>
      <c r="H90" s="6" t="s">
        <v>295</v>
      </c>
      <c r="I90" s="6" t="s">
        <v>138</v>
      </c>
      <c r="J90" s="6" t="s">
        <v>28</v>
      </c>
      <c r="K90" s="5" t="s">
        <v>138</v>
      </c>
      <c r="L90" s="5" t="s">
        <v>278</v>
      </c>
      <c r="M90" s="5" t="s">
        <v>278</v>
      </c>
      <c r="N90" s="5" t="s">
        <v>279</v>
      </c>
      <c r="O90" s="5" t="s">
        <v>33</v>
      </c>
      <c r="P90" s="5" t="s">
        <v>33</v>
      </c>
      <c r="Q90" s="5" t="s">
        <v>34</v>
      </c>
      <c r="R90" s="5" t="s">
        <v>390</v>
      </c>
    </row>
    <row r="91" hidden="1" customHeight="1" spans="1:18">
      <c r="A91" s="4">
        <v>710</v>
      </c>
      <c r="B91" s="4" t="str">
        <f>VLOOKUP(A91,'[1]8月收银台换购'!$B$3:$C$143,2,0)</f>
        <v>四川太极都江堰市蒲阳镇堰问道西路药店</v>
      </c>
      <c r="C91" s="5" t="s">
        <v>275</v>
      </c>
      <c r="D91" s="5" t="s">
        <v>331</v>
      </c>
      <c r="E91" s="5" t="s">
        <v>23</v>
      </c>
      <c r="F91" s="5" t="s">
        <v>389</v>
      </c>
      <c r="G91" s="5" t="s">
        <v>294</v>
      </c>
      <c r="H91" s="6" t="s">
        <v>295</v>
      </c>
      <c r="I91" s="6" t="s">
        <v>138</v>
      </c>
      <c r="J91" s="6" t="s">
        <v>28</v>
      </c>
      <c r="K91" s="5" t="s">
        <v>138</v>
      </c>
      <c r="L91" s="5" t="s">
        <v>278</v>
      </c>
      <c r="M91" s="5" t="s">
        <v>278</v>
      </c>
      <c r="N91" s="5" t="s">
        <v>279</v>
      </c>
      <c r="O91" s="5" t="s">
        <v>33</v>
      </c>
      <c r="P91" s="5" t="s">
        <v>33</v>
      </c>
      <c r="Q91" s="5" t="s">
        <v>34</v>
      </c>
      <c r="R91" s="5" t="s">
        <v>390</v>
      </c>
    </row>
    <row r="92" hidden="1" customHeight="1" spans="1:18">
      <c r="A92" s="4">
        <v>710</v>
      </c>
      <c r="B92" s="4" t="str">
        <f>VLOOKUP(A92,'[1]8月收银台换购'!$B$3:$C$143,2,0)</f>
        <v>四川太极都江堰市蒲阳镇堰问道西路药店</v>
      </c>
      <c r="C92" s="5" t="s">
        <v>275</v>
      </c>
      <c r="D92" s="5" t="s">
        <v>326</v>
      </c>
      <c r="E92" s="5" t="s">
        <v>23</v>
      </c>
      <c r="F92" s="5" t="s">
        <v>389</v>
      </c>
      <c r="G92" s="5" t="s">
        <v>294</v>
      </c>
      <c r="H92" s="6" t="s">
        <v>295</v>
      </c>
      <c r="I92" s="6" t="s">
        <v>138</v>
      </c>
      <c r="J92" s="6" t="s">
        <v>28</v>
      </c>
      <c r="K92" s="5" t="s">
        <v>138</v>
      </c>
      <c r="L92" s="5" t="s">
        <v>278</v>
      </c>
      <c r="M92" s="5" t="s">
        <v>278</v>
      </c>
      <c r="N92" s="5" t="s">
        <v>279</v>
      </c>
      <c r="O92" s="5" t="s">
        <v>33</v>
      </c>
      <c r="P92" s="5" t="s">
        <v>33</v>
      </c>
      <c r="Q92" s="5" t="s">
        <v>34</v>
      </c>
      <c r="R92" s="5" t="s">
        <v>390</v>
      </c>
    </row>
    <row r="93" hidden="1" customHeight="1" spans="1:18">
      <c r="A93" s="4">
        <v>710</v>
      </c>
      <c r="B93" s="4" t="str">
        <f>VLOOKUP(A93,'[1]8月收银台换购'!$B$3:$C$143,2,0)</f>
        <v>四川太极都江堰市蒲阳镇堰问道西路药店</v>
      </c>
      <c r="C93" s="5" t="s">
        <v>275</v>
      </c>
      <c r="D93" s="5" t="s">
        <v>282</v>
      </c>
      <c r="E93" s="5" t="s">
        <v>23</v>
      </c>
      <c r="F93" s="5" t="s">
        <v>391</v>
      </c>
      <c r="G93" s="5" t="s">
        <v>294</v>
      </c>
      <c r="H93" s="6" t="s">
        <v>295</v>
      </c>
      <c r="I93" s="6" t="s">
        <v>138</v>
      </c>
      <c r="J93" s="6" t="s">
        <v>28</v>
      </c>
      <c r="K93" s="5" t="s">
        <v>138</v>
      </c>
      <c r="L93" s="5" t="s">
        <v>278</v>
      </c>
      <c r="M93" s="5" t="s">
        <v>278</v>
      </c>
      <c r="N93" s="5" t="s">
        <v>279</v>
      </c>
      <c r="O93" s="5" t="s">
        <v>33</v>
      </c>
      <c r="P93" s="5" t="s">
        <v>33</v>
      </c>
      <c r="Q93" s="5" t="s">
        <v>34</v>
      </c>
      <c r="R93" s="5" t="s">
        <v>392</v>
      </c>
    </row>
    <row r="94" hidden="1" customHeight="1" spans="1:18">
      <c r="A94" s="4">
        <v>377</v>
      </c>
      <c r="B94" s="4" t="str">
        <f>VLOOKUP(A94,'[1]8月收银台换购'!$B$3:$C$143,2,0)</f>
        <v>四川太极新园大道药店</v>
      </c>
      <c r="C94" s="5" t="s">
        <v>21</v>
      </c>
      <c r="D94" s="5" t="s">
        <v>56</v>
      </c>
      <c r="E94" s="5" t="s">
        <v>23</v>
      </c>
      <c r="F94" s="5" t="s">
        <v>393</v>
      </c>
      <c r="G94" s="5" t="s">
        <v>25</v>
      </c>
      <c r="H94" s="6" t="s">
        <v>26</v>
      </c>
      <c r="I94" s="6" t="s">
        <v>394</v>
      </c>
      <c r="J94" s="6" t="s">
        <v>28</v>
      </c>
      <c r="K94" s="5" t="s">
        <v>138</v>
      </c>
      <c r="L94" s="5" t="s">
        <v>395</v>
      </c>
      <c r="M94" s="5" t="s">
        <v>140</v>
      </c>
      <c r="N94" s="5" t="s">
        <v>140</v>
      </c>
      <c r="O94" s="5" t="s">
        <v>33</v>
      </c>
      <c r="P94" s="5" t="s">
        <v>33</v>
      </c>
      <c r="Q94" s="5" t="s">
        <v>34</v>
      </c>
      <c r="R94" s="5" t="s">
        <v>396</v>
      </c>
    </row>
    <row r="95" hidden="1" customHeight="1" spans="1:18">
      <c r="A95" s="4">
        <v>377</v>
      </c>
      <c r="B95" s="4" t="str">
        <f>VLOOKUP(A95,'[1]8月收银台换购'!$B$3:$C$143,2,0)</f>
        <v>四川太极新园大道药店</v>
      </c>
      <c r="C95" s="5" t="s">
        <v>21</v>
      </c>
      <c r="D95" s="5" t="s">
        <v>51</v>
      </c>
      <c r="E95" s="5" t="s">
        <v>23</v>
      </c>
      <c r="F95" s="5" t="s">
        <v>397</v>
      </c>
      <c r="G95" s="5" t="s">
        <v>25</v>
      </c>
      <c r="H95" s="6" t="s">
        <v>26</v>
      </c>
      <c r="I95" s="6" t="s">
        <v>398</v>
      </c>
      <c r="J95" s="6" t="s">
        <v>28</v>
      </c>
      <c r="K95" s="5" t="s">
        <v>138</v>
      </c>
      <c r="L95" s="5" t="s">
        <v>395</v>
      </c>
      <c r="M95" s="5" t="s">
        <v>140</v>
      </c>
      <c r="N95" s="5" t="s">
        <v>140</v>
      </c>
      <c r="O95" s="5" t="s">
        <v>33</v>
      </c>
      <c r="P95" s="5" t="s">
        <v>33</v>
      </c>
      <c r="Q95" s="5" t="s">
        <v>34</v>
      </c>
      <c r="R95" s="5" t="s">
        <v>399</v>
      </c>
    </row>
    <row r="96" hidden="1" customHeight="1" spans="1:18">
      <c r="A96" s="4">
        <v>377</v>
      </c>
      <c r="B96" s="4" t="str">
        <f>VLOOKUP(A96,'[1]8月收银台换购'!$B$3:$C$143,2,0)</f>
        <v>四川太极新园大道药店</v>
      </c>
      <c r="C96" s="5" t="s">
        <v>21</v>
      </c>
      <c r="D96" s="5" t="s">
        <v>46</v>
      </c>
      <c r="E96" s="5" t="s">
        <v>23</v>
      </c>
      <c r="F96" s="5" t="s">
        <v>400</v>
      </c>
      <c r="G96" s="5" t="s">
        <v>25</v>
      </c>
      <c r="H96" s="6" t="s">
        <v>26</v>
      </c>
      <c r="I96" s="6" t="s">
        <v>401</v>
      </c>
      <c r="J96" s="6" t="s">
        <v>28</v>
      </c>
      <c r="K96" s="5" t="s">
        <v>138</v>
      </c>
      <c r="L96" s="5" t="s">
        <v>395</v>
      </c>
      <c r="M96" s="5" t="s">
        <v>140</v>
      </c>
      <c r="N96" s="5" t="s">
        <v>140</v>
      </c>
      <c r="O96" s="5" t="s">
        <v>33</v>
      </c>
      <c r="P96" s="5" t="s">
        <v>33</v>
      </c>
      <c r="Q96" s="5" t="s">
        <v>34</v>
      </c>
      <c r="R96" s="5" t="s">
        <v>402</v>
      </c>
    </row>
    <row r="97" hidden="1" customHeight="1" spans="1:18">
      <c r="A97" s="4">
        <v>377</v>
      </c>
      <c r="B97" s="4" t="str">
        <f>VLOOKUP(A97,'[1]8月收银台换购'!$B$3:$C$143,2,0)</f>
        <v>四川太极新园大道药店</v>
      </c>
      <c r="C97" s="5" t="s">
        <v>21</v>
      </c>
      <c r="D97" s="5" t="s">
        <v>86</v>
      </c>
      <c r="E97" s="5" t="s">
        <v>23</v>
      </c>
      <c r="F97" s="5" t="s">
        <v>403</v>
      </c>
      <c r="G97" s="5" t="s">
        <v>25</v>
      </c>
      <c r="H97" s="6" t="s">
        <v>26</v>
      </c>
      <c r="I97" s="6" t="s">
        <v>404</v>
      </c>
      <c r="J97" s="6" t="s">
        <v>28</v>
      </c>
      <c r="K97" s="5" t="s">
        <v>138</v>
      </c>
      <c r="L97" s="5" t="s">
        <v>395</v>
      </c>
      <c r="M97" s="5" t="s">
        <v>140</v>
      </c>
      <c r="N97" s="5" t="s">
        <v>140</v>
      </c>
      <c r="O97" s="5" t="s">
        <v>33</v>
      </c>
      <c r="P97" s="5" t="s">
        <v>33</v>
      </c>
      <c r="Q97" s="5" t="s">
        <v>34</v>
      </c>
      <c r="R97" s="5" t="s">
        <v>405</v>
      </c>
    </row>
    <row r="98" hidden="1" customHeight="1" spans="1:18">
      <c r="A98" s="4">
        <v>377</v>
      </c>
      <c r="B98" s="4" t="str">
        <f>VLOOKUP(A98,'[1]8月收银台换购'!$B$3:$C$143,2,0)</f>
        <v>四川太极新园大道药店</v>
      </c>
      <c r="C98" s="5" t="s">
        <v>21</v>
      </c>
      <c r="D98" s="5" t="s">
        <v>81</v>
      </c>
      <c r="E98" s="5" t="s">
        <v>23</v>
      </c>
      <c r="F98" s="5" t="s">
        <v>406</v>
      </c>
      <c r="G98" s="5" t="s">
        <v>25</v>
      </c>
      <c r="H98" s="6" t="s">
        <v>26</v>
      </c>
      <c r="I98" s="6" t="s">
        <v>407</v>
      </c>
      <c r="J98" s="6" t="s">
        <v>28</v>
      </c>
      <c r="K98" s="5" t="s">
        <v>138</v>
      </c>
      <c r="L98" s="5" t="s">
        <v>395</v>
      </c>
      <c r="M98" s="5" t="s">
        <v>140</v>
      </c>
      <c r="N98" s="5" t="s">
        <v>140</v>
      </c>
      <c r="O98" s="5" t="s">
        <v>33</v>
      </c>
      <c r="P98" s="5" t="s">
        <v>33</v>
      </c>
      <c r="Q98" s="5" t="s">
        <v>34</v>
      </c>
      <c r="R98" s="5" t="s">
        <v>408</v>
      </c>
    </row>
    <row r="99" hidden="1" customHeight="1" spans="1:18">
      <c r="A99" s="4">
        <v>377</v>
      </c>
      <c r="B99" s="4" t="str">
        <f>VLOOKUP(A99,'[1]8月收银台换购'!$B$3:$C$143,2,0)</f>
        <v>四川太极新园大道药店</v>
      </c>
      <c r="C99" s="5" t="s">
        <v>21</v>
      </c>
      <c r="D99" s="5" t="s">
        <v>36</v>
      </c>
      <c r="E99" s="5" t="s">
        <v>23</v>
      </c>
      <c r="F99" s="5" t="s">
        <v>409</v>
      </c>
      <c r="G99" s="5" t="s">
        <v>25</v>
      </c>
      <c r="H99" s="6" t="s">
        <v>26</v>
      </c>
      <c r="I99" s="6" t="s">
        <v>410</v>
      </c>
      <c r="J99" s="6" t="s">
        <v>28</v>
      </c>
      <c r="K99" s="5" t="s">
        <v>138</v>
      </c>
      <c r="L99" s="5" t="s">
        <v>395</v>
      </c>
      <c r="M99" s="5" t="s">
        <v>140</v>
      </c>
      <c r="N99" s="5" t="s">
        <v>140</v>
      </c>
      <c r="O99" s="5" t="s">
        <v>33</v>
      </c>
      <c r="P99" s="5" t="s">
        <v>33</v>
      </c>
      <c r="Q99" s="5" t="s">
        <v>34</v>
      </c>
      <c r="R99" s="5" t="s">
        <v>411</v>
      </c>
    </row>
    <row r="100" hidden="1" customHeight="1" spans="1:18">
      <c r="A100" s="4">
        <v>377</v>
      </c>
      <c r="B100" s="4" t="str">
        <f>VLOOKUP(A100,'[1]8月收银台换购'!$B$3:$C$143,2,0)</f>
        <v>四川太极新园大道药店</v>
      </c>
      <c r="C100" s="5" t="s">
        <v>21</v>
      </c>
      <c r="D100" s="5" t="s">
        <v>76</v>
      </c>
      <c r="E100" s="5" t="s">
        <v>23</v>
      </c>
      <c r="F100" s="5" t="s">
        <v>412</v>
      </c>
      <c r="G100" s="5" t="s">
        <v>25</v>
      </c>
      <c r="H100" s="6" t="s">
        <v>26</v>
      </c>
      <c r="I100" s="6" t="s">
        <v>413</v>
      </c>
      <c r="J100" s="6" t="s">
        <v>28</v>
      </c>
      <c r="K100" s="5" t="s">
        <v>138</v>
      </c>
      <c r="L100" s="5" t="s">
        <v>395</v>
      </c>
      <c r="M100" s="5" t="s">
        <v>140</v>
      </c>
      <c r="N100" s="5" t="s">
        <v>140</v>
      </c>
      <c r="O100" s="5" t="s">
        <v>33</v>
      </c>
      <c r="P100" s="5" t="s">
        <v>33</v>
      </c>
      <c r="Q100" s="5" t="s">
        <v>34</v>
      </c>
      <c r="R100" s="5" t="s">
        <v>414</v>
      </c>
    </row>
    <row r="101" hidden="1" customHeight="1" spans="1:18">
      <c r="A101" s="4">
        <v>377</v>
      </c>
      <c r="B101" s="4" t="str">
        <f>VLOOKUP(A101,'[1]8月收银台换购'!$B$3:$C$143,2,0)</f>
        <v>四川太极新园大道药店</v>
      </c>
      <c r="C101" s="5" t="s">
        <v>21</v>
      </c>
      <c r="D101" s="5" t="s">
        <v>71</v>
      </c>
      <c r="E101" s="5" t="s">
        <v>23</v>
      </c>
      <c r="F101" s="5" t="s">
        <v>415</v>
      </c>
      <c r="G101" s="5" t="s">
        <v>25</v>
      </c>
      <c r="H101" s="6" t="s">
        <v>26</v>
      </c>
      <c r="I101" s="6" t="s">
        <v>416</v>
      </c>
      <c r="J101" s="6" t="s">
        <v>28</v>
      </c>
      <c r="K101" s="5" t="s">
        <v>138</v>
      </c>
      <c r="L101" s="5" t="s">
        <v>395</v>
      </c>
      <c r="M101" s="5" t="s">
        <v>140</v>
      </c>
      <c r="N101" s="5" t="s">
        <v>140</v>
      </c>
      <c r="O101" s="5" t="s">
        <v>33</v>
      </c>
      <c r="P101" s="5" t="s">
        <v>33</v>
      </c>
      <c r="Q101" s="5" t="s">
        <v>34</v>
      </c>
      <c r="R101" s="5" t="s">
        <v>417</v>
      </c>
    </row>
    <row r="102" hidden="1" customHeight="1" spans="1:18">
      <c r="A102" s="4">
        <v>377</v>
      </c>
      <c r="B102" s="4" t="str">
        <f>VLOOKUP(A102,'[1]8月收银台换购'!$B$3:$C$143,2,0)</f>
        <v>四川太极新园大道药店</v>
      </c>
      <c r="C102" s="5" t="s">
        <v>21</v>
      </c>
      <c r="D102" s="5" t="s">
        <v>66</v>
      </c>
      <c r="E102" s="5" t="s">
        <v>23</v>
      </c>
      <c r="F102" s="5" t="s">
        <v>418</v>
      </c>
      <c r="G102" s="5" t="s">
        <v>25</v>
      </c>
      <c r="H102" s="6" t="s">
        <v>26</v>
      </c>
      <c r="I102" s="6" t="s">
        <v>419</v>
      </c>
      <c r="J102" s="6" t="s">
        <v>28</v>
      </c>
      <c r="K102" s="5" t="s">
        <v>138</v>
      </c>
      <c r="L102" s="5" t="s">
        <v>395</v>
      </c>
      <c r="M102" s="5" t="s">
        <v>140</v>
      </c>
      <c r="N102" s="5" t="s">
        <v>140</v>
      </c>
      <c r="O102" s="5" t="s">
        <v>33</v>
      </c>
      <c r="P102" s="5" t="s">
        <v>33</v>
      </c>
      <c r="Q102" s="5" t="s">
        <v>34</v>
      </c>
      <c r="R102" s="5" t="s">
        <v>420</v>
      </c>
    </row>
    <row r="103" hidden="1" customHeight="1" spans="1:18">
      <c r="A103" s="4">
        <v>377</v>
      </c>
      <c r="B103" s="4" t="str">
        <f>VLOOKUP(A103,'[1]8月收银台换购'!$B$3:$C$143,2,0)</f>
        <v>四川太极新园大道药店</v>
      </c>
      <c r="C103" s="5" t="s">
        <v>21</v>
      </c>
      <c r="D103" s="5" t="s">
        <v>61</v>
      </c>
      <c r="E103" s="5" t="s">
        <v>23</v>
      </c>
      <c r="F103" s="5" t="s">
        <v>421</v>
      </c>
      <c r="G103" s="5" t="s">
        <v>25</v>
      </c>
      <c r="H103" s="6" t="s">
        <v>26</v>
      </c>
      <c r="I103" s="6" t="s">
        <v>422</v>
      </c>
      <c r="J103" s="6" t="s">
        <v>28</v>
      </c>
      <c r="K103" s="5" t="s">
        <v>138</v>
      </c>
      <c r="L103" s="5" t="s">
        <v>395</v>
      </c>
      <c r="M103" s="5" t="s">
        <v>140</v>
      </c>
      <c r="N103" s="5" t="s">
        <v>140</v>
      </c>
      <c r="O103" s="5" t="s">
        <v>33</v>
      </c>
      <c r="P103" s="5" t="s">
        <v>33</v>
      </c>
      <c r="Q103" s="5" t="s">
        <v>34</v>
      </c>
      <c r="R103" s="5" t="s">
        <v>423</v>
      </c>
    </row>
    <row r="104" hidden="1" customHeight="1" spans="1:18">
      <c r="A104" s="4">
        <v>377</v>
      </c>
      <c r="B104" s="4" t="str">
        <f>VLOOKUP(A104,'[1]8月收银台换购'!$B$3:$C$143,2,0)</f>
        <v>四川太极新园大道药店</v>
      </c>
      <c r="C104" s="5" t="s">
        <v>21</v>
      </c>
      <c r="D104" s="5" t="s">
        <v>41</v>
      </c>
      <c r="E104" s="5" t="s">
        <v>23</v>
      </c>
      <c r="F104" s="5" t="s">
        <v>424</v>
      </c>
      <c r="G104" s="5" t="s">
        <v>25</v>
      </c>
      <c r="H104" s="6" t="s">
        <v>26</v>
      </c>
      <c r="I104" s="6" t="s">
        <v>425</v>
      </c>
      <c r="J104" s="6" t="s">
        <v>28</v>
      </c>
      <c r="K104" s="5" t="s">
        <v>138</v>
      </c>
      <c r="L104" s="5" t="s">
        <v>395</v>
      </c>
      <c r="M104" s="5" t="s">
        <v>140</v>
      </c>
      <c r="N104" s="5" t="s">
        <v>140</v>
      </c>
      <c r="O104" s="5" t="s">
        <v>33</v>
      </c>
      <c r="P104" s="5" t="s">
        <v>33</v>
      </c>
      <c r="Q104" s="5" t="s">
        <v>34</v>
      </c>
      <c r="R104" s="5" t="s">
        <v>426</v>
      </c>
    </row>
    <row r="105" hidden="1" customHeight="1" spans="1:18">
      <c r="A105" s="4">
        <v>377</v>
      </c>
      <c r="B105" s="4" t="str">
        <f>VLOOKUP(A105,'[1]8月收银台换购'!$B$3:$C$143,2,0)</f>
        <v>四川太极新园大道药店</v>
      </c>
      <c r="C105" s="5" t="s">
        <v>21</v>
      </c>
      <c r="D105" s="5" t="s">
        <v>22</v>
      </c>
      <c r="E105" s="5" t="s">
        <v>23</v>
      </c>
      <c r="F105" s="5" t="s">
        <v>427</v>
      </c>
      <c r="G105" s="5" t="s">
        <v>25</v>
      </c>
      <c r="H105" s="6" t="s">
        <v>26</v>
      </c>
      <c r="I105" s="6" t="s">
        <v>428</v>
      </c>
      <c r="J105" s="6" t="s">
        <v>28</v>
      </c>
      <c r="K105" s="5" t="s">
        <v>138</v>
      </c>
      <c r="L105" s="5" t="s">
        <v>395</v>
      </c>
      <c r="M105" s="5" t="s">
        <v>140</v>
      </c>
      <c r="N105" s="5" t="s">
        <v>140</v>
      </c>
      <c r="O105" s="5" t="s">
        <v>33</v>
      </c>
      <c r="P105" s="5" t="s">
        <v>33</v>
      </c>
      <c r="Q105" s="5" t="s">
        <v>34</v>
      </c>
      <c r="R105" s="5" t="s">
        <v>429</v>
      </c>
    </row>
    <row r="106" hidden="1" customHeight="1" spans="1:18">
      <c r="A106" s="4">
        <v>573</v>
      </c>
      <c r="B106" s="4" t="str">
        <f>VLOOKUP(A106,'[1]8月收银台换购'!$B$3:$C$143,2,0)</f>
        <v>四川太极双流县西航港街道锦华路一段药店</v>
      </c>
      <c r="C106" s="5" t="s">
        <v>21</v>
      </c>
      <c r="D106" s="5" t="s">
        <v>81</v>
      </c>
      <c r="E106" s="5" t="s">
        <v>23</v>
      </c>
      <c r="F106" s="5" t="s">
        <v>430</v>
      </c>
      <c r="G106" s="5" t="s">
        <v>25</v>
      </c>
      <c r="H106" s="6" t="s">
        <v>26</v>
      </c>
      <c r="I106" s="6" t="s">
        <v>431</v>
      </c>
      <c r="J106" s="6" t="s">
        <v>28</v>
      </c>
      <c r="K106" s="5" t="s">
        <v>138</v>
      </c>
      <c r="L106" s="5" t="s">
        <v>432</v>
      </c>
      <c r="M106" s="5" t="s">
        <v>140</v>
      </c>
      <c r="N106" s="5" t="s">
        <v>140</v>
      </c>
      <c r="O106" s="5" t="s">
        <v>33</v>
      </c>
      <c r="P106" s="5" t="s">
        <v>33</v>
      </c>
      <c r="Q106" s="5" t="s">
        <v>34</v>
      </c>
      <c r="R106" s="5" t="s">
        <v>433</v>
      </c>
    </row>
    <row r="107" hidden="1" customHeight="1" spans="1:18">
      <c r="A107" s="4">
        <v>117637</v>
      </c>
      <c r="B107" s="4" t="str">
        <f>VLOOKUP(A107,'[1]8月收银台换购'!$B$3:$C$143,2,0)</f>
        <v>四川太极大邑晋原街道金巷西街药店</v>
      </c>
      <c r="C107" s="5" t="s">
        <v>21</v>
      </c>
      <c r="D107" s="5" t="s">
        <v>51</v>
      </c>
      <c r="E107" s="5" t="s">
        <v>23</v>
      </c>
      <c r="F107" s="5" t="s">
        <v>434</v>
      </c>
      <c r="G107" s="5" t="s">
        <v>25</v>
      </c>
      <c r="H107" s="6" t="s">
        <v>26</v>
      </c>
      <c r="I107" s="6" t="s">
        <v>435</v>
      </c>
      <c r="J107" s="6" t="s">
        <v>28</v>
      </c>
      <c r="K107" s="5" t="s">
        <v>138</v>
      </c>
      <c r="L107" s="5" t="s">
        <v>436</v>
      </c>
      <c r="M107" s="5" t="s">
        <v>437</v>
      </c>
      <c r="N107" s="5" t="s">
        <v>437</v>
      </c>
      <c r="O107" s="5" t="s">
        <v>33</v>
      </c>
      <c r="P107" s="5" t="s">
        <v>33</v>
      </c>
      <c r="Q107" s="5" t="s">
        <v>34</v>
      </c>
      <c r="R107" s="5" t="s">
        <v>438</v>
      </c>
    </row>
    <row r="108" hidden="1" customHeight="1" spans="1:18">
      <c r="A108" s="4">
        <v>117637</v>
      </c>
      <c r="B108" s="4" t="str">
        <f>VLOOKUP(A108,'[1]8月收银台换购'!$B$3:$C$143,2,0)</f>
        <v>四川太极大邑晋原街道金巷西街药店</v>
      </c>
      <c r="C108" s="5" t="s">
        <v>21</v>
      </c>
      <c r="D108" s="5" t="s">
        <v>66</v>
      </c>
      <c r="E108" s="5" t="s">
        <v>23</v>
      </c>
      <c r="F108" s="5" t="s">
        <v>439</v>
      </c>
      <c r="G108" s="5" t="s">
        <v>25</v>
      </c>
      <c r="H108" s="6" t="s">
        <v>26</v>
      </c>
      <c r="I108" s="6" t="s">
        <v>440</v>
      </c>
      <c r="J108" s="6" t="s">
        <v>28</v>
      </c>
      <c r="K108" s="5" t="s">
        <v>138</v>
      </c>
      <c r="L108" s="5" t="s">
        <v>436</v>
      </c>
      <c r="M108" s="5" t="s">
        <v>437</v>
      </c>
      <c r="N108" s="5" t="s">
        <v>437</v>
      </c>
      <c r="O108" s="5" t="s">
        <v>33</v>
      </c>
      <c r="P108" s="5" t="s">
        <v>33</v>
      </c>
      <c r="Q108" s="5" t="s">
        <v>34</v>
      </c>
      <c r="R108" s="5" t="s">
        <v>441</v>
      </c>
    </row>
    <row r="109" hidden="1" customHeight="1" spans="1:18">
      <c r="A109" s="4">
        <v>117637</v>
      </c>
      <c r="B109" s="4" t="str">
        <f>VLOOKUP(A109,'[1]8月收银台换购'!$B$3:$C$143,2,0)</f>
        <v>四川太极大邑晋原街道金巷西街药店</v>
      </c>
      <c r="C109" s="5" t="s">
        <v>21</v>
      </c>
      <c r="D109" s="5" t="s">
        <v>81</v>
      </c>
      <c r="E109" s="5" t="s">
        <v>23</v>
      </c>
      <c r="F109" s="5" t="s">
        <v>442</v>
      </c>
      <c r="G109" s="5" t="s">
        <v>25</v>
      </c>
      <c r="H109" s="6" t="s">
        <v>26</v>
      </c>
      <c r="I109" s="6" t="s">
        <v>443</v>
      </c>
      <c r="J109" s="6" t="s">
        <v>28</v>
      </c>
      <c r="K109" s="5" t="s">
        <v>138</v>
      </c>
      <c r="L109" s="5" t="s">
        <v>436</v>
      </c>
      <c r="M109" s="5" t="s">
        <v>437</v>
      </c>
      <c r="N109" s="5" t="s">
        <v>437</v>
      </c>
      <c r="O109" s="5" t="s">
        <v>33</v>
      </c>
      <c r="P109" s="5" t="s">
        <v>33</v>
      </c>
      <c r="Q109" s="5" t="s">
        <v>34</v>
      </c>
      <c r="R109" s="5" t="s">
        <v>444</v>
      </c>
    </row>
    <row r="110" hidden="1" customHeight="1" spans="1:18">
      <c r="A110" s="4">
        <v>117637</v>
      </c>
      <c r="B110" s="4" t="str">
        <f>VLOOKUP(A110,'[1]8月收银台换购'!$B$3:$C$143,2,0)</f>
        <v>四川太极大邑晋原街道金巷西街药店</v>
      </c>
      <c r="C110" s="5" t="s">
        <v>21</v>
      </c>
      <c r="D110" s="5" t="s">
        <v>46</v>
      </c>
      <c r="E110" s="5" t="s">
        <v>23</v>
      </c>
      <c r="F110" s="5" t="s">
        <v>445</v>
      </c>
      <c r="G110" s="5" t="s">
        <v>25</v>
      </c>
      <c r="H110" s="6" t="s">
        <v>26</v>
      </c>
      <c r="I110" s="6" t="s">
        <v>446</v>
      </c>
      <c r="J110" s="6" t="s">
        <v>28</v>
      </c>
      <c r="K110" s="5" t="s">
        <v>138</v>
      </c>
      <c r="L110" s="5" t="s">
        <v>436</v>
      </c>
      <c r="M110" s="5" t="s">
        <v>437</v>
      </c>
      <c r="N110" s="5" t="s">
        <v>437</v>
      </c>
      <c r="O110" s="5" t="s">
        <v>33</v>
      </c>
      <c r="P110" s="5" t="s">
        <v>33</v>
      </c>
      <c r="Q110" s="5" t="s">
        <v>34</v>
      </c>
      <c r="R110" s="5" t="s">
        <v>447</v>
      </c>
    </row>
    <row r="111" hidden="1" customHeight="1" spans="1:18">
      <c r="A111" s="4">
        <v>117637</v>
      </c>
      <c r="B111" s="4" t="str">
        <f>VLOOKUP(A111,'[1]8月收银台换购'!$B$3:$C$143,2,0)</f>
        <v>四川太极大邑晋原街道金巷西街药店</v>
      </c>
      <c r="C111" s="5" t="s">
        <v>21</v>
      </c>
      <c r="D111" s="5" t="s">
        <v>56</v>
      </c>
      <c r="E111" s="5" t="s">
        <v>23</v>
      </c>
      <c r="F111" s="5" t="s">
        <v>448</v>
      </c>
      <c r="G111" s="5" t="s">
        <v>25</v>
      </c>
      <c r="H111" s="6" t="s">
        <v>26</v>
      </c>
      <c r="I111" s="6" t="s">
        <v>449</v>
      </c>
      <c r="J111" s="6" t="s">
        <v>28</v>
      </c>
      <c r="K111" s="5" t="s">
        <v>138</v>
      </c>
      <c r="L111" s="5" t="s">
        <v>436</v>
      </c>
      <c r="M111" s="5" t="s">
        <v>437</v>
      </c>
      <c r="N111" s="5" t="s">
        <v>437</v>
      </c>
      <c r="O111" s="5" t="s">
        <v>33</v>
      </c>
      <c r="P111" s="5" t="s">
        <v>33</v>
      </c>
      <c r="Q111" s="5" t="s">
        <v>34</v>
      </c>
      <c r="R111" s="5" t="s">
        <v>450</v>
      </c>
    </row>
    <row r="112" hidden="1" customHeight="1" spans="1:18">
      <c r="A112" s="4">
        <v>117637</v>
      </c>
      <c r="B112" s="4" t="str">
        <f>VLOOKUP(A112,'[1]8月收银台换购'!$B$3:$C$143,2,0)</f>
        <v>四川太极大邑晋原街道金巷西街药店</v>
      </c>
      <c r="C112" s="5" t="s">
        <v>21</v>
      </c>
      <c r="D112" s="5" t="s">
        <v>61</v>
      </c>
      <c r="E112" s="5" t="s">
        <v>23</v>
      </c>
      <c r="F112" s="5" t="s">
        <v>451</v>
      </c>
      <c r="G112" s="5" t="s">
        <v>25</v>
      </c>
      <c r="H112" s="6" t="s">
        <v>26</v>
      </c>
      <c r="I112" s="6" t="s">
        <v>452</v>
      </c>
      <c r="J112" s="6" t="s">
        <v>28</v>
      </c>
      <c r="K112" s="5" t="s">
        <v>138</v>
      </c>
      <c r="L112" s="5" t="s">
        <v>436</v>
      </c>
      <c r="M112" s="5" t="s">
        <v>437</v>
      </c>
      <c r="N112" s="5" t="s">
        <v>437</v>
      </c>
      <c r="O112" s="5" t="s">
        <v>33</v>
      </c>
      <c r="P112" s="5" t="s">
        <v>33</v>
      </c>
      <c r="Q112" s="5" t="s">
        <v>34</v>
      </c>
      <c r="R112" s="5" t="s">
        <v>453</v>
      </c>
    </row>
    <row r="113" hidden="1" customHeight="1" spans="1:18">
      <c r="A113" s="4">
        <v>117637</v>
      </c>
      <c r="B113" s="4" t="str">
        <f>VLOOKUP(A113,'[1]8月收银台换购'!$B$3:$C$143,2,0)</f>
        <v>四川太极大邑晋原街道金巷西街药店</v>
      </c>
      <c r="C113" s="5" t="s">
        <v>21</v>
      </c>
      <c r="D113" s="5" t="s">
        <v>22</v>
      </c>
      <c r="E113" s="5" t="s">
        <v>23</v>
      </c>
      <c r="F113" s="5" t="s">
        <v>454</v>
      </c>
      <c r="G113" s="5" t="s">
        <v>25</v>
      </c>
      <c r="H113" s="6" t="s">
        <v>26</v>
      </c>
      <c r="I113" s="6" t="s">
        <v>455</v>
      </c>
      <c r="J113" s="6" t="s">
        <v>28</v>
      </c>
      <c r="K113" s="5" t="s">
        <v>138</v>
      </c>
      <c r="L113" s="5" t="s">
        <v>436</v>
      </c>
      <c r="M113" s="5" t="s">
        <v>437</v>
      </c>
      <c r="N113" s="5" t="s">
        <v>437</v>
      </c>
      <c r="O113" s="5" t="s">
        <v>33</v>
      </c>
      <c r="P113" s="5" t="s">
        <v>33</v>
      </c>
      <c r="Q113" s="5" t="s">
        <v>34</v>
      </c>
      <c r="R113" s="5" t="s">
        <v>456</v>
      </c>
    </row>
    <row r="114" hidden="1" customHeight="1" spans="1:18">
      <c r="A114" s="4">
        <v>117637</v>
      </c>
      <c r="B114" s="4" t="str">
        <f>VLOOKUP(A114,'[1]8月收银台换购'!$B$3:$C$143,2,0)</f>
        <v>四川太极大邑晋原街道金巷西街药店</v>
      </c>
      <c r="C114" s="5" t="s">
        <v>21</v>
      </c>
      <c r="D114" s="5" t="s">
        <v>41</v>
      </c>
      <c r="E114" s="5" t="s">
        <v>23</v>
      </c>
      <c r="F114" s="5" t="s">
        <v>457</v>
      </c>
      <c r="G114" s="5" t="s">
        <v>25</v>
      </c>
      <c r="H114" s="6" t="s">
        <v>26</v>
      </c>
      <c r="I114" s="6" t="s">
        <v>458</v>
      </c>
      <c r="J114" s="6" t="s">
        <v>28</v>
      </c>
      <c r="K114" s="5" t="s">
        <v>138</v>
      </c>
      <c r="L114" s="5" t="s">
        <v>436</v>
      </c>
      <c r="M114" s="5" t="s">
        <v>437</v>
      </c>
      <c r="N114" s="5" t="s">
        <v>437</v>
      </c>
      <c r="O114" s="5" t="s">
        <v>33</v>
      </c>
      <c r="P114" s="5" t="s">
        <v>33</v>
      </c>
      <c r="Q114" s="5" t="s">
        <v>34</v>
      </c>
      <c r="R114" s="5" t="s">
        <v>459</v>
      </c>
    </row>
    <row r="115" hidden="1" customHeight="1" spans="1:18">
      <c r="A115" s="4">
        <v>117637</v>
      </c>
      <c r="B115" s="4" t="str">
        <f>VLOOKUP(A115,'[1]8月收银台换购'!$B$3:$C$143,2,0)</f>
        <v>四川太极大邑晋原街道金巷西街药店</v>
      </c>
      <c r="C115" s="5" t="s">
        <v>21</v>
      </c>
      <c r="D115" s="5" t="s">
        <v>86</v>
      </c>
      <c r="E115" s="5" t="s">
        <v>23</v>
      </c>
      <c r="F115" s="5" t="s">
        <v>460</v>
      </c>
      <c r="G115" s="5" t="s">
        <v>25</v>
      </c>
      <c r="H115" s="6" t="s">
        <v>26</v>
      </c>
      <c r="I115" s="6" t="s">
        <v>461</v>
      </c>
      <c r="J115" s="6" t="s">
        <v>28</v>
      </c>
      <c r="K115" s="5" t="s">
        <v>138</v>
      </c>
      <c r="L115" s="5" t="s">
        <v>436</v>
      </c>
      <c r="M115" s="5" t="s">
        <v>437</v>
      </c>
      <c r="N115" s="5" t="s">
        <v>437</v>
      </c>
      <c r="O115" s="5" t="s">
        <v>33</v>
      </c>
      <c r="P115" s="5" t="s">
        <v>33</v>
      </c>
      <c r="Q115" s="5" t="s">
        <v>34</v>
      </c>
      <c r="R115" s="5" t="s">
        <v>462</v>
      </c>
    </row>
    <row r="116" hidden="1" customHeight="1" spans="1:18">
      <c r="A116" s="4">
        <v>117637</v>
      </c>
      <c r="B116" s="4" t="str">
        <f>VLOOKUP(A116,'[1]8月收银台换购'!$B$3:$C$143,2,0)</f>
        <v>四川太极大邑晋原街道金巷西街药店</v>
      </c>
      <c r="C116" s="5" t="s">
        <v>21</v>
      </c>
      <c r="D116" s="5" t="s">
        <v>36</v>
      </c>
      <c r="E116" s="5" t="s">
        <v>23</v>
      </c>
      <c r="F116" s="5" t="s">
        <v>463</v>
      </c>
      <c r="G116" s="5" t="s">
        <v>25</v>
      </c>
      <c r="H116" s="6" t="s">
        <v>26</v>
      </c>
      <c r="I116" s="6" t="s">
        <v>464</v>
      </c>
      <c r="J116" s="6" t="s">
        <v>28</v>
      </c>
      <c r="K116" s="5" t="s">
        <v>138</v>
      </c>
      <c r="L116" s="5" t="s">
        <v>436</v>
      </c>
      <c r="M116" s="5" t="s">
        <v>437</v>
      </c>
      <c r="N116" s="5" t="s">
        <v>437</v>
      </c>
      <c r="O116" s="5" t="s">
        <v>33</v>
      </c>
      <c r="P116" s="5" t="s">
        <v>33</v>
      </c>
      <c r="Q116" s="5" t="s">
        <v>34</v>
      </c>
      <c r="R116" s="5" t="s">
        <v>465</v>
      </c>
    </row>
    <row r="117" hidden="1" customHeight="1" spans="1:18">
      <c r="A117" s="4">
        <v>117637</v>
      </c>
      <c r="B117" s="4" t="str">
        <f>VLOOKUP(A117,'[1]8月收银台换购'!$B$3:$C$143,2,0)</f>
        <v>四川太极大邑晋原街道金巷西街药店</v>
      </c>
      <c r="C117" s="5" t="s">
        <v>21</v>
      </c>
      <c r="D117" s="5" t="s">
        <v>76</v>
      </c>
      <c r="E117" s="5" t="s">
        <v>23</v>
      </c>
      <c r="F117" s="5" t="s">
        <v>466</v>
      </c>
      <c r="G117" s="5" t="s">
        <v>25</v>
      </c>
      <c r="H117" s="6" t="s">
        <v>26</v>
      </c>
      <c r="I117" s="6" t="s">
        <v>467</v>
      </c>
      <c r="J117" s="6" t="s">
        <v>28</v>
      </c>
      <c r="K117" s="5" t="s">
        <v>138</v>
      </c>
      <c r="L117" s="5" t="s">
        <v>436</v>
      </c>
      <c r="M117" s="5" t="s">
        <v>437</v>
      </c>
      <c r="N117" s="5" t="s">
        <v>437</v>
      </c>
      <c r="O117" s="5" t="s">
        <v>33</v>
      </c>
      <c r="P117" s="5" t="s">
        <v>33</v>
      </c>
      <c r="Q117" s="5" t="s">
        <v>34</v>
      </c>
      <c r="R117" s="5" t="s">
        <v>468</v>
      </c>
    </row>
    <row r="118" hidden="1" customHeight="1" spans="1:18">
      <c r="A118" s="4">
        <v>117637</v>
      </c>
      <c r="B118" s="4" t="str">
        <f>VLOOKUP(A118,'[1]8月收银台换购'!$B$3:$C$143,2,0)</f>
        <v>四川太极大邑晋原街道金巷西街药店</v>
      </c>
      <c r="C118" s="5" t="s">
        <v>21</v>
      </c>
      <c r="D118" s="5" t="s">
        <v>71</v>
      </c>
      <c r="E118" s="5" t="s">
        <v>23</v>
      </c>
      <c r="F118" s="5" t="s">
        <v>469</v>
      </c>
      <c r="G118" s="5" t="s">
        <v>25</v>
      </c>
      <c r="H118" s="6" t="s">
        <v>26</v>
      </c>
      <c r="I118" s="6" t="s">
        <v>470</v>
      </c>
      <c r="J118" s="6" t="s">
        <v>28</v>
      </c>
      <c r="K118" s="5" t="s">
        <v>138</v>
      </c>
      <c r="L118" s="5" t="s">
        <v>436</v>
      </c>
      <c r="M118" s="5" t="s">
        <v>437</v>
      </c>
      <c r="N118" s="5" t="s">
        <v>437</v>
      </c>
      <c r="O118" s="5" t="s">
        <v>33</v>
      </c>
      <c r="P118" s="5" t="s">
        <v>33</v>
      </c>
      <c r="Q118" s="5" t="s">
        <v>34</v>
      </c>
      <c r="R118" s="5" t="s">
        <v>471</v>
      </c>
    </row>
    <row r="119" hidden="1" customHeight="1" spans="1:18">
      <c r="A119" s="4">
        <v>709</v>
      </c>
      <c r="B119" s="4" t="str">
        <f>VLOOKUP(A119,'[1]8月收银台换购'!$B$3:$C$143,2,0)</f>
        <v>四川太极新都区马超东路店</v>
      </c>
      <c r="C119" s="5" t="s">
        <v>21</v>
      </c>
      <c r="D119" s="5" t="s">
        <v>71</v>
      </c>
      <c r="E119" s="5" t="s">
        <v>23</v>
      </c>
      <c r="F119" s="5" t="s">
        <v>472</v>
      </c>
      <c r="G119" s="5" t="s">
        <v>25</v>
      </c>
      <c r="H119" s="6" t="s">
        <v>26</v>
      </c>
      <c r="I119" s="6" t="s">
        <v>138</v>
      </c>
      <c r="J119" s="6" t="s">
        <v>28</v>
      </c>
      <c r="K119" s="5" t="s">
        <v>138</v>
      </c>
      <c r="L119" s="5" t="s">
        <v>473</v>
      </c>
      <c r="M119" s="5" t="s">
        <v>473</v>
      </c>
      <c r="N119" s="5" t="s">
        <v>32</v>
      </c>
      <c r="O119" s="5" t="s">
        <v>33</v>
      </c>
      <c r="P119" s="5" t="s">
        <v>33</v>
      </c>
      <c r="Q119" s="5" t="s">
        <v>34</v>
      </c>
      <c r="R119" s="5" t="s">
        <v>474</v>
      </c>
    </row>
    <row r="120" hidden="1" customHeight="1" spans="1:18">
      <c r="A120" s="4">
        <v>709</v>
      </c>
      <c r="B120" s="4" t="str">
        <f>VLOOKUP(A120,'[1]8月收银台换购'!$B$3:$C$143,2,0)</f>
        <v>四川太极新都区马超东路店</v>
      </c>
      <c r="C120" s="5" t="s">
        <v>21</v>
      </c>
      <c r="D120" s="5" t="s">
        <v>66</v>
      </c>
      <c r="E120" s="5" t="s">
        <v>23</v>
      </c>
      <c r="F120" s="5" t="s">
        <v>475</v>
      </c>
      <c r="G120" s="5" t="s">
        <v>25</v>
      </c>
      <c r="H120" s="6" t="s">
        <v>26</v>
      </c>
      <c r="I120" s="6" t="s">
        <v>138</v>
      </c>
      <c r="J120" s="6" t="s">
        <v>28</v>
      </c>
      <c r="K120" s="5" t="s">
        <v>138</v>
      </c>
      <c r="L120" s="5" t="s">
        <v>473</v>
      </c>
      <c r="M120" s="5" t="s">
        <v>473</v>
      </c>
      <c r="N120" s="5" t="s">
        <v>32</v>
      </c>
      <c r="O120" s="5" t="s">
        <v>33</v>
      </c>
      <c r="P120" s="5" t="s">
        <v>33</v>
      </c>
      <c r="Q120" s="5" t="s">
        <v>34</v>
      </c>
      <c r="R120" s="5" t="s">
        <v>476</v>
      </c>
    </row>
    <row r="121" hidden="1" customHeight="1" spans="1:18">
      <c r="A121" s="4">
        <v>709</v>
      </c>
      <c r="B121" s="4" t="str">
        <f>VLOOKUP(A121,'[1]8月收银台换购'!$B$3:$C$143,2,0)</f>
        <v>四川太极新都区马超东路店</v>
      </c>
      <c r="C121" s="5" t="s">
        <v>21</v>
      </c>
      <c r="D121" s="5" t="s">
        <v>61</v>
      </c>
      <c r="E121" s="5" t="s">
        <v>23</v>
      </c>
      <c r="F121" s="5" t="s">
        <v>477</v>
      </c>
      <c r="G121" s="5" t="s">
        <v>25</v>
      </c>
      <c r="H121" s="6" t="s">
        <v>26</v>
      </c>
      <c r="I121" s="6" t="s">
        <v>138</v>
      </c>
      <c r="J121" s="6" t="s">
        <v>28</v>
      </c>
      <c r="K121" s="5" t="s">
        <v>138</v>
      </c>
      <c r="L121" s="5" t="s">
        <v>473</v>
      </c>
      <c r="M121" s="5" t="s">
        <v>473</v>
      </c>
      <c r="N121" s="5" t="s">
        <v>32</v>
      </c>
      <c r="O121" s="5" t="s">
        <v>33</v>
      </c>
      <c r="P121" s="5" t="s">
        <v>33</v>
      </c>
      <c r="Q121" s="5" t="s">
        <v>34</v>
      </c>
      <c r="R121" s="5" t="s">
        <v>478</v>
      </c>
    </row>
    <row r="122" hidden="1" customHeight="1" spans="1:18">
      <c r="A122" s="4">
        <v>709</v>
      </c>
      <c r="B122" s="4" t="str">
        <f>VLOOKUP(A122,'[1]8月收银台换购'!$B$3:$C$143,2,0)</f>
        <v>四川太极新都区马超东路店</v>
      </c>
      <c r="C122" s="5" t="s">
        <v>21</v>
      </c>
      <c r="D122" s="5" t="s">
        <v>56</v>
      </c>
      <c r="E122" s="5" t="s">
        <v>23</v>
      </c>
      <c r="F122" s="5" t="s">
        <v>479</v>
      </c>
      <c r="G122" s="5" t="s">
        <v>25</v>
      </c>
      <c r="H122" s="6" t="s">
        <v>26</v>
      </c>
      <c r="I122" s="6" t="s">
        <v>138</v>
      </c>
      <c r="J122" s="6" t="s">
        <v>28</v>
      </c>
      <c r="K122" s="5" t="s">
        <v>138</v>
      </c>
      <c r="L122" s="5" t="s">
        <v>473</v>
      </c>
      <c r="M122" s="5" t="s">
        <v>473</v>
      </c>
      <c r="N122" s="5" t="s">
        <v>32</v>
      </c>
      <c r="O122" s="5" t="s">
        <v>33</v>
      </c>
      <c r="P122" s="5" t="s">
        <v>33</v>
      </c>
      <c r="Q122" s="5" t="s">
        <v>34</v>
      </c>
      <c r="R122" s="5" t="s">
        <v>480</v>
      </c>
    </row>
    <row r="123" hidden="1" customHeight="1" spans="1:18">
      <c r="A123" s="4">
        <v>709</v>
      </c>
      <c r="B123" s="4" t="str">
        <f>VLOOKUP(A123,'[1]8月收银台换购'!$B$3:$C$143,2,0)</f>
        <v>四川太极新都区马超东路店</v>
      </c>
      <c r="C123" s="5" t="s">
        <v>21</v>
      </c>
      <c r="D123" s="5" t="s">
        <v>51</v>
      </c>
      <c r="E123" s="5" t="s">
        <v>23</v>
      </c>
      <c r="F123" s="5" t="s">
        <v>481</v>
      </c>
      <c r="G123" s="5" t="s">
        <v>25</v>
      </c>
      <c r="H123" s="6" t="s">
        <v>26</v>
      </c>
      <c r="I123" s="6" t="s">
        <v>138</v>
      </c>
      <c r="J123" s="6" t="s">
        <v>28</v>
      </c>
      <c r="K123" s="5" t="s">
        <v>138</v>
      </c>
      <c r="L123" s="5" t="s">
        <v>473</v>
      </c>
      <c r="M123" s="5" t="s">
        <v>473</v>
      </c>
      <c r="N123" s="5" t="s">
        <v>32</v>
      </c>
      <c r="O123" s="5" t="s">
        <v>33</v>
      </c>
      <c r="P123" s="5" t="s">
        <v>33</v>
      </c>
      <c r="Q123" s="5" t="s">
        <v>34</v>
      </c>
      <c r="R123" s="5" t="s">
        <v>482</v>
      </c>
    </row>
    <row r="124" hidden="1" customHeight="1" spans="1:18">
      <c r="A124" s="4">
        <v>730</v>
      </c>
      <c r="B124" s="4" t="str">
        <f>VLOOKUP(A124,'[1]8月收银台换购'!$B$3:$C$143,2,0)</f>
        <v>四川太极新都区新繁镇繁江北路药店</v>
      </c>
      <c r="C124" s="5" t="s">
        <v>21</v>
      </c>
      <c r="D124" s="5" t="s">
        <v>22</v>
      </c>
      <c r="E124" s="5" t="s">
        <v>23</v>
      </c>
      <c r="F124" s="5" t="s">
        <v>483</v>
      </c>
      <c r="G124" s="5" t="s">
        <v>25</v>
      </c>
      <c r="H124" s="6" t="s">
        <v>26</v>
      </c>
      <c r="I124" s="6" t="s">
        <v>138</v>
      </c>
      <c r="J124" s="6" t="s">
        <v>28</v>
      </c>
      <c r="K124" s="5" t="s">
        <v>138</v>
      </c>
      <c r="L124" s="5" t="s">
        <v>484</v>
      </c>
      <c r="M124" s="5" t="s">
        <v>484</v>
      </c>
      <c r="N124" s="5" t="s">
        <v>32</v>
      </c>
      <c r="O124" s="5" t="s">
        <v>33</v>
      </c>
      <c r="P124" s="5" t="s">
        <v>33</v>
      </c>
      <c r="Q124" s="5" t="s">
        <v>34</v>
      </c>
      <c r="R124" s="5" t="s">
        <v>485</v>
      </c>
    </row>
    <row r="125" hidden="1" customHeight="1" spans="1:18">
      <c r="A125" s="4">
        <v>730</v>
      </c>
      <c r="B125" s="4" t="str">
        <f>VLOOKUP(A125,'[1]8月收银台换购'!$B$3:$C$143,2,0)</f>
        <v>四川太极新都区新繁镇繁江北路药店</v>
      </c>
      <c r="C125" s="5" t="s">
        <v>21</v>
      </c>
      <c r="D125" s="5" t="s">
        <v>41</v>
      </c>
      <c r="E125" s="5" t="s">
        <v>23</v>
      </c>
      <c r="F125" s="5" t="s">
        <v>486</v>
      </c>
      <c r="G125" s="5" t="s">
        <v>25</v>
      </c>
      <c r="H125" s="6" t="s">
        <v>26</v>
      </c>
      <c r="I125" s="6" t="s">
        <v>138</v>
      </c>
      <c r="J125" s="6" t="s">
        <v>28</v>
      </c>
      <c r="K125" s="5" t="s">
        <v>138</v>
      </c>
      <c r="L125" s="5" t="s">
        <v>484</v>
      </c>
      <c r="M125" s="5" t="s">
        <v>484</v>
      </c>
      <c r="N125" s="5" t="s">
        <v>32</v>
      </c>
      <c r="O125" s="5" t="s">
        <v>33</v>
      </c>
      <c r="P125" s="5" t="s">
        <v>33</v>
      </c>
      <c r="Q125" s="5" t="s">
        <v>34</v>
      </c>
      <c r="R125" s="5" t="s">
        <v>487</v>
      </c>
    </row>
    <row r="126" hidden="1" customHeight="1" spans="1:18">
      <c r="A126" s="4">
        <v>730</v>
      </c>
      <c r="B126" s="4" t="str">
        <f>VLOOKUP(A126,'[1]8月收银台换购'!$B$3:$C$143,2,0)</f>
        <v>四川太极新都区新繁镇繁江北路药店</v>
      </c>
      <c r="C126" s="5" t="s">
        <v>21</v>
      </c>
      <c r="D126" s="5" t="s">
        <v>86</v>
      </c>
      <c r="E126" s="5" t="s">
        <v>23</v>
      </c>
      <c r="F126" s="5" t="s">
        <v>488</v>
      </c>
      <c r="G126" s="5" t="s">
        <v>25</v>
      </c>
      <c r="H126" s="6" t="s">
        <v>26</v>
      </c>
      <c r="I126" s="6" t="s">
        <v>138</v>
      </c>
      <c r="J126" s="6" t="s">
        <v>28</v>
      </c>
      <c r="K126" s="5" t="s">
        <v>138</v>
      </c>
      <c r="L126" s="5" t="s">
        <v>484</v>
      </c>
      <c r="M126" s="5" t="s">
        <v>484</v>
      </c>
      <c r="N126" s="5" t="s">
        <v>32</v>
      </c>
      <c r="O126" s="5" t="s">
        <v>33</v>
      </c>
      <c r="P126" s="5" t="s">
        <v>33</v>
      </c>
      <c r="Q126" s="5" t="s">
        <v>34</v>
      </c>
      <c r="R126" s="5" t="s">
        <v>489</v>
      </c>
    </row>
    <row r="127" hidden="1" customHeight="1" spans="1:18">
      <c r="A127" s="4">
        <v>730</v>
      </c>
      <c r="B127" s="4" t="str">
        <f>VLOOKUP(A127,'[1]8月收银台换购'!$B$3:$C$143,2,0)</f>
        <v>四川太极新都区新繁镇繁江北路药店</v>
      </c>
      <c r="C127" s="5" t="s">
        <v>21</v>
      </c>
      <c r="D127" s="5" t="s">
        <v>81</v>
      </c>
      <c r="E127" s="5" t="s">
        <v>23</v>
      </c>
      <c r="F127" s="5" t="s">
        <v>490</v>
      </c>
      <c r="G127" s="5" t="s">
        <v>25</v>
      </c>
      <c r="H127" s="6" t="s">
        <v>26</v>
      </c>
      <c r="I127" s="6" t="s">
        <v>138</v>
      </c>
      <c r="J127" s="6" t="s">
        <v>28</v>
      </c>
      <c r="K127" s="5" t="s">
        <v>138</v>
      </c>
      <c r="L127" s="5" t="s">
        <v>484</v>
      </c>
      <c r="M127" s="5" t="s">
        <v>484</v>
      </c>
      <c r="N127" s="5" t="s">
        <v>32</v>
      </c>
      <c r="O127" s="5" t="s">
        <v>33</v>
      </c>
      <c r="P127" s="5" t="s">
        <v>33</v>
      </c>
      <c r="Q127" s="5" t="s">
        <v>34</v>
      </c>
      <c r="R127" s="5" t="s">
        <v>491</v>
      </c>
    </row>
    <row r="128" hidden="1" customHeight="1" spans="1:18">
      <c r="A128" s="4">
        <v>730</v>
      </c>
      <c r="B128" s="4" t="str">
        <f>VLOOKUP(A128,'[1]8月收银台换购'!$B$3:$C$143,2,0)</f>
        <v>四川太极新都区新繁镇繁江北路药店</v>
      </c>
      <c r="C128" s="5" t="s">
        <v>21</v>
      </c>
      <c r="D128" s="5" t="s">
        <v>36</v>
      </c>
      <c r="E128" s="5" t="s">
        <v>23</v>
      </c>
      <c r="F128" s="5" t="s">
        <v>492</v>
      </c>
      <c r="G128" s="5" t="s">
        <v>25</v>
      </c>
      <c r="H128" s="6" t="s">
        <v>26</v>
      </c>
      <c r="I128" s="6" t="s">
        <v>138</v>
      </c>
      <c r="J128" s="6" t="s">
        <v>28</v>
      </c>
      <c r="K128" s="5" t="s">
        <v>138</v>
      </c>
      <c r="L128" s="5" t="s">
        <v>484</v>
      </c>
      <c r="M128" s="5" t="s">
        <v>484</v>
      </c>
      <c r="N128" s="5" t="s">
        <v>32</v>
      </c>
      <c r="O128" s="5" t="s">
        <v>33</v>
      </c>
      <c r="P128" s="5" t="s">
        <v>33</v>
      </c>
      <c r="Q128" s="5" t="s">
        <v>34</v>
      </c>
      <c r="R128" s="5" t="s">
        <v>493</v>
      </c>
    </row>
    <row r="129" hidden="1" customHeight="1" spans="1:18">
      <c r="A129" s="4">
        <v>730</v>
      </c>
      <c r="B129" s="4" t="str">
        <f>VLOOKUP(A129,'[1]8月收银台换购'!$B$3:$C$143,2,0)</f>
        <v>四川太极新都区新繁镇繁江北路药店</v>
      </c>
      <c r="C129" s="5" t="s">
        <v>21</v>
      </c>
      <c r="D129" s="5" t="s">
        <v>76</v>
      </c>
      <c r="E129" s="5" t="s">
        <v>23</v>
      </c>
      <c r="F129" s="5" t="s">
        <v>494</v>
      </c>
      <c r="G129" s="5" t="s">
        <v>25</v>
      </c>
      <c r="H129" s="6" t="s">
        <v>26</v>
      </c>
      <c r="I129" s="6" t="s">
        <v>138</v>
      </c>
      <c r="J129" s="6" t="s">
        <v>28</v>
      </c>
      <c r="K129" s="5" t="s">
        <v>138</v>
      </c>
      <c r="L129" s="5" t="s">
        <v>484</v>
      </c>
      <c r="M129" s="5" t="s">
        <v>484</v>
      </c>
      <c r="N129" s="5" t="s">
        <v>32</v>
      </c>
      <c r="O129" s="5" t="s">
        <v>33</v>
      </c>
      <c r="P129" s="5" t="s">
        <v>33</v>
      </c>
      <c r="Q129" s="5" t="s">
        <v>34</v>
      </c>
      <c r="R129" s="5" t="s">
        <v>495</v>
      </c>
    </row>
    <row r="130" hidden="1" customHeight="1" spans="1:18">
      <c r="A130" s="4">
        <v>730</v>
      </c>
      <c r="B130" s="4" t="str">
        <f>VLOOKUP(A130,'[1]8月收银台换购'!$B$3:$C$143,2,0)</f>
        <v>四川太极新都区新繁镇繁江北路药店</v>
      </c>
      <c r="C130" s="5" t="s">
        <v>21</v>
      </c>
      <c r="D130" s="5" t="s">
        <v>71</v>
      </c>
      <c r="E130" s="5" t="s">
        <v>23</v>
      </c>
      <c r="F130" s="5" t="s">
        <v>496</v>
      </c>
      <c r="G130" s="5" t="s">
        <v>25</v>
      </c>
      <c r="H130" s="6" t="s">
        <v>26</v>
      </c>
      <c r="I130" s="6" t="s">
        <v>138</v>
      </c>
      <c r="J130" s="6" t="s">
        <v>28</v>
      </c>
      <c r="K130" s="5" t="s">
        <v>138</v>
      </c>
      <c r="L130" s="5" t="s">
        <v>484</v>
      </c>
      <c r="M130" s="5" t="s">
        <v>484</v>
      </c>
      <c r="N130" s="5" t="s">
        <v>32</v>
      </c>
      <c r="O130" s="5" t="s">
        <v>33</v>
      </c>
      <c r="P130" s="5" t="s">
        <v>33</v>
      </c>
      <c r="Q130" s="5" t="s">
        <v>34</v>
      </c>
      <c r="R130" s="5" t="s">
        <v>497</v>
      </c>
    </row>
    <row r="131" hidden="1" customHeight="1" spans="1:18">
      <c r="A131" s="4">
        <v>730</v>
      </c>
      <c r="B131" s="4" t="str">
        <f>VLOOKUP(A131,'[1]8月收银台换购'!$B$3:$C$143,2,0)</f>
        <v>四川太极新都区新繁镇繁江北路药店</v>
      </c>
      <c r="C131" s="5" t="s">
        <v>21</v>
      </c>
      <c r="D131" s="5" t="s">
        <v>66</v>
      </c>
      <c r="E131" s="5" t="s">
        <v>23</v>
      </c>
      <c r="F131" s="5" t="s">
        <v>498</v>
      </c>
      <c r="G131" s="5" t="s">
        <v>25</v>
      </c>
      <c r="H131" s="6" t="s">
        <v>26</v>
      </c>
      <c r="I131" s="6" t="s">
        <v>138</v>
      </c>
      <c r="J131" s="6" t="s">
        <v>28</v>
      </c>
      <c r="K131" s="5" t="s">
        <v>138</v>
      </c>
      <c r="L131" s="5" t="s">
        <v>484</v>
      </c>
      <c r="M131" s="5" t="s">
        <v>484</v>
      </c>
      <c r="N131" s="5" t="s">
        <v>32</v>
      </c>
      <c r="O131" s="5" t="s">
        <v>33</v>
      </c>
      <c r="P131" s="5" t="s">
        <v>33</v>
      </c>
      <c r="Q131" s="5" t="s">
        <v>34</v>
      </c>
      <c r="R131" s="5" t="s">
        <v>499</v>
      </c>
    </row>
    <row r="132" hidden="1" customHeight="1" spans="1:18">
      <c r="A132" s="4">
        <v>730</v>
      </c>
      <c r="B132" s="4" t="str">
        <f>VLOOKUP(A132,'[1]8月收银台换购'!$B$3:$C$143,2,0)</f>
        <v>四川太极新都区新繁镇繁江北路药店</v>
      </c>
      <c r="C132" s="5" t="s">
        <v>21</v>
      </c>
      <c r="D132" s="5" t="s">
        <v>61</v>
      </c>
      <c r="E132" s="5" t="s">
        <v>23</v>
      </c>
      <c r="F132" s="5" t="s">
        <v>500</v>
      </c>
      <c r="G132" s="5" t="s">
        <v>25</v>
      </c>
      <c r="H132" s="6" t="s">
        <v>26</v>
      </c>
      <c r="I132" s="6" t="s">
        <v>138</v>
      </c>
      <c r="J132" s="6" t="s">
        <v>28</v>
      </c>
      <c r="K132" s="5" t="s">
        <v>138</v>
      </c>
      <c r="L132" s="5" t="s">
        <v>484</v>
      </c>
      <c r="M132" s="5" t="s">
        <v>484</v>
      </c>
      <c r="N132" s="5" t="s">
        <v>32</v>
      </c>
      <c r="O132" s="5" t="s">
        <v>33</v>
      </c>
      <c r="P132" s="5" t="s">
        <v>33</v>
      </c>
      <c r="Q132" s="5" t="s">
        <v>34</v>
      </c>
      <c r="R132" s="5" t="s">
        <v>501</v>
      </c>
    </row>
    <row r="133" hidden="1" customHeight="1" spans="1:18">
      <c r="A133" s="4">
        <v>730</v>
      </c>
      <c r="B133" s="4" t="str">
        <f>VLOOKUP(A133,'[1]8月收银台换购'!$B$3:$C$143,2,0)</f>
        <v>四川太极新都区新繁镇繁江北路药店</v>
      </c>
      <c r="C133" s="5" t="s">
        <v>21</v>
      </c>
      <c r="D133" s="5" t="s">
        <v>56</v>
      </c>
      <c r="E133" s="5" t="s">
        <v>23</v>
      </c>
      <c r="F133" s="5" t="s">
        <v>502</v>
      </c>
      <c r="G133" s="5" t="s">
        <v>25</v>
      </c>
      <c r="H133" s="6" t="s">
        <v>26</v>
      </c>
      <c r="I133" s="6" t="s">
        <v>138</v>
      </c>
      <c r="J133" s="6" t="s">
        <v>28</v>
      </c>
      <c r="K133" s="5" t="s">
        <v>138</v>
      </c>
      <c r="L133" s="5" t="s">
        <v>484</v>
      </c>
      <c r="M133" s="5" t="s">
        <v>484</v>
      </c>
      <c r="N133" s="5" t="s">
        <v>32</v>
      </c>
      <c r="O133" s="5" t="s">
        <v>33</v>
      </c>
      <c r="P133" s="5" t="s">
        <v>33</v>
      </c>
      <c r="Q133" s="5" t="s">
        <v>34</v>
      </c>
      <c r="R133" s="5" t="s">
        <v>503</v>
      </c>
    </row>
    <row r="134" hidden="1" customHeight="1" spans="1:18">
      <c r="A134" s="4">
        <v>730</v>
      </c>
      <c r="B134" s="4" t="str">
        <f>VLOOKUP(A134,'[1]8月收银台换购'!$B$3:$C$143,2,0)</f>
        <v>四川太极新都区新繁镇繁江北路药店</v>
      </c>
      <c r="C134" s="5" t="s">
        <v>21</v>
      </c>
      <c r="D134" s="5" t="s">
        <v>51</v>
      </c>
      <c r="E134" s="5" t="s">
        <v>23</v>
      </c>
      <c r="F134" s="5" t="s">
        <v>504</v>
      </c>
      <c r="G134" s="5" t="s">
        <v>25</v>
      </c>
      <c r="H134" s="6" t="s">
        <v>26</v>
      </c>
      <c r="I134" s="6" t="s">
        <v>138</v>
      </c>
      <c r="J134" s="6" t="s">
        <v>28</v>
      </c>
      <c r="K134" s="5" t="s">
        <v>138</v>
      </c>
      <c r="L134" s="5" t="s">
        <v>484</v>
      </c>
      <c r="M134" s="5" t="s">
        <v>484</v>
      </c>
      <c r="N134" s="5" t="s">
        <v>32</v>
      </c>
      <c r="O134" s="5" t="s">
        <v>33</v>
      </c>
      <c r="P134" s="5" t="s">
        <v>33</v>
      </c>
      <c r="Q134" s="5" t="s">
        <v>34</v>
      </c>
      <c r="R134" s="5" t="s">
        <v>505</v>
      </c>
    </row>
    <row r="135" hidden="1" customHeight="1" spans="1:18">
      <c r="A135" s="4">
        <v>730</v>
      </c>
      <c r="B135" s="4" t="str">
        <f>VLOOKUP(A135,'[1]8月收银台换购'!$B$3:$C$143,2,0)</f>
        <v>四川太极新都区新繁镇繁江北路药店</v>
      </c>
      <c r="C135" s="5" t="s">
        <v>21</v>
      </c>
      <c r="D135" s="5" t="s">
        <v>46</v>
      </c>
      <c r="E135" s="5" t="s">
        <v>23</v>
      </c>
      <c r="F135" s="5" t="s">
        <v>506</v>
      </c>
      <c r="G135" s="5" t="s">
        <v>25</v>
      </c>
      <c r="H135" s="6" t="s">
        <v>26</v>
      </c>
      <c r="I135" s="6" t="s">
        <v>138</v>
      </c>
      <c r="J135" s="6" t="s">
        <v>28</v>
      </c>
      <c r="K135" s="5" t="s">
        <v>138</v>
      </c>
      <c r="L135" s="5" t="s">
        <v>484</v>
      </c>
      <c r="M135" s="5" t="s">
        <v>484</v>
      </c>
      <c r="N135" s="5" t="s">
        <v>32</v>
      </c>
      <c r="O135" s="5" t="s">
        <v>33</v>
      </c>
      <c r="P135" s="5" t="s">
        <v>33</v>
      </c>
      <c r="Q135" s="5" t="s">
        <v>34</v>
      </c>
      <c r="R135" s="5" t="s">
        <v>507</v>
      </c>
    </row>
    <row r="136" hidden="1" customHeight="1" spans="1:18">
      <c r="A136" s="4">
        <v>371</v>
      </c>
      <c r="B136" s="4" t="str">
        <f>VLOOKUP(A136,'[1]8月收银台换购'!$B$3:$C$143,2,0)</f>
        <v>四川太极兴义镇万兴路药店</v>
      </c>
      <c r="C136" s="5" t="s">
        <v>21</v>
      </c>
      <c r="D136" s="5" t="s">
        <v>22</v>
      </c>
      <c r="E136" s="5" t="s">
        <v>23</v>
      </c>
      <c r="F136" s="5" t="s">
        <v>508</v>
      </c>
      <c r="G136" s="5" t="s">
        <v>25</v>
      </c>
      <c r="H136" s="6" t="s">
        <v>26</v>
      </c>
      <c r="I136" s="6" t="s">
        <v>138</v>
      </c>
      <c r="J136" s="6" t="s">
        <v>28</v>
      </c>
      <c r="K136" s="5" t="s">
        <v>138</v>
      </c>
      <c r="L136" s="5" t="s">
        <v>509</v>
      </c>
      <c r="M136" s="5" t="s">
        <v>509</v>
      </c>
      <c r="N136" s="5" t="s">
        <v>32</v>
      </c>
      <c r="O136" s="5" t="s">
        <v>33</v>
      </c>
      <c r="P136" s="5" t="s">
        <v>33</v>
      </c>
      <c r="Q136" s="5" t="s">
        <v>34</v>
      </c>
      <c r="R136" s="5" t="s">
        <v>510</v>
      </c>
    </row>
    <row r="137" hidden="1" customHeight="1" spans="1:18">
      <c r="A137" s="4">
        <v>371</v>
      </c>
      <c r="B137" s="4" t="str">
        <f>VLOOKUP(A137,'[1]8月收银台换购'!$B$3:$C$143,2,0)</f>
        <v>四川太极兴义镇万兴路药店</v>
      </c>
      <c r="C137" s="5" t="s">
        <v>21</v>
      </c>
      <c r="D137" s="5" t="s">
        <v>41</v>
      </c>
      <c r="E137" s="5" t="s">
        <v>23</v>
      </c>
      <c r="F137" s="5" t="s">
        <v>511</v>
      </c>
      <c r="G137" s="5" t="s">
        <v>25</v>
      </c>
      <c r="H137" s="6" t="s">
        <v>26</v>
      </c>
      <c r="I137" s="6" t="s">
        <v>138</v>
      </c>
      <c r="J137" s="6" t="s">
        <v>28</v>
      </c>
      <c r="K137" s="5" t="s">
        <v>138</v>
      </c>
      <c r="L137" s="5" t="s">
        <v>509</v>
      </c>
      <c r="M137" s="5" t="s">
        <v>509</v>
      </c>
      <c r="N137" s="5" t="s">
        <v>32</v>
      </c>
      <c r="O137" s="5" t="s">
        <v>33</v>
      </c>
      <c r="P137" s="5" t="s">
        <v>33</v>
      </c>
      <c r="Q137" s="5" t="s">
        <v>34</v>
      </c>
      <c r="R137" s="5" t="s">
        <v>512</v>
      </c>
    </row>
    <row r="138" hidden="1" customHeight="1" spans="1:18">
      <c r="A138" s="4">
        <v>371</v>
      </c>
      <c r="B138" s="4" t="str">
        <f>VLOOKUP(A138,'[1]8月收银台换购'!$B$3:$C$143,2,0)</f>
        <v>四川太极兴义镇万兴路药店</v>
      </c>
      <c r="C138" s="5" t="s">
        <v>21</v>
      </c>
      <c r="D138" s="5" t="s">
        <v>86</v>
      </c>
      <c r="E138" s="5" t="s">
        <v>23</v>
      </c>
      <c r="F138" s="5" t="s">
        <v>513</v>
      </c>
      <c r="G138" s="5" t="s">
        <v>25</v>
      </c>
      <c r="H138" s="6" t="s">
        <v>26</v>
      </c>
      <c r="I138" s="6" t="s">
        <v>138</v>
      </c>
      <c r="J138" s="6" t="s">
        <v>28</v>
      </c>
      <c r="K138" s="5" t="s">
        <v>138</v>
      </c>
      <c r="L138" s="5" t="s">
        <v>509</v>
      </c>
      <c r="M138" s="5" t="s">
        <v>509</v>
      </c>
      <c r="N138" s="5" t="s">
        <v>32</v>
      </c>
      <c r="O138" s="5" t="s">
        <v>33</v>
      </c>
      <c r="P138" s="5" t="s">
        <v>33</v>
      </c>
      <c r="Q138" s="5" t="s">
        <v>34</v>
      </c>
      <c r="R138" s="5" t="s">
        <v>514</v>
      </c>
    </row>
    <row r="139" hidden="1" customHeight="1" spans="1:18">
      <c r="A139" s="4">
        <v>371</v>
      </c>
      <c r="B139" s="4" t="str">
        <f>VLOOKUP(A139,'[1]8月收银台换购'!$B$3:$C$143,2,0)</f>
        <v>四川太极兴义镇万兴路药店</v>
      </c>
      <c r="C139" s="5" t="s">
        <v>21</v>
      </c>
      <c r="D139" s="5" t="s">
        <v>81</v>
      </c>
      <c r="E139" s="5" t="s">
        <v>23</v>
      </c>
      <c r="F139" s="5" t="s">
        <v>515</v>
      </c>
      <c r="G139" s="5" t="s">
        <v>25</v>
      </c>
      <c r="H139" s="6" t="s">
        <v>26</v>
      </c>
      <c r="I139" s="6" t="s">
        <v>138</v>
      </c>
      <c r="J139" s="6" t="s">
        <v>28</v>
      </c>
      <c r="K139" s="5" t="s">
        <v>138</v>
      </c>
      <c r="L139" s="5" t="s">
        <v>509</v>
      </c>
      <c r="M139" s="5" t="s">
        <v>509</v>
      </c>
      <c r="N139" s="5" t="s">
        <v>32</v>
      </c>
      <c r="O139" s="5" t="s">
        <v>33</v>
      </c>
      <c r="P139" s="5" t="s">
        <v>33</v>
      </c>
      <c r="Q139" s="5" t="s">
        <v>34</v>
      </c>
      <c r="R139" s="5" t="s">
        <v>516</v>
      </c>
    </row>
    <row r="140" hidden="1" customHeight="1" spans="1:18">
      <c r="A140" s="4">
        <v>371</v>
      </c>
      <c r="B140" s="4" t="str">
        <f>VLOOKUP(A140,'[1]8月收银台换购'!$B$3:$C$143,2,0)</f>
        <v>四川太极兴义镇万兴路药店</v>
      </c>
      <c r="C140" s="5" t="s">
        <v>21</v>
      </c>
      <c r="D140" s="5" t="s">
        <v>36</v>
      </c>
      <c r="E140" s="5" t="s">
        <v>23</v>
      </c>
      <c r="F140" s="5" t="s">
        <v>517</v>
      </c>
      <c r="G140" s="5" t="s">
        <v>25</v>
      </c>
      <c r="H140" s="6" t="s">
        <v>26</v>
      </c>
      <c r="I140" s="6" t="s">
        <v>138</v>
      </c>
      <c r="J140" s="6" t="s">
        <v>28</v>
      </c>
      <c r="K140" s="5" t="s">
        <v>138</v>
      </c>
      <c r="L140" s="5" t="s">
        <v>509</v>
      </c>
      <c r="M140" s="5" t="s">
        <v>509</v>
      </c>
      <c r="N140" s="5" t="s">
        <v>32</v>
      </c>
      <c r="O140" s="5" t="s">
        <v>33</v>
      </c>
      <c r="P140" s="5" t="s">
        <v>33</v>
      </c>
      <c r="Q140" s="5" t="s">
        <v>34</v>
      </c>
      <c r="R140" s="5" t="s">
        <v>518</v>
      </c>
    </row>
    <row r="141" hidden="1" customHeight="1" spans="1:18">
      <c r="A141" s="4">
        <v>371</v>
      </c>
      <c r="B141" s="4" t="str">
        <f>VLOOKUP(A141,'[1]8月收银台换购'!$B$3:$C$143,2,0)</f>
        <v>四川太极兴义镇万兴路药店</v>
      </c>
      <c r="C141" s="5" t="s">
        <v>21</v>
      </c>
      <c r="D141" s="5" t="s">
        <v>76</v>
      </c>
      <c r="E141" s="5" t="s">
        <v>23</v>
      </c>
      <c r="F141" s="5" t="s">
        <v>519</v>
      </c>
      <c r="G141" s="5" t="s">
        <v>25</v>
      </c>
      <c r="H141" s="6" t="s">
        <v>26</v>
      </c>
      <c r="I141" s="6" t="s">
        <v>138</v>
      </c>
      <c r="J141" s="6" t="s">
        <v>28</v>
      </c>
      <c r="K141" s="5" t="s">
        <v>138</v>
      </c>
      <c r="L141" s="5" t="s">
        <v>509</v>
      </c>
      <c r="M141" s="5" t="s">
        <v>509</v>
      </c>
      <c r="N141" s="5" t="s">
        <v>32</v>
      </c>
      <c r="O141" s="5" t="s">
        <v>33</v>
      </c>
      <c r="P141" s="5" t="s">
        <v>33</v>
      </c>
      <c r="Q141" s="5" t="s">
        <v>34</v>
      </c>
      <c r="R141" s="5" t="s">
        <v>520</v>
      </c>
    </row>
    <row r="142" hidden="1" customHeight="1" spans="1:18">
      <c r="A142" s="4">
        <v>371</v>
      </c>
      <c r="B142" s="4" t="str">
        <f>VLOOKUP(A142,'[1]8月收银台换购'!$B$3:$C$143,2,0)</f>
        <v>四川太极兴义镇万兴路药店</v>
      </c>
      <c r="C142" s="5" t="s">
        <v>21</v>
      </c>
      <c r="D142" s="5" t="s">
        <v>71</v>
      </c>
      <c r="E142" s="5" t="s">
        <v>23</v>
      </c>
      <c r="F142" s="5" t="s">
        <v>521</v>
      </c>
      <c r="G142" s="5" t="s">
        <v>25</v>
      </c>
      <c r="H142" s="6" t="s">
        <v>26</v>
      </c>
      <c r="I142" s="6" t="s">
        <v>138</v>
      </c>
      <c r="J142" s="6" t="s">
        <v>28</v>
      </c>
      <c r="K142" s="5" t="s">
        <v>138</v>
      </c>
      <c r="L142" s="5" t="s">
        <v>509</v>
      </c>
      <c r="M142" s="5" t="s">
        <v>509</v>
      </c>
      <c r="N142" s="5" t="s">
        <v>32</v>
      </c>
      <c r="O142" s="5" t="s">
        <v>33</v>
      </c>
      <c r="P142" s="5" t="s">
        <v>33</v>
      </c>
      <c r="Q142" s="5" t="s">
        <v>34</v>
      </c>
      <c r="R142" s="5" t="s">
        <v>522</v>
      </c>
    </row>
    <row r="143" hidden="1" customHeight="1" spans="1:18">
      <c r="A143" s="4">
        <v>371</v>
      </c>
      <c r="B143" s="4" t="str">
        <f>VLOOKUP(A143,'[1]8月收银台换购'!$B$3:$C$143,2,0)</f>
        <v>四川太极兴义镇万兴路药店</v>
      </c>
      <c r="C143" s="5" t="s">
        <v>21</v>
      </c>
      <c r="D143" s="5" t="s">
        <v>66</v>
      </c>
      <c r="E143" s="5" t="s">
        <v>23</v>
      </c>
      <c r="F143" s="5" t="s">
        <v>523</v>
      </c>
      <c r="G143" s="5" t="s">
        <v>25</v>
      </c>
      <c r="H143" s="6" t="s">
        <v>26</v>
      </c>
      <c r="I143" s="6" t="s">
        <v>138</v>
      </c>
      <c r="J143" s="6" t="s">
        <v>28</v>
      </c>
      <c r="K143" s="5" t="s">
        <v>138</v>
      </c>
      <c r="L143" s="5" t="s">
        <v>509</v>
      </c>
      <c r="M143" s="5" t="s">
        <v>509</v>
      </c>
      <c r="N143" s="5" t="s">
        <v>32</v>
      </c>
      <c r="O143" s="5" t="s">
        <v>33</v>
      </c>
      <c r="P143" s="5" t="s">
        <v>33</v>
      </c>
      <c r="Q143" s="5" t="s">
        <v>34</v>
      </c>
      <c r="R143" s="5" t="s">
        <v>524</v>
      </c>
    </row>
    <row r="144" hidden="1" customHeight="1" spans="1:18">
      <c r="A144" s="4">
        <v>371</v>
      </c>
      <c r="B144" s="4" t="str">
        <f>VLOOKUP(A144,'[1]8月收银台换购'!$B$3:$C$143,2,0)</f>
        <v>四川太极兴义镇万兴路药店</v>
      </c>
      <c r="C144" s="5" t="s">
        <v>21</v>
      </c>
      <c r="D144" s="5" t="s">
        <v>61</v>
      </c>
      <c r="E144" s="5" t="s">
        <v>23</v>
      </c>
      <c r="F144" s="5" t="s">
        <v>525</v>
      </c>
      <c r="G144" s="5" t="s">
        <v>25</v>
      </c>
      <c r="H144" s="6" t="s">
        <v>26</v>
      </c>
      <c r="I144" s="6" t="s">
        <v>138</v>
      </c>
      <c r="J144" s="6" t="s">
        <v>28</v>
      </c>
      <c r="K144" s="5" t="s">
        <v>138</v>
      </c>
      <c r="L144" s="5" t="s">
        <v>509</v>
      </c>
      <c r="M144" s="5" t="s">
        <v>509</v>
      </c>
      <c r="N144" s="5" t="s">
        <v>32</v>
      </c>
      <c r="O144" s="5" t="s">
        <v>33</v>
      </c>
      <c r="P144" s="5" t="s">
        <v>33</v>
      </c>
      <c r="Q144" s="5" t="s">
        <v>34</v>
      </c>
      <c r="R144" s="5" t="s">
        <v>526</v>
      </c>
    </row>
    <row r="145" hidden="1" customHeight="1" spans="1:18">
      <c r="A145" s="4">
        <v>371</v>
      </c>
      <c r="B145" s="4" t="str">
        <f>VLOOKUP(A145,'[1]8月收银台换购'!$B$3:$C$143,2,0)</f>
        <v>四川太极兴义镇万兴路药店</v>
      </c>
      <c r="C145" s="5" t="s">
        <v>21</v>
      </c>
      <c r="D145" s="5" t="s">
        <v>56</v>
      </c>
      <c r="E145" s="5" t="s">
        <v>23</v>
      </c>
      <c r="F145" s="5" t="s">
        <v>527</v>
      </c>
      <c r="G145" s="5" t="s">
        <v>25</v>
      </c>
      <c r="H145" s="6" t="s">
        <v>26</v>
      </c>
      <c r="I145" s="6" t="s">
        <v>138</v>
      </c>
      <c r="J145" s="6" t="s">
        <v>28</v>
      </c>
      <c r="K145" s="5" t="s">
        <v>138</v>
      </c>
      <c r="L145" s="5" t="s">
        <v>509</v>
      </c>
      <c r="M145" s="5" t="s">
        <v>509</v>
      </c>
      <c r="N145" s="5" t="s">
        <v>32</v>
      </c>
      <c r="O145" s="5" t="s">
        <v>33</v>
      </c>
      <c r="P145" s="5" t="s">
        <v>33</v>
      </c>
      <c r="Q145" s="5" t="s">
        <v>34</v>
      </c>
      <c r="R145" s="5" t="s">
        <v>528</v>
      </c>
    </row>
    <row r="146" hidden="1" customHeight="1" spans="1:18">
      <c r="A146" s="4">
        <v>371</v>
      </c>
      <c r="B146" s="4" t="str">
        <f>VLOOKUP(A146,'[1]8月收银台换购'!$B$3:$C$143,2,0)</f>
        <v>四川太极兴义镇万兴路药店</v>
      </c>
      <c r="C146" s="5" t="s">
        <v>21</v>
      </c>
      <c r="D146" s="5" t="s">
        <v>51</v>
      </c>
      <c r="E146" s="5" t="s">
        <v>23</v>
      </c>
      <c r="F146" s="5" t="s">
        <v>529</v>
      </c>
      <c r="G146" s="5" t="s">
        <v>25</v>
      </c>
      <c r="H146" s="6" t="s">
        <v>26</v>
      </c>
      <c r="I146" s="6" t="s">
        <v>138</v>
      </c>
      <c r="J146" s="6" t="s">
        <v>28</v>
      </c>
      <c r="K146" s="5" t="s">
        <v>138</v>
      </c>
      <c r="L146" s="5" t="s">
        <v>509</v>
      </c>
      <c r="M146" s="5" t="s">
        <v>509</v>
      </c>
      <c r="N146" s="5" t="s">
        <v>32</v>
      </c>
      <c r="O146" s="5" t="s">
        <v>33</v>
      </c>
      <c r="P146" s="5" t="s">
        <v>33</v>
      </c>
      <c r="Q146" s="5" t="s">
        <v>34</v>
      </c>
      <c r="R146" s="5" t="s">
        <v>530</v>
      </c>
    </row>
    <row r="147" hidden="1" customHeight="1" spans="1:18">
      <c r="A147" s="4">
        <v>371</v>
      </c>
      <c r="B147" s="4" t="str">
        <f>VLOOKUP(A147,'[1]8月收银台换购'!$B$3:$C$143,2,0)</f>
        <v>四川太极兴义镇万兴路药店</v>
      </c>
      <c r="C147" s="5" t="s">
        <v>21</v>
      </c>
      <c r="D147" s="5" t="s">
        <v>46</v>
      </c>
      <c r="E147" s="5" t="s">
        <v>23</v>
      </c>
      <c r="F147" s="5" t="s">
        <v>531</v>
      </c>
      <c r="G147" s="5" t="s">
        <v>25</v>
      </c>
      <c r="H147" s="6" t="s">
        <v>26</v>
      </c>
      <c r="I147" s="6" t="s">
        <v>138</v>
      </c>
      <c r="J147" s="6" t="s">
        <v>28</v>
      </c>
      <c r="K147" s="5" t="s">
        <v>138</v>
      </c>
      <c r="L147" s="5" t="s">
        <v>509</v>
      </c>
      <c r="M147" s="5" t="s">
        <v>509</v>
      </c>
      <c r="N147" s="5" t="s">
        <v>32</v>
      </c>
      <c r="O147" s="5" t="s">
        <v>33</v>
      </c>
      <c r="P147" s="5" t="s">
        <v>33</v>
      </c>
      <c r="Q147" s="5" t="s">
        <v>34</v>
      </c>
      <c r="R147" s="5" t="s">
        <v>532</v>
      </c>
    </row>
    <row r="148" customHeight="1" spans="1:18">
      <c r="A148" s="4">
        <v>385</v>
      </c>
      <c r="B148" s="4" t="str">
        <f>VLOOKUP(A148,'[1]8月收银台换购'!$B$3:$C$143,2,0)</f>
        <v>四川太极五津西路药店</v>
      </c>
      <c r="C148" s="5" t="s">
        <v>21</v>
      </c>
      <c r="D148" s="5" t="s">
        <v>22</v>
      </c>
      <c r="E148" s="5" t="s">
        <v>23</v>
      </c>
      <c r="F148" s="5" t="s">
        <v>533</v>
      </c>
      <c r="G148" s="5" t="s">
        <v>25</v>
      </c>
      <c r="H148" s="6" t="s">
        <v>26</v>
      </c>
      <c r="I148" s="6" t="s">
        <v>138</v>
      </c>
      <c r="J148" s="6" t="s">
        <v>28</v>
      </c>
      <c r="K148" s="5" t="s">
        <v>138</v>
      </c>
      <c r="L148" s="5" t="s">
        <v>534</v>
      </c>
      <c r="M148" s="5" t="s">
        <v>534</v>
      </c>
      <c r="N148" s="5" t="s">
        <v>32</v>
      </c>
      <c r="O148" s="5" t="s">
        <v>33</v>
      </c>
      <c r="P148" s="5" t="s">
        <v>33</v>
      </c>
      <c r="Q148" s="5" t="s">
        <v>34</v>
      </c>
      <c r="R148" s="5" t="s">
        <v>535</v>
      </c>
    </row>
    <row r="149" customHeight="1" spans="1:18">
      <c r="A149" s="4">
        <v>385</v>
      </c>
      <c r="B149" s="4" t="str">
        <f>VLOOKUP(A149,'[1]8月收银台换购'!$B$3:$C$143,2,0)</f>
        <v>四川太极五津西路药店</v>
      </c>
      <c r="C149" s="5" t="s">
        <v>21</v>
      </c>
      <c r="D149" s="5" t="s">
        <v>41</v>
      </c>
      <c r="E149" s="5" t="s">
        <v>23</v>
      </c>
      <c r="F149" s="5" t="s">
        <v>536</v>
      </c>
      <c r="G149" s="5" t="s">
        <v>25</v>
      </c>
      <c r="H149" s="6" t="s">
        <v>26</v>
      </c>
      <c r="I149" s="6" t="s">
        <v>138</v>
      </c>
      <c r="J149" s="6" t="s">
        <v>28</v>
      </c>
      <c r="K149" s="5" t="s">
        <v>138</v>
      </c>
      <c r="L149" s="5" t="s">
        <v>534</v>
      </c>
      <c r="M149" s="5" t="s">
        <v>534</v>
      </c>
      <c r="N149" s="5" t="s">
        <v>32</v>
      </c>
      <c r="O149" s="5" t="s">
        <v>33</v>
      </c>
      <c r="P149" s="5" t="s">
        <v>33</v>
      </c>
      <c r="Q149" s="5" t="s">
        <v>34</v>
      </c>
      <c r="R149" s="5" t="s">
        <v>537</v>
      </c>
    </row>
    <row r="150" customHeight="1" spans="1:18">
      <c r="A150" s="4">
        <v>385</v>
      </c>
      <c r="B150" s="4" t="str">
        <f>VLOOKUP(A150,'[1]8月收银台换购'!$B$3:$C$143,2,0)</f>
        <v>四川太极五津西路药店</v>
      </c>
      <c r="C150" s="5" t="s">
        <v>21</v>
      </c>
      <c r="D150" s="5" t="s">
        <v>86</v>
      </c>
      <c r="E150" s="5" t="s">
        <v>23</v>
      </c>
      <c r="F150" s="5" t="s">
        <v>538</v>
      </c>
      <c r="G150" s="5" t="s">
        <v>25</v>
      </c>
      <c r="H150" s="6" t="s">
        <v>26</v>
      </c>
      <c r="I150" s="6" t="s">
        <v>138</v>
      </c>
      <c r="J150" s="6" t="s">
        <v>28</v>
      </c>
      <c r="K150" s="5" t="s">
        <v>138</v>
      </c>
      <c r="L150" s="5" t="s">
        <v>534</v>
      </c>
      <c r="M150" s="5" t="s">
        <v>534</v>
      </c>
      <c r="N150" s="5" t="s">
        <v>32</v>
      </c>
      <c r="O150" s="5" t="s">
        <v>33</v>
      </c>
      <c r="P150" s="5" t="s">
        <v>33</v>
      </c>
      <c r="Q150" s="5" t="s">
        <v>34</v>
      </c>
      <c r="R150" s="5" t="s">
        <v>539</v>
      </c>
    </row>
    <row r="151" customHeight="1" spans="1:18">
      <c r="A151" s="4">
        <v>385</v>
      </c>
      <c r="B151" s="4" t="str">
        <f>VLOOKUP(A151,'[1]8月收银台换购'!$B$3:$C$143,2,0)</f>
        <v>四川太极五津西路药店</v>
      </c>
      <c r="C151" s="5" t="s">
        <v>21</v>
      </c>
      <c r="D151" s="5" t="s">
        <v>81</v>
      </c>
      <c r="E151" s="5" t="s">
        <v>23</v>
      </c>
      <c r="F151" s="5" t="s">
        <v>540</v>
      </c>
      <c r="G151" s="5" t="s">
        <v>25</v>
      </c>
      <c r="H151" s="6" t="s">
        <v>26</v>
      </c>
      <c r="I151" s="6" t="s">
        <v>138</v>
      </c>
      <c r="J151" s="6" t="s">
        <v>28</v>
      </c>
      <c r="K151" s="5" t="s">
        <v>138</v>
      </c>
      <c r="L151" s="5" t="s">
        <v>534</v>
      </c>
      <c r="M151" s="5" t="s">
        <v>534</v>
      </c>
      <c r="N151" s="5" t="s">
        <v>32</v>
      </c>
      <c r="O151" s="5" t="s">
        <v>33</v>
      </c>
      <c r="P151" s="5" t="s">
        <v>33</v>
      </c>
      <c r="Q151" s="5" t="s">
        <v>34</v>
      </c>
      <c r="R151" s="5" t="s">
        <v>541</v>
      </c>
    </row>
    <row r="152" customHeight="1" spans="1:18">
      <c r="A152" s="4">
        <v>385</v>
      </c>
      <c r="B152" s="4" t="str">
        <f>VLOOKUP(A152,'[1]8月收银台换购'!$B$3:$C$143,2,0)</f>
        <v>四川太极五津西路药店</v>
      </c>
      <c r="C152" s="5" t="s">
        <v>21</v>
      </c>
      <c r="D152" s="5" t="s">
        <v>36</v>
      </c>
      <c r="E152" s="5" t="s">
        <v>23</v>
      </c>
      <c r="F152" s="5" t="s">
        <v>542</v>
      </c>
      <c r="G152" s="5" t="s">
        <v>25</v>
      </c>
      <c r="H152" s="6" t="s">
        <v>26</v>
      </c>
      <c r="I152" s="6" t="s">
        <v>138</v>
      </c>
      <c r="J152" s="6" t="s">
        <v>28</v>
      </c>
      <c r="K152" s="5" t="s">
        <v>138</v>
      </c>
      <c r="L152" s="5" t="s">
        <v>534</v>
      </c>
      <c r="M152" s="5" t="s">
        <v>534</v>
      </c>
      <c r="N152" s="5" t="s">
        <v>32</v>
      </c>
      <c r="O152" s="5" t="s">
        <v>33</v>
      </c>
      <c r="P152" s="5" t="s">
        <v>33</v>
      </c>
      <c r="Q152" s="5" t="s">
        <v>34</v>
      </c>
      <c r="R152" s="5" t="s">
        <v>543</v>
      </c>
    </row>
    <row r="153" customHeight="1" spans="1:18">
      <c r="A153" s="4">
        <v>385</v>
      </c>
      <c r="B153" s="4" t="str">
        <f>VLOOKUP(A153,'[1]8月收银台换购'!$B$3:$C$143,2,0)</f>
        <v>四川太极五津西路药店</v>
      </c>
      <c r="C153" s="5" t="s">
        <v>21</v>
      </c>
      <c r="D153" s="5" t="s">
        <v>76</v>
      </c>
      <c r="E153" s="5" t="s">
        <v>23</v>
      </c>
      <c r="F153" s="5" t="s">
        <v>544</v>
      </c>
      <c r="G153" s="5" t="s">
        <v>25</v>
      </c>
      <c r="H153" s="6" t="s">
        <v>26</v>
      </c>
      <c r="I153" s="6" t="s">
        <v>138</v>
      </c>
      <c r="J153" s="6" t="s">
        <v>28</v>
      </c>
      <c r="K153" s="5" t="s">
        <v>138</v>
      </c>
      <c r="L153" s="5" t="s">
        <v>534</v>
      </c>
      <c r="M153" s="5" t="s">
        <v>534</v>
      </c>
      <c r="N153" s="5" t="s">
        <v>32</v>
      </c>
      <c r="O153" s="5" t="s">
        <v>33</v>
      </c>
      <c r="P153" s="5" t="s">
        <v>33</v>
      </c>
      <c r="Q153" s="5" t="s">
        <v>34</v>
      </c>
      <c r="R153" s="5" t="s">
        <v>545</v>
      </c>
    </row>
    <row r="154" customHeight="1" spans="1:18">
      <c r="A154" s="4">
        <v>385</v>
      </c>
      <c r="B154" s="4" t="str">
        <f>VLOOKUP(A154,'[1]8月收银台换购'!$B$3:$C$143,2,0)</f>
        <v>四川太极五津西路药店</v>
      </c>
      <c r="C154" s="5" t="s">
        <v>21</v>
      </c>
      <c r="D154" s="5" t="s">
        <v>71</v>
      </c>
      <c r="E154" s="5" t="s">
        <v>23</v>
      </c>
      <c r="F154" s="5" t="s">
        <v>546</v>
      </c>
      <c r="G154" s="5" t="s">
        <v>25</v>
      </c>
      <c r="H154" s="6" t="s">
        <v>26</v>
      </c>
      <c r="I154" s="6" t="s">
        <v>138</v>
      </c>
      <c r="J154" s="6" t="s">
        <v>28</v>
      </c>
      <c r="K154" s="5" t="s">
        <v>138</v>
      </c>
      <c r="L154" s="5" t="s">
        <v>534</v>
      </c>
      <c r="M154" s="5" t="s">
        <v>534</v>
      </c>
      <c r="N154" s="5" t="s">
        <v>32</v>
      </c>
      <c r="O154" s="5" t="s">
        <v>33</v>
      </c>
      <c r="P154" s="5" t="s">
        <v>33</v>
      </c>
      <c r="Q154" s="5" t="s">
        <v>34</v>
      </c>
      <c r="R154" s="5" t="s">
        <v>547</v>
      </c>
    </row>
    <row r="155" customHeight="1" spans="1:18">
      <c r="A155" s="4">
        <v>385</v>
      </c>
      <c r="B155" s="4" t="str">
        <f>VLOOKUP(A155,'[1]8月收银台换购'!$B$3:$C$143,2,0)</f>
        <v>四川太极五津西路药店</v>
      </c>
      <c r="C155" s="5" t="s">
        <v>21</v>
      </c>
      <c r="D155" s="5" t="s">
        <v>66</v>
      </c>
      <c r="E155" s="5" t="s">
        <v>23</v>
      </c>
      <c r="F155" s="5" t="s">
        <v>548</v>
      </c>
      <c r="G155" s="5" t="s">
        <v>25</v>
      </c>
      <c r="H155" s="6" t="s">
        <v>26</v>
      </c>
      <c r="I155" s="6" t="s">
        <v>138</v>
      </c>
      <c r="J155" s="6" t="s">
        <v>28</v>
      </c>
      <c r="K155" s="5" t="s">
        <v>138</v>
      </c>
      <c r="L155" s="5" t="s">
        <v>534</v>
      </c>
      <c r="M155" s="5" t="s">
        <v>534</v>
      </c>
      <c r="N155" s="5" t="s">
        <v>32</v>
      </c>
      <c r="O155" s="5" t="s">
        <v>33</v>
      </c>
      <c r="P155" s="5" t="s">
        <v>33</v>
      </c>
      <c r="Q155" s="5" t="s">
        <v>34</v>
      </c>
      <c r="R155" s="5" t="s">
        <v>549</v>
      </c>
    </row>
    <row r="156" customHeight="1" spans="1:18">
      <c r="A156" s="4">
        <v>385</v>
      </c>
      <c r="B156" s="4" t="str">
        <f>VLOOKUP(A156,'[1]8月收银台换购'!$B$3:$C$143,2,0)</f>
        <v>四川太极五津西路药店</v>
      </c>
      <c r="C156" s="5" t="s">
        <v>21</v>
      </c>
      <c r="D156" s="5" t="s">
        <v>61</v>
      </c>
      <c r="E156" s="5" t="s">
        <v>23</v>
      </c>
      <c r="F156" s="5" t="s">
        <v>550</v>
      </c>
      <c r="G156" s="5" t="s">
        <v>25</v>
      </c>
      <c r="H156" s="6" t="s">
        <v>26</v>
      </c>
      <c r="I156" s="6" t="s">
        <v>138</v>
      </c>
      <c r="J156" s="6" t="s">
        <v>28</v>
      </c>
      <c r="K156" s="5" t="s">
        <v>138</v>
      </c>
      <c r="L156" s="5" t="s">
        <v>534</v>
      </c>
      <c r="M156" s="5" t="s">
        <v>534</v>
      </c>
      <c r="N156" s="5" t="s">
        <v>32</v>
      </c>
      <c r="O156" s="5" t="s">
        <v>33</v>
      </c>
      <c r="P156" s="5" t="s">
        <v>33</v>
      </c>
      <c r="Q156" s="5" t="s">
        <v>34</v>
      </c>
      <c r="R156" s="5" t="s">
        <v>551</v>
      </c>
    </row>
    <row r="157" customHeight="1" spans="1:18">
      <c r="A157" s="4">
        <v>385</v>
      </c>
      <c r="B157" s="4" t="str">
        <f>VLOOKUP(A157,'[1]8月收银台换购'!$B$3:$C$143,2,0)</f>
        <v>四川太极五津西路药店</v>
      </c>
      <c r="C157" s="5" t="s">
        <v>21</v>
      </c>
      <c r="D157" s="5" t="s">
        <v>56</v>
      </c>
      <c r="E157" s="5" t="s">
        <v>23</v>
      </c>
      <c r="F157" s="5" t="s">
        <v>552</v>
      </c>
      <c r="G157" s="5" t="s">
        <v>25</v>
      </c>
      <c r="H157" s="6" t="s">
        <v>26</v>
      </c>
      <c r="I157" s="6" t="s">
        <v>138</v>
      </c>
      <c r="J157" s="6" t="s">
        <v>28</v>
      </c>
      <c r="K157" s="5" t="s">
        <v>138</v>
      </c>
      <c r="L157" s="5" t="s">
        <v>534</v>
      </c>
      <c r="M157" s="5" t="s">
        <v>534</v>
      </c>
      <c r="N157" s="5" t="s">
        <v>32</v>
      </c>
      <c r="O157" s="5" t="s">
        <v>33</v>
      </c>
      <c r="P157" s="5" t="s">
        <v>33</v>
      </c>
      <c r="Q157" s="5" t="s">
        <v>34</v>
      </c>
      <c r="R157" s="5" t="s">
        <v>553</v>
      </c>
    </row>
    <row r="158" customHeight="1" spans="1:18">
      <c r="A158" s="4">
        <v>385</v>
      </c>
      <c r="B158" s="4" t="str">
        <f>VLOOKUP(A158,'[1]8月收银台换购'!$B$3:$C$143,2,0)</f>
        <v>四川太极五津西路药店</v>
      </c>
      <c r="C158" s="5" t="s">
        <v>21</v>
      </c>
      <c r="D158" s="5" t="s">
        <v>51</v>
      </c>
      <c r="E158" s="5" t="s">
        <v>23</v>
      </c>
      <c r="F158" s="5" t="s">
        <v>554</v>
      </c>
      <c r="G158" s="5" t="s">
        <v>25</v>
      </c>
      <c r="H158" s="6" t="s">
        <v>26</v>
      </c>
      <c r="I158" s="6" t="s">
        <v>138</v>
      </c>
      <c r="J158" s="6" t="s">
        <v>28</v>
      </c>
      <c r="K158" s="5" t="s">
        <v>138</v>
      </c>
      <c r="L158" s="5" t="s">
        <v>534</v>
      </c>
      <c r="M158" s="5" t="s">
        <v>534</v>
      </c>
      <c r="N158" s="5" t="s">
        <v>32</v>
      </c>
      <c r="O158" s="5" t="s">
        <v>33</v>
      </c>
      <c r="P158" s="5" t="s">
        <v>33</v>
      </c>
      <c r="Q158" s="5" t="s">
        <v>34</v>
      </c>
      <c r="R158" s="5" t="s">
        <v>555</v>
      </c>
    </row>
    <row r="159" customHeight="1" spans="1:18">
      <c r="A159" s="4">
        <v>385</v>
      </c>
      <c r="B159" s="4" t="str">
        <f>VLOOKUP(A159,'[1]8月收银台换购'!$B$3:$C$143,2,0)</f>
        <v>四川太极五津西路药店</v>
      </c>
      <c r="C159" s="5" t="s">
        <v>21</v>
      </c>
      <c r="D159" s="5" t="s">
        <v>46</v>
      </c>
      <c r="E159" s="5" t="s">
        <v>23</v>
      </c>
      <c r="F159" s="5" t="s">
        <v>556</v>
      </c>
      <c r="G159" s="5" t="s">
        <v>25</v>
      </c>
      <c r="H159" s="6" t="s">
        <v>26</v>
      </c>
      <c r="I159" s="6" t="s">
        <v>138</v>
      </c>
      <c r="J159" s="6" t="s">
        <v>28</v>
      </c>
      <c r="K159" s="5" t="s">
        <v>138</v>
      </c>
      <c r="L159" s="5" t="s">
        <v>534</v>
      </c>
      <c r="M159" s="5" t="s">
        <v>534</v>
      </c>
      <c r="N159" s="5" t="s">
        <v>32</v>
      </c>
      <c r="O159" s="5" t="s">
        <v>33</v>
      </c>
      <c r="P159" s="5" t="s">
        <v>33</v>
      </c>
      <c r="Q159" s="5" t="s">
        <v>34</v>
      </c>
      <c r="R159" s="5" t="s">
        <v>557</v>
      </c>
    </row>
    <row r="160" hidden="1" customHeight="1" spans="1:18">
      <c r="A160" s="4">
        <v>105751</v>
      </c>
      <c r="B160" s="4" t="str">
        <f>VLOOKUP(A160,'[1]8月收银台换购'!$B$3:$C$143,2,0)</f>
        <v>四川太极高新区新下街药店</v>
      </c>
      <c r="C160" s="5" t="s">
        <v>21</v>
      </c>
      <c r="D160" s="5" t="s">
        <v>46</v>
      </c>
      <c r="E160" s="5" t="s">
        <v>23</v>
      </c>
      <c r="F160" s="5" t="s">
        <v>558</v>
      </c>
      <c r="G160" s="5" t="s">
        <v>25</v>
      </c>
      <c r="H160" s="6" t="s">
        <v>26</v>
      </c>
      <c r="I160" s="6" t="s">
        <v>138</v>
      </c>
      <c r="J160" s="6" t="s">
        <v>28</v>
      </c>
      <c r="K160" s="5" t="s">
        <v>138</v>
      </c>
      <c r="L160" s="5" t="s">
        <v>559</v>
      </c>
      <c r="M160" s="5" t="s">
        <v>559</v>
      </c>
      <c r="N160" s="5" t="s">
        <v>140</v>
      </c>
      <c r="O160" s="5" t="s">
        <v>33</v>
      </c>
      <c r="P160" s="5" t="s">
        <v>33</v>
      </c>
      <c r="Q160" s="5" t="s">
        <v>34</v>
      </c>
      <c r="R160" s="5" t="s">
        <v>560</v>
      </c>
    </row>
    <row r="161" hidden="1" customHeight="1" spans="1:18">
      <c r="A161" s="4">
        <v>105751</v>
      </c>
      <c r="B161" s="4" t="str">
        <f>VLOOKUP(A161,'[1]8月收银台换购'!$B$3:$C$143,2,0)</f>
        <v>四川太极高新区新下街药店</v>
      </c>
      <c r="C161" s="5" t="s">
        <v>21</v>
      </c>
      <c r="D161" s="5" t="s">
        <v>22</v>
      </c>
      <c r="E161" s="5" t="s">
        <v>23</v>
      </c>
      <c r="F161" s="5" t="s">
        <v>561</v>
      </c>
      <c r="G161" s="5" t="s">
        <v>25</v>
      </c>
      <c r="H161" s="6" t="s">
        <v>26</v>
      </c>
      <c r="I161" s="6" t="s">
        <v>138</v>
      </c>
      <c r="J161" s="6" t="s">
        <v>28</v>
      </c>
      <c r="K161" s="5" t="s">
        <v>138</v>
      </c>
      <c r="L161" s="5" t="s">
        <v>559</v>
      </c>
      <c r="M161" s="5" t="s">
        <v>559</v>
      </c>
      <c r="N161" s="5" t="s">
        <v>140</v>
      </c>
      <c r="O161" s="5" t="s">
        <v>33</v>
      </c>
      <c r="P161" s="5" t="s">
        <v>33</v>
      </c>
      <c r="Q161" s="5" t="s">
        <v>34</v>
      </c>
      <c r="R161" s="5" t="s">
        <v>562</v>
      </c>
    </row>
    <row r="162" hidden="1" customHeight="1" spans="1:18">
      <c r="A162" s="4">
        <v>105751</v>
      </c>
      <c r="B162" s="4" t="str">
        <f>VLOOKUP(A162,'[1]8月收银台换购'!$B$3:$C$143,2,0)</f>
        <v>四川太极高新区新下街药店</v>
      </c>
      <c r="C162" s="5" t="s">
        <v>21</v>
      </c>
      <c r="D162" s="5" t="s">
        <v>41</v>
      </c>
      <c r="E162" s="5" t="s">
        <v>23</v>
      </c>
      <c r="F162" s="5" t="s">
        <v>563</v>
      </c>
      <c r="G162" s="5" t="s">
        <v>25</v>
      </c>
      <c r="H162" s="6" t="s">
        <v>26</v>
      </c>
      <c r="I162" s="6" t="s">
        <v>138</v>
      </c>
      <c r="J162" s="6" t="s">
        <v>28</v>
      </c>
      <c r="K162" s="5" t="s">
        <v>138</v>
      </c>
      <c r="L162" s="5" t="s">
        <v>559</v>
      </c>
      <c r="M162" s="5" t="s">
        <v>559</v>
      </c>
      <c r="N162" s="5" t="s">
        <v>140</v>
      </c>
      <c r="O162" s="5" t="s">
        <v>33</v>
      </c>
      <c r="P162" s="5" t="s">
        <v>33</v>
      </c>
      <c r="Q162" s="5" t="s">
        <v>34</v>
      </c>
      <c r="R162" s="5" t="s">
        <v>564</v>
      </c>
    </row>
    <row r="163" hidden="1" customHeight="1" spans="1:18">
      <c r="A163" s="4">
        <v>105751</v>
      </c>
      <c r="B163" s="4" t="str">
        <f>VLOOKUP(A163,'[1]8月收银台换购'!$B$3:$C$143,2,0)</f>
        <v>四川太极高新区新下街药店</v>
      </c>
      <c r="C163" s="5" t="s">
        <v>21</v>
      </c>
      <c r="D163" s="5" t="s">
        <v>86</v>
      </c>
      <c r="E163" s="5" t="s">
        <v>23</v>
      </c>
      <c r="F163" s="5" t="s">
        <v>565</v>
      </c>
      <c r="G163" s="5" t="s">
        <v>25</v>
      </c>
      <c r="H163" s="6" t="s">
        <v>26</v>
      </c>
      <c r="I163" s="6" t="s">
        <v>138</v>
      </c>
      <c r="J163" s="6" t="s">
        <v>28</v>
      </c>
      <c r="K163" s="5" t="s">
        <v>138</v>
      </c>
      <c r="L163" s="5" t="s">
        <v>559</v>
      </c>
      <c r="M163" s="5" t="s">
        <v>559</v>
      </c>
      <c r="N163" s="5" t="s">
        <v>140</v>
      </c>
      <c r="O163" s="5" t="s">
        <v>33</v>
      </c>
      <c r="P163" s="5" t="s">
        <v>33</v>
      </c>
      <c r="Q163" s="5" t="s">
        <v>34</v>
      </c>
      <c r="R163" s="5" t="s">
        <v>566</v>
      </c>
    </row>
    <row r="164" hidden="1" customHeight="1" spans="1:18">
      <c r="A164" s="4">
        <v>105751</v>
      </c>
      <c r="B164" s="4" t="str">
        <f>VLOOKUP(A164,'[1]8月收银台换购'!$B$3:$C$143,2,0)</f>
        <v>四川太极高新区新下街药店</v>
      </c>
      <c r="C164" s="5" t="s">
        <v>21</v>
      </c>
      <c r="D164" s="5" t="s">
        <v>81</v>
      </c>
      <c r="E164" s="5" t="s">
        <v>23</v>
      </c>
      <c r="F164" s="5" t="s">
        <v>567</v>
      </c>
      <c r="G164" s="5" t="s">
        <v>25</v>
      </c>
      <c r="H164" s="6" t="s">
        <v>26</v>
      </c>
      <c r="I164" s="6" t="s">
        <v>138</v>
      </c>
      <c r="J164" s="6" t="s">
        <v>28</v>
      </c>
      <c r="K164" s="5" t="s">
        <v>138</v>
      </c>
      <c r="L164" s="5" t="s">
        <v>559</v>
      </c>
      <c r="M164" s="5" t="s">
        <v>559</v>
      </c>
      <c r="N164" s="5" t="s">
        <v>140</v>
      </c>
      <c r="O164" s="5" t="s">
        <v>33</v>
      </c>
      <c r="P164" s="5" t="s">
        <v>33</v>
      </c>
      <c r="Q164" s="5" t="s">
        <v>34</v>
      </c>
      <c r="R164" s="5" t="s">
        <v>568</v>
      </c>
    </row>
    <row r="165" hidden="1" customHeight="1" spans="1:18">
      <c r="A165" s="4">
        <v>105751</v>
      </c>
      <c r="B165" s="4" t="str">
        <f>VLOOKUP(A165,'[1]8月收银台换购'!$B$3:$C$143,2,0)</f>
        <v>四川太极高新区新下街药店</v>
      </c>
      <c r="C165" s="5" t="s">
        <v>21</v>
      </c>
      <c r="D165" s="5" t="s">
        <v>36</v>
      </c>
      <c r="E165" s="5" t="s">
        <v>23</v>
      </c>
      <c r="F165" s="5" t="s">
        <v>569</v>
      </c>
      <c r="G165" s="5" t="s">
        <v>25</v>
      </c>
      <c r="H165" s="6" t="s">
        <v>26</v>
      </c>
      <c r="I165" s="6" t="s">
        <v>138</v>
      </c>
      <c r="J165" s="6" t="s">
        <v>28</v>
      </c>
      <c r="K165" s="5" t="s">
        <v>138</v>
      </c>
      <c r="L165" s="5" t="s">
        <v>559</v>
      </c>
      <c r="M165" s="5" t="s">
        <v>559</v>
      </c>
      <c r="N165" s="5" t="s">
        <v>140</v>
      </c>
      <c r="O165" s="5" t="s">
        <v>33</v>
      </c>
      <c r="P165" s="5" t="s">
        <v>33</v>
      </c>
      <c r="Q165" s="5" t="s">
        <v>34</v>
      </c>
      <c r="R165" s="5" t="s">
        <v>570</v>
      </c>
    </row>
    <row r="166" hidden="1" customHeight="1" spans="1:18">
      <c r="A166" s="4">
        <v>105751</v>
      </c>
      <c r="B166" s="4" t="str">
        <f>VLOOKUP(A166,'[1]8月收银台换购'!$B$3:$C$143,2,0)</f>
        <v>四川太极高新区新下街药店</v>
      </c>
      <c r="C166" s="5" t="s">
        <v>21</v>
      </c>
      <c r="D166" s="5" t="s">
        <v>76</v>
      </c>
      <c r="E166" s="5" t="s">
        <v>23</v>
      </c>
      <c r="F166" s="5" t="s">
        <v>571</v>
      </c>
      <c r="G166" s="5" t="s">
        <v>25</v>
      </c>
      <c r="H166" s="6" t="s">
        <v>26</v>
      </c>
      <c r="I166" s="6" t="s">
        <v>138</v>
      </c>
      <c r="J166" s="6" t="s">
        <v>28</v>
      </c>
      <c r="K166" s="5" t="s">
        <v>138</v>
      </c>
      <c r="L166" s="5" t="s">
        <v>559</v>
      </c>
      <c r="M166" s="5" t="s">
        <v>559</v>
      </c>
      <c r="N166" s="5" t="s">
        <v>140</v>
      </c>
      <c r="O166" s="5" t="s">
        <v>33</v>
      </c>
      <c r="P166" s="5" t="s">
        <v>33</v>
      </c>
      <c r="Q166" s="5" t="s">
        <v>34</v>
      </c>
      <c r="R166" s="5" t="s">
        <v>572</v>
      </c>
    </row>
    <row r="167" hidden="1" customHeight="1" spans="1:18">
      <c r="A167" s="4">
        <v>105751</v>
      </c>
      <c r="B167" s="4" t="str">
        <f>VLOOKUP(A167,'[1]8月收银台换购'!$B$3:$C$143,2,0)</f>
        <v>四川太极高新区新下街药店</v>
      </c>
      <c r="C167" s="5" t="s">
        <v>21</v>
      </c>
      <c r="D167" s="5" t="s">
        <v>71</v>
      </c>
      <c r="E167" s="5" t="s">
        <v>23</v>
      </c>
      <c r="F167" s="5" t="s">
        <v>573</v>
      </c>
      <c r="G167" s="5" t="s">
        <v>25</v>
      </c>
      <c r="H167" s="6" t="s">
        <v>26</v>
      </c>
      <c r="I167" s="6" t="s">
        <v>138</v>
      </c>
      <c r="J167" s="6" t="s">
        <v>28</v>
      </c>
      <c r="K167" s="5" t="s">
        <v>138</v>
      </c>
      <c r="L167" s="5" t="s">
        <v>559</v>
      </c>
      <c r="M167" s="5" t="s">
        <v>559</v>
      </c>
      <c r="N167" s="5" t="s">
        <v>140</v>
      </c>
      <c r="O167" s="5" t="s">
        <v>33</v>
      </c>
      <c r="P167" s="5" t="s">
        <v>33</v>
      </c>
      <c r="Q167" s="5" t="s">
        <v>34</v>
      </c>
      <c r="R167" s="5" t="s">
        <v>574</v>
      </c>
    </row>
    <row r="168" hidden="1" customHeight="1" spans="1:18">
      <c r="A168" s="4">
        <v>105751</v>
      </c>
      <c r="B168" s="4" t="str">
        <f>VLOOKUP(A168,'[1]8月收银台换购'!$B$3:$C$143,2,0)</f>
        <v>四川太极高新区新下街药店</v>
      </c>
      <c r="C168" s="5" t="s">
        <v>21</v>
      </c>
      <c r="D168" s="5" t="s">
        <v>66</v>
      </c>
      <c r="E168" s="5" t="s">
        <v>23</v>
      </c>
      <c r="F168" s="5" t="s">
        <v>575</v>
      </c>
      <c r="G168" s="5" t="s">
        <v>25</v>
      </c>
      <c r="H168" s="6" t="s">
        <v>26</v>
      </c>
      <c r="I168" s="6" t="s">
        <v>138</v>
      </c>
      <c r="J168" s="6" t="s">
        <v>28</v>
      </c>
      <c r="K168" s="5" t="s">
        <v>138</v>
      </c>
      <c r="L168" s="5" t="s">
        <v>559</v>
      </c>
      <c r="M168" s="5" t="s">
        <v>559</v>
      </c>
      <c r="N168" s="5" t="s">
        <v>140</v>
      </c>
      <c r="O168" s="5" t="s">
        <v>33</v>
      </c>
      <c r="P168" s="5" t="s">
        <v>33</v>
      </c>
      <c r="Q168" s="5" t="s">
        <v>34</v>
      </c>
      <c r="R168" s="5" t="s">
        <v>576</v>
      </c>
    </row>
    <row r="169" hidden="1" customHeight="1" spans="1:18">
      <c r="A169" s="4">
        <v>105751</v>
      </c>
      <c r="B169" s="4" t="str">
        <f>VLOOKUP(A169,'[1]8月收银台换购'!$B$3:$C$143,2,0)</f>
        <v>四川太极高新区新下街药店</v>
      </c>
      <c r="C169" s="5" t="s">
        <v>21</v>
      </c>
      <c r="D169" s="5" t="s">
        <v>61</v>
      </c>
      <c r="E169" s="5" t="s">
        <v>23</v>
      </c>
      <c r="F169" s="5" t="s">
        <v>575</v>
      </c>
      <c r="G169" s="5" t="s">
        <v>25</v>
      </c>
      <c r="H169" s="6" t="s">
        <v>26</v>
      </c>
      <c r="I169" s="6" t="s">
        <v>138</v>
      </c>
      <c r="J169" s="6" t="s">
        <v>28</v>
      </c>
      <c r="K169" s="5" t="s">
        <v>138</v>
      </c>
      <c r="L169" s="5" t="s">
        <v>559</v>
      </c>
      <c r="M169" s="5" t="s">
        <v>559</v>
      </c>
      <c r="N169" s="5" t="s">
        <v>140</v>
      </c>
      <c r="O169" s="5" t="s">
        <v>33</v>
      </c>
      <c r="P169" s="5" t="s">
        <v>33</v>
      </c>
      <c r="Q169" s="5" t="s">
        <v>34</v>
      </c>
      <c r="R169" s="5" t="s">
        <v>577</v>
      </c>
    </row>
    <row r="170" hidden="1" customHeight="1" spans="1:18">
      <c r="A170" s="4">
        <v>105751</v>
      </c>
      <c r="B170" s="4" t="str">
        <f>VLOOKUP(A170,'[1]8月收银台换购'!$B$3:$C$143,2,0)</f>
        <v>四川太极高新区新下街药店</v>
      </c>
      <c r="C170" s="5" t="s">
        <v>21</v>
      </c>
      <c r="D170" s="5" t="s">
        <v>56</v>
      </c>
      <c r="E170" s="5" t="s">
        <v>23</v>
      </c>
      <c r="F170" s="5" t="s">
        <v>578</v>
      </c>
      <c r="G170" s="5" t="s">
        <v>25</v>
      </c>
      <c r="H170" s="6" t="s">
        <v>26</v>
      </c>
      <c r="I170" s="6" t="s">
        <v>138</v>
      </c>
      <c r="J170" s="6" t="s">
        <v>28</v>
      </c>
      <c r="K170" s="5" t="s">
        <v>138</v>
      </c>
      <c r="L170" s="5" t="s">
        <v>559</v>
      </c>
      <c r="M170" s="5" t="s">
        <v>559</v>
      </c>
      <c r="N170" s="5" t="s">
        <v>140</v>
      </c>
      <c r="O170" s="5" t="s">
        <v>33</v>
      </c>
      <c r="P170" s="5" t="s">
        <v>33</v>
      </c>
      <c r="Q170" s="5" t="s">
        <v>34</v>
      </c>
      <c r="R170" s="5" t="s">
        <v>577</v>
      </c>
    </row>
    <row r="171" hidden="1" customHeight="1" spans="1:18">
      <c r="A171" s="4">
        <v>105751</v>
      </c>
      <c r="B171" s="4" t="str">
        <f>VLOOKUP(A171,'[1]8月收银台换购'!$B$3:$C$143,2,0)</f>
        <v>四川太极高新区新下街药店</v>
      </c>
      <c r="C171" s="5" t="s">
        <v>21</v>
      </c>
      <c r="D171" s="5" t="s">
        <v>51</v>
      </c>
      <c r="E171" s="5" t="s">
        <v>23</v>
      </c>
      <c r="F171" s="5" t="s">
        <v>579</v>
      </c>
      <c r="G171" s="5" t="s">
        <v>25</v>
      </c>
      <c r="H171" s="6" t="s">
        <v>26</v>
      </c>
      <c r="I171" s="6" t="s">
        <v>138</v>
      </c>
      <c r="J171" s="6" t="s">
        <v>28</v>
      </c>
      <c r="K171" s="5" t="s">
        <v>138</v>
      </c>
      <c r="L171" s="5" t="s">
        <v>559</v>
      </c>
      <c r="M171" s="5" t="s">
        <v>559</v>
      </c>
      <c r="N171" s="5" t="s">
        <v>140</v>
      </c>
      <c r="O171" s="5" t="s">
        <v>33</v>
      </c>
      <c r="P171" s="5" t="s">
        <v>33</v>
      </c>
      <c r="Q171" s="5" t="s">
        <v>34</v>
      </c>
      <c r="R171" s="5" t="s">
        <v>580</v>
      </c>
    </row>
    <row r="172" hidden="1" customHeight="1" spans="1:18">
      <c r="A172" s="4">
        <v>709</v>
      </c>
      <c r="B172" s="4" t="str">
        <f>VLOOKUP(A172,'[1]8月收银台换购'!$B$3:$C$143,2,0)</f>
        <v>四川太极新都区马超东路店</v>
      </c>
      <c r="C172" s="5" t="s">
        <v>21</v>
      </c>
      <c r="D172" s="5" t="s">
        <v>22</v>
      </c>
      <c r="E172" s="5" t="s">
        <v>23</v>
      </c>
      <c r="F172" s="5" t="s">
        <v>581</v>
      </c>
      <c r="G172" s="5" t="s">
        <v>25</v>
      </c>
      <c r="H172" s="6" t="s">
        <v>26</v>
      </c>
      <c r="I172" s="6" t="s">
        <v>138</v>
      </c>
      <c r="J172" s="6" t="s">
        <v>28</v>
      </c>
      <c r="K172" s="5" t="s">
        <v>138</v>
      </c>
      <c r="L172" s="5" t="s">
        <v>473</v>
      </c>
      <c r="M172" s="5" t="s">
        <v>473</v>
      </c>
      <c r="N172" s="5" t="s">
        <v>32</v>
      </c>
      <c r="O172" s="5" t="s">
        <v>33</v>
      </c>
      <c r="P172" s="5" t="s">
        <v>33</v>
      </c>
      <c r="Q172" s="5" t="s">
        <v>34</v>
      </c>
      <c r="R172" s="5" t="s">
        <v>582</v>
      </c>
    </row>
    <row r="173" hidden="1" customHeight="1" spans="1:18">
      <c r="A173" s="4">
        <v>709</v>
      </c>
      <c r="B173" s="4" t="str">
        <f>VLOOKUP(A173,'[1]8月收银台换购'!$B$3:$C$143,2,0)</f>
        <v>四川太极新都区马超东路店</v>
      </c>
      <c r="C173" s="5" t="s">
        <v>21</v>
      </c>
      <c r="D173" s="5" t="s">
        <v>41</v>
      </c>
      <c r="E173" s="5" t="s">
        <v>23</v>
      </c>
      <c r="F173" s="5" t="s">
        <v>583</v>
      </c>
      <c r="G173" s="5" t="s">
        <v>25</v>
      </c>
      <c r="H173" s="6" t="s">
        <v>26</v>
      </c>
      <c r="I173" s="6" t="s">
        <v>138</v>
      </c>
      <c r="J173" s="6" t="s">
        <v>28</v>
      </c>
      <c r="K173" s="5" t="s">
        <v>138</v>
      </c>
      <c r="L173" s="5" t="s">
        <v>473</v>
      </c>
      <c r="M173" s="5" t="s">
        <v>473</v>
      </c>
      <c r="N173" s="5" t="s">
        <v>32</v>
      </c>
      <c r="O173" s="5" t="s">
        <v>33</v>
      </c>
      <c r="P173" s="5" t="s">
        <v>33</v>
      </c>
      <c r="Q173" s="5" t="s">
        <v>34</v>
      </c>
      <c r="R173" s="5" t="s">
        <v>584</v>
      </c>
    </row>
    <row r="174" hidden="1" customHeight="1" spans="1:18">
      <c r="A174" s="4">
        <v>709</v>
      </c>
      <c r="B174" s="4" t="str">
        <f>VLOOKUP(A174,'[1]8月收银台换购'!$B$3:$C$143,2,0)</f>
        <v>四川太极新都区马超东路店</v>
      </c>
      <c r="C174" s="5" t="s">
        <v>21</v>
      </c>
      <c r="D174" s="5" t="s">
        <v>86</v>
      </c>
      <c r="E174" s="5" t="s">
        <v>23</v>
      </c>
      <c r="F174" s="5" t="s">
        <v>585</v>
      </c>
      <c r="G174" s="5" t="s">
        <v>25</v>
      </c>
      <c r="H174" s="6" t="s">
        <v>26</v>
      </c>
      <c r="I174" s="6" t="s">
        <v>138</v>
      </c>
      <c r="J174" s="6" t="s">
        <v>28</v>
      </c>
      <c r="K174" s="5" t="s">
        <v>138</v>
      </c>
      <c r="L174" s="5" t="s">
        <v>473</v>
      </c>
      <c r="M174" s="5" t="s">
        <v>473</v>
      </c>
      <c r="N174" s="5" t="s">
        <v>32</v>
      </c>
      <c r="O174" s="5" t="s">
        <v>33</v>
      </c>
      <c r="P174" s="5" t="s">
        <v>33</v>
      </c>
      <c r="Q174" s="5" t="s">
        <v>34</v>
      </c>
      <c r="R174" s="5" t="s">
        <v>586</v>
      </c>
    </row>
    <row r="175" hidden="1" customHeight="1" spans="1:18">
      <c r="A175" s="4">
        <v>709</v>
      </c>
      <c r="B175" s="4" t="str">
        <f>VLOOKUP(A175,'[1]8月收银台换购'!$B$3:$C$143,2,0)</f>
        <v>四川太极新都区马超东路店</v>
      </c>
      <c r="C175" s="5" t="s">
        <v>21</v>
      </c>
      <c r="D175" s="5" t="s">
        <v>81</v>
      </c>
      <c r="E175" s="5" t="s">
        <v>23</v>
      </c>
      <c r="F175" s="5" t="s">
        <v>587</v>
      </c>
      <c r="G175" s="5" t="s">
        <v>25</v>
      </c>
      <c r="H175" s="6" t="s">
        <v>26</v>
      </c>
      <c r="I175" s="6" t="s">
        <v>138</v>
      </c>
      <c r="J175" s="6" t="s">
        <v>28</v>
      </c>
      <c r="K175" s="5" t="s">
        <v>138</v>
      </c>
      <c r="L175" s="5" t="s">
        <v>473</v>
      </c>
      <c r="M175" s="5" t="s">
        <v>473</v>
      </c>
      <c r="N175" s="5" t="s">
        <v>32</v>
      </c>
      <c r="O175" s="5" t="s">
        <v>33</v>
      </c>
      <c r="P175" s="5" t="s">
        <v>33</v>
      </c>
      <c r="Q175" s="5" t="s">
        <v>34</v>
      </c>
      <c r="R175" s="5" t="s">
        <v>588</v>
      </c>
    </row>
    <row r="176" hidden="1" customHeight="1" spans="1:18">
      <c r="A176" s="4">
        <v>709</v>
      </c>
      <c r="B176" s="4" t="str">
        <f>VLOOKUP(A176,'[1]8月收银台换购'!$B$3:$C$143,2,0)</f>
        <v>四川太极新都区马超东路店</v>
      </c>
      <c r="C176" s="5" t="s">
        <v>21</v>
      </c>
      <c r="D176" s="5" t="s">
        <v>36</v>
      </c>
      <c r="E176" s="5" t="s">
        <v>23</v>
      </c>
      <c r="F176" s="5" t="s">
        <v>589</v>
      </c>
      <c r="G176" s="5" t="s">
        <v>25</v>
      </c>
      <c r="H176" s="6" t="s">
        <v>26</v>
      </c>
      <c r="I176" s="6" t="s">
        <v>138</v>
      </c>
      <c r="J176" s="6" t="s">
        <v>28</v>
      </c>
      <c r="K176" s="5" t="s">
        <v>138</v>
      </c>
      <c r="L176" s="5" t="s">
        <v>473</v>
      </c>
      <c r="M176" s="5" t="s">
        <v>473</v>
      </c>
      <c r="N176" s="5" t="s">
        <v>32</v>
      </c>
      <c r="O176" s="5" t="s">
        <v>33</v>
      </c>
      <c r="P176" s="5" t="s">
        <v>33</v>
      </c>
      <c r="Q176" s="5" t="s">
        <v>34</v>
      </c>
      <c r="R176" s="5" t="s">
        <v>590</v>
      </c>
    </row>
    <row r="177" hidden="1" customHeight="1" spans="1:18">
      <c r="A177" s="4">
        <v>709</v>
      </c>
      <c r="B177" s="4" t="str">
        <f>VLOOKUP(A177,'[1]8月收银台换购'!$B$3:$C$143,2,0)</f>
        <v>四川太极新都区马超东路店</v>
      </c>
      <c r="C177" s="5" t="s">
        <v>21</v>
      </c>
      <c r="D177" s="5" t="s">
        <v>76</v>
      </c>
      <c r="E177" s="5" t="s">
        <v>23</v>
      </c>
      <c r="F177" s="5" t="s">
        <v>591</v>
      </c>
      <c r="G177" s="5" t="s">
        <v>25</v>
      </c>
      <c r="H177" s="6" t="s">
        <v>26</v>
      </c>
      <c r="I177" s="6" t="s">
        <v>138</v>
      </c>
      <c r="J177" s="6" t="s">
        <v>28</v>
      </c>
      <c r="K177" s="5" t="s">
        <v>138</v>
      </c>
      <c r="L177" s="5" t="s">
        <v>473</v>
      </c>
      <c r="M177" s="5" t="s">
        <v>473</v>
      </c>
      <c r="N177" s="5" t="s">
        <v>32</v>
      </c>
      <c r="O177" s="5" t="s">
        <v>33</v>
      </c>
      <c r="P177" s="5" t="s">
        <v>33</v>
      </c>
      <c r="Q177" s="5" t="s">
        <v>34</v>
      </c>
      <c r="R177" s="5" t="s">
        <v>592</v>
      </c>
    </row>
    <row r="178" hidden="1" customHeight="1" spans="1:18">
      <c r="A178" s="4">
        <v>114286</v>
      </c>
      <c r="B178" s="4" t="str">
        <f>VLOOKUP(A178,'[1]8月收银台换购'!$B$3:$C$143,2,0)</f>
        <v>四川太极青羊区光华北五路药店</v>
      </c>
      <c r="C178" s="5" t="s">
        <v>21</v>
      </c>
      <c r="D178" s="5" t="s">
        <v>36</v>
      </c>
      <c r="E178" s="5" t="s">
        <v>23</v>
      </c>
      <c r="F178" s="5" t="s">
        <v>593</v>
      </c>
      <c r="G178" s="5" t="s">
        <v>25</v>
      </c>
      <c r="H178" s="6" t="s">
        <v>26</v>
      </c>
      <c r="I178" s="6" t="s">
        <v>138</v>
      </c>
      <c r="J178" s="6" t="s">
        <v>28</v>
      </c>
      <c r="K178" s="5" t="s">
        <v>138</v>
      </c>
      <c r="L178" s="5" t="s">
        <v>594</v>
      </c>
      <c r="M178" s="5" t="s">
        <v>594</v>
      </c>
      <c r="N178" s="5" t="s">
        <v>175</v>
      </c>
      <c r="O178" s="5" t="s">
        <v>33</v>
      </c>
      <c r="P178" s="5" t="s">
        <v>33</v>
      </c>
      <c r="Q178" s="5" t="s">
        <v>34</v>
      </c>
      <c r="R178" s="5" t="s">
        <v>595</v>
      </c>
    </row>
    <row r="179" hidden="1" customHeight="1" spans="1:18">
      <c r="A179" s="4">
        <v>114286</v>
      </c>
      <c r="B179" s="4" t="str">
        <f>VLOOKUP(A179,'[1]8月收银台换购'!$B$3:$C$143,2,0)</f>
        <v>四川太极青羊区光华北五路药店</v>
      </c>
      <c r="C179" s="5" t="s">
        <v>21</v>
      </c>
      <c r="D179" s="5" t="s">
        <v>76</v>
      </c>
      <c r="E179" s="5" t="s">
        <v>23</v>
      </c>
      <c r="F179" s="5" t="s">
        <v>596</v>
      </c>
      <c r="G179" s="5" t="s">
        <v>25</v>
      </c>
      <c r="H179" s="6" t="s">
        <v>26</v>
      </c>
      <c r="I179" s="6" t="s">
        <v>138</v>
      </c>
      <c r="J179" s="6" t="s">
        <v>28</v>
      </c>
      <c r="K179" s="5" t="s">
        <v>138</v>
      </c>
      <c r="L179" s="5" t="s">
        <v>594</v>
      </c>
      <c r="M179" s="5" t="s">
        <v>594</v>
      </c>
      <c r="N179" s="5" t="s">
        <v>175</v>
      </c>
      <c r="O179" s="5" t="s">
        <v>33</v>
      </c>
      <c r="P179" s="5" t="s">
        <v>33</v>
      </c>
      <c r="Q179" s="5" t="s">
        <v>34</v>
      </c>
      <c r="R179" s="5" t="s">
        <v>597</v>
      </c>
    </row>
    <row r="180" hidden="1" customHeight="1" spans="1:18">
      <c r="A180" s="4">
        <v>114286</v>
      </c>
      <c r="B180" s="4" t="str">
        <f>VLOOKUP(A180,'[1]8月收银台换购'!$B$3:$C$143,2,0)</f>
        <v>四川太极青羊区光华北五路药店</v>
      </c>
      <c r="C180" s="5" t="s">
        <v>21</v>
      </c>
      <c r="D180" s="5" t="s">
        <v>71</v>
      </c>
      <c r="E180" s="5" t="s">
        <v>23</v>
      </c>
      <c r="F180" s="5" t="s">
        <v>598</v>
      </c>
      <c r="G180" s="5" t="s">
        <v>25</v>
      </c>
      <c r="H180" s="6" t="s">
        <v>26</v>
      </c>
      <c r="I180" s="6" t="s">
        <v>138</v>
      </c>
      <c r="J180" s="6" t="s">
        <v>28</v>
      </c>
      <c r="K180" s="5" t="s">
        <v>138</v>
      </c>
      <c r="L180" s="5" t="s">
        <v>594</v>
      </c>
      <c r="M180" s="5" t="s">
        <v>594</v>
      </c>
      <c r="N180" s="5" t="s">
        <v>175</v>
      </c>
      <c r="O180" s="5" t="s">
        <v>33</v>
      </c>
      <c r="P180" s="5" t="s">
        <v>33</v>
      </c>
      <c r="Q180" s="5" t="s">
        <v>34</v>
      </c>
      <c r="R180" s="5" t="s">
        <v>599</v>
      </c>
    </row>
    <row r="181" hidden="1" customHeight="1" spans="1:18">
      <c r="A181" s="4">
        <v>114286</v>
      </c>
      <c r="B181" s="4" t="str">
        <f>VLOOKUP(A181,'[1]8月收银台换购'!$B$3:$C$143,2,0)</f>
        <v>四川太极青羊区光华北五路药店</v>
      </c>
      <c r="C181" s="5" t="s">
        <v>21</v>
      </c>
      <c r="D181" s="5" t="s">
        <v>66</v>
      </c>
      <c r="E181" s="5" t="s">
        <v>23</v>
      </c>
      <c r="F181" s="5" t="s">
        <v>600</v>
      </c>
      <c r="G181" s="5" t="s">
        <v>25</v>
      </c>
      <c r="H181" s="6" t="s">
        <v>26</v>
      </c>
      <c r="I181" s="6" t="s">
        <v>138</v>
      </c>
      <c r="J181" s="6" t="s">
        <v>28</v>
      </c>
      <c r="K181" s="5" t="s">
        <v>138</v>
      </c>
      <c r="L181" s="5" t="s">
        <v>594</v>
      </c>
      <c r="M181" s="5" t="s">
        <v>594</v>
      </c>
      <c r="N181" s="5" t="s">
        <v>175</v>
      </c>
      <c r="O181" s="5" t="s">
        <v>33</v>
      </c>
      <c r="P181" s="5" t="s">
        <v>33</v>
      </c>
      <c r="Q181" s="5" t="s">
        <v>34</v>
      </c>
      <c r="R181" s="5" t="s">
        <v>601</v>
      </c>
    </row>
    <row r="182" hidden="1" customHeight="1" spans="1:18">
      <c r="A182" s="4">
        <v>114286</v>
      </c>
      <c r="B182" s="4" t="str">
        <f>VLOOKUP(A182,'[1]8月收银台换购'!$B$3:$C$143,2,0)</f>
        <v>四川太极青羊区光华北五路药店</v>
      </c>
      <c r="C182" s="5" t="s">
        <v>21</v>
      </c>
      <c r="D182" s="5" t="s">
        <v>61</v>
      </c>
      <c r="E182" s="5" t="s">
        <v>23</v>
      </c>
      <c r="F182" s="5" t="s">
        <v>602</v>
      </c>
      <c r="G182" s="5" t="s">
        <v>25</v>
      </c>
      <c r="H182" s="6" t="s">
        <v>26</v>
      </c>
      <c r="I182" s="6" t="s">
        <v>138</v>
      </c>
      <c r="J182" s="6" t="s">
        <v>28</v>
      </c>
      <c r="K182" s="5" t="s">
        <v>138</v>
      </c>
      <c r="L182" s="5" t="s">
        <v>594</v>
      </c>
      <c r="M182" s="5" t="s">
        <v>594</v>
      </c>
      <c r="N182" s="5" t="s">
        <v>175</v>
      </c>
      <c r="O182" s="5" t="s">
        <v>33</v>
      </c>
      <c r="P182" s="5" t="s">
        <v>33</v>
      </c>
      <c r="Q182" s="5" t="s">
        <v>34</v>
      </c>
      <c r="R182" s="5" t="s">
        <v>603</v>
      </c>
    </row>
    <row r="183" hidden="1" customHeight="1" spans="1:18">
      <c r="A183" s="4">
        <v>114286</v>
      </c>
      <c r="B183" s="4" t="str">
        <f>VLOOKUP(A183,'[1]8月收银台换购'!$B$3:$C$143,2,0)</f>
        <v>四川太极青羊区光华北五路药店</v>
      </c>
      <c r="C183" s="5" t="s">
        <v>21</v>
      </c>
      <c r="D183" s="5" t="s">
        <v>56</v>
      </c>
      <c r="E183" s="5" t="s">
        <v>23</v>
      </c>
      <c r="F183" s="5" t="s">
        <v>604</v>
      </c>
      <c r="G183" s="5" t="s">
        <v>25</v>
      </c>
      <c r="H183" s="6" t="s">
        <v>26</v>
      </c>
      <c r="I183" s="6" t="s">
        <v>138</v>
      </c>
      <c r="J183" s="6" t="s">
        <v>28</v>
      </c>
      <c r="K183" s="5" t="s">
        <v>138</v>
      </c>
      <c r="L183" s="5" t="s">
        <v>594</v>
      </c>
      <c r="M183" s="5" t="s">
        <v>594</v>
      </c>
      <c r="N183" s="5" t="s">
        <v>175</v>
      </c>
      <c r="O183" s="5" t="s">
        <v>33</v>
      </c>
      <c r="P183" s="5" t="s">
        <v>33</v>
      </c>
      <c r="Q183" s="5" t="s">
        <v>34</v>
      </c>
      <c r="R183" s="5" t="s">
        <v>605</v>
      </c>
    </row>
    <row r="184" hidden="1" customHeight="1" spans="1:18">
      <c r="A184" s="4">
        <v>114286</v>
      </c>
      <c r="B184" s="4" t="str">
        <f>VLOOKUP(A184,'[1]8月收银台换购'!$B$3:$C$143,2,0)</f>
        <v>四川太极青羊区光华北五路药店</v>
      </c>
      <c r="C184" s="5" t="s">
        <v>21</v>
      </c>
      <c r="D184" s="5" t="s">
        <v>51</v>
      </c>
      <c r="E184" s="5" t="s">
        <v>23</v>
      </c>
      <c r="F184" s="5" t="s">
        <v>606</v>
      </c>
      <c r="G184" s="5" t="s">
        <v>25</v>
      </c>
      <c r="H184" s="6" t="s">
        <v>26</v>
      </c>
      <c r="I184" s="6" t="s">
        <v>138</v>
      </c>
      <c r="J184" s="6" t="s">
        <v>28</v>
      </c>
      <c r="K184" s="5" t="s">
        <v>138</v>
      </c>
      <c r="L184" s="5" t="s">
        <v>594</v>
      </c>
      <c r="M184" s="5" t="s">
        <v>594</v>
      </c>
      <c r="N184" s="5" t="s">
        <v>175</v>
      </c>
      <c r="O184" s="5" t="s">
        <v>33</v>
      </c>
      <c r="P184" s="5" t="s">
        <v>33</v>
      </c>
      <c r="Q184" s="5" t="s">
        <v>34</v>
      </c>
      <c r="R184" s="5" t="s">
        <v>607</v>
      </c>
    </row>
    <row r="185" hidden="1" customHeight="1" spans="1:18">
      <c r="A185" s="4">
        <v>114286</v>
      </c>
      <c r="B185" s="4" t="str">
        <f>VLOOKUP(A185,'[1]8月收银台换购'!$B$3:$C$143,2,0)</f>
        <v>四川太极青羊区光华北五路药店</v>
      </c>
      <c r="C185" s="5" t="s">
        <v>21</v>
      </c>
      <c r="D185" s="5" t="s">
        <v>46</v>
      </c>
      <c r="E185" s="5" t="s">
        <v>23</v>
      </c>
      <c r="F185" s="5" t="s">
        <v>608</v>
      </c>
      <c r="G185" s="5" t="s">
        <v>25</v>
      </c>
      <c r="H185" s="6" t="s">
        <v>26</v>
      </c>
      <c r="I185" s="6" t="s">
        <v>138</v>
      </c>
      <c r="J185" s="6" t="s">
        <v>28</v>
      </c>
      <c r="K185" s="5" t="s">
        <v>138</v>
      </c>
      <c r="L185" s="5" t="s">
        <v>594</v>
      </c>
      <c r="M185" s="5" t="s">
        <v>594</v>
      </c>
      <c r="N185" s="5" t="s">
        <v>175</v>
      </c>
      <c r="O185" s="5" t="s">
        <v>33</v>
      </c>
      <c r="P185" s="5" t="s">
        <v>33</v>
      </c>
      <c r="Q185" s="5" t="s">
        <v>34</v>
      </c>
      <c r="R185" s="5" t="s">
        <v>609</v>
      </c>
    </row>
    <row r="186" hidden="1" customHeight="1" spans="1:18">
      <c r="A186" s="4">
        <v>387</v>
      </c>
      <c r="B186" s="4" t="str">
        <f>VLOOKUP(A186,'[1]8月收银台换购'!$B$3:$C$143,2,0)</f>
        <v>新乐中街</v>
      </c>
      <c r="C186" s="5" t="s">
        <v>21</v>
      </c>
      <c r="D186" s="5" t="s">
        <v>36</v>
      </c>
      <c r="E186" s="5" t="s">
        <v>23</v>
      </c>
      <c r="F186" s="5" t="s">
        <v>610</v>
      </c>
      <c r="G186" s="5" t="s">
        <v>25</v>
      </c>
      <c r="H186" s="6" t="s">
        <v>26</v>
      </c>
      <c r="I186" s="6" t="s">
        <v>138</v>
      </c>
      <c r="J186" s="6" t="s">
        <v>28</v>
      </c>
      <c r="K186" s="5" t="s">
        <v>138</v>
      </c>
      <c r="L186" s="5" t="s">
        <v>611</v>
      </c>
      <c r="M186" s="5" t="s">
        <v>611</v>
      </c>
      <c r="N186" s="5" t="s">
        <v>140</v>
      </c>
      <c r="O186" s="5" t="s">
        <v>33</v>
      </c>
      <c r="P186" s="5" t="s">
        <v>33</v>
      </c>
      <c r="Q186" s="5" t="s">
        <v>34</v>
      </c>
      <c r="R186" s="5" t="s">
        <v>612</v>
      </c>
    </row>
    <row r="187" hidden="1" customHeight="1" spans="1:18">
      <c r="A187" s="4">
        <v>387</v>
      </c>
      <c r="B187" s="4" t="str">
        <f>VLOOKUP(A187,'[1]8月收银台换购'!$B$3:$C$143,2,0)</f>
        <v>新乐中街</v>
      </c>
      <c r="C187" s="5" t="s">
        <v>21</v>
      </c>
      <c r="D187" s="5" t="s">
        <v>56</v>
      </c>
      <c r="E187" s="5" t="s">
        <v>23</v>
      </c>
      <c r="F187" s="5" t="s">
        <v>613</v>
      </c>
      <c r="G187" s="5" t="s">
        <v>25</v>
      </c>
      <c r="H187" s="6" t="s">
        <v>26</v>
      </c>
      <c r="I187" s="6" t="s">
        <v>138</v>
      </c>
      <c r="J187" s="6" t="s">
        <v>28</v>
      </c>
      <c r="K187" s="5" t="s">
        <v>138</v>
      </c>
      <c r="L187" s="5" t="s">
        <v>611</v>
      </c>
      <c r="M187" s="5" t="s">
        <v>611</v>
      </c>
      <c r="N187" s="5" t="s">
        <v>140</v>
      </c>
      <c r="O187" s="5" t="s">
        <v>33</v>
      </c>
      <c r="P187" s="5" t="s">
        <v>33</v>
      </c>
      <c r="Q187" s="5" t="s">
        <v>34</v>
      </c>
      <c r="R187" s="5" t="s">
        <v>614</v>
      </c>
    </row>
    <row r="188" hidden="1" customHeight="1" spans="1:18">
      <c r="A188" s="4">
        <v>118074</v>
      </c>
      <c r="B188" s="4" t="str">
        <f>VLOOKUP(A188,'[1]8月收银台换购'!$B$3:$C$143,2,0)</f>
        <v>四川太极高新区泰和二街药店</v>
      </c>
      <c r="C188" s="5" t="s">
        <v>21</v>
      </c>
      <c r="D188" s="5" t="s">
        <v>22</v>
      </c>
      <c r="E188" s="5" t="s">
        <v>23</v>
      </c>
      <c r="F188" s="5" t="s">
        <v>615</v>
      </c>
      <c r="G188" s="5" t="s">
        <v>25</v>
      </c>
      <c r="H188" s="6" t="s">
        <v>26</v>
      </c>
      <c r="I188" s="6" t="s">
        <v>138</v>
      </c>
      <c r="J188" s="6" t="s">
        <v>28</v>
      </c>
      <c r="K188" s="5" t="s">
        <v>138</v>
      </c>
      <c r="L188" s="5" t="s">
        <v>616</v>
      </c>
      <c r="M188" s="5" t="s">
        <v>616</v>
      </c>
      <c r="N188" s="5" t="s">
        <v>140</v>
      </c>
      <c r="O188" s="5" t="s">
        <v>33</v>
      </c>
      <c r="P188" s="5" t="s">
        <v>33</v>
      </c>
      <c r="Q188" s="5" t="s">
        <v>34</v>
      </c>
      <c r="R188" s="5" t="s">
        <v>617</v>
      </c>
    </row>
    <row r="189" hidden="1" customHeight="1" spans="1:18">
      <c r="A189" s="4">
        <v>118074</v>
      </c>
      <c r="B189" s="4" t="str">
        <f>VLOOKUP(A189,'[1]8月收银台换购'!$B$3:$C$143,2,0)</f>
        <v>四川太极高新区泰和二街药店</v>
      </c>
      <c r="C189" s="5" t="s">
        <v>21</v>
      </c>
      <c r="D189" s="5" t="s">
        <v>41</v>
      </c>
      <c r="E189" s="5" t="s">
        <v>23</v>
      </c>
      <c r="F189" s="5" t="s">
        <v>618</v>
      </c>
      <c r="G189" s="5" t="s">
        <v>25</v>
      </c>
      <c r="H189" s="6" t="s">
        <v>26</v>
      </c>
      <c r="I189" s="6" t="s">
        <v>138</v>
      </c>
      <c r="J189" s="6" t="s">
        <v>28</v>
      </c>
      <c r="K189" s="5" t="s">
        <v>138</v>
      </c>
      <c r="L189" s="5" t="s">
        <v>616</v>
      </c>
      <c r="M189" s="5" t="s">
        <v>616</v>
      </c>
      <c r="N189" s="5" t="s">
        <v>140</v>
      </c>
      <c r="O189" s="5" t="s">
        <v>33</v>
      </c>
      <c r="P189" s="5" t="s">
        <v>33</v>
      </c>
      <c r="Q189" s="5" t="s">
        <v>34</v>
      </c>
      <c r="R189" s="5" t="s">
        <v>619</v>
      </c>
    </row>
    <row r="190" hidden="1" customHeight="1" spans="1:18">
      <c r="A190" s="4">
        <v>118074</v>
      </c>
      <c r="B190" s="4" t="str">
        <f>VLOOKUP(A190,'[1]8月收银台换购'!$B$3:$C$143,2,0)</f>
        <v>四川太极高新区泰和二街药店</v>
      </c>
      <c r="C190" s="5" t="s">
        <v>21</v>
      </c>
      <c r="D190" s="5" t="s">
        <v>86</v>
      </c>
      <c r="E190" s="5" t="s">
        <v>23</v>
      </c>
      <c r="F190" s="5" t="s">
        <v>620</v>
      </c>
      <c r="G190" s="5" t="s">
        <v>25</v>
      </c>
      <c r="H190" s="6" t="s">
        <v>26</v>
      </c>
      <c r="I190" s="6" t="s">
        <v>138</v>
      </c>
      <c r="J190" s="6" t="s">
        <v>28</v>
      </c>
      <c r="K190" s="5" t="s">
        <v>138</v>
      </c>
      <c r="L190" s="5" t="s">
        <v>616</v>
      </c>
      <c r="M190" s="5" t="s">
        <v>616</v>
      </c>
      <c r="N190" s="5" t="s">
        <v>140</v>
      </c>
      <c r="O190" s="5" t="s">
        <v>33</v>
      </c>
      <c r="P190" s="5" t="s">
        <v>33</v>
      </c>
      <c r="Q190" s="5" t="s">
        <v>34</v>
      </c>
      <c r="R190" s="5" t="s">
        <v>621</v>
      </c>
    </row>
    <row r="191" hidden="1" customHeight="1" spans="1:18">
      <c r="A191" s="4">
        <v>118074</v>
      </c>
      <c r="B191" s="4" t="str">
        <f>VLOOKUP(A191,'[1]8月收银台换购'!$B$3:$C$143,2,0)</f>
        <v>四川太极高新区泰和二街药店</v>
      </c>
      <c r="C191" s="5" t="s">
        <v>21</v>
      </c>
      <c r="D191" s="5" t="s">
        <v>81</v>
      </c>
      <c r="E191" s="5" t="s">
        <v>23</v>
      </c>
      <c r="F191" s="5" t="s">
        <v>622</v>
      </c>
      <c r="G191" s="5" t="s">
        <v>25</v>
      </c>
      <c r="H191" s="6" t="s">
        <v>26</v>
      </c>
      <c r="I191" s="6" t="s">
        <v>138</v>
      </c>
      <c r="J191" s="6" t="s">
        <v>28</v>
      </c>
      <c r="K191" s="5" t="s">
        <v>138</v>
      </c>
      <c r="L191" s="5" t="s">
        <v>616</v>
      </c>
      <c r="M191" s="5" t="s">
        <v>616</v>
      </c>
      <c r="N191" s="5" t="s">
        <v>140</v>
      </c>
      <c r="O191" s="5" t="s">
        <v>33</v>
      </c>
      <c r="P191" s="5" t="s">
        <v>33</v>
      </c>
      <c r="Q191" s="5" t="s">
        <v>34</v>
      </c>
      <c r="R191" s="5" t="s">
        <v>623</v>
      </c>
    </row>
    <row r="192" hidden="1" customHeight="1" spans="1:18">
      <c r="A192" s="4">
        <v>118074</v>
      </c>
      <c r="B192" s="4" t="str">
        <f>VLOOKUP(A192,'[1]8月收银台换购'!$B$3:$C$143,2,0)</f>
        <v>四川太极高新区泰和二街药店</v>
      </c>
      <c r="C192" s="5" t="s">
        <v>21</v>
      </c>
      <c r="D192" s="5" t="s">
        <v>71</v>
      </c>
      <c r="E192" s="5" t="s">
        <v>23</v>
      </c>
      <c r="F192" s="5" t="s">
        <v>624</v>
      </c>
      <c r="G192" s="5" t="s">
        <v>25</v>
      </c>
      <c r="H192" s="6" t="s">
        <v>26</v>
      </c>
      <c r="I192" s="6" t="s">
        <v>138</v>
      </c>
      <c r="J192" s="6" t="s">
        <v>28</v>
      </c>
      <c r="K192" s="5" t="s">
        <v>138</v>
      </c>
      <c r="L192" s="5" t="s">
        <v>616</v>
      </c>
      <c r="M192" s="5" t="s">
        <v>616</v>
      </c>
      <c r="N192" s="5" t="s">
        <v>140</v>
      </c>
      <c r="O192" s="5" t="s">
        <v>33</v>
      </c>
      <c r="P192" s="5" t="s">
        <v>33</v>
      </c>
      <c r="Q192" s="5" t="s">
        <v>34</v>
      </c>
      <c r="R192" s="5" t="s">
        <v>625</v>
      </c>
    </row>
    <row r="193" hidden="1" customHeight="1" spans="1:18">
      <c r="A193" s="4">
        <v>118074</v>
      </c>
      <c r="B193" s="4" t="str">
        <f>VLOOKUP(A193,'[1]8月收银台换购'!$B$3:$C$143,2,0)</f>
        <v>四川太极高新区泰和二街药店</v>
      </c>
      <c r="C193" s="5" t="s">
        <v>21</v>
      </c>
      <c r="D193" s="5" t="s">
        <v>66</v>
      </c>
      <c r="E193" s="5" t="s">
        <v>23</v>
      </c>
      <c r="F193" s="5" t="s">
        <v>626</v>
      </c>
      <c r="G193" s="5" t="s">
        <v>25</v>
      </c>
      <c r="H193" s="6" t="s">
        <v>26</v>
      </c>
      <c r="I193" s="6" t="s">
        <v>138</v>
      </c>
      <c r="J193" s="6" t="s">
        <v>28</v>
      </c>
      <c r="K193" s="5" t="s">
        <v>138</v>
      </c>
      <c r="L193" s="5" t="s">
        <v>616</v>
      </c>
      <c r="M193" s="5" t="s">
        <v>616</v>
      </c>
      <c r="N193" s="5" t="s">
        <v>140</v>
      </c>
      <c r="O193" s="5" t="s">
        <v>33</v>
      </c>
      <c r="P193" s="5" t="s">
        <v>33</v>
      </c>
      <c r="Q193" s="5" t="s">
        <v>34</v>
      </c>
      <c r="R193" s="5" t="s">
        <v>627</v>
      </c>
    </row>
    <row r="194" hidden="1" customHeight="1" spans="1:18">
      <c r="A194" s="4">
        <v>118074</v>
      </c>
      <c r="B194" s="4" t="str">
        <f>VLOOKUP(A194,'[1]8月收银台换购'!$B$3:$C$143,2,0)</f>
        <v>四川太极高新区泰和二街药店</v>
      </c>
      <c r="C194" s="5" t="s">
        <v>21</v>
      </c>
      <c r="D194" s="5" t="s">
        <v>61</v>
      </c>
      <c r="E194" s="5" t="s">
        <v>23</v>
      </c>
      <c r="F194" s="5" t="s">
        <v>628</v>
      </c>
      <c r="G194" s="5" t="s">
        <v>25</v>
      </c>
      <c r="H194" s="6" t="s">
        <v>26</v>
      </c>
      <c r="I194" s="6" t="s">
        <v>138</v>
      </c>
      <c r="J194" s="6" t="s">
        <v>28</v>
      </c>
      <c r="K194" s="5" t="s">
        <v>138</v>
      </c>
      <c r="L194" s="5" t="s">
        <v>616</v>
      </c>
      <c r="M194" s="5" t="s">
        <v>616</v>
      </c>
      <c r="N194" s="5" t="s">
        <v>140</v>
      </c>
      <c r="O194" s="5" t="s">
        <v>33</v>
      </c>
      <c r="P194" s="5" t="s">
        <v>33</v>
      </c>
      <c r="Q194" s="5" t="s">
        <v>34</v>
      </c>
      <c r="R194" s="5" t="s">
        <v>629</v>
      </c>
    </row>
    <row r="195" hidden="1" customHeight="1" spans="1:18">
      <c r="A195" s="4">
        <v>118074</v>
      </c>
      <c r="B195" s="4" t="str">
        <f>VLOOKUP(A195,'[1]8月收银台换购'!$B$3:$C$143,2,0)</f>
        <v>四川太极高新区泰和二街药店</v>
      </c>
      <c r="C195" s="5" t="s">
        <v>21</v>
      </c>
      <c r="D195" s="5" t="s">
        <v>56</v>
      </c>
      <c r="E195" s="5" t="s">
        <v>23</v>
      </c>
      <c r="F195" s="5" t="s">
        <v>630</v>
      </c>
      <c r="G195" s="5" t="s">
        <v>25</v>
      </c>
      <c r="H195" s="6" t="s">
        <v>26</v>
      </c>
      <c r="I195" s="6" t="s">
        <v>138</v>
      </c>
      <c r="J195" s="6" t="s">
        <v>28</v>
      </c>
      <c r="K195" s="5" t="s">
        <v>138</v>
      </c>
      <c r="L195" s="5" t="s">
        <v>616</v>
      </c>
      <c r="M195" s="5" t="s">
        <v>616</v>
      </c>
      <c r="N195" s="5" t="s">
        <v>140</v>
      </c>
      <c r="O195" s="5" t="s">
        <v>33</v>
      </c>
      <c r="P195" s="5" t="s">
        <v>33</v>
      </c>
      <c r="Q195" s="5" t="s">
        <v>34</v>
      </c>
      <c r="R195" s="5" t="s">
        <v>631</v>
      </c>
    </row>
    <row r="196" hidden="1" customHeight="1" spans="1:18">
      <c r="A196" s="4">
        <v>118074</v>
      </c>
      <c r="B196" s="4" t="str">
        <f>VLOOKUP(A196,'[1]8月收银台换购'!$B$3:$C$143,2,0)</f>
        <v>四川太极高新区泰和二街药店</v>
      </c>
      <c r="C196" s="5" t="s">
        <v>21</v>
      </c>
      <c r="D196" s="5" t="s">
        <v>51</v>
      </c>
      <c r="E196" s="5" t="s">
        <v>23</v>
      </c>
      <c r="F196" s="5" t="s">
        <v>632</v>
      </c>
      <c r="G196" s="5" t="s">
        <v>25</v>
      </c>
      <c r="H196" s="6" t="s">
        <v>26</v>
      </c>
      <c r="I196" s="6" t="s">
        <v>138</v>
      </c>
      <c r="J196" s="6" t="s">
        <v>28</v>
      </c>
      <c r="K196" s="5" t="s">
        <v>138</v>
      </c>
      <c r="L196" s="5" t="s">
        <v>616</v>
      </c>
      <c r="M196" s="5" t="s">
        <v>616</v>
      </c>
      <c r="N196" s="5" t="s">
        <v>140</v>
      </c>
      <c r="O196" s="5" t="s">
        <v>33</v>
      </c>
      <c r="P196" s="5" t="s">
        <v>33</v>
      </c>
      <c r="Q196" s="5" t="s">
        <v>34</v>
      </c>
      <c r="R196" s="5" t="s">
        <v>633</v>
      </c>
    </row>
    <row r="197" hidden="1" customHeight="1" spans="1:18">
      <c r="A197" s="4">
        <v>118074</v>
      </c>
      <c r="B197" s="4" t="str">
        <f>VLOOKUP(A197,'[1]8月收银台换购'!$B$3:$C$143,2,0)</f>
        <v>四川太极高新区泰和二街药店</v>
      </c>
      <c r="C197" s="5" t="s">
        <v>21</v>
      </c>
      <c r="D197" s="5" t="s">
        <v>46</v>
      </c>
      <c r="E197" s="5" t="s">
        <v>23</v>
      </c>
      <c r="F197" s="5" t="s">
        <v>634</v>
      </c>
      <c r="G197" s="5" t="s">
        <v>25</v>
      </c>
      <c r="H197" s="6" t="s">
        <v>26</v>
      </c>
      <c r="I197" s="6" t="s">
        <v>138</v>
      </c>
      <c r="J197" s="6" t="s">
        <v>28</v>
      </c>
      <c r="K197" s="5" t="s">
        <v>138</v>
      </c>
      <c r="L197" s="5" t="s">
        <v>616</v>
      </c>
      <c r="M197" s="5" t="s">
        <v>616</v>
      </c>
      <c r="N197" s="5" t="s">
        <v>140</v>
      </c>
      <c r="O197" s="5" t="s">
        <v>33</v>
      </c>
      <c r="P197" s="5" t="s">
        <v>33</v>
      </c>
      <c r="Q197" s="5" t="s">
        <v>34</v>
      </c>
      <c r="R197" s="5" t="s">
        <v>635</v>
      </c>
    </row>
    <row r="198" hidden="1" customHeight="1" spans="1:18">
      <c r="A198" s="4">
        <v>733</v>
      </c>
      <c r="B198" s="4" t="str">
        <f>VLOOKUP(A198,'[1]8月收银台换购'!$B$3:$C$143,2,0)</f>
        <v>四川太极双流区东升街道三强西路药店</v>
      </c>
      <c r="C198" s="5" t="s">
        <v>21</v>
      </c>
      <c r="D198" s="5" t="s">
        <v>61</v>
      </c>
      <c r="E198" s="5" t="s">
        <v>23</v>
      </c>
      <c r="F198" s="5" t="s">
        <v>636</v>
      </c>
      <c r="G198" s="5" t="s">
        <v>25</v>
      </c>
      <c r="H198" s="6" t="s">
        <v>26</v>
      </c>
      <c r="I198" s="6" t="s">
        <v>138</v>
      </c>
      <c r="J198" s="6" t="s">
        <v>28</v>
      </c>
      <c r="K198" s="5" t="s">
        <v>138</v>
      </c>
      <c r="L198" s="5" t="s">
        <v>637</v>
      </c>
      <c r="M198" s="5" t="s">
        <v>140</v>
      </c>
      <c r="N198" s="5" t="s">
        <v>140</v>
      </c>
      <c r="O198" s="5" t="s">
        <v>33</v>
      </c>
      <c r="P198" s="5" t="s">
        <v>33</v>
      </c>
      <c r="Q198" s="5" t="s">
        <v>34</v>
      </c>
      <c r="R198" s="5" t="s">
        <v>638</v>
      </c>
    </row>
    <row r="199" hidden="1" customHeight="1" spans="1:18">
      <c r="A199" s="4">
        <v>746</v>
      </c>
      <c r="B199" s="4" t="str">
        <f>VLOOKUP(A199,'[1]8月收银台换购'!$B$3:$C$143,2,0)</f>
        <v>四川太极大邑县晋原镇内蒙古大道桃源药店</v>
      </c>
      <c r="C199" s="5" t="s">
        <v>21</v>
      </c>
      <c r="D199" s="5" t="s">
        <v>71</v>
      </c>
      <c r="E199" s="5" t="s">
        <v>23</v>
      </c>
      <c r="F199" s="5" t="s">
        <v>639</v>
      </c>
      <c r="G199" s="5" t="s">
        <v>25</v>
      </c>
      <c r="H199" s="6" t="s">
        <v>26</v>
      </c>
      <c r="I199" s="6" t="s">
        <v>138</v>
      </c>
      <c r="J199" s="6" t="s">
        <v>28</v>
      </c>
      <c r="K199" s="5" t="s">
        <v>138</v>
      </c>
      <c r="L199" s="5" t="s">
        <v>640</v>
      </c>
      <c r="M199" s="5" t="s">
        <v>437</v>
      </c>
      <c r="N199" s="5" t="s">
        <v>437</v>
      </c>
      <c r="O199" s="5" t="s">
        <v>33</v>
      </c>
      <c r="P199" s="5" t="s">
        <v>33</v>
      </c>
      <c r="Q199" s="5" t="s">
        <v>34</v>
      </c>
      <c r="R199" s="5" t="s">
        <v>641</v>
      </c>
    </row>
    <row r="200" hidden="1" customHeight="1" spans="1:18">
      <c r="A200" s="4">
        <v>114286</v>
      </c>
      <c r="B200" s="4" t="str">
        <f>VLOOKUP(A200,'[1]8月收银台换购'!$B$3:$C$143,2,0)</f>
        <v>四川太极青羊区光华北五路药店</v>
      </c>
      <c r="C200" s="5" t="s">
        <v>21</v>
      </c>
      <c r="D200" s="5" t="s">
        <v>22</v>
      </c>
      <c r="E200" s="5" t="s">
        <v>23</v>
      </c>
      <c r="F200" s="5" t="s">
        <v>642</v>
      </c>
      <c r="G200" s="5" t="s">
        <v>25</v>
      </c>
      <c r="H200" s="6" t="s">
        <v>26</v>
      </c>
      <c r="I200" s="6" t="s">
        <v>138</v>
      </c>
      <c r="J200" s="6" t="s">
        <v>28</v>
      </c>
      <c r="K200" s="5" t="s">
        <v>138</v>
      </c>
      <c r="L200" s="5" t="s">
        <v>594</v>
      </c>
      <c r="M200" s="5" t="s">
        <v>594</v>
      </c>
      <c r="N200" s="5" t="s">
        <v>175</v>
      </c>
      <c r="O200" s="5" t="s">
        <v>33</v>
      </c>
      <c r="P200" s="5" t="s">
        <v>33</v>
      </c>
      <c r="Q200" s="5" t="s">
        <v>34</v>
      </c>
      <c r="R200" s="5" t="s">
        <v>643</v>
      </c>
    </row>
    <row r="201" hidden="1" customHeight="1" spans="1:18">
      <c r="A201" s="4">
        <v>114286</v>
      </c>
      <c r="B201" s="4" t="str">
        <f>VLOOKUP(A201,'[1]8月收银台换购'!$B$3:$C$143,2,0)</f>
        <v>四川太极青羊区光华北五路药店</v>
      </c>
      <c r="C201" s="5" t="s">
        <v>21</v>
      </c>
      <c r="D201" s="5" t="s">
        <v>41</v>
      </c>
      <c r="E201" s="5" t="s">
        <v>23</v>
      </c>
      <c r="F201" s="5" t="s">
        <v>644</v>
      </c>
      <c r="G201" s="5" t="s">
        <v>25</v>
      </c>
      <c r="H201" s="6" t="s">
        <v>26</v>
      </c>
      <c r="I201" s="6" t="s">
        <v>138</v>
      </c>
      <c r="J201" s="6" t="s">
        <v>28</v>
      </c>
      <c r="K201" s="5" t="s">
        <v>138</v>
      </c>
      <c r="L201" s="5" t="s">
        <v>594</v>
      </c>
      <c r="M201" s="5" t="s">
        <v>594</v>
      </c>
      <c r="N201" s="5" t="s">
        <v>175</v>
      </c>
      <c r="O201" s="5" t="s">
        <v>33</v>
      </c>
      <c r="P201" s="5" t="s">
        <v>33</v>
      </c>
      <c r="Q201" s="5" t="s">
        <v>34</v>
      </c>
      <c r="R201" s="5" t="s">
        <v>645</v>
      </c>
    </row>
    <row r="202" hidden="1" customHeight="1" spans="1:18">
      <c r="A202" s="4">
        <v>114286</v>
      </c>
      <c r="B202" s="4" t="str">
        <f>VLOOKUP(A202,'[1]8月收银台换购'!$B$3:$C$143,2,0)</f>
        <v>四川太极青羊区光华北五路药店</v>
      </c>
      <c r="C202" s="5" t="s">
        <v>21</v>
      </c>
      <c r="D202" s="5" t="s">
        <v>86</v>
      </c>
      <c r="E202" s="5" t="s">
        <v>23</v>
      </c>
      <c r="F202" s="5" t="s">
        <v>646</v>
      </c>
      <c r="G202" s="5" t="s">
        <v>25</v>
      </c>
      <c r="H202" s="6" t="s">
        <v>26</v>
      </c>
      <c r="I202" s="6" t="s">
        <v>138</v>
      </c>
      <c r="J202" s="6" t="s">
        <v>28</v>
      </c>
      <c r="K202" s="5" t="s">
        <v>138</v>
      </c>
      <c r="L202" s="5" t="s">
        <v>594</v>
      </c>
      <c r="M202" s="5" t="s">
        <v>594</v>
      </c>
      <c r="N202" s="5" t="s">
        <v>175</v>
      </c>
      <c r="O202" s="5" t="s">
        <v>33</v>
      </c>
      <c r="P202" s="5" t="s">
        <v>33</v>
      </c>
      <c r="Q202" s="5" t="s">
        <v>34</v>
      </c>
      <c r="R202" s="5" t="s">
        <v>647</v>
      </c>
    </row>
    <row r="203" hidden="1" customHeight="1" spans="1:18">
      <c r="A203" s="4">
        <v>114286</v>
      </c>
      <c r="B203" s="4" t="str">
        <f>VLOOKUP(A203,'[1]8月收银台换购'!$B$3:$C$143,2,0)</f>
        <v>四川太极青羊区光华北五路药店</v>
      </c>
      <c r="C203" s="5" t="s">
        <v>21</v>
      </c>
      <c r="D203" s="5" t="s">
        <v>81</v>
      </c>
      <c r="E203" s="5" t="s">
        <v>23</v>
      </c>
      <c r="F203" s="5" t="s">
        <v>648</v>
      </c>
      <c r="G203" s="5" t="s">
        <v>25</v>
      </c>
      <c r="H203" s="6" t="s">
        <v>26</v>
      </c>
      <c r="I203" s="6" t="s">
        <v>138</v>
      </c>
      <c r="J203" s="6" t="s">
        <v>28</v>
      </c>
      <c r="K203" s="5" t="s">
        <v>138</v>
      </c>
      <c r="L203" s="5" t="s">
        <v>594</v>
      </c>
      <c r="M203" s="5" t="s">
        <v>594</v>
      </c>
      <c r="N203" s="5" t="s">
        <v>175</v>
      </c>
      <c r="O203" s="5" t="s">
        <v>33</v>
      </c>
      <c r="P203" s="5" t="s">
        <v>33</v>
      </c>
      <c r="Q203" s="5" t="s">
        <v>34</v>
      </c>
      <c r="R203" s="5" t="s">
        <v>649</v>
      </c>
    </row>
    <row r="204" hidden="1" customHeight="1" spans="1:18">
      <c r="A204" s="4">
        <v>119263</v>
      </c>
      <c r="B204" s="4" t="str">
        <f>VLOOKUP(A204,'[1]8月收银台换购'!$B$3:$C$143,2,0)</f>
        <v>四川太极青羊区蜀源路药店</v>
      </c>
      <c r="C204" s="5" t="s">
        <v>21</v>
      </c>
      <c r="D204" s="5" t="s">
        <v>66</v>
      </c>
      <c r="E204" s="5" t="s">
        <v>23</v>
      </c>
      <c r="F204" s="5" t="s">
        <v>650</v>
      </c>
      <c r="G204" s="5" t="s">
        <v>25</v>
      </c>
      <c r="H204" s="6" t="s">
        <v>26</v>
      </c>
      <c r="I204" s="6" t="s">
        <v>138</v>
      </c>
      <c r="J204" s="6" t="s">
        <v>28</v>
      </c>
      <c r="K204" s="5" t="s">
        <v>138</v>
      </c>
      <c r="L204" s="5" t="s">
        <v>651</v>
      </c>
      <c r="M204" s="5" t="s">
        <v>651</v>
      </c>
      <c r="N204" s="5" t="s">
        <v>175</v>
      </c>
      <c r="O204" s="5" t="s">
        <v>33</v>
      </c>
      <c r="P204" s="5" t="s">
        <v>33</v>
      </c>
      <c r="Q204" s="5" t="s">
        <v>34</v>
      </c>
      <c r="R204" s="5" t="s">
        <v>652</v>
      </c>
    </row>
    <row r="205" hidden="1" customHeight="1" spans="1:18">
      <c r="A205" s="4">
        <v>119263</v>
      </c>
      <c r="B205" s="4" t="str">
        <f>VLOOKUP(A205,'[1]8月收银台换购'!$B$3:$C$143,2,0)</f>
        <v>四川太极青羊区蜀源路药店</v>
      </c>
      <c r="C205" s="5" t="s">
        <v>21</v>
      </c>
      <c r="D205" s="5" t="s">
        <v>61</v>
      </c>
      <c r="E205" s="5" t="s">
        <v>23</v>
      </c>
      <c r="F205" s="5" t="s">
        <v>653</v>
      </c>
      <c r="G205" s="5" t="s">
        <v>25</v>
      </c>
      <c r="H205" s="6" t="s">
        <v>26</v>
      </c>
      <c r="I205" s="6" t="s">
        <v>138</v>
      </c>
      <c r="J205" s="6" t="s">
        <v>28</v>
      </c>
      <c r="K205" s="5" t="s">
        <v>138</v>
      </c>
      <c r="L205" s="5" t="s">
        <v>651</v>
      </c>
      <c r="M205" s="5" t="s">
        <v>651</v>
      </c>
      <c r="N205" s="5" t="s">
        <v>175</v>
      </c>
      <c r="O205" s="5" t="s">
        <v>33</v>
      </c>
      <c r="P205" s="5" t="s">
        <v>33</v>
      </c>
      <c r="Q205" s="5" t="s">
        <v>34</v>
      </c>
      <c r="R205" s="5" t="s">
        <v>654</v>
      </c>
    </row>
    <row r="206" hidden="1" customHeight="1" spans="1:18">
      <c r="A206" s="4">
        <v>119263</v>
      </c>
      <c r="B206" s="4" t="str">
        <f>VLOOKUP(A206,'[1]8月收银台换购'!$B$3:$C$143,2,0)</f>
        <v>四川太极青羊区蜀源路药店</v>
      </c>
      <c r="C206" s="5" t="s">
        <v>21</v>
      </c>
      <c r="D206" s="5" t="s">
        <v>56</v>
      </c>
      <c r="E206" s="5" t="s">
        <v>23</v>
      </c>
      <c r="F206" s="5" t="s">
        <v>655</v>
      </c>
      <c r="G206" s="5" t="s">
        <v>25</v>
      </c>
      <c r="H206" s="6" t="s">
        <v>26</v>
      </c>
      <c r="I206" s="6" t="s">
        <v>138</v>
      </c>
      <c r="J206" s="6" t="s">
        <v>28</v>
      </c>
      <c r="K206" s="5" t="s">
        <v>138</v>
      </c>
      <c r="L206" s="5" t="s">
        <v>651</v>
      </c>
      <c r="M206" s="5" t="s">
        <v>651</v>
      </c>
      <c r="N206" s="5" t="s">
        <v>175</v>
      </c>
      <c r="O206" s="5" t="s">
        <v>33</v>
      </c>
      <c r="P206" s="5" t="s">
        <v>33</v>
      </c>
      <c r="Q206" s="5" t="s">
        <v>34</v>
      </c>
      <c r="R206" s="5" t="s">
        <v>656</v>
      </c>
    </row>
    <row r="207" hidden="1" customHeight="1" spans="1:18">
      <c r="A207" s="4">
        <v>119263</v>
      </c>
      <c r="B207" s="4" t="str">
        <f>VLOOKUP(A207,'[1]8月收银台换购'!$B$3:$C$143,2,0)</f>
        <v>四川太极青羊区蜀源路药店</v>
      </c>
      <c r="C207" s="5" t="s">
        <v>21</v>
      </c>
      <c r="D207" s="5" t="s">
        <v>51</v>
      </c>
      <c r="E207" s="5" t="s">
        <v>23</v>
      </c>
      <c r="F207" s="5" t="s">
        <v>657</v>
      </c>
      <c r="G207" s="5" t="s">
        <v>25</v>
      </c>
      <c r="H207" s="6" t="s">
        <v>26</v>
      </c>
      <c r="I207" s="6" t="s">
        <v>138</v>
      </c>
      <c r="J207" s="6" t="s">
        <v>28</v>
      </c>
      <c r="K207" s="5" t="s">
        <v>138</v>
      </c>
      <c r="L207" s="5" t="s">
        <v>651</v>
      </c>
      <c r="M207" s="5" t="s">
        <v>651</v>
      </c>
      <c r="N207" s="5" t="s">
        <v>175</v>
      </c>
      <c r="O207" s="5" t="s">
        <v>33</v>
      </c>
      <c r="P207" s="5" t="s">
        <v>33</v>
      </c>
      <c r="Q207" s="5" t="s">
        <v>34</v>
      </c>
      <c r="R207" s="5" t="s">
        <v>658</v>
      </c>
    </row>
    <row r="208" hidden="1" customHeight="1" spans="1:18">
      <c r="A208" s="4">
        <v>119263</v>
      </c>
      <c r="B208" s="4" t="str">
        <f>VLOOKUP(A208,'[1]8月收银台换购'!$B$3:$C$143,2,0)</f>
        <v>四川太极青羊区蜀源路药店</v>
      </c>
      <c r="C208" s="5" t="s">
        <v>21</v>
      </c>
      <c r="D208" s="5" t="s">
        <v>46</v>
      </c>
      <c r="E208" s="5" t="s">
        <v>23</v>
      </c>
      <c r="F208" s="5" t="s">
        <v>659</v>
      </c>
      <c r="G208" s="5" t="s">
        <v>25</v>
      </c>
      <c r="H208" s="6" t="s">
        <v>26</v>
      </c>
      <c r="I208" s="6" t="s">
        <v>138</v>
      </c>
      <c r="J208" s="6" t="s">
        <v>28</v>
      </c>
      <c r="K208" s="5" t="s">
        <v>138</v>
      </c>
      <c r="L208" s="5" t="s">
        <v>651</v>
      </c>
      <c r="M208" s="5" t="s">
        <v>651</v>
      </c>
      <c r="N208" s="5" t="s">
        <v>175</v>
      </c>
      <c r="O208" s="5" t="s">
        <v>33</v>
      </c>
      <c r="P208" s="5" t="s">
        <v>33</v>
      </c>
      <c r="Q208" s="5" t="s">
        <v>34</v>
      </c>
      <c r="R208" s="5" t="s">
        <v>660</v>
      </c>
    </row>
    <row r="209" hidden="1" customHeight="1" spans="1:18">
      <c r="A209" s="4">
        <v>106485</v>
      </c>
      <c r="B209" s="4" t="str">
        <f>VLOOKUP(A209,'[1]8月收银台换购'!$B$3:$C$143,2,0)</f>
        <v>成都高新区元华二巷药店</v>
      </c>
      <c r="C209" s="5" t="s">
        <v>21</v>
      </c>
      <c r="D209" s="5" t="s">
        <v>22</v>
      </c>
      <c r="E209" s="5" t="s">
        <v>23</v>
      </c>
      <c r="F209" s="5" t="s">
        <v>661</v>
      </c>
      <c r="G209" s="5" t="s">
        <v>25</v>
      </c>
      <c r="H209" s="6" t="s">
        <v>26</v>
      </c>
      <c r="I209" s="6" t="s">
        <v>138</v>
      </c>
      <c r="J209" s="6" t="s">
        <v>28</v>
      </c>
      <c r="K209" s="5" t="s">
        <v>138</v>
      </c>
      <c r="L209" s="5" t="s">
        <v>662</v>
      </c>
      <c r="M209" s="5" t="s">
        <v>662</v>
      </c>
      <c r="N209" s="5" t="s">
        <v>437</v>
      </c>
      <c r="O209" s="5" t="s">
        <v>33</v>
      </c>
      <c r="P209" s="5" t="s">
        <v>33</v>
      </c>
      <c r="Q209" s="5" t="s">
        <v>34</v>
      </c>
      <c r="R209" s="5" t="s">
        <v>663</v>
      </c>
    </row>
    <row r="210" hidden="1" customHeight="1" spans="1:18">
      <c r="A210" s="4">
        <v>106485</v>
      </c>
      <c r="B210" s="4" t="str">
        <f>VLOOKUP(A210,'[1]8月收银台换购'!$B$3:$C$143,2,0)</f>
        <v>成都高新区元华二巷药店</v>
      </c>
      <c r="C210" s="5" t="s">
        <v>21</v>
      </c>
      <c r="D210" s="5" t="s">
        <v>41</v>
      </c>
      <c r="E210" s="5" t="s">
        <v>23</v>
      </c>
      <c r="F210" s="5" t="s">
        <v>664</v>
      </c>
      <c r="G210" s="5" t="s">
        <v>25</v>
      </c>
      <c r="H210" s="6" t="s">
        <v>26</v>
      </c>
      <c r="I210" s="6" t="s">
        <v>138</v>
      </c>
      <c r="J210" s="6" t="s">
        <v>28</v>
      </c>
      <c r="K210" s="5" t="s">
        <v>138</v>
      </c>
      <c r="L210" s="5" t="s">
        <v>662</v>
      </c>
      <c r="M210" s="5" t="s">
        <v>662</v>
      </c>
      <c r="N210" s="5" t="s">
        <v>437</v>
      </c>
      <c r="O210" s="5" t="s">
        <v>33</v>
      </c>
      <c r="P210" s="5" t="s">
        <v>33</v>
      </c>
      <c r="Q210" s="5" t="s">
        <v>34</v>
      </c>
      <c r="R210" s="5" t="s">
        <v>665</v>
      </c>
    </row>
    <row r="211" hidden="1" customHeight="1" spans="1:18">
      <c r="A211" s="4">
        <v>106485</v>
      </c>
      <c r="B211" s="4" t="str">
        <f>VLOOKUP(A211,'[1]8月收银台换购'!$B$3:$C$143,2,0)</f>
        <v>成都高新区元华二巷药店</v>
      </c>
      <c r="C211" s="5" t="s">
        <v>21</v>
      </c>
      <c r="D211" s="5" t="s">
        <v>86</v>
      </c>
      <c r="E211" s="5" t="s">
        <v>23</v>
      </c>
      <c r="F211" s="5" t="s">
        <v>666</v>
      </c>
      <c r="G211" s="5" t="s">
        <v>25</v>
      </c>
      <c r="H211" s="6" t="s">
        <v>26</v>
      </c>
      <c r="I211" s="6" t="s">
        <v>138</v>
      </c>
      <c r="J211" s="6" t="s">
        <v>28</v>
      </c>
      <c r="K211" s="5" t="s">
        <v>138</v>
      </c>
      <c r="L211" s="5" t="s">
        <v>662</v>
      </c>
      <c r="M211" s="5" t="s">
        <v>662</v>
      </c>
      <c r="N211" s="5" t="s">
        <v>437</v>
      </c>
      <c r="O211" s="5" t="s">
        <v>33</v>
      </c>
      <c r="P211" s="5" t="s">
        <v>33</v>
      </c>
      <c r="Q211" s="5" t="s">
        <v>34</v>
      </c>
      <c r="R211" s="5" t="s">
        <v>667</v>
      </c>
    </row>
    <row r="212" hidden="1" customHeight="1" spans="1:18">
      <c r="A212" s="4">
        <v>106485</v>
      </c>
      <c r="B212" s="4" t="str">
        <f>VLOOKUP(A212,'[1]8月收银台换购'!$B$3:$C$143,2,0)</f>
        <v>成都高新区元华二巷药店</v>
      </c>
      <c r="C212" s="5" t="s">
        <v>21</v>
      </c>
      <c r="D212" s="5" t="s">
        <v>81</v>
      </c>
      <c r="E212" s="5" t="s">
        <v>23</v>
      </c>
      <c r="F212" s="5" t="s">
        <v>668</v>
      </c>
      <c r="G212" s="5" t="s">
        <v>25</v>
      </c>
      <c r="H212" s="6" t="s">
        <v>26</v>
      </c>
      <c r="I212" s="6" t="s">
        <v>138</v>
      </c>
      <c r="J212" s="6" t="s">
        <v>28</v>
      </c>
      <c r="K212" s="5" t="s">
        <v>138</v>
      </c>
      <c r="L212" s="5" t="s">
        <v>662</v>
      </c>
      <c r="M212" s="5" t="s">
        <v>662</v>
      </c>
      <c r="N212" s="5" t="s">
        <v>437</v>
      </c>
      <c r="O212" s="5" t="s">
        <v>33</v>
      </c>
      <c r="P212" s="5" t="s">
        <v>33</v>
      </c>
      <c r="Q212" s="5" t="s">
        <v>34</v>
      </c>
      <c r="R212" s="5" t="s">
        <v>669</v>
      </c>
    </row>
    <row r="213" hidden="1" customHeight="1" spans="1:18">
      <c r="A213" s="4">
        <v>106485</v>
      </c>
      <c r="B213" s="4" t="str">
        <f>VLOOKUP(A213,'[1]8月收银台换购'!$B$3:$C$143,2,0)</f>
        <v>成都高新区元华二巷药店</v>
      </c>
      <c r="C213" s="5" t="s">
        <v>21</v>
      </c>
      <c r="D213" s="5" t="s">
        <v>36</v>
      </c>
      <c r="E213" s="5" t="s">
        <v>23</v>
      </c>
      <c r="F213" s="5" t="s">
        <v>668</v>
      </c>
      <c r="G213" s="5" t="s">
        <v>25</v>
      </c>
      <c r="H213" s="6" t="s">
        <v>26</v>
      </c>
      <c r="I213" s="6" t="s">
        <v>138</v>
      </c>
      <c r="J213" s="6" t="s">
        <v>28</v>
      </c>
      <c r="K213" s="5" t="s">
        <v>138</v>
      </c>
      <c r="L213" s="5" t="s">
        <v>662</v>
      </c>
      <c r="M213" s="5" t="s">
        <v>662</v>
      </c>
      <c r="N213" s="5" t="s">
        <v>437</v>
      </c>
      <c r="O213" s="5" t="s">
        <v>33</v>
      </c>
      <c r="P213" s="5" t="s">
        <v>33</v>
      </c>
      <c r="Q213" s="5" t="s">
        <v>34</v>
      </c>
      <c r="R213" s="5" t="s">
        <v>670</v>
      </c>
    </row>
    <row r="214" hidden="1" customHeight="1" spans="1:18">
      <c r="A214" s="4">
        <v>106485</v>
      </c>
      <c r="B214" s="4" t="str">
        <f>VLOOKUP(A214,'[1]8月收银台换购'!$B$3:$C$143,2,0)</f>
        <v>成都高新区元华二巷药店</v>
      </c>
      <c r="C214" s="5" t="s">
        <v>21</v>
      </c>
      <c r="D214" s="5" t="s">
        <v>76</v>
      </c>
      <c r="E214" s="5" t="s">
        <v>23</v>
      </c>
      <c r="F214" s="5" t="s">
        <v>671</v>
      </c>
      <c r="G214" s="5" t="s">
        <v>25</v>
      </c>
      <c r="H214" s="6" t="s">
        <v>26</v>
      </c>
      <c r="I214" s="6" t="s">
        <v>138</v>
      </c>
      <c r="J214" s="6" t="s">
        <v>28</v>
      </c>
      <c r="K214" s="5" t="s">
        <v>138</v>
      </c>
      <c r="L214" s="5" t="s">
        <v>662</v>
      </c>
      <c r="M214" s="5" t="s">
        <v>662</v>
      </c>
      <c r="N214" s="5" t="s">
        <v>437</v>
      </c>
      <c r="O214" s="5" t="s">
        <v>33</v>
      </c>
      <c r="P214" s="5" t="s">
        <v>33</v>
      </c>
      <c r="Q214" s="5" t="s">
        <v>34</v>
      </c>
      <c r="R214" s="5" t="s">
        <v>672</v>
      </c>
    </row>
    <row r="215" hidden="1" customHeight="1" spans="1:18">
      <c r="A215" s="4">
        <v>106485</v>
      </c>
      <c r="B215" s="4" t="str">
        <f>VLOOKUP(A215,'[1]8月收银台换购'!$B$3:$C$143,2,0)</f>
        <v>成都高新区元华二巷药店</v>
      </c>
      <c r="C215" s="5" t="s">
        <v>21</v>
      </c>
      <c r="D215" s="5" t="s">
        <v>71</v>
      </c>
      <c r="E215" s="5" t="s">
        <v>23</v>
      </c>
      <c r="F215" s="5" t="s">
        <v>673</v>
      </c>
      <c r="G215" s="5" t="s">
        <v>25</v>
      </c>
      <c r="H215" s="6" t="s">
        <v>26</v>
      </c>
      <c r="I215" s="6" t="s">
        <v>138</v>
      </c>
      <c r="J215" s="6" t="s">
        <v>28</v>
      </c>
      <c r="K215" s="5" t="s">
        <v>138</v>
      </c>
      <c r="L215" s="5" t="s">
        <v>662</v>
      </c>
      <c r="M215" s="5" t="s">
        <v>662</v>
      </c>
      <c r="N215" s="5" t="s">
        <v>437</v>
      </c>
      <c r="O215" s="5" t="s">
        <v>33</v>
      </c>
      <c r="P215" s="5" t="s">
        <v>33</v>
      </c>
      <c r="Q215" s="5" t="s">
        <v>34</v>
      </c>
      <c r="R215" s="5" t="s">
        <v>674</v>
      </c>
    </row>
    <row r="216" hidden="1" customHeight="1" spans="1:18">
      <c r="A216" s="4">
        <v>106485</v>
      </c>
      <c r="B216" s="4" t="str">
        <f>VLOOKUP(A216,'[1]8月收银台换购'!$B$3:$C$143,2,0)</f>
        <v>成都高新区元华二巷药店</v>
      </c>
      <c r="C216" s="5" t="s">
        <v>21</v>
      </c>
      <c r="D216" s="5" t="s">
        <v>66</v>
      </c>
      <c r="E216" s="5" t="s">
        <v>23</v>
      </c>
      <c r="F216" s="5" t="s">
        <v>675</v>
      </c>
      <c r="G216" s="5" t="s">
        <v>25</v>
      </c>
      <c r="H216" s="6" t="s">
        <v>26</v>
      </c>
      <c r="I216" s="6" t="s">
        <v>138</v>
      </c>
      <c r="J216" s="6" t="s">
        <v>28</v>
      </c>
      <c r="K216" s="5" t="s">
        <v>138</v>
      </c>
      <c r="L216" s="5" t="s">
        <v>662</v>
      </c>
      <c r="M216" s="5" t="s">
        <v>662</v>
      </c>
      <c r="N216" s="5" t="s">
        <v>437</v>
      </c>
      <c r="O216" s="5" t="s">
        <v>33</v>
      </c>
      <c r="P216" s="5" t="s">
        <v>33</v>
      </c>
      <c r="Q216" s="5" t="s">
        <v>34</v>
      </c>
      <c r="R216" s="5" t="s">
        <v>676</v>
      </c>
    </row>
    <row r="217" hidden="1" customHeight="1" spans="1:18">
      <c r="A217" s="4">
        <v>106485</v>
      </c>
      <c r="B217" s="4" t="str">
        <f>VLOOKUP(A217,'[1]8月收银台换购'!$B$3:$C$143,2,0)</f>
        <v>成都高新区元华二巷药店</v>
      </c>
      <c r="C217" s="5" t="s">
        <v>21</v>
      </c>
      <c r="D217" s="5" t="s">
        <v>61</v>
      </c>
      <c r="E217" s="5" t="s">
        <v>23</v>
      </c>
      <c r="F217" s="5" t="s">
        <v>677</v>
      </c>
      <c r="G217" s="5" t="s">
        <v>25</v>
      </c>
      <c r="H217" s="6" t="s">
        <v>26</v>
      </c>
      <c r="I217" s="6" t="s">
        <v>138</v>
      </c>
      <c r="J217" s="6" t="s">
        <v>28</v>
      </c>
      <c r="K217" s="5" t="s">
        <v>138</v>
      </c>
      <c r="L217" s="5" t="s">
        <v>662</v>
      </c>
      <c r="M217" s="5" t="s">
        <v>662</v>
      </c>
      <c r="N217" s="5" t="s">
        <v>437</v>
      </c>
      <c r="O217" s="5" t="s">
        <v>33</v>
      </c>
      <c r="P217" s="5" t="s">
        <v>33</v>
      </c>
      <c r="Q217" s="5" t="s">
        <v>34</v>
      </c>
      <c r="R217" s="5" t="s">
        <v>678</v>
      </c>
    </row>
    <row r="218" hidden="1" customHeight="1" spans="1:18">
      <c r="A218" s="4">
        <v>106485</v>
      </c>
      <c r="B218" s="4" t="str">
        <f>VLOOKUP(A218,'[1]8月收银台换购'!$B$3:$C$143,2,0)</f>
        <v>成都高新区元华二巷药店</v>
      </c>
      <c r="C218" s="5" t="s">
        <v>21</v>
      </c>
      <c r="D218" s="5" t="s">
        <v>56</v>
      </c>
      <c r="E218" s="5" t="s">
        <v>23</v>
      </c>
      <c r="F218" s="5" t="s">
        <v>679</v>
      </c>
      <c r="G218" s="5" t="s">
        <v>25</v>
      </c>
      <c r="H218" s="6" t="s">
        <v>26</v>
      </c>
      <c r="I218" s="6" t="s">
        <v>138</v>
      </c>
      <c r="J218" s="6" t="s">
        <v>28</v>
      </c>
      <c r="K218" s="5" t="s">
        <v>138</v>
      </c>
      <c r="L218" s="5" t="s">
        <v>662</v>
      </c>
      <c r="M218" s="5" t="s">
        <v>662</v>
      </c>
      <c r="N218" s="5" t="s">
        <v>437</v>
      </c>
      <c r="O218" s="5" t="s">
        <v>33</v>
      </c>
      <c r="P218" s="5" t="s">
        <v>33</v>
      </c>
      <c r="Q218" s="5" t="s">
        <v>34</v>
      </c>
      <c r="R218" s="5" t="s">
        <v>680</v>
      </c>
    </row>
    <row r="219" hidden="1" customHeight="1" spans="1:18">
      <c r="A219" s="4">
        <v>106485</v>
      </c>
      <c r="B219" s="4" t="str">
        <f>VLOOKUP(A219,'[1]8月收银台换购'!$B$3:$C$143,2,0)</f>
        <v>成都高新区元华二巷药店</v>
      </c>
      <c r="C219" s="5" t="s">
        <v>21</v>
      </c>
      <c r="D219" s="5" t="s">
        <v>51</v>
      </c>
      <c r="E219" s="5" t="s">
        <v>23</v>
      </c>
      <c r="F219" s="5" t="s">
        <v>681</v>
      </c>
      <c r="G219" s="5" t="s">
        <v>25</v>
      </c>
      <c r="H219" s="6" t="s">
        <v>26</v>
      </c>
      <c r="I219" s="6" t="s">
        <v>138</v>
      </c>
      <c r="J219" s="6" t="s">
        <v>28</v>
      </c>
      <c r="K219" s="5" t="s">
        <v>138</v>
      </c>
      <c r="L219" s="5" t="s">
        <v>662</v>
      </c>
      <c r="M219" s="5" t="s">
        <v>662</v>
      </c>
      <c r="N219" s="5" t="s">
        <v>437</v>
      </c>
      <c r="O219" s="5" t="s">
        <v>33</v>
      </c>
      <c r="P219" s="5" t="s">
        <v>33</v>
      </c>
      <c r="Q219" s="5" t="s">
        <v>34</v>
      </c>
      <c r="R219" s="5" t="s">
        <v>682</v>
      </c>
    </row>
    <row r="220" hidden="1" customHeight="1" spans="1:18">
      <c r="A220" s="4">
        <v>106485</v>
      </c>
      <c r="B220" s="4" t="str">
        <f>VLOOKUP(A220,'[1]8月收银台换购'!$B$3:$C$143,2,0)</f>
        <v>成都高新区元华二巷药店</v>
      </c>
      <c r="C220" s="5" t="s">
        <v>21</v>
      </c>
      <c r="D220" s="5" t="s">
        <v>46</v>
      </c>
      <c r="E220" s="5" t="s">
        <v>23</v>
      </c>
      <c r="F220" s="5" t="s">
        <v>683</v>
      </c>
      <c r="G220" s="5" t="s">
        <v>25</v>
      </c>
      <c r="H220" s="6" t="s">
        <v>26</v>
      </c>
      <c r="I220" s="6" t="s">
        <v>138</v>
      </c>
      <c r="J220" s="6" t="s">
        <v>28</v>
      </c>
      <c r="K220" s="5" t="s">
        <v>138</v>
      </c>
      <c r="L220" s="5" t="s">
        <v>662</v>
      </c>
      <c r="M220" s="5" t="s">
        <v>662</v>
      </c>
      <c r="N220" s="5" t="s">
        <v>437</v>
      </c>
      <c r="O220" s="5" t="s">
        <v>33</v>
      </c>
      <c r="P220" s="5" t="s">
        <v>33</v>
      </c>
      <c r="Q220" s="5" t="s">
        <v>34</v>
      </c>
      <c r="R220" s="5" t="s">
        <v>684</v>
      </c>
    </row>
    <row r="221" hidden="1" customHeight="1" spans="1:18">
      <c r="A221" s="4">
        <v>750</v>
      </c>
      <c r="B221" s="4" t="str">
        <f>VLOOKUP(A221,'[1]8月收银台换购'!$B$3:$C$143,2,0)</f>
        <v>成都成汉太极大药房有限公司</v>
      </c>
      <c r="C221" s="5" t="s">
        <v>21</v>
      </c>
      <c r="D221" s="5" t="s">
        <v>22</v>
      </c>
      <c r="E221" s="5" t="s">
        <v>23</v>
      </c>
      <c r="F221" s="5" t="s">
        <v>685</v>
      </c>
      <c r="G221" s="5" t="s">
        <v>25</v>
      </c>
      <c r="H221" s="6" t="s">
        <v>26</v>
      </c>
      <c r="I221" s="6" t="s">
        <v>138</v>
      </c>
      <c r="J221" s="6" t="s">
        <v>28</v>
      </c>
      <c r="K221" s="5" t="s">
        <v>138</v>
      </c>
      <c r="L221" s="5" t="s">
        <v>686</v>
      </c>
      <c r="M221" s="5" t="s">
        <v>686</v>
      </c>
      <c r="N221" s="5" t="s">
        <v>437</v>
      </c>
      <c r="O221" s="5" t="s">
        <v>33</v>
      </c>
      <c r="P221" s="5" t="s">
        <v>33</v>
      </c>
      <c r="Q221" s="5" t="s">
        <v>34</v>
      </c>
      <c r="R221" s="5" t="s">
        <v>687</v>
      </c>
    </row>
    <row r="222" hidden="1" customHeight="1" spans="1:18">
      <c r="A222" s="4">
        <v>750</v>
      </c>
      <c r="B222" s="4" t="str">
        <f>VLOOKUP(A222,'[1]8月收银台换购'!$B$3:$C$143,2,0)</f>
        <v>成都成汉太极大药房有限公司</v>
      </c>
      <c r="C222" s="5" t="s">
        <v>21</v>
      </c>
      <c r="D222" s="5" t="s">
        <v>41</v>
      </c>
      <c r="E222" s="5" t="s">
        <v>23</v>
      </c>
      <c r="F222" s="5" t="s">
        <v>688</v>
      </c>
      <c r="G222" s="5" t="s">
        <v>25</v>
      </c>
      <c r="H222" s="6" t="s">
        <v>26</v>
      </c>
      <c r="I222" s="6" t="s">
        <v>138</v>
      </c>
      <c r="J222" s="6" t="s">
        <v>28</v>
      </c>
      <c r="K222" s="5" t="s">
        <v>138</v>
      </c>
      <c r="L222" s="5" t="s">
        <v>686</v>
      </c>
      <c r="M222" s="5" t="s">
        <v>686</v>
      </c>
      <c r="N222" s="5" t="s">
        <v>437</v>
      </c>
      <c r="O222" s="5" t="s">
        <v>33</v>
      </c>
      <c r="P222" s="5" t="s">
        <v>33</v>
      </c>
      <c r="Q222" s="5" t="s">
        <v>34</v>
      </c>
      <c r="R222" s="5" t="s">
        <v>689</v>
      </c>
    </row>
    <row r="223" hidden="1" customHeight="1" spans="1:18">
      <c r="A223" s="4">
        <v>750</v>
      </c>
      <c r="B223" s="4" t="str">
        <f>VLOOKUP(A223,'[1]8月收银台换购'!$B$3:$C$143,2,0)</f>
        <v>成都成汉太极大药房有限公司</v>
      </c>
      <c r="C223" s="5" t="s">
        <v>21</v>
      </c>
      <c r="D223" s="5" t="s">
        <v>86</v>
      </c>
      <c r="E223" s="5" t="s">
        <v>23</v>
      </c>
      <c r="F223" s="5" t="s">
        <v>690</v>
      </c>
      <c r="G223" s="5" t="s">
        <v>25</v>
      </c>
      <c r="H223" s="6" t="s">
        <v>26</v>
      </c>
      <c r="I223" s="6" t="s">
        <v>138</v>
      </c>
      <c r="J223" s="6" t="s">
        <v>28</v>
      </c>
      <c r="K223" s="5" t="s">
        <v>138</v>
      </c>
      <c r="L223" s="5" t="s">
        <v>686</v>
      </c>
      <c r="M223" s="5" t="s">
        <v>686</v>
      </c>
      <c r="N223" s="5" t="s">
        <v>437</v>
      </c>
      <c r="O223" s="5" t="s">
        <v>33</v>
      </c>
      <c r="P223" s="5" t="s">
        <v>33</v>
      </c>
      <c r="Q223" s="5" t="s">
        <v>34</v>
      </c>
      <c r="R223" s="5" t="s">
        <v>691</v>
      </c>
    </row>
    <row r="224" hidden="1" customHeight="1" spans="1:18">
      <c r="A224" s="4">
        <v>750</v>
      </c>
      <c r="B224" s="4" t="str">
        <f>VLOOKUP(A224,'[1]8月收银台换购'!$B$3:$C$143,2,0)</f>
        <v>成都成汉太极大药房有限公司</v>
      </c>
      <c r="C224" s="5" t="s">
        <v>21</v>
      </c>
      <c r="D224" s="5" t="s">
        <v>81</v>
      </c>
      <c r="E224" s="5" t="s">
        <v>23</v>
      </c>
      <c r="F224" s="5" t="s">
        <v>692</v>
      </c>
      <c r="G224" s="5" t="s">
        <v>25</v>
      </c>
      <c r="H224" s="6" t="s">
        <v>26</v>
      </c>
      <c r="I224" s="6" t="s">
        <v>138</v>
      </c>
      <c r="J224" s="6" t="s">
        <v>28</v>
      </c>
      <c r="K224" s="5" t="s">
        <v>138</v>
      </c>
      <c r="L224" s="5" t="s">
        <v>686</v>
      </c>
      <c r="M224" s="5" t="s">
        <v>686</v>
      </c>
      <c r="N224" s="5" t="s">
        <v>437</v>
      </c>
      <c r="O224" s="5" t="s">
        <v>33</v>
      </c>
      <c r="P224" s="5" t="s">
        <v>33</v>
      </c>
      <c r="Q224" s="5" t="s">
        <v>34</v>
      </c>
      <c r="R224" s="5" t="s">
        <v>693</v>
      </c>
    </row>
    <row r="225" hidden="1" customHeight="1" spans="1:18">
      <c r="A225" s="4">
        <v>750</v>
      </c>
      <c r="B225" s="4" t="str">
        <f>VLOOKUP(A225,'[1]8月收银台换购'!$B$3:$C$143,2,0)</f>
        <v>成都成汉太极大药房有限公司</v>
      </c>
      <c r="C225" s="5" t="s">
        <v>21</v>
      </c>
      <c r="D225" s="5" t="s">
        <v>36</v>
      </c>
      <c r="E225" s="5" t="s">
        <v>23</v>
      </c>
      <c r="F225" s="5" t="s">
        <v>694</v>
      </c>
      <c r="G225" s="5" t="s">
        <v>25</v>
      </c>
      <c r="H225" s="6" t="s">
        <v>26</v>
      </c>
      <c r="I225" s="6" t="s">
        <v>138</v>
      </c>
      <c r="J225" s="6" t="s">
        <v>28</v>
      </c>
      <c r="K225" s="5" t="s">
        <v>138</v>
      </c>
      <c r="L225" s="5" t="s">
        <v>686</v>
      </c>
      <c r="M225" s="5" t="s">
        <v>686</v>
      </c>
      <c r="N225" s="5" t="s">
        <v>437</v>
      </c>
      <c r="O225" s="5" t="s">
        <v>33</v>
      </c>
      <c r="P225" s="5" t="s">
        <v>33</v>
      </c>
      <c r="Q225" s="5" t="s">
        <v>34</v>
      </c>
      <c r="R225" s="5" t="s">
        <v>695</v>
      </c>
    </row>
    <row r="226" hidden="1" customHeight="1" spans="1:18">
      <c r="A226" s="4">
        <v>750</v>
      </c>
      <c r="B226" s="4" t="str">
        <f>VLOOKUP(A226,'[1]8月收银台换购'!$B$3:$C$143,2,0)</f>
        <v>成都成汉太极大药房有限公司</v>
      </c>
      <c r="C226" s="5" t="s">
        <v>21</v>
      </c>
      <c r="D226" s="5" t="s">
        <v>76</v>
      </c>
      <c r="E226" s="5" t="s">
        <v>23</v>
      </c>
      <c r="F226" s="5" t="s">
        <v>696</v>
      </c>
      <c r="G226" s="5" t="s">
        <v>25</v>
      </c>
      <c r="H226" s="6" t="s">
        <v>26</v>
      </c>
      <c r="I226" s="6" t="s">
        <v>138</v>
      </c>
      <c r="J226" s="6" t="s">
        <v>28</v>
      </c>
      <c r="K226" s="5" t="s">
        <v>138</v>
      </c>
      <c r="L226" s="5" t="s">
        <v>686</v>
      </c>
      <c r="M226" s="5" t="s">
        <v>686</v>
      </c>
      <c r="N226" s="5" t="s">
        <v>437</v>
      </c>
      <c r="O226" s="5" t="s">
        <v>33</v>
      </c>
      <c r="P226" s="5" t="s">
        <v>33</v>
      </c>
      <c r="Q226" s="5" t="s">
        <v>34</v>
      </c>
      <c r="R226" s="5" t="s">
        <v>697</v>
      </c>
    </row>
    <row r="227" hidden="1" customHeight="1" spans="1:18">
      <c r="A227" s="4">
        <v>750</v>
      </c>
      <c r="B227" s="4" t="str">
        <f>VLOOKUP(A227,'[1]8月收银台换购'!$B$3:$C$143,2,0)</f>
        <v>成都成汉太极大药房有限公司</v>
      </c>
      <c r="C227" s="5" t="s">
        <v>21</v>
      </c>
      <c r="D227" s="5" t="s">
        <v>71</v>
      </c>
      <c r="E227" s="5" t="s">
        <v>23</v>
      </c>
      <c r="F227" s="5" t="s">
        <v>698</v>
      </c>
      <c r="G227" s="5" t="s">
        <v>25</v>
      </c>
      <c r="H227" s="6" t="s">
        <v>26</v>
      </c>
      <c r="I227" s="6" t="s">
        <v>138</v>
      </c>
      <c r="J227" s="6" t="s">
        <v>28</v>
      </c>
      <c r="K227" s="5" t="s">
        <v>138</v>
      </c>
      <c r="L227" s="5" t="s">
        <v>686</v>
      </c>
      <c r="M227" s="5" t="s">
        <v>686</v>
      </c>
      <c r="N227" s="5" t="s">
        <v>437</v>
      </c>
      <c r="O227" s="5" t="s">
        <v>33</v>
      </c>
      <c r="P227" s="5" t="s">
        <v>33</v>
      </c>
      <c r="Q227" s="5" t="s">
        <v>34</v>
      </c>
      <c r="R227" s="5" t="s">
        <v>699</v>
      </c>
    </row>
    <row r="228" hidden="1" customHeight="1" spans="1:18">
      <c r="A228" s="4">
        <v>750</v>
      </c>
      <c r="B228" s="4" t="str">
        <f>VLOOKUP(A228,'[1]8月收银台换购'!$B$3:$C$143,2,0)</f>
        <v>成都成汉太极大药房有限公司</v>
      </c>
      <c r="C228" s="5" t="s">
        <v>21</v>
      </c>
      <c r="D228" s="5" t="s">
        <v>66</v>
      </c>
      <c r="E228" s="5" t="s">
        <v>23</v>
      </c>
      <c r="F228" s="5" t="s">
        <v>700</v>
      </c>
      <c r="G228" s="5" t="s">
        <v>25</v>
      </c>
      <c r="H228" s="6" t="s">
        <v>26</v>
      </c>
      <c r="I228" s="6" t="s">
        <v>138</v>
      </c>
      <c r="J228" s="6" t="s">
        <v>28</v>
      </c>
      <c r="K228" s="5" t="s">
        <v>138</v>
      </c>
      <c r="L228" s="5" t="s">
        <v>686</v>
      </c>
      <c r="M228" s="5" t="s">
        <v>686</v>
      </c>
      <c r="N228" s="5" t="s">
        <v>437</v>
      </c>
      <c r="O228" s="5" t="s">
        <v>33</v>
      </c>
      <c r="P228" s="5" t="s">
        <v>33</v>
      </c>
      <c r="Q228" s="5" t="s">
        <v>34</v>
      </c>
      <c r="R228" s="5" t="s">
        <v>701</v>
      </c>
    </row>
    <row r="229" hidden="1" customHeight="1" spans="1:18">
      <c r="A229" s="4">
        <v>750</v>
      </c>
      <c r="B229" s="4" t="str">
        <f>VLOOKUP(A229,'[1]8月收银台换购'!$B$3:$C$143,2,0)</f>
        <v>成都成汉太极大药房有限公司</v>
      </c>
      <c r="C229" s="5" t="s">
        <v>21</v>
      </c>
      <c r="D229" s="5" t="s">
        <v>61</v>
      </c>
      <c r="E229" s="5" t="s">
        <v>23</v>
      </c>
      <c r="F229" s="5" t="s">
        <v>702</v>
      </c>
      <c r="G229" s="5" t="s">
        <v>25</v>
      </c>
      <c r="H229" s="6" t="s">
        <v>26</v>
      </c>
      <c r="I229" s="6" t="s">
        <v>138</v>
      </c>
      <c r="J229" s="6" t="s">
        <v>28</v>
      </c>
      <c r="K229" s="5" t="s">
        <v>138</v>
      </c>
      <c r="L229" s="5" t="s">
        <v>686</v>
      </c>
      <c r="M229" s="5" t="s">
        <v>686</v>
      </c>
      <c r="N229" s="5" t="s">
        <v>437</v>
      </c>
      <c r="O229" s="5" t="s">
        <v>33</v>
      </c>
      <c r="P229" s="5" t="s">
        <v>33</v>
      </c>
      <c r="Q229" s="5" t="s">
        <v>34</v>
      </c>
      <c r="R229" s="5" t="s">
        <v>703</v>
      </c>
    </row>
    <row r="230" hidden="1" customHeight="1" spans="1:18">
      <c r="A230" s="4">
        <v>750</v>
      </c>
      <c r="B230" s="4" t="str">
        <f>VLOOKUP(A230,'[1]8月收银台换购'!$B$3:$C$143,2,0)</f>
        <v>成都成汉太极大药房有限公司</v>
      </c>
      <c r="C230" s="5" t="s">
        <v>21</v>
      </c>
      <c r="D230" s="5" t="s">
        <v>56</v>
      </c>
      <c r="E230" s="5" t="s">
        <v>23</v>
      </c>
      <c r="F230" s="5" t="s">
        <v>704</v>
      </c>
      <c r="G230" s="5" t="s">
        <v>25</v>
      </c>
      <c r="H230" s="6" t="s">
        <v>26</v>
      </c>
      <c r="I230" s="6" t="s">
        <v>138</v>
      </c>
      <c r="J230" s="6" t="s">
        <v>28</v>
      </c>
      <c r="K230" s="5" t="s">
        <v>138</v>
      </c>
      <c r="L230" s="5" t="s">
        <v>686</v>
      </c>
      <c r="M230" s="5" t="s">
        <v>686</v>
      </c>
      <c r="N230" s="5" t="s">
        <v>437</v>
      </c>
      <c r="O230" s="5" t="s">
        <v>33</v>
      </c>
      <c r="P230" s="5" t="s">
        <v>33</v>
      </c>
      <c r="Q230" s="5" t="s">
        <v>34</v>
      </c>
      <c r="R230" s="5" t="s">
        <v>705</v>
      </c>
    </row>
    <row r="231" hidden="1" customHeight="1" spans="1:18">
      <c r="A231" s="4">
        <v>750</v>
      </c>
      <c r="B231" s="4" t="str">
        <f>VLOOKUP(A231,'[1]8月收银台换购'!$B$3:$C$143,2,0)</f>
        <v>成都成汉太极大药房有限公司</v>
      </c>
      <c r="C231" s="5" t="s">
        <v>21</v>
      </c>
      <c r="D231" s="5" t="s">
        <v>51</v>
      </c>
      <c r="E231" s="5" t="s">
        <v>23</v>
      </c>
      <c r="F231" s="5" t="s">
        <v>706</v>
      </c>
      <c r="G231" s="5" t="s">
        <v>25</v>
      </c>
      <c r="H231" s="6" t="s">
        <v>26</v>
      </c>
      <c r="I231" s="6" t="s">
        <v>138</v>
      </c>
      <c r="J231" s="6" t="s">
        <v>28</v>
      </c>
      <c r="K231" s="5" t="s">
        <v>138</v>
      </c>
      <c r="L231" s="5" t="s">
        <v>686</v>
      </c>
      <c r="M231" s="5" t="s">
        <v>686</v>
      </c>
      <c r="N231" s="5" t="s">
        <v>437</v>
      </c>
      <c r="O231" s="5" t="s">
        <v>33</v>
      </c>
      <c r="P231" s="5" t="s">
        <v>33</v>
      </c>
      <c r="Q231" s="5" t="s">
        <v>34</v>
      </c>
      <c r="R231" s="5" t="s">
        <v>707</v>
      </c>
    </row>
    <row r="232" hidden="1" customHeight="1" spans="1:18">
      <c r="A232" s="4">
        <v>750</v>
      </c>
      <c r="B232" s="4" t="str">
        <f>VLOOKUP(A232,'[1]8月收银台换购'!$B$3:$C$143,2,0)</f>
        <v>成都成汉太极大药房有限公司</v>
      </c>
      <c r="C232" s="5" t="s">
        <v>21</v>
      </c>
      <c r="D232" s="5" t="s">
        <v>46</v>
      </c>
      <c r="E232" s="5" t="s">
        <v>23</v>
      </c>
      <c r="F232" s="5" t="s">
        <v>708</v>
      </c>
      <c r="G232" s="5" t="s">
        <v>25</v>
      </c>
      <c r="H232" s="6" t="s">
        <v>26</v>
      </c>
      <c r="I232" s="6" t="s">
        <v>138</v>
      </c>
      <c r="J232" s="6" t="s">
        <v>28</v>
      </c>
      <c r="K232" s="5" t="s">
        <v>138</v>
      </c>
      <c r="L232" s="5" t="s">
        <v>686</v>
      </c>
      <c r="M232" s="5" t="s">
        <v>686</v>
      </c>
      <c r="N232" s="5" t="s">
        <v>437</v>
      </c>
      <c r="O232" s="5" t="s">
        <v>33</v>
      </c>
      <c r="P232" s="5" t="s">
        <v>33</v>
      </c>
      <c r="Q232" s="5" t="s">
        <v>34</v>
      </c>
      <c r="R232" s="5" t="s">
        <v>709</v>
      </c>
    </row>
    <row r="233" hidden="1" customHeight="1" spans="1:18">
      <c r="A233" s="4">
        <v>122686</v>
      </c>
      <c r="B233" s="4" t="str">
        <f>VLOOKUP(A233,'[1]8月收银台换购'!$B$3:$C$143,2,0)</f>
        <v>四川太极大邑县晋原街道蜀望路药店</v>
      </c>
      <c r="C233" s="5" t="s">
        <v>21</v>
      </c>
      <c r="D233" s="5" t="s">
        <v>22</v>
      </c>
      <c r="E233" s="5" t="s">
        <v>23</v>
      </c>
      <c r="F233" s="5" t="s">
        <v>710</v>
      </c>
      <c r="G233" s="5" t="s">
        <v>25</v>
      </c>
      <c r="H233" s="6" t="s">
        <v>26</v>
      </c>
      <c r="I233" s="6" t="s">
        <v>138</v>
      </c>
      <c r="J233" s="6" t="s">
        <v>28</v>
      </c>
      <c r="K233" s="5" t="s">
        <v>138</v>
      </c>
      <c r="L233" s="5" t="s">
        <v>711</v>
      </c>
      <c r="M233" s="5" t="s">
        <v>711</v>
      </c>
      <c r="N233" s="5" t="s">
        <v>437</v>
      </c>
      <c r="O233" s="5" t="s">
        <v>33</v>
      </c>
      <c r="P233" s="5" t="s">
        <v>33</v>
      </c>
      <c r="Q233" s="5" t="s">
        <v>34</v>
      </c>
      <c r="R233" s="5" t="s">
        <v>712</v>
      </c>
    </row>
    <row r="234" hidden="1" customHeight="1" spans="1:18">
      <c r="A234" s="4">
        <v>122686</v>
      </c>
      <c r="B234" s="4" t="str">
        <f>VLOOKUP(A234,'[1]8月收银台换购'!$B$3:$C$143,2,0)</f>
        <v>四川太极大邑县晋原街道蜀望路药店</v>
      </c>
      <c r="C234" s="5" t="s">
        <v>21</v>
      </c>
      <c r="D234" s="5" t="s">
        <v>41</v>
      </c>
      <c r="E234" s="5" t="s">
        <v>23</v>
      </c>
      <c r="F234" s="5" t="s">
        <v>713</v>
      </c>
      <c r="G234" s="5" t="s">
        <v>25</v>
      </c>
      <c r="H234" s="6" t="s">
        <v>26</v>
      </c>
      <c r="I234" s="6" t="s">
        <v>138</v>
      </c>
      <c r="J234" s="6" t="s">
        <v>28</v>
      </c>
      <c r="K234" s="5" t="s">
        <v>138</v>
      </c>
      <c r="L234" s="5" t="s">
        <v>711</v>
      </c>
      <c r="M234" s="5" t="s">
        <v>711</v>
      </c>
      <c r="N234" s="5" t="s">
        <v>437</v>
      </c>
      <c r="O234" s="5" t="s">
        <v>33</v>
      </c>
      <c r="P234" s="5" t="s">
        <v>33</v>
      </c>
      <c r="Q234" s="5" t="s">
        <v>34</v>
      </c>
      <c r="R234" s="5" t="s">
        <v>712</v>
      </c>
    </row>
    <row r="235" hidden="1" customHeight="1" spans="1:18">
      <c r="A235" s="4">
        <v>122686</v>
      </c>
      <c r="B235" s="4" t="str">
        <f>VLOOKUP(A235,'[1]8月收银台换购'!$B$3:$C$143,2,0)</f>
        <v>四川太极大邑县晋原街道蜀望路药店</v>
      </c>
      <c r="C235" s="5" t="s">
        <v>21</v>
      </c>
      <c r="D235" s="5" t="s">
        <v>86</v>
      </c>
      <c r="E235" s="5" t="s">
        <v>23</v>
      </c>
      <c r="F235" s="5" t="s">
        <v>714</v>
      </c>
      <c r="G235" s="5" t="s">
        <v>25</v>
      </c>
      <c r="H235" s="6" t="s">
        <v>26</v>
      </c>
      <c r="I235" s="6" t="s">
        <v>138</v>
      </c>
      <c r="J235" s="6" t="s">
        <v>28</v>
      </c>
      <c r="K235" s="5" t="s">
        <v>138</v>
      </c>
      <c r="L235" s="5" t="s">
        <v>711</v>
      </c>
      <c r="M235" s="5" t="s">
        <v>711</v>
      </c>
      <c r="N235" s="5" t="s">
        <v>437</v>
      </c>
      <c r="O235" s="5" t="s">
        <v>33</v>
      </c>
      <c r="P235" s="5" t="s">
        <v>33</v>
      </c>
      <c r="Q235" s="5" t="s">
        <v>34</v>
      </c>
      <c r="R235" s="5" t="s">
        <v>715</v>
      </c>
    </row>
    <row r="236" hidden="1" customHeight="1" spans="1:18">
      <c r="A236" s="4">
        <v>122686</v>
      </c>
      <c r="B236" s="4" t="str">
        <f>VLOOKUP(A236,'[1]8月收银台换购'!$B$3:$C$143,2,0)</f>
        <v>四川太极大邑县晋原街道蜀望路药店</v>
      </c>
      <c r="C236" s="5" t="s">
        <v>21</v>
      </c>
      <c r="D236" s="5" t="s">
        <v>81</v>
      </c>
      <c r="E236" s="5" t="s">
        <v>23</v>
      </c>
      <c r="F236" s="5" t="s">
        <v>716</v>
      </c>
      <c r="G236" s="5" t="s">
        <v>25</v>
      </c>
      <c r="H236" s="6" t="s">
        <v>26</v>
      </c>
      <c r="I236" s="6" t="s">
        <v>138</v>
      </c>
      <c r="J236" s="6" t="s">
        <v>28</v>
      </c>
      <c r="K236" s="5" t="s">
        <v>138</v>
      </c>
      <c r="L236" s="5" t="s">
        <v>711</v>
      </c>
      <c r="M236" s="5" t="s">
        <v>711</v>
      </c>
      <c r="N236" s="5" t="s">
        <v>437</v>
      </c>
      <c r="O236" s="5" t="s">
        <v>33</v>
      </c>
      <c r="P236" s="5" t="s">
        <v>33</v>
      </c>
      <c r="Q236" s="5" t="s">
        <v>34</v>
      </c>
      <c r="R236" s="5" t="s">
        <v>717</v>
      </c>
    </row>
    <row r="237" hidden="1" customHeight="1" spans="1:18">
      <c r="A237" s="4">
        <v>122686</v>
      </c>
      <c r="B237" s="4" t="str">
        <f>VLOOKUP(A237,'[1]8月收银台换购'!$B$3:$C$143,2,0)</f>
        <v>四川太极大邑县晋原街道蜀望路药店</v>
      </c>
      <c r="C237" s="5" t="s">
        <v>21</v>
      </c>
      <c r="D237" s="5" t="s">
        <v>36</v>
      </c>
      <c r="E237" s="5" t="s">
        <v>23</v>
      </c>
      <c r="F237" s="5" t="s">
        <v>718</v>
      </c>
      <c r="G237" s="5" t="s">
        <v>25</v>
      </c>
      <c r="H237" s="6" t="s">
        <v>26</v>
      </c>
      <c r="I237" s="6" t="s">
        <v>138</v>
      </c>
      <c r="J237" s="6" t="s">
        <v>28</v>
      </c>
      <c r="K237" s="5" t="s">
        <v>138</v>
      </c>
      <c r="L237" s="5" t="s">
        <v>711</v>
      </c>
      <c r="M237" s="5" t="s">
        <v>711</v>
      </c>
      <c r="N237" s="5" t="s">
        <v>437</v>
      </c>
      <c r="O237" s="5" t="s">
        <v>33</v>
      </c>
      <c r="P237" s="5" t="s">
        <v>33</v>
      </c>
      <c r="Q237" s="5" t="s">
        <v>34</v>
      </c>
      <c r="R237" s="5" t="s">
        <v>719</v>
      </c>
    </row>
    <row r="238" hidden="1" customHeight="1" spans="1:18">
      <c r="A238" s="4">
        <v>122686</v>
      </c>
      <c r="B238" s="4" t="str">
        <f>VLOOKUP(A238,'[1]8月收银台换购'!$B$3:$C$143,2,0)</f>
        <v>四川太极大邑县晋原街道蜀望路药店</v>
      </c>
      <c r="C238" s="5" t="s">
        <v>21</v>
      </c>
      <c r="D238" s="5" t="s">
        <v>76</v>
      </c>
      <c r="E238" s="5" t="s">
        <v>23</v>
      </c>
      <c r="F238" s="5" t="s">
        <v>720</v>
      </c>
      <c r="G238" s="5" t="s">
        <v>25</v>
      </c>
      <c r="H238" s="6" t="s">
        <v>26</v>
      </c>
      <c r="I238" s="6" t="s">
        <v>138</v>
      </c>
      <c r="J238" s="6" t="s">
        <v>28</v>
      </c>
      <c r="K238" s="5" t="s">
        <v>138</v>
      </c>
      <c r="L238" s="5" t="s">
        <v>711</v>
      </c>
      <c r="M238" s="5" t="s">
        <v>711</v>
      </c>
      <c r="N238" s="5" t="s">
        <v>437</v>
      </c>
      <c r="O238" s="5" t="s">
        <v>33</v>
      </c>
      <c r="P238" s="5" t="s">
        <v>33</v>
      </c>
      <c r="Q238" s="5" t="s">
        <v>34</v>
      </c>
      <c r="R238" s="5" t="s">
        <v>721</v>
      </c>
    </row>
    <row r="239" hidden="1" customHeight="1" spans="1:18">
      <c r="A239" s="4">
        <v>122686</v>
      </c>
      <c r="B239" s="4" t="str">
        <f>VLOOKUP(A239,'[1]8月收银台换购'!$B$3:$C$143,2,0)</f>
        <v>四川太极大邑县晋原街道蜀望路药店</v>
      </c>
      <c r="C239" s="5" t="s">
        <v>21</v>
      </c>
      <c r="D239" s="5" t="s">
        <v>71</v>
      </c>
      <c r="E239" s="5" t="s">
        <v>23</v>
      </c>
      <c r="F239" s="5" t="s">
        <v>722</v>
      </c>
      <c r="G239" s="5" t="s">
        <v>25</v>
      </c>
      <c r="H239" s="6" t="s">
        <v>26</v>
      </c>
      <c r="I239" s="6" t="s">
        <v>138</v>
      </c>
      <c r="J239" s="6" t="s">
        <v>28</v>
      </c>
      <c r="K239" s="5" t="s">
        <v>138</v>
      </c>
      <c r="L239" s="5" t="s">
        <v>711</v>
      </c>
      <c r="M239" s="5" t="s">
        <v>711</v>
      </c>
      <c r="N239" s="5" t="s">
        <v>437</v>
      </c>
      <c r="O239" s="5" t="s">
        <v>33</v>
      </c>
      <c r="P239" s="5" t="s">
        <v>33</v>
      </c>
      <c r="Q239" s="5" t="s">
        <v>34</v>
      </c>
      <c r="R239" s="5" t="s">
        <v>723</v>
      </c>
    </row>
    <row r="240" hidden="1" customHeight="1" spans="1:18">
      <c r="A240" s="4">
        <v>122686</v>
      </c>
      <c r="B240" s="4" t="str">
        <f>VLOOKUP(A240,'[1]8月收银台换购'!$B$3:$C$143,2,0)</f>
        <v>四川太极大邑县晋原街道蜀望路药店</v>
      </c>
      <c r="C240" s="5" t="s">
        <v>21</v>
      </c>
      <c r="D240" s="5" t="s">
        <v>66</v>
      </c>
      <c r="E240" s="5" t="s">
        <v>23</v>
      </c>
      <c r="F240" s="5" t="s">
        <v>724</v>
      </c>
      <c r="G240" s="5" t="s">
        <v>25</v>
      </c>
      <c r="H240" s="6" t="s">
        <v>26</v>
      </c>
      <c r="I240" s="6" t="s">
        <v>138</v>
      </c>
      <c r="J240" s="6" t="s">
        <v>28</v>
      </c>
      <c r="K240" s="5" t="s">
        <v>138</v>
      </c>
      <c r="L240" s="5" t="s">
        <v>711</v>
      </c>
      <c r="M240" s="5" t="s">
        <v>711</v>
      </c>
      <c r="N240" s="5" t="s">
        <v>437</v>
      </c>
      <c r="O240" s="5" t="s">
        <v>33</v>
      </c>
      <c r="P240" s="5" t="s">
        <v>33</v>
      </c>
      <c r="Q240" s="5" t="s">
        <v>34</v>
      </c>
      <c r="R240" s="5" t="s">
        <v>725</v>
      </c>
    </row>
    <row r="241" hidden="1" customHeight="1" spans="1:18">
      <c r="A241" s="4">
        <v>122686</v>
      </c>
      <c r="B241" s="4" t="str">
        <f>VLOOKUP(A241,'[1]8月收银台换购'!$B$3:$C$143,2,0)</f>
        <v>四川太极大邑县晋原街道蜀望路药店</v>
      </c>
      <c r="C241" s="5" t="s">
        <v>21</v>
      </c>
      <c r="D241" s="5" t="s">
        <v>61</v>
      </c>
      <c r="E241" s="5" t="s">
        <v>23</v>
      </c>
      <c r="F241" s="5" t="s">
        <v>726</v>
      </c>
      <c r="G241" s="5" t="s">
        <v>25</v>
      </c>
      <c r="H241" s="6" t="s">
        <v>26</v>
      </c>
      <c r="I241" s="6" t="s">
        <v>138</v>
      </c>
      <c r="J241" s="6" t="s">
        <v>28</v>
      </c>
      <c r="K241" s="5" t="s">
        <v>138</v>
      </c>
      <c r="L241" s="5" t="s">
        <v>711</v>
      </c>
      <c r="M241" s="5" t="s">
        <v>711</v>
      </c>
      <c r="N241" s="5" t="s">
        <v>437</v>
      </c>
      <c r="O241" s="5" t="s">
        <v>33</v>
      </c>
      <c r="P241" s="5" t="s">
        <v>33</v>
      </c>
      <c r="Q241" s="5" t="s">
        <v>34</v>
      </c>
      <c r="R241" s="5" t="s">
        <v>727</v>
      </c>
    </row>
    <row r="242" hidden="1" customHeight="1" spans="1:18">
      <c r="A242" s="4">
        <v>122686</v>
      </c>
      <c r="B242" s="4" t="str">
        <f>VLOOKUP(A242,'[1]8月收银台换购'!$B$3:$C$143,2,0)</f>
        <v>四川太极大邑县晋原街道蜀望路药店</v>
      </c>
      <c r="C242" s="5" t="s">
        <v>21</v>
      </c>
      <c r="D242" s="5" t="s">
        <v>56</v>
      </c>
      <c r="E242" s="5" t="s">
        <v>23</v>
      </c>
      <c r="F242" s="5" t="s">
        <v>728</v>
      </c>
      <c r="G242" s="5" t="s">
        <v>25</v>
      </c>
      <c r="H242" s="6" t="s">
        <v>26</v>
      </c>
      <c r="I242" s="6" t="s">
        <v>138</v>
      </c>
      <c r="J242" s="6" t="s">
        <v>28</v>
      </c>
      <c r="K242" s="5" t="s">
        <v>138</v>
      </c>
      <c r="L242" s="5" t="s">
        <v>711</v>
      </c>
      <c r="M242" s="5" t="s">
        <v>711</v>
      </c>
      <c r="N242" s="5" t="s">
        <v>437</v>
      </c>
      <c r="O242" s="5" t="s">
        <v>33</v>
      </c>
      <c r="P242" s="5" t="s">
        <v>33</v>
      </c>
      <c r="Q242" s="5" t="s">
        <v>34</v>
      </c>
      <c r="R242" s="5" t="s">
        <v>729</v>
      </c>
    </row>
    <row r="243" hidden="1" customHeight="1" spans="1:18">
      <c r="A243" s="4">
        <v>122686</v>
      </c>
      <c r="B243" s="4" t="str">
        <f>VLOOKUP(A243,'[1]8月收银台换购'!$B$3:$C$143,2,0)</f>
        <v>四川太极大邑县晋原街道蜀望路药店</v>
      </c>
      <c r="C243" s="5" t="s">
        <v>21</v>
      </c>
      <c r="D243" s="5" t="s">
        <v>51</v>
      </c>
      <c r="E243" s="5" t="s">
        <v>23</v>
      </c>
      <c r="F243" s="5" t="s">
        <v>728</v>
      </c>
      <c r="G243" s="5" t="s">
        <v>25</v>
      </c>
      <c r="H243" s="6" t="s">
        <v>26</v>
      </c>
      <c r="I243" s="6" t="s">
        <v>138</v>
      </c>
      <c r="J243" s="6" t="s">
        <v>28</v>
      </c>
      <c r="K243" s="5" t="s">
        <v>138</v>
      </c>
      <c r="L243" s="5" t="s">
        <v>711</v>
      </c>
      <c r="M243" s="5" t="s">
        <v>711</v>
      </c>
      <c r="N243" s="5" t="s">
        <v>437</v>
      </c>
      <c r="O243" s="5" t="s">
        <v>33</v>
      </c>
      <c r="P243" s="5" t="s">
        <v>33</v>
      </c>
      <c r="Q243" s="5" t="s">
        <v>34</v>
      </c>
      <c r="R243" s="5" t="s">
        <v>729</v>
      </c>
    </row>
    <row r="244" hidden="1" customHeight="1" spans="1:18">
      <c r="A244" s="4">
        <v>122686</v>
      </c>
      <c r="B244" s="4" t="str">
        <f>VLOOKUP(A244,'[1]8月收银台换购'!$B$3:$C$143,2,0)</f>
        <v>四川太极大邑县晋原街道蜀望路药店</v>
      </c>
      <c r="C244" s="5" t="s">
        <v>21</v>
      </c>
      <c r="D244" s="5" t="s">
        <v>46</v>
      </c>
      <c r="E244" s="5" t="s">
        <v>23</v>
      </c>
      <c r="F244" s="5" t="s">
        <v>730</v>
      </c>
      <c r="G244" s="5" t="s">
        <v>25</v>
      </c>
      <c r="H244" s="6" t="s">
        <v>26</v>
      </c>
      <c r="I244" s="6" t="s">
        <v>138</v>
      </c>
      <c r="J244" s="6" t="s">
        <v>28</v>
      </c>
      <c r="K244" s="5" t="s">
        <v>138</v>
      </c>
      <c r="L244" s="5" t="s">
        <v>711</v>
      </c>
      <c r="M244" s="5" t="s">
        <v>711</v>
      </c>
      <c r="N244" s="5" t="s">
        <v>437</v>
      </c>
      <c r="O244" s="5" t="s">
        <v>33</v>
      </c>
      <c r="P244" s="5" t="s">
        <v>33</v>
      </c>
      <c r="Q244" s="5" t="s">
        <v>34</v>
      </c>
      <c r="R244" s="5" t="s">
        <v>731</v>
      </c>
    </row>
    <row r="245" hidden="1" customHeight="1" spans="1:18">
      <c r="A245" s="4">
        <v>104429</v>
      </c>
      <c r="B245" s="4" t="str">
        <f>VLOOKUP(A245,'[1]8月收银台换购'!$B$3:$C$143,2,0)</f>
        <v>四川太极武侯区大华街药店</v>
      </c>
      <c r="C245" s="5" t="s">
        <v>21</v>
      </c>
      <c r="D245" s="5" t="s">
        <v>22</v>
      </c>
      <c r="E245" s="5" t="s">
        <v>23</v>
      </c>
      <c r="F245" s="5" t="s">
        <v>732</v>
      </c>
      <c r="G245" s="5" t="s">
        <v>25</v>
      </c>
      <c r="H245" s="6" t="s">
        <v>26</v>
      </c>
      <c r="I245" s="6" t="s">
        <v>138</v>
      </c>
      <c r="J245" s="6" t="s">
        <v>28</v>
      </c>
      <c r="K245" s="5" t="s">
        <v>138</v>
      </c>
      <c r="L245" s="5" t="s">
        <v>733</v>
      </c>
      <c r="M245" s="5" t="s">
        <v>733</v>
      </c>
      <c r="N245" s="5" t="s">
        <v>175</v>
      </c>
      <c r="O245" s="5" t="s">
        <v>33</v>
      </c>
      <c r="P245" s="5" t="s">
        <v>33</v>
      </c>
      <c r="Q245" s="5" t="s">
        <v>34</v>
      </c>
      <c r="R245" s="5" t="s">
        <v>734</v>
      </c>
    </row>
    <row r="246" hidden="1" customHeight="1" spans="1:18">
      <c r="A246" s="4">
        <v>104429</v>
      </c>
      <c r="B246" s="4" t="str">
        <f>VLOOKUP(A246,'[1]8月收银台换购'!$B$3:$C$143,2,0)</f>
        <v>四川太极武侯区大华街药店</v>
      </c>
      <c r="C246" s="5" t="s">
        <v>21</v>
      </c>
      <c r="D246" s="5" t="s">
        <v>41</v>
      </c>
      <c r="E246" s="5" t="s">
        <v>23</v>
      </c>
      <c r="F246" s="5" t="s">
        <v>735</v>
      </c>
      <c r="G246" s="5" t="s">
        <v>25</v>
      </c>
      <c r="H246" s="6" t="s">
        <v>26</v>
      </c>
      <c r="I246" s="6" t="s">
        <v>138</v>
      </c>
      <c r="J246" s="6" t="s">
        <v>28</v>
      </c>
      <c r="K246" s="5" t="s">
        <v>138</v>
      </c>
      <c r="L246" s="5" t="s">
        <v>733</v>
      </c>
      <c r="M246" s="5" t="s">
        <v>733</v>
      </c>
      <c r="N246" s="5" t="s">
        <v>175</v>
      </c>
      <c r="O246" s="5" t="s">
        <v>33</v>
      </c>
      <c r="P246" s="5" t="s">
        <v>33</v>
      </c>
      <c r="Q246" s="5" t="s">
        <v>34</v>
      </c>
      <c r="R246" s="5" t="s">
        <v>736</v>
      </c>
    </row>
    <row r="247" hidden="1" customHeight="1" spans="1:18">
      <c r="A247" s="4">
        <v>104429</v>
      </c>
      <c r="B247" s="4" t="str">
        <f>VLOOKUP(A247,'[1]8月收银台换购'!$B$3:$C$143,2,0)</f>
        <v>四川太极武侯区大华街药店</v>
      </c>
      <c r="C247" s="5" t="s">
        <v>21</v>
      </c>
      <c r="D247" s="5" t="s">
        <v>86</v>
      </c>
      <c r="E247" s="5" t="s">
        <v>23</v>
      </c>
      <c r="F247" s="5" t="s">
        <v>737</v>
      </c>
      <c r="G247" s="5" t="s">
        <v>25</v>
      </c>
      <c r="H247" s="6" t="s">
        <v>26</v>
      </c>
      <c r="I247" s="6" t="s">
        <v>138</v>
      </c>
      <c r="J247" s="6" t="s">
        <v>28</v>
      </c>
      <c r="K247" s="5" t="s">
        <v>138</v>
      </c>
      <c r="L247" s="5" t="s">
        <v>733</v>
      </c>
      <c r="M247" s="5" t="s">
        <v>733</v>
      </c>
      <c r="N247" s="5" t="s">
        <v>175</v>
      </c>
      <c r="O247" s="5" t="s">
        <v>33</v>
      </c>
      <c r="P247" s="5" t="s">
        <v>33</v>
      </c>
      <c r="Q247" s="5" t="s">
        <v>34</v>
      </c>
      <c r="R247" s="5" t="s">
        <v>738</v>
      </c>
    </row>
    <row r="248" hidden="1" customHeight="1" spans="1:18">
      <c r="A248" s="4">
        <v>104429</v>
      </c>
      <c r="B248" s="4" t="str">
        <f>VLOOKUP(A248,'[1]8月收银台换购'!$B$3:$C$143,2,0)</f>
        <v>四川太极武侯区大华街药店</v>
      </c>
      <c r="C248" s="5" t="s">
        <v>21</v>
      </c>
      <c r="D248" s="5" t="s">
        <v>81</v>
      </c>
      <c r="E248" s="5" t="s">
        <v>23</v>
      </c>
      <c r="F248" s="5" t="s">
        <v>739</v>
      </c>
      <c r="G248" s="5" t="s">
        <v>25</v>
      </c>
      <c r="H248" s="6" t="s">
        <v>26</v>
      </c>
      <c r="I248" s="6" t="s">
        <v>138</v>
      </c>
      <c r="J248" s="6" t="s">
        <v>28</v>
      </c>
      <c r="K248" s="5" t="s">
        <v>138</v>
      </c>
      <c r="L248" s="5" t="s">
        <v>733</v>
      </c>
      <c r="M248" s="5" t="s">
        <v>733</v>
      </c>
      <c r="N248" s="5" t="s">
        <v>175</v>
      </c>
      <c r="O248" s="5" t="s">
        <v>33</v>
      </c>
      <c r="P248" s="5" t="s">
        <v>33</v>
      </c>
      <c r="Q248" s="5" t="s">
        <v>34</v>
      </c>
      <c r="R248" s="5" t="s">
        <v>740</v>
      </c>
    </row>
    <row r="249" hidden="1" customHeight="1" spans="1:18">
      <c r="A249" s="4">
        <v>104429</v>
      </c>
      <c r="B249" s="4" t="str">
        <f>VLOOKUP(A249,'[1]8月收银台换购'!$B$3:$C$143,2,0)</f>
        <v>四川太极武侯区大华街药店</v>
      </c>
      <c r="C249" s="5" t="s">
        <v>21</v>
      </c>
      <c r="D249" s="5" t="s">
        <v>36</v>
      </c>
      <c r="E249" s="5" t="s">
        <v>23</v>
      </c>
      <c r="F249" s="5" t="s">
        <v>741</v>
      </c>
      <c r="G249" s="5" t="s">
        <v>25</v>
      </c>
      <c r="H249" s="6" t="s">
        <v>26</v>
      </c>
      <c r="I249" s="6" t="s">
        <v>138</v>
      </c>
      <c r="J249" s="6" t="s">
        <v>28</v>
      </c>
      <c r="K249" s="5" t="s">
        <v>138</v>
      </c>
      <c r="L249" s="5" t="s">
        <v>733</v>
      </c>
      <c r="M249" s="5" t="s">
        <v>733</v>
      </c>
      <c r="N249" s="5" t="s">
        <v>175</v>
      </c>
      <c r="O249" s="5" t="s">
        <v>33</v>
      </c>
      <c r="P249" s="5" t="s">
        <v>33</v>
      </c>
      <c r="Q249" s="5" t="s">
        <v>34</v>
      </c>
      <c r="R249" s="5" t="s">
        <v>742</v>
      </c>
    </row>
    <row r="250" hidden="1" customHeight="1" spans="1:18">
      <c r="A250" s="4">
        <v>104429</v>
      </c>
      <c r="B250" s="4" t="str">
        <f>VLOOKUP(A250,'[1]8月收银台换购'!$B$3:$C$143,2,0)</f>
        <v>四川太极武侯区大华街药店</v>
      </c>
      <c r="C250" s="5" t="s">
        <v>21</v>
      </c>
      <c r="D250" s="5" t="s">
        <v>76</v>
      </c>
      <c r="E250" s="5" t="s">
        <v>23</v>
      </c>
      <c r="F250" s="5" t="s">
        <v>743</v>
      </c>
      <c r="G250" s="5" t="s">
        <v>25</v>
      </c>
      <c r="H250" s="6" t="s">
        <v>26</v>
      </c>
      <c r="I250" s="6" t="s">
        <v>138</v>
      </c>
      <c r="J250" s="6" t="s">
        <v>28</v>
      </c>
      <c r="K250" s="5" t="s">
        <v>138</v>
      </c>
      <c r="L250" s="5" t="s">
        <v>733</v>
      </c>
      <c r="M250" s="5" t="s">
        <v>733</v>
      </c>
      <c r="N250" s="5" t="s">
        <v>175</v>
      </c>
      <c r="O250" s="5" t="s">
        <v>33</v>
      </c>
      <c r="P250" s="5" t="s">
        <v>33</v>
      </c>
      <c r="Q250" s="5" t="s">
        <v>34</v>
      </c>
      <c r="R250" s="5" t="s">
        <v>744</v>
      </c>
    </row>
    <row r="251" hidden="1" customHeight="1" spans="1:18">
      <c r="A251" s="4">
        <v>104429</v>
      </c>
      <c r="B251" s="4" t="str">
        <f>VLOOKUP(A251,'[1]8月收银台换购'!$B$3:$C$143,2,0)</f>
        <v>四川太极武侯区大华街药店</v>
      </c>
      <c r="C251" s="5" t="s">
        <v>21</v>
      </c>
      <c r="D251" s="5" t="s">
        <v>71</v>
      </c>
      <c r="E251" s="5" t="s">
        <v>23</v>
      </c>
      <c r="F251" s="5" t="s">
        <v>745</v>
      </c>
      <c r="G251" s="5" t="s">
        <v>25</v>
      </c>
      <c r="H251" s="6" t="s">
        <v>26</v>
      </c>
      <c r="I251" s="6" t="s">
        <v>138</v>
      </c>
      <c r="J251" s="6" t="s">
        <v>28</v>
      </c>
      <c r="K251" s="5" t="s">
        <v>138</v>
      </c>
      <c r="L251" s="5" t="s">
        <v>733</v>
      </c>
      <c r="M251" s="5" t="s">
        <v>733</v>
      </c>
      <c r="N251" s="5" t="s">
        <v>175</v>
      </c>
      <c r="O251" s="5" t="s">
        <v>33</v>
      </c>
      <c r="P251" s="5" t="s">
        <v>33</v>
      </c>
      <c r="Q251" s="5" t="s">
        <v>34</v>
      </c>
      <c r="R251" s="5" t="s">
        <v>746</v>
      </c>
    </row>
    <row r="252" hidden="1" customHeight="1" spans="1:18">
      <c r="A252" s="4">
        <v>104429</v>
      </c>
      <c r="B252" s="4" t="str">
        <f>VLOOKUP(A252,'[1]8月收银台换购'!$B$3:$C$143,2,0)</f>
        <v>四川太极武侯区大华街药店</v>
      </c>
      <c r="C252" s="5" t="s">
        <v>21</v>
      </c>
      <c r="D252" s="5" t="s">
        <v>66</v>
      </c>
      <c r="E252" s="5" t="s">
        <v>23</v>
      </c>
      <c r="F252" s="5" t="s">
        <v>747</v>
      </c>
      <c r="G252" s="5" t="s">
        <v>25</v>
      </c>
      <c r="H252" s="6" t="s">
        <v>26</v>
      </c>
      <c r="I252" s="6" t="s">
        <v>138</v>
      </c>
      <c r="J252" s="6" t="s">
        <v>28</v>
      </c>
      <c r="K252" s="5" t="s">
        <v>138</v>
      </c>
      <c r="L252" s="5" t="s">
        <v>733</v>
      </c>
      <c r="M252" s="5" t="s">
        <v>733</v>
      </c>
      <c r="N252" s="5" t="s">
        <v>175</v>
      </c>
      <c r="O252" s="5" t="s">
        <v>33</v>
      </c>
      <c r="P252" s="5" t="s">
        <v>33</v>
      </c>
      <c r="Q252" s="5" t="s">
        <v>34</v>
      </c>
      <c r="R252" s="5" t="s">
        <v>748</v>
      </c>
    </row>
    <row r="253" hidden="1" customHeight="1" spans="1:18">
      <c r="A253" s="4">
        <v>104429</v>
      </c>
      <c r="B253" s="4" t="str">
        <f>VLOOKUP(A253,'[1]8月收银台换购'!$B$3:$C$143,2,0)</f>
        <v>四川太极武侯区大华街药店</v>
      </c>
      <c r="C253" s="5" t="s">
        <v>21</v>
      </c>
      <c r="D253" s="5" t="s">
        <v>61</v>
      </c>
      <c r="E253" s="5" t="s">
        <v>23</v>
      </c>
      <c r="F253" s="5" t="s">
        <v>749</v>
      </c>
      <c r="G253" s="5" t="s">
        <v>25</v>
      </c>
      <c r="H253" s="6" t="s">
        <v>26</v>
      </c>
      <c r="I253" s="6" t="s">
        <v>138</v>
      </c>
      <c r="J253" s="6" t="s">
        <v>28</v>
      </c>
      <c r="K253" s="5" t="s">
        <v>138</v>
      </c>
      <c r="L253" s="5" t="s">
        <v>733</v>
      </c>
      <c r="M253" s="5" t="s">
        <v>733</v>
      </c>
      <c r="N253" s="5" t="s">
        <v>175</v>
      </c>
      <c r="O253" s="5" t="s">
        <v>33</v>
      </c>
      <c r="P253" s="5" t="s">
        <v>33</v>
      </c>
      <c r="Q253" s="5" t="s">
        <v>34</v>
      </c>
      <c r="R253" s="5" t="s">
        <v>750</v>
      </c>
    </row>
    <row r="254" hidden="1" customHeight="1" spans="1:18">
      <c r="A254" s="4">
        <v>104429</v>
      </c>
      <c r="B254" s="4" t="str">
        <f>VLOOKUP(A254,'[1]8月收银台换购'!$B$3:$C$143,2,0)</f>
        <v>四川太极武侯区大华街药店</v>
      </c>
      <c r="C254" s="5" t="s">
        <v>21</v>
      </c>
      <c r="D254" s="5" t="s">
        <v>56</v>
      </c>
      <c r="E254" s="5" t="s">
        <v>23</v>
      </c>
      <c r="F254" s="5" t="s">
        <v>751</v>
      </c>
      <c r="G254" s="5" t="s">
        <v>25</v>
      </c>
      <c r="H254" s="6" t="s">
        <v>26</v>
      </c>
      <c r="I254" s="6" t="s">
        <v>138</v>
      </c>
      <c r="J254" s="6" t="s">
        <v>28</v>
      </c>
      <c r="K254" s="5" t="s">
        <v>138</v>
      </c>
      <c r="L254" s="5" t="s">
        <v>733</v>
      </c>
      <c r="M254" s="5" t="s">
        <v>733</v>
      </c>
      <c r="N254" s="5" t="s">
        <v>175</v>
      </c>
      <c r="O254" s="5" t="s">
        <v>33</v>
      </c>
      <c r="P254" s="5" t="s">
        <v>33</v>
      </c>
      <c r="Q254" s="5" t="s">
        <v>34</v>
      </c>
      <c r="R254" s="5" t="s">
        <v>752</v>
      </c>
    </row>
    <row r="255" hidden="1" customHeight="1" spans="1:18">
      <c r="A255" s="4">
        <v>104429</v>
      </c>
      <c r="B255" s="4" t="str">
        <f>VLOOKUP(A255,'[1]8月收银台换购'!$B$3:$C$143,2,0)</f>
        <v>四川太极武侯区大华街药店</v>
      </c>
      <c r="C255" s="5" t="s">
        <v>21</v>
      </c>
      <c r="D255" s="5" t="s">
        <v>51</v>
      </c>
      <c r="E255" s="5" t="s">
        <v>23</v>
      </c>
      <c r="F255" s="5" t="s">
        <v>753</v>
      </c>
      <c r="G255" s="5" t="s">
        <v>25</v>
      </c>
      <c r="H255" s="6" t="s">
        <v>26</v>
      </c>
      <c r="I255" s="6" t="s">
        <v>138</v>
      </c>
      <c r="J255" s="6" t="s">
        <v>28</v>
      </c>
      <c r="K255" s="5" t="s">
        <v>138</v>
      </c>
      <c r="L255" s="5" t="s">
        <v>733</v>
      </c>
      <c r="M255" s="5" t="s">
        <v>733</v>
      </c>
      <c r="N255" s="5" t="s">
        <v>175</v>
      </c>
      <c r="O255" s="5" t="s">
        <v>33</v>
      </c>
      <c r="P255" s="5" t="s">
        <v>33</v>
      </c>
      <c r="Q255" s="5" t="s">
        <v>34</v>
      </c>
      <c r="R255" s="5" t="s">
        <v>754</v>
      </c>
    </row>
    <row r="256" hidden="1" customHeight="1" spans="1:18">
      <c r="A256" s="4">
        <v>104429</v>
      </c>
      <c r="B256" s="4" t="str">
        <f>VLOOKUP(A256,'[1]8月收银台换购'!$B$3:$C$143,2,0)</f>
        <v>四川太极武侯区大华街药店</v>
      </c>
      <c r="C256" s="5" t="s">
        <v>21</v>
      </c>
      <c r="D256" s="5" t="s">
        <v>46</v>
      </c>
      <c r="E256" s="5" t="s">
        <v>23</v>
      </c>
      <c r="F256" s="5" t="s">
        <v>755</v>
      </c>
      <c r="G256" s="5" t="s">
        <v>25</v>
      </c>
      <c r="H256" s="6" t="s">
        <v>26</v>
      </c>
      <c r="I256" s="6" t="s">
        <v>138</v>
      </c>
      <c r="J256" s="6" t="s">
        <v>28</v>
      </c>
      <c r="K256" s="5" t="s">
        <v>138</v>
      </c>
      <c r="L256" s="5" t="s">
        <v>733</v>
      </c>
      <c r="M256" s="5" t="s">
        <v>733</v>
      </c>
      <c r="N256" s="5" t="s">
        <v>175</v>
      </c>
      <c r="O256" s="5" t="s">
        <v>33</v>
      </c>
      <c r="P256" s="5" t="s">
        <v>33</v>
      </c>
      <c r="Q256" s="5" t="s">
        <v>34</v>
      </c>
      <c r="R256" s="5" t="s">
        <v>756</v>
      </c>
    </row>
    <row r="257" hidden="1" customHeight="1" spans="1:18">
      <c r="A257" s="4">
        <v>117923</v>
      </c>
      <c r="B257" s="4" t="str">
        <f>VLOOKUP(A257,'[1]8月收银台换购'!$B$3:$C$143,2,0)</f>
        <v>四川太极大邑县观音阁街西段店</v>
      </c>
      <c r="C257" s="5" t="s">
        <v>21</v>
      </c>
      <c r="D257" s="5" t="s">
        <v>71</v>
      </c>
      <c r="E257" s="5" t="s">
        <v>23</v>
      </c>
      <c r="F257" s="5" t="s">
        <v>757</v>
      </c>
      <c r="G257" s="5" t="s">
        <v>25</v>
      </c>
      <c r="H257" s="6" t="s">
        <v>26</v>
      </c>
      <c r="I257" s="6" t="s">
        <v>138</v>
      </c>
      <c r="J257" s="6" t="s">
        <v>28</v>
      </c>
      <c r="K257" s="5" t="s">
        <v>138</v>
      </c>
      <c r="L257" s="5" t="s">
        <v>758</v>
      </c>
      <c r="M257" s="5" t="s">
        <v>437</v>
      </c>
      <c r="N257" s="5" t="s">
        <v>437</v>
      </c>
      <c r="O257" s="5" t="s">
        <v>33</v>
      </c>
      <c r="P257" s="5" t="s">
        <v>33</v>
      </c>
      <c r="Q257" s="5" t="s">
        <v>34</v>
      </c>
      <c r="R257" s="5" t="s">
        <v>759</v>
      </c>
    </row>
    <row r="258" hidden="1" customHeight="1" spans="1:18">
      <c r="A258" s="4">
        <v>117923</v>
      </c>
      <c r="B258" s="4" t="str">
        <f>VLOOKUP(A258,'[1]8月收银台换购'!$B$3:$C$143,2,0)</f>
        <v>四川太极大邑县观音阁街西段店</v>
      </c>
      <c r="C258" s="5" t="s">
        <v>21</v>
      </c>
      <c r="D258" s="5" t="s">
        <v>66</v>
      </c>
      <c r="E258" s="5" t="s">
        <v>23</v>
      </c>
      <c r="F258" s="5" t="s">
        <v>760</v>
      </c>
      <c r="G258" s="5" t="s">
        <v>25</v>
      </c>
      <c r="H258" s="6" t="s">
        <v>26</v>
      </c>
      <c r="I258" s="6" t="s">
        <v>138</v>
      </c>
      <c r="J258" s="6" t="s">
        <v>28</v>
      </c>
      <c r="K258" s="5" t="s">
        <v>138</v>
      </c>
      <c r="L258" s="5" t="s">
        <v>758</v>
      </c>
      <c r="M258" s="5" t="s">
        <v>437</v>
      </c>
      <c r="N258" s="5" t="s">
        <v>437</v>
      </c>
      <c r="O258" s="5" t="s">
        <v>33</v>
      </c>
      <c r="P258" s="5" t="s">
        <v>33</v>
      </c>
      <c r="Q258" s="5" t="s">
        <v>34</v>
      </c>
      <c r="R258" s="5" t="s">
        <v>761</v>
      </c>
    </row>
    <row r="259" hidden="1" customHeight="1" spans="1:18">
      <c r="A259" s="4">
        <v>117923</v>
      </c>
      <c r="B259" s="4" t="str">
        <f>VLOOKUP(A259,'[1]8月收银台换购'!$B$3:$C$143,2,0)</f>
        <v>四川太极大邑县观音阁街西段店</v>
      </c>
      <c r="C259" s="5" t="s">
        <v>21</v>
      </c>
      <c r="D259" s="5" t="s">
        <v>61</v>
      </c>
      <c r="E259" s="5" t="s">
        <v>23</v>
      </c>
      <c r="F259" s="5" t="s">
        <v>762</v>
      </c>
      <c r="G259" s="5" t="s">
        <v>25</v>
      </c>
      <c r="H259" s="6" t="s">
        <v>26</v>
      </c>
      <c r="I259" s="6" t="s">
        <v>138</v>
      </c>
      <c r="J259" s="6" t="s">
        <v>28</v>
      </c>
      <c r="K259" s="5" t="s">
        <v>138</v>
      </c>
      <c r="L259" s="5" t="s">
        <v>758</v>
      </c>
      <c r="M259" s="5" t="s">
        <v>437</v>
      </c>
      <c r="N259" s="5" t="s">
        <v>437</v>
      </c>
      <c r="O259" s="5" t="s">
        <v>33</v>
      </c>
      <c r="P259" s="5" t="s">
        <v>33</v>
      </c>
      <c r="Q259" s="5" t="s">
        <v>34</v>
      </c>
      <c r="R259" s="5" t="s">
        <v>763</v>
      </c>
    </row>
    <row r="260" hidden="1" customHeight="1" spans="1:18">
      <c r="A260" s="4">
        <v>117923</v>
      </c>
      <c r="B260" s="4" t="str">
        <f>VLOOKUP(A260,'[1]8月收银台换购'!$B$3:$C$143,2,0)</f>
        <v>四川太极大邑县观音阁街西段店</v>
      </c>
      <c r="C260" s="5" t="s">
        <v>21</v>
      </c>
      <c r="D260" s="5" t="s">
        <v>56</v>
      </c>
      <c r="E260" s="5" t="s">
        <v>23</v>
      </c>
      <c r="F260" s="5" t="s">
        <v>764</v>
      </c>
      <c r="G260" s="5" t="s">
        <v>25</v>
      </c>
      <c r="H260" s="6" t="s">
        <v>26</v>
      </c>
      <c r="I260" s="6" t="s">
        <v>138</v>
      </c>
      <c r="J260" s="6" t="s">
        <v>28</v>
      </c>
      <c r="K260" s="5" t="s">
        <v>138</v>
      </c>
      <c r="L260" s="5" t="s">
        <v>758</v>
      </c>
      <c r="M260" s="5" t="s">
        <v>437</v>
      </c>
      <c r="N260" s="5" t="s">
        <v>437</v>
      </c>
      <c r="O260" s="5" t="s">
        <v>33</v>
      </c>
      <c r="P260" s="5" t="s">
        <v>33</v>
      </c>
      <c r="Q260" s="5" t="s">
        <v>34</v>
      </c>
      <c r="R260" s="5" t="s">
        <v>765</v>
      </c>
    </row>
    <row r="261" hidden="1" customHeight="1" spans="1:18">
      <c r="A261" s="4">
        <v>117923</v>
      </c>
      <c r="B261" s="4" t="str">
        <f>VLOOKUP(A261,'[1]8月收银台换购'!$B$3:$C$143,2,0)</f>
        <v>四川太极大邑县观音阁街西段店</v>
      </c>
      <c r="C261" s="5" t="s">
        <v>21</v>
      </c>
      <c r="D261" s="5" t="s">
        <v>51</v>
      </c>
      <c r="E261" s="5" t="s">
        <v>23</v>
      </c>
      <c r="F261" s="5" t="s">
        <v>766</v>
      </c>
      <c r="G261" s="5" t="s">
        <v>25</v>
      </c>
      <c r="H261" s="6" t="s">
        <v>26</v>
      </c>
      <c r="I261" s="6" t="s">
        <v>138</v>
      </c>
      <c r="J261" s="6" t="s">
        <v>28</v>
      </c>
      <c r="K261" s="5" t="s">
        <v>138</v>
      </c>
      <c r="L261" s="5" t="s">
        <v>758</v>
      </c>
      <c r="M261" s="5" t="s">
        <v>437</v>
      </c>
      <c r="N261" s="5" t="s">
        <v>437</v>
      </c>
      <c r="O261" s="5" t="s">
        <v>33</v>
      </c>
      <c r="P261" s="5" t="s">
        <v>33</v>
      </c>
      <c r="Q261" s="5" t="s">
        <v>34</v>
      </c>
      <c r="R261" s="5" t="s">
        <v>767</v>
      </c>
    </row>
    <row r="262" hidden="1" customHeight="1" spans="1:18">
      <c r="A262" s="4">
        <v>119263</v>
      </c>
      <c r="B262" s="4" t="str">
        <f>VLOOKUP(A262,'[1]8月收银台换购'!$B$3:$C$143,2,0)</f>
        <v>四川太极青羊区蜀源路药店</v>
      </c>
      <c r="C262" s="5" t="s">
        <v>21</v>
      </c>
      <c r="D262" s="5" t="s">
        <v>22</v>
      </c>
      <c r="E262" s="5" t="s">
        <v>23</v>
      </c>
      <c r="F262" s="5" t="s">
        <v>768</v>
      </c>
      <c r="G262" s="5" t="s">
        <v>25</v>
      </c>
      <c r="H262" s="6" t="s">
        <v>26</v>
      </c>
      <c r="I262" s="6" t="s">
        <v>138</v>
      </c>
      <c r="J262" s="6" t="s">
        <v>28</v>
      </c>
      <c r="K262" s="5" t="s">
        <v>138</v>
      </c>
      <c r="L262" s="5" t="s">
        <v>651</v>
      </c>
      <c r="M262" s="5" t="s">
        <v>651</v>
      </c>
      <c r="N262" s="5" t="s">
        <v>175</v>
      </c>
      <c r="O262" s="5" t="s">
        <v>33</v>
      </c>
      <c r="P262" s="5" t="s">
        <v>33</v>
      </c>
      <c r="Q262" s="5" t="s">
        <v>34</v>
      </c>
      <c r="R262" s="5" t="s">
        <v>769</v>
      </c>
    </row>
    <row r="263" hidden="1" customHeight="1" spans="1:18">
      <c r="A263" s="4">
        <v>119263</v>
      </c>
      <c r="B263" s="4" t="str">
        <f>VLOOKUP(A263,'[1]8月收银台换购'!$B$3:$C$143,2,0)</f>
        <v>四川太极青羊区蜀源路药店</v>
      </c>
      <c r="C263" s="5" t="s">
        <v>21</v>
      </c>
      <c r="D263" s="5" t="s">
        <v>41</v>
      </c>
      <c r="E263" s="5" t="s">
        <v>23</v>
      </c>
      <c r="F263" s="5" t="s">
        <v>770</v>
      </c>
      <c r="G263" s="5" t="s">
        <v>25</v>
      </c>
      <c r="H263" s="6" t="s">
        <v>26</v>
      </c>
      <c r="I263" s="6" t="s">
        <v>138</v>
      </c>
      <c r="J263" s="6" t="s">
        <v>28</v>
      </c>
      <c r="K263" s="5" t="s">
        <v>138</v>
      </c>
      <c r="L263" s="5" t="s">
        <v>651</v>
      </c>
      <c r="M263" s="5" t="s">
        <v>651</v>
      </c>
      <c r="N263" s="5" t="s">
        <v>175</v>
      </c>
      <c r="O263" s="5" t="s">
        <v>33</v>
      </c>
      <c r="P263" s="5" t="s">
        <v>33</v>
      </c>
      <c r="Q263" s="5" t="s">
        <v>34</v>
      </c>
      <c r="R263" s="5" t="s">
        <v>771</v>
      </c>
    </row>
    <row r="264" hidden="1" customHeight="1" spans="1:18">
      <c r="A264" s="4">
        <v>119263</v>
      </c>
      <c r="B264" s="4" t="str">
        <f>VLOOKUP(A264,'[1]8月收银台换购'!$B$3:$C$143,2,0)</f>
        <v>四川太极青羊区蜀源路药店</v>
      </c>
      <c r="C264" s="5" t="s">
        <v>21</v>
      </c>
      <c r="D264" s="5" t="s">
        <v>86</v>
      </c>
      <c r="E264" s="5" t="s">
        <v>23</v>
      </c>
      <c r="F264" s="5" t="s">
        <v>772</v>
      </c>
      <c r="G264" s="5" t="s">
        <v>25</v>
      </c>
      <c r="H264" s="6" t="s">
        <v>26</v>
      </c>
      <c r="I264" s="6" t="s">
        <v>138</v>
      </c>
      <c r="J264" s="6" t="s">
        <v>28</v>
      </c>
      <c r="K264" s="5" t="s">
        <v>138</v>
      </c>
      <c r="L264" s="5" t="s">
        <v>651</v>
      </c>
      <c r="M264" s="5" t="s">
        <v>651</v>
      </c>
      <c r="N264" s="5" t="s">
        <v>175</v>
      </c>
      <c r="O264" s="5" t="s">
        <v>33</v>
      </c>
      <c r="P264" s="5" t="s">
        <v>33</v>
      </c>
      <c r="Q264" s="5" t="s">
        <v>34</v>
      </c>
      <c r="R264" s="5" t="s">
        <v>773</v>
      </c>
    </row>
    <row r="265" hidden="1" customHeight="1" spans="1:18">
      <c r="A265" s="4">
        <v>119263</v>
      </c>
      <c r="B265" s="4" t="str">
        <f>VLOOKUP(A265,'[1]8月收银台换购'!$B$3:$C$143,2,0)</f>
        <v>四川太极青羊区蜀源路药店</v>
      </c>
      <c r="C265" s="5" t="s">
        <v>21</v>
      </c>
      <c r="D265" s="5" t="s">
        <v>81</v>
      </c>
      <c r="E265" s="5" t="s">
        <v>23</v>
      </c>
      <c r="F265" s="5" t="s">
        <v>774</v>
      </c>
      <c r="G265" s="5" t="s">
        <v>25</v>
      </c>
      <c r="H265" s="6" t="s">
        <v>26</v>
      </c>
      <c r="I265" s="6" t="s">
        <v>138</v>
      </c>
      <c r="J265" s="6" t="s">
        <v>28</v>
      </c>
      <c r="K265" s="5" t="s">
        <v>138</v>
      </c>
      <c r="L265" s="5" t="s">
        <v>651</v>
      </c>
      <c r="M265" s="5" t="s">
        <v>651</v>
      </c>
      <c r="N265" s="5" t="s">
        <v>175</v>
      </c>
      <c r="O265" s="5" t="s">
        <v>33</v>
      </c>
      <c r="P265" s="5" t="s">
        <v>33</v>
      </c>
      <c r="Q265" s="5" t="s">
        <v>34</v>
      </c>
      <c r="R265" s="5" t="s">
        <v>775</v>
      </c>
    </row>
    <row r="266" hidden="1" customHeight="1" spans="1:18">
      <c r="A266" s="4">
        <v>119263</v>
      </c>
      <c r="B266" s="4" t="str">
        <f>VLOOKUP(A266,'[1]8月收银台换购'!$B$3:$C$143,2,0)</f>
        <v>四川太极青羊区蜀源路药店</v>
      </c>
      <c r="C266" s="5" t="s">
        <v>21</v>
      </c>
      <c r="D266" s="5" t="s">
        <v>36</v>
      </c>
      <c r="E266" s="5" t="s">
        <v>23</v>
      </c>
      <c r="F266" s="5" t="s">
        <v>776</v>
      </c>
      <c r="G266" s="5" t="s">
        <v>25</v>
      </c>
      <c r="H266" s="6" t="s">
        <v>26</v>
      </c>
      <c r="I266" s="6" t="s">
        <v>138</v>
      </c>
      <c r="J266" s="6" t="s">
        <v>28</v>
      </c>
      <c r="K266" s="5" t="s">
        <v>138</v>
      </c>
      <c r="L266" s="5" t="s">
        <v>651</v>
      </c>
      <c r="M266" s="5" t="s">
        <v>651</v>
      </c>
      <c r="N266" s="5" t="s">
        <v>175</v>
      </c>
      <c r="O266" s="5" t="s">
        <v>33</v>
      </c>
      <c r="P266" s="5" t="s">
        <v>33</v>
      </c>
      <c r="Q266" s="5" t="s">
        <v>34</v>
      </c>
      <c r="R266" s="5" t="s">
        <v>777</v>
      </c>
    </row>
    <row r="267" hidden="1" customHeight="1" spans="1:18">
      <c r="A267" s="4">
        <v>119263</v>
      </c>
      <c r="B267" s="4" t="str">
        <f>VLOOKUP(A267,'[1]8月收银台换购'!$B$3:$C$143,2,0)</f>
        <v>四川太极青羊区蜀源路药店</v>
      </c>
      <c r="C267" s="5" t="s">
        <v>21</v>
      </c>
      <c r="D267" s="5" t="s">
        <v>76</v>
      </c>
      <c r="E267" s="5" t="s">
        <v>23</v>
      </c>
      <c r="F267" s="5" t="s">
        <v>778</v>
      </c>
      <c r="G267" s="5" t="s">
        <v>25</v>
      </c>
      <c r="H267" s="6" t="s">
        <v>26</v>
      </c>
      <c r="I267" s="6" t="s">
        <v>138</v>
      </c>
      <c r="J267" s="6" t="s">
        <v>28</v>
      </c>
      <c r="K267" s="5" t="s">
        <v>138</v>
      </c>
      <c r="L267" s="5" t="s">
        <v>651</v>
      </c>
      <c r="M267" s="5" t="s">
        <v>651</v>
      </c>
      <c r="N267" s="5" t="s">
        <v>175</v>
      </c>
      <c r="O267" s="5" t="s">
        <v>33</v>
      </c>
      <c r="P267" s="5" t="s">
        <v>33</v>
      </c>
      <c r="Q267" s="5" t="s">
        <v>34</v>
      </c>
      <c r="R267" s="5" t="s">
        <v>779</v>
      </c>
    </row>
    <row r="268" hidden="1" customHeight="1" spans="1:18">
      <c r="A268" s="4">
        <v>119263</v>
      </c>
      <c r="B268" s="4" t="str">
        <f>VLOOKUP(A268,'[1]8月收银台换购'!$B$3:$C$143,2,0)</f>
        <v>四川太极青羊区蜀源路药店</v>
      </c>
      <c r="C268" s="5" t="s">
        <v>21</v>
      </c>
      <c r="D268" s="5" t="s">
        <v>71</v>
      </c>
      <c r="E268" s="5" t="s">
        <v>23</v>
      </c>
      <c r="F268" s="5" t="s">
        <v>780</v>
      </c>
      <c r="G268" s="5" t="s">
        <v>25</v>
      </c>
      <c r="H268" s="6" t="s">
        <v>26</v>
      </c>
      <c r="I268" s="6" t="s">
        <v>138</v>
      </c>
      <c r="J268" s="6" t="s">
        <v>28</v>
      </c>
      <c r="K268" s="5" t="s">
        <v>138</v>
      </c>
      <c r="L268" s="5" t="s">
        <v>651</v>
      </c>
      <c r="M268" s="5" t="s">
        <v>651</v>
      </c>
      <c r="N268" s="5" t="s">
        <v>175</v>
      </c>
      <c r="O268" s="5" t="s">
        <v>33</v>
      </c>
      <c r="P268" s="5" t="s">
        <v>33</v>
      </c>
      <c r="Q268" s="5" t="s">
        <v>34</v>
      </c>
      <c r="R268" s="5" t="s">
        <v>781</v>
      </c>
    </row>
    <row r="269" hidden="1" customHeight="1" spans="1:18">
      <c r="A269" s="4">
        <v>387</v>
      </c>
      <c r="B269" s="4" t="str">
        <f>VLOOKUP(A269,'[1]8月收银台换购'!$B$3:$C$143,2,0)</f>
        <v>新乐中街</v>
      </c>
      <c r="C269" s="5" t="s">
        <v>782</v>
      </c>
      <c r="D269" s="5" t="s">
        <v>783</v>
      </c>
      <c r="E269" s="5" t="s">
        <v>23</v>
      </c>
      <c r="F269" s="5" t="s">
        <v>784</v>
      </c>
      <c r="G269" s="5" t="s">
        <v>785</v>
      </c>
      <c r="H269" s="6" t="s">
        <v>786</v>
      </c>
      <c r="I269" s="6" t="s">
        <v>787</v>
      </c>
      <c r="J269" s="6" t="s">
        <v>28</v>
      </c>
      <c r="K269" s="5" t="s">
        <v>788</v>
      </c>
      <c r="L269" s="5" t="s">
        <v>611</v>
      </c>
      <c r="M269" s="5" t="s">
        <v>31</v>
      </c>
      <c r="N269" s="5" t="s">
        <v>175</v>
      </c>
      <c r="O269" s="5" t="s">
        <v>33</v>
      </c>
      <c r="P269" s="7" t="str">
        <f>HYPERLINK("http://ovopark.oss-cn-hangzhou.aliyuncs.com/2051_95030551566623_image_1661170856873.jpg","查看图片")</f>
        <v>查看图片</v>
      </c>
      <c r="Q269" s="5" t="s">
        <v>219</v>
      </c>
      <c r="R269" s="5" t="s">
        <v>789</v>
      </c>
    </row>
    <row r="270" hidden="1" customHeight="1" spans="1:18">
      <c r="A270" s="4">
        <v>387</v>
      </c>
      <c r="B270" s="4" t="str">
        <f>VLOOKUP(A270,'[1]8月收银台换购'!$B$3:$C$143,2,0)</f>
        <v>新乐中街</v>
      </c>
      <c r="C270" s="5" t="s">
        <v>790</v>
      </c>
      <c r="D270" s="5" t="s">
        <v>791</v>
      </c>
      <c r="E270" s="5" t="s">
        <v>23</v>
      </c>
      <c r="F270" s="5" t="s">
        <v>784</v>
      </c>
      <c r="G270" s="5" t="s">
        <v>785</v>
      </c>
      <c r="H270" s="6" t="s">
        <v>786</v>
      </c>
      <c r="I270" s="6" t="s">
        <v>792</v>
      </c>
      <c r="J270" s="6" t="s">
        <v>28</v>
      </c>
      <c r="K270" s="5" t="s">
        <v>138</v>
      </c>
      <c r="L270" s="5" t="s">
        <v>611</v>
      </c>
      <c r="M270" s="5" t="s">
        <v>175</v>
      </c>
      <c r="N270" s="5" t="s">
        <v>175</v>
      </c>
      <c r="O270" s="5" t="s">
        <v>33</v>
      </c>
      <c r="P270" s="5" t="s">
        <v>33</v>
      </c>
      <c r="Q270" s="5" t="s">
        <v>219</v>
      </c>
      <c r="R270" s="5" t="s">
        <v>793</v>
      </c>
    </row>
    <row r="271" hidden="1" customHeight="1" spans="1:18">
      <c r="A271" s="4">
        <v>391</v>
      </c>
      <c r="B271" s="4" t="str">
        <f>VLOOKUP(A271,'[1]8月收银台换购'!$B$3:$C$143,2,0)</f>
        <v>四川太极金丝街药店</v>
      </c>
      <c r="C271" s="5" t="s">
        <v>794</v>
      </c>
      <c r="D271" s="5" t="s">
        <v>795</v>
      </c>
      <c r="E271" s="5" t="s">
        <v>23</v>
      </c>
      <c r="F271" s="5" t="s">
        <v>796</v>
      </c>
      <c r="G271" s="5" t="s">
        <v>785</v>
      </c>
      <c r="H271" s="6" t="s">
        <v>786</v>
      </c>
      <c r="I271" s="6" t="s">
        <v>797</v>
      </c>
      <c r="J271" s="6" t="s">
        <v>28</v>
      </c>
      <c r="K271" s="5" t="s">
        <v>138</v>
      </c>
      <c r="L271" s="5" t="s">
        <v>798</v>
      </c>
      <c r="M271" s="5" t="s">
        <v>437</v>
      </c>
      <c r="N271" s="5" t="s">
        <v>437</v>
      </c>
      <c r="O271" s="5" t="s">
        <v>33</v>
      </c>
      <c r="P271" s="5" t="s">
        <v>33</v>
      </c>
      <c r="Q271" s="5" t="s">
        <v>219</v>
      </c>
      <c r="R271" s="5" t="s">
        <v>799</v>
      </c>
    </row>
    <row r="272" hidden="1" customHeight="1" spans="1:18">
      <c r="A272" s="4">
        <v>391</v>
      </c>
      <c r="B272" s="4" t="str">
        <f>VLOOKUP(A272,'[1]8月收银台换购'!$B$3:$C$143,2,0)</f>
        <v>四川太极金丝街药店</v>
      </c>
      <c r="C272" s="5" t="s">
        <v>790</v>
      </c>
      <c r="D272" s="5" t="s">
        <v>791</v>
      </c>
      <c r="E272" s="5" t="s">
        <v>23</v>
      </c>
      <c r="F272" s="5" t="s">
        <v>796</v>
      </c>
      <c r="G272" s="5" t="s">
        <v>785</v>
      </c>
      <c r="H272" s="6" t="s">
        <v>786</v>
      </c>
      <c r="I272" s="6" t="s">
        <v>800</v>
      </c>
      <c r="J272" s="6" t="s">
        <v>28</v>
      </c>
      <c r="K272" s="5" t="s">
        <v>138</v>
      </c>
      <c r="L272" s="5" t="s">
        <v>798</v>
      </c>
      <c r="M272" s="5" t="s">
        <v>437</v>
      </c>
      <c r="N272" s="5" t="s">
        <v>437</v>
      </c>
      <c r="O272" s="7" t="str">
        <f>HYPERLINK("https://ovopark.oss-cn-hangzhou.aliyuncs.com/2022/08/10/0_62_20220810110848_9524.png?x-oss-process=image/resize,w_700,l_700","查看图片")</f>
        <v>查看图片</v>
      </c>
      <c r="P272" s="5" t="s">
        <v>33</v>
      </c>
      <c r="Q272" s="5" t="s">
        <v>219</v>
      </c>
      <c r="R272" s="5" t="s">
        <v>801</v>
      </c>
    </row>
    <row r="273" hidden="1" customHeight="1" spans="1:18">
      <c r="A273" s="4">
        <v>391</v>
      </c>
      <c r="B273" s="4" t="str">
        <f>VLOOKUP(A273,'[1]8月收银台换购'!$B$3:$C$143,2,0)</f>
        <v>四川太极金丝街药店</v>
      </c>
      <c r="C273" s="5" t="s">
        <v>802</v>
      </c>
      <c r="D273" s="5" t="s">
        <v>803</v>
      </c>
      <c r="E273" s="5" t="s">
        <v>23</v>
      </c>
      <c r="F273" s="5" t="s">
        <v>796</v>
      </c>
      <c r="G273" s="5" t="s">
        <v>785</v>
      </c>
      <c r="H273" s="6" t="s">
        <v>786</v>
      </c>
      <c r="I273" s="6" t="s">
        <v>804</v>
      </c>
      <c r="J273" s="6" t="s">
        <v>28</v>
      </c>
      <c r="K273" s="5" t="s">
        <v>138</v>
      </c>
      <c r="L273" s="5" t="s">
        <v>798</v>
      </c>
      <c r="M273" s="5" t="s">
        <v>437</v>
      </c>
      <c r="N273" s="5" t="s">
        <v>437</v>
      </c>
      <c r="O273" s="7" t="str">
        <f>HYPERLINK("https://ovopark.oss-cn-hangzhou.aliyuncs.com/2022/08/10/0_62_20220810104643_9044.png?x-oss-process=image/resize,w_700,l_700","查看图片")</f>
        <v>查看图片</v>
      </c>
      <c r="P273" s="5" t="s">
        <v>33</v>
      </c>
      <c r="Q273" s="5" t="s">
        <v>219</v>
      </c>
      <c r="R273" s="5" t="s">
        <v>805</v>
      </c>
    </row>
    <row r="274" hidden="1" customHeight="1" spans="1:18">
      <c r="A274" s="4">
        <v>105910</v>
      </c>
      <c r="B274" s="4" t="str">
        <f>VLOOKUP(A274,'[1]8月收银台换购'!$B$3:$C$143,2,0)</f>
        <v>四川太极高新区紫薇东路药店</v>
      </c>
      <c r="C274" s="5" t="s">
        <v>806</v>
      </c>
      <c r="D274" s="5" t="s">
        <v>807</v>
      </c>
      <c r="E274" s="5" t="s">
        <v>23</v>
      </c>
      <c r="F274" s="5" t="s">
        <v>808</v>
      </c>
      <c r="G274" s="5" t="s">
        <v>785</v>
      </c>
      <c r="H274" s="6" t="s">
        <v>786</v>
      </c>
      <c r="I274" s="6" t="s">
        <v>809</v>
      </c>
      <c r="J274" s="6" t="s">
        <v>28</v>
      </c>
      <c r="K274" s="5" t="s">
        <v>810</v>
      </c>
      <c r="L274" s="5" t="s">
        <v>811</v>
      </c>
      <c r="M274" s="5" t="s">
        <v>31</v>
      </c>
      <c r="N274" s="5" t="s">
        <v>175</v>
      </c>
      <c r="O274" s="7" t="str">
        <f>HYPERLINK("https://ovopark.oss-cn-hangzhou.aliyuncs.com/2022/08/10/0_62_20220810110756_943.png?x-oss-process=image/resize,w_700,l_700","查看图片")</f>
        <v>查看图片</v>
      </c>
      <c r="P274" s="7" t="str">
        <f>HYPERLINK("https://ovopark.oss-cn-hangzhou.aliyuncs.com/2022/08/18/image_1660806891369.jpg","查看图片")</f>
        <v>查看图片</v>
      </c>
      <c r="Q274" s="5" t="s">
        <v>219</v>
      </c>
      <c r="R274" s="5" t="s">
        <v>812</v>
      </c>
    </row>
    <row r="275" hidden="1" customHeight="1" spans="1:18">
      <c r="A275" s="4">
        <v>105910</v>
      </c>
      <c r="B275" s="4" t="str">
        <f>VLOOKUP(A275,'[1]8月收银台换购'!$B$3:$C$143,2,0)</f>
        <v>四川太极高新区紫薇东路药店</v>
      </c>
      <c r="C275" s="5" t="s">
        <v>790</v>
      </c>
      <c r="D275" s="5" t="s">
        <v>813</v>
      </c>
      <c r="E275" s="5" t="s">
        <v>23</v>
      </c>
      <c r="F275" s="5" t="s">
        <v>808</v>
      </c>
      <c r="G275" s="5" t="s">
        <v>785</v>
      </c>
      <c r="H275" s="6" t="s">
        <v>786</v>
      </c>
      <c r="I275" s="6" t="s">
        <v>814</v>
      </c>
      <c r="J275" s="6" t="s">
        <v>28</v>
      </c>
      <c r="K275" s="5" t="s">
        <v>815</v>
      </c>
      <c r="L275" s="5" t="s">
        <v>811</v>
      </c>
      <c r="M275" s="5" t="s">
        <v>31</v>
      </c>
      <c r="N275" s="5" t="s">
        <v>175</v>
      </c>
      <c r="O275" s="7" t="str">
        <f>HYPERLINK("https://ovopark.oss-cn-hangzhou.aliyuncs.com/2022/08/10/0_62_20220810110950_191.png?x-oss-process=image/resize,w_700,l_700","查看图片")</f>
        <v>查看图片</v>
      </c>
      <c r="P275" s="7" t="str">
        <f>HYPERLINK("https://ovopark.oss-cn-hangzhou.aliyuncs.com/2022/08/18/image_1660806982173.jpg","查看图片")</f>
        <v>查看图片</v>
      </c>
      <c r="Q275" s="5" t="s">
        <v>219</v>
      </c>
      <c r="R275" s="5" t="s">
        <v>816</v>
      </c>
    </row>
    <row r="276" hidden="1" customHeight="1" spans="1:18">
      <c r="A276" s="4">
        <v>118074</v>
      </c>
      <c r="B276" s="4" t="str">
        <f>VLOOKUP(A276,'[1]8月收银台换购'!$B$3:$C$143,2,0)</f>
        <v>四川太极高新区泰和二街药店</v>
      </c>
      <c r="C276" s="5" t="s">
        <v>790</v>
      </c>
      <c r="D276" s="5" t="s">
        <v>813</v>
      </c>
      <c r="E276" s="5" t="s">
        <v>23</v>
      </c>
      <c r="F276" s="5" t="s">
        <v>817</v>
      </c>
      <c r="G276" s="5" t="s">
        <v>818</v>
      </c>
      <c r="H276" s="6" t="s">
        <v>819</v>
      </c>
      <c r="I276" s="6" t="s">
        <v>820</v>
      </c>
      <c r="J276" s="6" t="s">
        <v>28</v>
      </c>
      <c r="K276" s="5" t="s">
        <v>821</v>
      </c>
      <c r="L276" s="5" t="s">
        <v>616</v>
      </c>
      <c r="M276" s="5" t="s">
        <v>31</v>
      </c>
      <c r="N276" s="5" t="s">
        <v>175</v>
      </c>
      <c r="O276" s="7" t="str">
        <f>HYPERLINK("https://ovopark.oss-cn-hangzhou.aliyuncs.com/2022/08/03/0_62_20220803130106_6973.png?x-oss-process=image/resize,w_700,l_700","查看图片")</f>
        <v>查看图片</v>
      </c>
      <c r="P276" s="7" t="str">
        <f>HYPERLINK("http://ovopark.oss-cn-hangzhou.aliyuncs.com/2261_4121732875184265_image_1660900480433.jpg","查看图片")</f>
        <v>查看图片</v>
      </c>
      <c r="Q276" s="5" t="s">
        <v>219</v>
      </c>
      <c r="R276" s="5" t="s">
        <v>822</v>
      </c>
    </row>
    <row r="277" hidden="1" customHeight="1" spans="1:18">
      <c r="A277" s="4">
        <v>118074</v>
      </c>
      <c r="B277" s="4" t="str">
        <f>VLOOKUP(A277,'[1]8月收银台换购'!$B$3:$C$143,2,0)</f>
        <v>四川太极高新区泰和二街药店</v>
      </c>
      <c r="C277" s="5" t="s">
        <v>782</v>
      </c>
      <c r="D277" s="5" t="s">
        <v>823</v>
      </c>
      <c r="E277" s="5" t="s">
        <v>23</v>
      </c>
      <c r="F277" s="5" t="s">
        <v>817</v>
      </c>
      <c r="G277" s="5" t="s">
        <v>818</v>
      </c>
      <c r="H277" s="6" t="s">
        <v>819</v>
      </c>
      <c r="I277" s="6" t="s">
        <v>824</v>
      </c>
      <c r="J277" s="6" t="s">
        <v>28</v>
      </c>
      <c r="K277" s="5" t="s">
        <v>825</v>
      </c>
      <c r="L277" s="5" t="s">
        <v>616</v>
      </c>
      <c r="M277" s="5" t="s">
        <v>31</v>
      </c>
      <c r="N277" s="5" t="s">
        <v>175</v>
      </c>
      <c r="O277" s="7" t="str">
        <f>HYPERLINK("https://ovopark.oss-cn-hangzhou.aliyuncs.com/2022/08/03/0_62_20220803115943_9420.png?x-oss-process=image/resize,w_700,l_700","查看图片")</f>
        <v>查看图片</v>
      </c>
      <c r="P277" s="7" t="str">
        <f>HYPERLINK("http://ovopark.oss-cn-hangzhou.aliyuncs.com/2261_4122334384355455_image_1660901081609.jpg","查看图片")</f>
        <v>查看图片</v>
      </c>
      <c r="Q277" s="5" t="s">
        <v>219</v>
      </c>
      <c r="R277" s="5" t="s">
        <v>826</v>
      </c>
    </row>
    <row r="278" hidden="1" customHeight="1" spans="1:18">
      <c r="A278" s="4">
        <v>118074</v>
      </c>
      <c r="B278" s="4" t="str">
        <f>VLOOKUP(A278,'[1]8月收银台换购'!$B$3:$C$143,2,0)</f>
        <v>四川太极高新区泰和二街药店</v>
      </c>
      <c r="C278" s="5" t="s">
        <v>827</v>
      </c>
      <c r="D278" s="5" t="s">
        <v>828</v>
      </c>
      <c r="E278" s="5" t="s">
        <v>23</v>
      </c>
      <c r="F278" s="5" t="s">
        <v>817</v>
      </c>
      <c r="G278" s="5" t="s">
        <v>818</v>
      </c>
      <c r="H278" s="6" t="s">
        <v>819</v>
      </c>
      <c r="I278" s="6" t="s">
        <v>829</v>
      </c>
      <c r="J278" s="6" t="s">
        <v>28</v>
      </c>
      <c r="K278" s="5" t="s">
        <v>830</v>
      </c>
      <c r="L278" s="5" t="s">
        <v>616</v>
      </c>
      <c r="M278" s="5" t="s">
        <v>31</v>
      </c>
      <c r="N278" s="5" t="s">
        <v>175</v>
      </c>
      <c r="O278" s="5" t="s">
        <v>33</v>
      </c>
      <c r="P278" s="7" t="str">
        <f>HYPERLINK("http://ovopark.oss-cn-hangzhou.aliyuncs.com/2261_4122432244640230_ovopark_modify_pic_20220819172616.jpg","查看图片")</f>
        <v>查看图片</v>
      </c>
      <c r="Q278" s="5" t="s">
        <v>219</v>
      </c>
      <c r="R278" s="5" t="s">
        <v>831</v>
      </c>
    </row>
    <row r="279" hidden="1" customHeight="1" spans="1:18">
      <c r="A279" s="4">
        <v>118074</v>
      </c>
      <c r="B279" s="4" t="str">
        <f>VLOOKUP(A279,'[1]8月收银台换购'!$B$3:$C$143,2,0)</f>
        <v>四川太极高新区泰和二街药店</v>
      </c>
      <c r="C279" s="5" t="s">
        <v>794</v>
      </c>
      <c r="D279" s="5" t="s">
        <v>795</v>
      </c>
      <c r="E279" s="5" t="s">
        <v>23</v>
      </c>
      <c r="F279" s="5" t="s">
        <v>817</v>
      </c>
      <c r="G279" s="5" t="s">
        <v>818</v>
      </c>
      <c r="H279" s="6" t="s">
        <v>819</v>
      </c>
      <c r="I279" s="6" t="s">
        <v>832</v>
      </c>
      <c r="J279" s="6" t="s">
        <v>28</v>
      </c>
      <c r="K279" s="5" t="s">
        <v>833</v>
      </c>
      <c r="L279" s="5" t="s">
        <v>616</v>
      </c>
      <c r="M279" s="5" t="s">
        <v>31</v>
      </c>
      <c r="N279" s="5" t="s">
        <v>175</v>
      </c>
      <c r="O279" s="5" t="s">
        <v>33</v>
      </c>
      <c r="P279" s="7" t="str">
        <f>HYPERLINK("http://ovopark.oss-cn-hangzhou.aliyuncs.com/2261_4122496580159465_image_1660901244396.jpg","查看图片")</f>
        <v>查看图片</v>
      </c>
      <c r="Q279" s="5" t="s">
        <v>219</v>
      </c>
      <c r="R279" s="5" t="s">
        <v>834</v>
      </c>
    </row>
    <row r="280" hidden="1" customHeight="1" spans="1:18">
      <c r="A280" s="4">
        <v>710</v>
      </c>
      <c r="B280" s="4" t="str">
        <f>VLOOKUP(A280,'[1]8月收银台换购'!$B$3:$C$143,2,0)</f>
        <v>四川太极都江堰市蒲阳镇堰问道西路药店</v>
      </c>
      <c r="C280" s="5" t="s">
        <v>275</v>
      </c>
      <c r="D280" s="5" t="s">
        <v>835</v>
      </c>
      <c r="E280" s="5" t="s">
        <v>23</v>
      </c>
      <c r="F280" s="5" t="s">
        <v>836</v>
      </c>
      <c r="G280" s="5" t="s">
        <v>837</v>
      </c>
      <c r="H280" s="6" t="s">
        <v>838</v>
      </c>
      <c r="I280" s="6" t="s">
        <v>138</v>
      </c>
      <c r="J280" s="6" t="s">
        <v>28</v>
      </c>
      <c r="K280" s="5" t="s">
        <v>138</v>
      </c>
      <c r="L280" s="5" t="s">
        <v>278</v>
      </c>
      <c r="M280" s="5" t="s">
        <v>278</v>
      </c>
      <c r="N280" s="5" t="s">
        <v>279</v>
      </c>
      <c r="O280" s="5" t="s">
        <v>33</v>
      </c>
      <c r="P280" s="5" t="s">
        <v>33</v>
      </c>
      <c r="Q280" s="5" t="s">
        <v>34</v>
      </c>
      <c r="R280" s="5" t="s">
        <v>839</v>
      </c>
    </row>
    <row r="281" hidden="1" customHeight="1" spans="1:18">
      <c r="A281" s="4">
        <v>710</v>
      </c>
      <c r="B281" s="4" t="str">
        <f>VLOOKUP(A281,'[1]8月收银台换购'!$B$3:$C$143,2,0)</f>
        <v>四川太极都江堰市蒲阳镇堰问道西路药店</v>
      </c>
      <c r="C281" s="5" t="s">
        <v>275</v>
      </c>
      <c r="D281" s="5" t="s">
        <v>314</v>
      </c>
      <c r="E281" s="5" t="s">
        <v>23</v>
      </c>
      <c r="F281" s="5" t="s">
        <v>840</v>
      </c>
      <c r="G281" s="5" t="s">
        <v>837</v>
      </c>
      <c r="H281" s="6" t="s">
        <v>838</v>
      </c>
      <c r="I281" s="6" t="s">
        <v>138</v>
      </c>
      <c r="J281" s="6" t="s">
        <v>28</v>
      </c>
      <c r="K281" s="5" t="s">
        <v>138</v>
      </c>
      <c r="L281" s="5" t="s">
        <v>278</v>
      </c>
      <c r="M281" s="5" t="s">
        <v>278</v>
      </c>
      <c r="N281" s="5" t="s">
        <v>279</v>
      </c>
      <c r="O281" s="5" t="s">
        <v>33</v>
      </c>
      <c r="P281" s="5" t="s">
        <v>33</v>
      </c>
      <c r="Q281" s="5" t="s">
        <v>34</v>
      </c>
      <c r="R281" s="5" t="s">
        <v>841</v>
      </c>
    </row>
    <row r="282" hidden="1" customHeight="1" spans="1:18">
      <c r="A282" s="4">
        <v>710</v>
      </c>
      <c r="B282" s="4" t="str">
        <f>VLOOKUP(A282,'[1]8月收银台换购'!$B$3:$C$143,2,0)</f>
        <v>四川太极都江堰市蒲阳镇堰问道西路药店</v>
      </c>
      <c r="C282" s="5" t="s">
        <v>275</v>
      </c>
      <c r="D282" s="5" t="s">
        <v>331</v>
      </c>
      <c r="E282" s="5" t="s">
        <v>23</v>
      </c>
      <c r="F282" s="5" t="s">
        <v>840</v>
      </c>
      <c r="G282" s="5" t="s">
        <v>837</v>
      </c>
      <c r="H282" s="6" t="s">
        <v>838</v>
      </c>
      <c r="I282" s="6" t="s">
        <v>138</v>
      </c>
      <c r="J282" s="6" t="s">
        <v>28</v>
      </c>
      <c r="K282" s="5" t="s">
        <v>138</v>
      </c>
      <c r="L282" s="5" t="s">
        <v>278</v>
      </c>
      <c r="M282" s="5" t="s">
        <v>278</v>
      </c>
      <c r="N282" s="5" t="s">
        <v>279</v>
      </c>
      <c r="O282" s="5" t="s">
        <v>33</v>
      </c>
      <c r="P282" s="5" t="s">
        <v>33</v>
      </c>
      <c r="Q282" s="5" t="s">
        <v>34</v>
      </c>
      <c r="R282" s="5" t="s">
        <v>841</v>
      </c>
    </row>
    <row r="283" hidden="1" customHeight="1" spans="1:18">
      <c r="A283" s="4">
        <v>710</v>
      </c>
      <c r="B283" s="4" t="str">
        <f>VLOOKUP(A283,'[1]8月收银台换购'!$B$3:$C$143,2,0)</f>
        <v>四川太极都江堰市蒲阳镇堰问道西路药店</v>
      </c>
      <c r="C283" s="5" t="s">
        <v>275</v>
      </c>
      <c r="D283" s="5" t="s">
        <v>326</v>
      </c>
      <c r="E283" s="5" t="s">
        <v>23</v>
      </c>
      <c r="F283" s="5" t="s">
        <v>840</v>
      </c>
      <c r="G283" s="5" t="s">
        <v>837</v>
      </c>
      <c r="H283" s="6" t="s">
        <v>838</v>
      </c>
      <c r="I283" s="6" t="s">
        <v>138</v>
      </c>
      <c r="J283" s="6" t="s">
        <v>28</v>
      </c>
      <c r="K283" s="5" t="s">
        <v>138</v>
      </c>
      <c r="L283" s="5" t="s">
        <v>278</v>
      </c>
      <c r="M283" s="5" t="s">
        <v>278</v>
      </c>
      <c r="N283" s="5" t="s">
        <v>279</v>
      </c>
      <c r="O283" s="5" t="s">
        <v>33</v>
      </c>
      <c r="P283" s="5" t="s">
        <v>33</v>
      </c>
      <c r="Q283" s="5" t="s">
        <v>34</v>
      </c>
      <c r="R283" s="5" t="s">
        <v>841</v>
      </c>
    </row>
    <row r="284" hidden="1" customHeight="1" spans="1:18">
      <c r="A284" s="4">
        <v>710</v>
      </c>
      <c r="B284" s="4" t="str">
        <f>VLOOKUP(A284,'[1]8月收银台换购'!$B$3:$C$143,2,0)</f>
        <v>四川太极都江堰市蒲阳镇堰问道西路药店</v>
      </c>
      <c r="C284" s="5" t="s">
        <v>275</v>
      </c>
      <c r="D284" s="5" t="s">
        <v>276</v>
      </c>
      <c r="E284" s="5" t="s">
        <v>23</v>
      </c>
      <c r="F284" s="5" t="s">
        <v>842</v>
      </c>
      <c r="G284" s="5" t="s">
        <v>843</v>
      </c>
      <c r="H284" s="6" t="s">
        <v>844</v>
      </c>
      <c r="I284" s="6" t="s">
        <v>138</v>
      </c>
      <c r="J284" s="6" t="s">
        <v>28</v>
      </c>
      <c r="K284" s="5" t="s">
        <v>138</v>
      </c>
      <c r="L284" s="5" t="s">
        <v>278</v>
      </c>
      <c r="M284" s="5" t="s">
        <v>278</v>
      </c>
      <c r="N284" s="5" t="s">
        <v>279</v>
      </c>
      <c r="O284" s="5" t="s">
        <v>33</v>
      </c>
      <c r="P284" s="5" t="s">
        <v>33</v>
      </c>
      <c r="Q284" s="5" t="s">
        <v>34</v>
      </c>
      <c r="R284" s="5" t="s">
        <v>845</v>
      </c>
    </row>
    <row r="285" hidden="1" customHeight="1" spans="1:18">
      <c r="A285" s="4">
        <v>710</v>
      </c>
      <c r="B285" s="4" t="str">
        <f>VLOOKUP(A285,'[1]8月收银台换购'!$B$3:$C$143,2,0)</f>
        <v>四川太极都江堰市蒲阳镇堰问道西路药店</v>
      </c>
      <c r="C285" s="5" t="s">
        <v>275</v>
      </c>
      <c r="D285" s="5" t="s">
        <v>281</v>
      </c>
      <c r="E285" s="5" t="s">
        <v>23</v>
      </c>
      <c r="F285" s="5" t="s">
        <v>842</v>
      </c>
      <c r="G285" s="5" t="s">
        <v>843</v>
      </c>
      <c r="H285" s="6" t="s">
        <v>844</v>
      </c>
      <c r="I285" s="6" t="s">
        <v>138</v>
      </c>
      <c r="J285" s="6" t="s">
        <v>28</v>
      </c>
      <c r="K285" s="5" t="s">
        <v>138</v>
      </c>
      <c r="L285" s="5" t="s">
        <v>278</v>
      </c>
      <c r="M285" s="5" t="s">
        <v>278</v>
      </c>
      <c r="N285" s="5" t="s">
        <v>279</v>
      </c>
      <c r="O285" s="5" t="s">
        <v>33</v>
      </c>
      <c r="P285" s="5" t="s">
        <v>33</v>
      </c>
      <c r="Q285" s="5" t="s">
        <v>34</v>
      </c>
      <c r="R285" s="5" t="s">
        <v>845</v>
      </c>
    </row>
    <row r="286" hidden="1" customHeight="1" spans="1:18">
      <c r="A286" s="4">
        <v>710</v>
      </c>
      <c r="B286" s="4" t="str">
        <f>VLOOKUP(A286,'[1]8月收银台换购'!$B$3:$C$143,2,0)</f>
        <v>四川太极都江堰市蒲阳镇堰问道西路药店</v>
      </c>
      <c r="C286" s="5" t="s">
        <v>275</v>
      </c>
      <c r="D286" s="5" t="s">
        <v>314</v>
      </c>
      <c r="E286" s="5" t="s">
        <v>23</v>
      </c>
      <c r="F286" s="5" t="s">
        <v>846</v>
      </c>
      <c r="G286" s="5" t="s">
        <v>843</v>
      </c>
      <c r="H286" s="6" t="s">
        <v>844</v>
      </c>
      <c r="I286" s="6" t="s">
        <v>138</v>
      </c>
      <c r="J286" s="6" t="s">
        <v>28</v>
      </c>
      <c r="K286" s="5" t="s">
        <v>138</v>
      </c>
      <c r="L286" s="5" t="s">
        <v>278</v>
      </c>
      <c r="M286" s="5" t="s">
        <v>278</v>
      </c>
      <c r="N286" s="5" t="s">
        <v>279</v>
      </c>
      <c r="O286" s="5" t="s">
        <v>33</v>
      </c>
      <c r="P286" s="5" t="s">
        <v>33</v>
      </c>
      <c r="Q286" s="5" t="s">
        <v>34</v>
      </c>
      <c r="R286" s="5" t="s">
        <v>847</v>
      </c>
    </row>
    <row r="287" hidden="1" customHeight="1" spans="1:18">
      <c r="A287" s="4">
        <v>710</v>
      </c>
      <c r="B287" s="4" t="str">
        <f>VLOOKUP(A287,'[1]8月收银台换购'!$B$3:$C$143,2,0)</f>
        <v>四川太极都江堰市蒲阳镇堰问道西路药店</v>
      </c>
      <c r="C287" s="5" t="s">
        <v>275</v>
      </c>
      <c r="D287" s="5" t="s">
        <v>282</v>
      </c>
      <c r="E287" s="5" t="s">
        <v>23</v>
      </c>
      <c r="F287" s="5" t="s">
        <v>848</v>
      </c>
      <c r="G287" s="5" t="s">
        <v>843</v>
      </c>
      <c r="H287" s="6" t="s">
        <v>844</v>
      </c>
      <c r="I287" s="6" t="s">
        <v>138</v>
      </c>
      <c r="J287" s="6" t="s">
        <v>28</v>
      </c>
      <c r="K287" s="5" t="s">
        <v>138</v>
      </c>
      <c r="L287" s="5" t="s">
        <v>278</v>
      </c>
      <c r="M287" s="5" t="s">
        <v>278</v>
      </c>
      <c r="N287" s="5" t="s">
        <v>279</v>
      </c>
      <c r="O287" s="5" t="s">
        <v>33</v>
      </c>
      <c r="P287" s="5" t="s">
        <v>33</v>
      </c>
      <c r="Q287" s="5" t="s">
        <v>34</v>
      </c>
      <c r="R287" s="5" t="s">
        <v>849</v>
      </c>
    </row>
    <row r="288" hidden="1" customHeight="1" spans="1:18">
      <c r="A288" s="4">
        <v>122176</v>
      </c>
      <c r="B288" s="4" t="str">
        <f>VLOOKUP(A288,'[1]8月收银台换购'!$B$3:$C$143,2,0)</f>
        <v>四川太极崇州市怀远镇文井北路药店</v>
      </c>
      <c r="C288" s="5" t="s">
        <v>308</v>
      </c>
      <c r="D288" s="5" t="s">
        <v>309</v>
      </c>
      <c r="E288" s="5" t="s">
        <v>23</v>
      </c>
      <c r="F288" s="5" t="s">
        <v>850</v>
      </c>
      <c r="G288" s="5" t="s">
        <v>851</v>
      </c>
      <c r="H288" s="6" t="s">
        <v>852</v>
      </c>
      <c r="I288" s="6" t="s">
        <v>853</v>
      </c>
      <c r="J288" s="6" t="s">
        <v>28</v>
      </c>
      <c r="K288" s="5" t="s">
        <v>854</v>
      </c>
      <c r="L288" s="5" t="s">
        <v>855</v>
      </c>
      <c r="M288" s="5" t="s">
        <v>31</v>
      </c>
      <c r="N288" s="5" t="s">
        <v>856</v>
      </c>
      <c r="O288" s="5" t="s">
        <v>33</v>
      </c>
      <c r="P288" s="5" t="s">
        <v>33</v>
      </c>
      <c r="Q288" s="5" t="s">
        <v>34</v>
      </c>
      <c r="R288" s="5" t="s">
        <v>857</v>
      </c>
    </row>
    <row r="289" hidden="1" customHeight="1" spans="1:18">
      <c r="A289" s="4">
        <v>122176</v>
      </c>
      <c r="B289" s="4" t="str">
        <f>VLOOKUP(A289,'[1]8月收银台换购'!$B$3:$C$143,2,0)</f>
        <v>四川太极崇州市怀远镇文井北路药店</v>
      </c>
      <c r="C289" s="5" t="s">
        <v>308</v>
      </c>
      <c r="D289" s="5" t="s">
        <v>309</v>
      </c>
      <c r="E289" s="5" t="s">
        <v>23</v>
      </c>
      <c r="F289" s="5" t="s">
        <v>858</v>
      </c>
      <c r="G289" s="5" t="s">
        <v>859</v>
      </c>
      <c r="H289" s="6" t="s">
        <v>860</v>
      </c>
      <c r="I289" s="6" t="s">
        <v>861</v>
      </c>
      <c r="J289" s="6" t="s">
        <v>28</v>
      </c>
      <c r="K289" s="5" t="s">
        <v>862</v>
      </c>
      <c r="L289" s="5" t="s">
        <v>855</v>
      </c>
      <c r="M289" s="5" t="s">
        <v>31</v>
      </c>
      <c r="N289" s="5" t="s">
        <v>856</v>
      </c>
      <c r="O289" s="5" t="s">
        <v>33</v>
      </c>
      <c r="P289" s="5" t="s">
        <v>33</v>
      </c>
      <c r="Q289" s="5" t="s">
        <v>34</v>
      </c>
      <c r="R289" s="5" t="s">
        <v>863</v>
      </c>
    </row>
    <row r="290" hidden="1" customHeight="1" spans="1:18">
      <c r="A290" s="4">
        <v>122176</v>
      </c>
      <c r="B290" s="4" t="str">
        <f>VLOOKUP(A290,'[1]8月收银台换购'!$B$3:$C$143,2,0)</f>
        <v>四川太极崇州市怀远镇文井北路药店</v>
      </c>
      <c r="C290" s="5" t="s">
        <v>308</v>
      </c>
      <c r="D290" s="5" t="s">
        <v>309</v>
      </c>
      <c r="E290" s="5" t="s">
        <v>23</v>
      </c>
      <c r="F290" s="5" t="s">
        <v>864</v>
      </c>
      <c r="G290" s="5" t="s">
        <v>859</v>
      </c>
      <c r="H290" s="6" t="s">
        <v>860</v>
      </c>
      <c r="I290" s="6" t="s">
        <v>865</v>
      </c>
      <c r="J290" s="6" t="s">
        <v>28</v>
      </c>
      <c r="K290" s="5" t="s">
        <v>866</v>
      </c>
      <c r="L290" s="5" t="s">
        <v>855</v>
      </c>
      <c r="M290" s="5" t="s">
        <v>31</v>
      </c>
      <c r="N290" s="5" t="s">
        <v>856</v>
      </c>
      <c r="O290" s="5" t="s">
        <v>33</v>
      </c>
      <c r="P290" s="5" t="s">
        <v>33</v>
      </c>
      <c r="Q290" s="5" t="s">
        <v>34</v>
      </c>
      <c r="R290" s="5" t="s">
        <v>867</v>
      </c>
    </row>
    <row r="291" hidden="1" customHeight="1" spans="1:18">
      <c r="A291" s="4">
        <v>754</v>
      </c>
      <c r="B291" s="4" t="str">
        <f>VLOOKUP(A291,'[1]8月收银台换购'!$B$3:$C$143,2,0)</f>
        <v>四川太极崇州市崇阳镇尚贤坊街药店</v>
      </c>
      <c r="C291" s="5" t="s">
        <v>308</v>
      </c>
      <c r="D291" s="5" t="s">
        <v>309</v>
      </c>
      <c r="E291" s="5" t="s">
        <v>23</v>
      </c>
      <c r="F291" s="5" t="s">
        <v>868</v>
      </c>
      <c r="G291" s="5" t="s">
        <v>859</v>
      </c>
      <c r="H291" s="6" t="s">
        <v>860</v>
      </c>
      <c r="I291" s="6" t="s">
        <v>869</v>
      </c>
      <c r="J291" s="6" t="s">
        <v>28</v>
      </c>
      <c r="K291" s="5" t="s">
        <v>870</v>
      </c>
      <c r="L291" s="5" t="s">
        <v>174</v>
      </c>
      <c r="M291" s="5" t="s">
        <v>31</v>
      </c>
      <c r="N291" s="5" t="s">
        <v>856</v>
      </c>
      <c r="O291" s="5" t="s">
        <v>33</v>
      </c>
      <c r="P291" s="5" t="s">
        <v>33</v>
      </c>
      <c r="Q291" s="5" t="s">
        <v>34</v>
      </c>
      <c r="R291" s="5" t="s">
        <v>871</v>
      </c>
    </row>
    <row r="292" hidden="1" customHeight="1" spans="1:18">
      <c r="A292" s="4">
        <v>754</v>
      </c>
      <c r="B292" s="4" t="str">
        <f>VLOOKUP(A292,'[1]8月收银台换购'!$B$3:$C$143,2,0)</f>
        <v>四川太极崇州市崇阳镇尚贤坊街药店</v>
      </c>
      <c r="C292" s="5" t="s">
        <v>308</v>
      </c>
      <c r="D292" s="5" t="s">
        <v>309</v>
      </c>
      <c r="E292" s="5" t="s">
        <v>23</v>
      </c>
      <c r="F292" s="5" t="s">
        <v>872</v>
      </c>
      <c r="G292" s="5" t="s">
        <v>859</v>
      </c>
      <c r="H292" s="6" t="s">
        <v>860</v>
      </c>
      <c r="I292" s="6" t="s">
        <v>873</v>
      </c>
      <c r="J292" s="6" t="s">
        <v>28</v>
      </c>
      <c r="K292" s="5" t="s">
        <v>874</v>
      </c>
      <c r="L292" s="5" t="s">
        <v>174</v>
      </c>
      <c r="M292" s="5" t="s">
        <v>31</v>
      </c>
      <c r="N292" s="5" t="s">
        <v>856</v>
      </c>
      <c r="O292" s="5" t="s">
        <v>33</v>
      </c>
      <c r="P292" s="5" t="s">
        <v>33</v>
      </c>
      <c r="Q292" s="5" t="s">
        <v>34</v>
      </c>
      <c r="R292" s="5" t="s">
        <v>875</v>
      </c>
    </row>
    <row r="293" hidden="1" customHeight="1" spans="1:18">
      <c r="A293" s="4">
        <v>54</v>
      </c>
      <c r="B293" s="4" t="str">
        <f>VLOOKUP(A293,'[1]8月收银台换购'!$B$3:$C$143,2,0)</f>
        <v>四川太极怀远店</v>
      </c>
      <c r="C293" s="5" t="s">
        <v>308</v>
      </c>
      <c r="D293" s="5" t="s">
        <v>309</v>
      </c>
      <c r="E293" s="5" t="s">
        <v>23</v>
      </c>
      <c r="F293" s="5" t="s">
        <v>876</v>
      </c>
      <c r="G293" s="5" t="s">
        <v>859</v>
      </c>
      <c r="H293" s="6" t="s">
        <v>860</v>
      </c>
      <c r="I293" s="6" t="s">
        <v>877</v>
      </c>
      <c r="J293" s="6" t="s">
        <v>28</v>
      </c>
      <c r="K293" s="5" t="s">
        <v>878</v>
      </c>
      <c r="L293" s="5" t="s">
        <v>879</v>
      </c>
      <c r="M293" s="5" t="s">
        <v>31</v>
      </c>
      <c r="N293" s="5" t="s">
        <v>856</v>
      </c>
      <c r="O293" s="5" t="s">
        <v>33</v>
      </c>
      <c r="P293" s="5" t="s">
        <v>33</v>
      </c>
      <c r="Q293" s="5" t="s">
        <v>34</v>
      </c>
      <c r="R293" s="5" t="s">
        <v>880</v>
      </c>
    </row>
    <row r="294" hidden="1" customHeight="1" spans="1:18">
      <c r="A294" s="4">
        <v>54</v>
      </c>
      <c r="B294" s="4" t="str">
        <f>VLOOKUP(A294,'[1]8月收银台换购'!$B$3:$C$143,2,0)</f>
        <v>四川太极怀远店</v>
      </c>
      <c r="C294" s="5" t="s">
        <v>308</v>
      </c>
      <c r="D294" s="5" t="s">
        <v>309</v>
      </c>
      <c r="E294" s="5" t="s">
        <v>23</v>
      </c>
      <c r="F294" s="5" t="s">
        <v>881</v>
      </c>
      <c r="G294" s="5" t="s">
        <v>859</v>
      </c>
      <c r="H294" s="6" t="s">
        <v>860</v>
      </c>
      <c r="I294" s="6" t="s">
        <v>882</v>
      </c>
      <c r="J294" s="6" t="s">
        <v>28</v>
      </c>
      <c r="K294" s="5" t="s">
        <v>883</v>
      </c>
      <c r="L294" s="5" t="s">
        <v>879</v>
      </c>
      <c r="M294" s="5" t="s">
        <v>31</v>
      </c>
      <c r="N294" s="5" t="s">
        <v>856</v>
      </c>
      <c r="O294" s="5" t="s">
        <v>33</v>
      </c>
      <c r="P294" s="5" t="s">
        <v>33</v>
      </c>
      <c r="Q294" s="5" t="s">
        <v>34</v>
      </c>
      <c r="R294" s="5" t="s">
        <v>884</v>
      </c>
    </row>
    <row r="295" hidden="1" customHeight="1" spans="1:18">
      <c r="A295" s="4">
        <v>105910</v>
      </c>
      <c r="B295" s="4" t="str">
        <f>VLOOKUP(A295,'[1]8月收银台换购'!$B$3:$C$143,2,0)</f>
        <v>四川太极高新区紫薇东路药店</v>
      </c>
      <c r="C295" s="5" t="s">
        <v>242</v>
      </c>
      <c r="D295" s="5" t="s">
        <v>885</v>
      </c>
      <c r="E295" s="5" t="s">
        <v>23</v>
      </c>
      <c r="F295" s="5" t="s">
        <v>886</v>
      </c>
      <c r="G295" s="5" t="s">
        <v>860</v>
      </c>
      <c r="H295" s="6" t="s">
        <v>887</v>
      </c>
      <c r="I295" s="6" t="s">
        <v>888</v>
      </c>
      <c r="J295" s="6" t="s">
        <v>28</v>
      </c>
      <c r="K295" s="5" t="s">
        <v>889</v>
      </c>
      <c r="L295" s="5" t="s">
        <v>811</v>
      </c>
      <c r="M295" s="5" t="s">
        <v>31</v>
      </c>
      <c r="N295" s="5" t="s">
        <v>218</v>
      </c>
      <c r="O295" s="5" t="s">
        <v>33</v>
      </c>
      <c r="P295" s="7" t="str">
        <f>HYPERLINK("https://ovopark.oss-cn-hangzhou.aliyuncs.com/2022/08/18/image_1660806185750.jpg","查看图片")</f>
        <v>查看图片</v>
      </c>
      <c r="Q295" s="5" t="s">
        <v>219</v>
      </c>
      <c r="R295" s="5" t="s">
        <v>890</v>
      </c>
    </row>
    <row r="296" hidden="1" customHeight="1" spans="1:18">
      <c r="A296" s="4">
        <v>105910</v>
      </c>
      <c r="B296" s="4" t="str">
        <f>VLOOKUP(A296,'[1]8月收银台换购'!$B$3:$C$143,2,0)</f>
        <v>四川太极高新区紫薇东路药店</v>
      </c>
      <c r="C296" s="5" t="s">
        <v>242</v>
      </c>
      <c r="D296" s="5" t="s">
        <v>891</v>
      </c>
      <c r="E296" s="5" t="s">
        <v>23</v>
      </c>
      <c r="F296" s="5" t="s">
        <v>886</v>
      </c>
      <c r="G296" s="5" t="s">
        <v>860</v>
      </c>
      <c r="H296" s="6" t="s">
        <v>887</v>
      </c>
      <c r="I296" s="6" t="s">
        <v>892</v>
      </c>
      <c r="J296" s="6" t="s">
        <v>28</v>
      </c>
      <c r="K296" s="5" t="s">
        <v>893</v>
      </c>
      <c r="L296" s="5" t="s">
        <v>811</v>
      </c>
      <c r="M296" s="5" t="s">
        <v>31</v>
      </c>
      <c r="N296" s="5" t="s">
        <v>218</v>
      </c>
      <c r="O296" s="7" t="str">
        <f>HYPERLINK("https://ovopark.oss-cn-hangzhou.aliyuncs.com/2022/08/12/0_62_20220812162014_5126.png?x-oss-process=image/resize,w_700,l_700","查看图片")</f>
        <v>查看图片</v>
      </c>
      <c r="P296" s="5" t="s">
        <v>33</v>
      </c>
      <c r="Q296" s="5" t="s">
        <v>219</v>
      </c>
      <c r="R296" s="5" t="s">
        <v>894</v>
      </c>
    </row>
    <row r="297" hidden="1" customHeight="1" spans="1:18">
      <c r="A297" s="4">
        <v>105910</v>
      </c>
      <c r="B297" s="4" t="str">
        <f>VLOOKUP(A297,'[1]8月收银台换购'!$B$3:$C$143,2,0)</f>
        <v>四川太极高新区紫薇东路药店</v>
      </c>
      <c r="C297" s="5" t="s">
        <v>233</v>
      </c>
      <c r="D297" s="5" t="s">
        <v>895</v>
      </c>
      <c r="E297" s="5" t="s">
        <v>23</v>
      </c>
      <c r="F297" s="5" t="s">
        <v>886</v>
      </c>
      <c r="G297" s="5" t="s">
        <v>860</v>
      </c>
      <c r="H297" s="6" t="s">
        <v>887</v>
      </c>
      <c r="I297" s="6" t="s">
        <v>896</v>
      </c>
      <c r="J297" s="6" t="s">
        <v>28</v>
      </c>
      <c r="K297" s="5" t="s">
        <v>897</v>
      </c>
      <c r="L297" s="5" t="s">
        <v>811</v>
      </c>
      <c r="M297" s="5" t="s">
        <v>31</v>
      </c>
      <c r="N297" s="5" t="s">
        <v>218</v>
      </c>
      <c r="O297" s="7" t="str">
        <f>HYPERLINK("https://ovopark.oss-cn-hangzhou.aliyuncs.com/2022/08/12/0_62_20220812160341_9400.png?x-oss-process=image/resize,w_700,l_700","查看图片")</f>
        <v>查看图片</v>
      </c>
      <c r="P297" s="7" t="str">
        <f>HYPERLINK("https://ovopark.oss-cn-hangzhou.aliyuncs.com/2022/08/18/image_1660806472123.jpg","查看图片")</f>
        <v>查看图片</v>
      </c>
      <c r="Q297" s="5" t="s">
        <v>219</v>
      </c>
      <c r="R297" s="5" t="s">
        <v>898</v>
      </c>
    </row>
    <row r="298" hidden="1" customHeight="1" spans="1:18">
      <c r="A298" s="4">
        <v>105910</v>
      </c>
      <c r="B298" s="4" t="str">
        <f>VLOOKUP(A298,'[1]8月收银台换购'!$B$3:$C$143,2,0)</f>
        <v>四川太极高新区紫薇东路药店</v>
      </c>
      <c r="C298" s="5" t="s">
        <v>210</v>
      </c>
      <c r="D298" s="5" t="s">
        <v>254</v>
      </c>
      <c r="E298" s="5" t="s">
        <v>23</v>
      </c>
      <c r="F298" s="5" t="s">
        <v>886</v>
      </c>
      <c r="G298" s="5" t="s">
        <v>860</v>
      </c>
      <c r="H298" s="6" t="s">
        <v>887</v>
      </c>
      <c r="I298" s="6" t="s">
        <v>899</v>
      </c>
      <c r="J298" s="6" t="s">
        <v>28</v>
      </c>
      <c r="K298" s="5" t="s">
        <v>900</v>
      </c>
      <c r="L298" s="5" t="s">
        <v>811</v>
      </c>
      <c r="M298" s="5" t="s">
        <v>31</v>
      </c>
      <c r="N298" s="5" t="s">
        <v>218</v>
      </c>
      <c r="O298" s="7" t="str">
        <f>HYPERLINK("https://ovopark.oss-cn-hangzhou.aliyuncs.com/2022/08/12/0_62_20220812152637_9151.png?x-oss-process=image/resize,w_700,l_700","查看图片")</f>
        <v>查看图片</v>
      </c>
      <c r="P298" s="5" t="s">
        <v>33</v>
      </c>
      <c r="Q298" s="5" t="s">
        <v>219</v>
      </c>
      <c r="R298" s="5" t="s">
        <v>901</v>
      </c>
    </row>
    <row r="299" hidden="1" customHeight="1" spans="1:18">
      <c r="A299" s="4">
        <v>105910</v>
      </c>
      <c r="B299" s="4" t="str">
        <f>VLOOKUP(A299,'[1]8月收银台换购'!$B$3:$C$143,2,0)</f>
        <v>四川太极高新区紫薇东路药店</v>
      </c>
      <c r="C299" s="5" t="s">
        <v>210</v>
      </c>
      <c r="D299" s="5" t="s">
        <v>902</v>
      </c>
      <c r="E299" s="5" t="s">
        <v>23</v>
      </c>
      <c r="F299" s="5" t="s">
        <v>886</v>
      </c>
      <c r="G299" s="5" t="s">
        <v>860</v>
      </c>
      <c r="H299" s="6" t="s">
        <v>887</v>
      </c>
      <c r="I299" s="6" t="s">
        <v>903</v>
      </c>
      <c r="J299" s="6" t="s">
        <v>28</v>
      </c>
      <c r="K299" s="5" t="s">
        <v>904</v>
      </c>
      <c r="L299" s="5" t="s">
        <v>811</v>
      </c>
      <c r="M299" s="5" t="s">
        <v>31</v>
      </c>
      <c r="N299" s="5" t="s">
        <v>218</v>
      </c>
      <c r="O299" s="7" t="str">
        <f>HYPERLINK("https://ovopark.oss-cn-hangzhou.aliyuncs.com/2022/08/12/0_62_20220812152406_4522.png?x-oss-process=image/resize,w_700,l_700","查看图片")</f>
        <v>查看图片</v>
      </c>
      <c r="P299" s="7" t="str">
        <f>HYPERLINK("https://ovopark.oss-cn-hangzhou.aliyuncs.com/2022/08/18/image_1660807115974.jpg","查看图片")</f>
        <v>查看图片</v>
      </c>
      <c r="Q299" s="5" t="s">
        <v>219</v>
      </c>
      <c r="R299" s="5" t="s">
        <v>905</v>
      </c>
    </row>
    <row r="300" hidden="1" customHeight="1" spans="1:18">
      <c r="A300" s="4">
        <v>105910</v>
      </c>
      <c r="B300" s="4" t="str">
        <f>VLOOKUP(A300,'[1]8月收银台换购'!$B$3:$C$143,2,0)</f>
        <v>四川太极高新区紫薇东路药店</v>
      </c>
      <c r="C300" s="5" t="s">
        <v>233</v>
      </c>
      <c r="D300" s="5" t="s">
        <v>906</v>
      </c>
      <c r="E300" s="5" t="s">
        <v>23</v>
      </c>
      <c r="F300" s="5" t="s">
        <v>886</v>
      </c>
      <c r="G300" s="5" t="s">
        <v>860</v>
      </c>
      <c r="H300" s="6" t="s">
        <v>887</v>
      </c>
      <c r="I300" s="6" t="s">
        <v>907</v>
      </c>
      <c r="J300" s="6" t="s">
        <v>28</v>
      </c>
      <c r="K300" s="5" t="s">
        <v>908</v>
      </c>
      <c r="L300" s="5" t="s">
        <v>811</v>
      </c>
      <c r="M300" s="5" t="s">
        <v>31</v>
      </c>
      <c r="N300" s="5" t="s">
        <v>218</v>
      </c>
      <c r="O300" s="7" t="str">
        <f>HYPERLINK("https://ovopark.oss-cn-hangzhou.aliyuncs.com/2022/08/12/0_62_20220812160508_1041.png?x-oss-process=image/resize,w_700,l_700","查看图片")</f>
        <v>查看图片</v>
      </c>
      <c r="P300" s="7" t="str">
        <f>HYPERLINK("https://ovopark.oss-cn-hangzhou.aliyuncs.com/2022/08/18/image_1660807194749.jpg","查看图片")</f>
        <v>查看图片</v>
      </c>
      <c r="Q300" s="5" t="s">
        <v>219</v>
      </c>
      <c r="R300" s="5" t="s">
        <v>909</v>
      </c>
    </row>
    <row r="301" hidden="1" customHeight="1" spans="1:18">
      <c r="A301" s="4">
        <v>745</v>
      </c>
      <c r="B301" s="4" t="str">
        <f>VLOOKUP(A301,'[1]8月收银台换购'!$B$3:$C$143,2,0)</f>
        <v>四川太极金牛区金沙路药店</v>
      </c>
      <c r="C301" s="5" t="s">
        <v>242</v>
      </c>
      <c r="D301" s="5" t="s">
        <v>243</v>
      </c>
      <c r="E301" s="5" t="s">
        <v>23</v>
      </c>
      <c r="F301" s="5" t="s">
        <v>910</v>
      </c>
      <c r="G301" s="5" t="s">
        <v>859</v>
      </c>
      <c r="H301" s="6" t="s">
        <v>860</v>
      </c>
      <c r="I301" s="6" t="s">
        <v>911</v>
      </c>
      <c r="J301" s="6" t="s">
        <v>28</v>
      </c>
      <c r="K301" s="5" t="s">
        <v>912</v>
      </c>
      <c r="L301" s="5" t="s">
        <v>913</v>
      </c>
      <c r="M301" s="5" t="s">
        <v>31</v>
      </c>
      <c r="N301" s="5" t="s">
        <v>218</v>
      </c>
      <c r="O301" s="7" t="str">
        <f>HYPERLINK("https://ovopark.oss-cn-hangzhou.aliyuncs.com/2022/08/09/0_62_20220809141114_6860.png?x-oss-process=image/resize,w_700,l_700","查看图片")</f>
        <v>查看图片</v>
      </c>
      <c r="P301" s="7" t="str">
        <f>HYPERLINK("http://ovopark.oss-cn-hangzhou.aliyuncs.com/6286_2303643264776185_image_1660642101760.jpg","查看图片")</f>
        <v>查看图片</v>
      </c>
      <c r="Q301" s="5" t="s">
        <v>219</v>
      </c>
      <c r="R301" s="5" t="s">
        <v>914</v>
      </c>
    </row>
    <row r="302" hidden="1" customHeight="1" spans="1:18">
      <c r="A302" s="4">
        <v>745</v>
      </c>
      <c r="B302" s="4" t="str">
        <f>VLOOKUP(A302,'[1]8月收银台换购'!$B$3:$C$143,2,0)</f>
        <v>四川太极金牛区金沙路药店</v>
      </c>
      <c r="C302" s="5" t="s">
        <v>210</v>
      </c>
      <c r="D302" s="5" t="s">
        <v>211</v>
      </c>
      <c r="E302" s="5" t="s">
        <v>23</v>
      </c>
      <c r="F302" s="5" t="s">
        <v>910</v>
      </c>
      <c r="G302" s="5" t="s">
        <v>859</v>
      </c>
      <c r="H302" s="6" t="s">
        <v>860</v>
      </c>
      <c r="I302" s="6" t="s">
        <v>915</v>
      </c>
      <c r="J302" s="6" t="s">
        <v>28</v>
      </c>
      <c r="K302" s="5" t="s">
        <v>916</v>
      </c>
      <c r="L302" s="5" t="s">
        <v>913</v>
      </c>
      <c r="M302" s="5" t="s">
        <v>31</v>
      </c>
      <c r="N302" s="5" t="s">
        <v>218</v>
      </c>
      <c r="O302" s="7" t="str">
        <f>HYPERLINK("https://ovopark.oss-cn-hangzhou.aliyuncs.com/2022/08/09/0_62_20220809140805_4057.png?x-oss-process=image/resize,w_700,l_700","查看图片")</f>
        <v>查看图片</v>
      </c>
      <c r="P302" s="7" t="str">
        <f>HYPERLINK("http://ovopark.oss-cn-hangzhou.aliyuncs.com/6286_2303718358354811_image_1660642180295.jpg","查看图片")</f>
        <v>查看图片</v>
      </c>
      <c r="Q302" s="5" t="s">
        <v>219</v>
      </c>
      <c r="R302" s="5" t="s">
        <v>917</v>
      </c>
    </row>
    <row r="303" hidden="1" customHeight="1" spans="1:18">
      <c r="A303" s="4">
        <v>745</v>
      </c>
      <c r="B303" s="4" t="str">
        <f>VLOOKUP(A303,'[1]8月收银台换购'!$B$3:$C$143,2,0)</f>
        <v>四川太极金牛区金沙路药店</v>
      </c>
      <c r="C303" s="5" t="s">
        <v>210</v>
      </c>
      <c r="D303" s="5" t="s">
        <v>918</v>
      </c>
      <c r="E303" s="5" t="s">
        <v>23</v>
      </c>
      <c r="F303" s="5" t="s">
        <v>910</v>
      </c>
      <c r="G303" s="5" t="s">
        <v>859</v>
      </c>
      <c r="H303" s="6" t="s">
        <v>860</v>
      </c>
      <c r="I303" s="6" t="s">
        <v>919</v>
      </c>
      <c r="J303" s="6" t="s">
        <v>28</v>
      </c>
      <c r="K303" s="5" t="s">
        <v>920</v>
      </c>
      <c r="L303" s="5" t="s">
        <v>913</v>
      </c>
      <c r="M303" s="5" t="s">
        <v>31</v>
      </c>
      <c r="N303" s="5" t="s">
        <v>218</v>
      </c>
      <c r="O303" s="7" t="str">
        <f>HYPERLINK("https://ovopark.oss-cn-hangzhou.aliyuncs.com/2022/08/09/0_62_20220809140931_2299.png?x-oss-process=image/resize,w_700,l_700","查看图片")</f>
        <v>查看图片</v>
      </c>
      <c r="P303" s="7" t="str">
        <f>HYPERLINK("http://ovopark.oss-cn-hangzhou.aliyuncs.com/6286_2303807199958558_image_1660642311962.jpg","查看图片")</f>
        <v>查看图片</v>
      </c>
      <c r="Q303" s="5" t="s">
        <v>219</v>
      </c>
      <c r="R303" s="5" t="s">
        <v>921</v>
      </c>
    </row>
    <row r="304" hidden="1" customHeight="1" spans="1:18">
      <c r="A304" s="4">
        <v>745</v>
      </c>
      <c r="B304" s="4" t="str">
        <f>VLOOKUP(A304,'[1]8月收银台换购'!$B$3:$C$143,2,0)</f>
        <v>四川太极金牛区金沙路药店</v>
      </c>
      <c r="C304" s="5" t="s">
        <v>210</v>
      </c>
      <c r="D304" s="5" t="s">
        <v>254</v>
      </c>
      <c r="E304" s="5" t="s">
        <v>23</v>
      </c>
      <c r="F304" s="5" t="s">
        <v>910</v>
      </c>
      <c r="G304" s="5" t="s">
        <v>859</v>
      </c>
      <c r="H304" s="6" t="s">
        <v>860</v>
      </c>
      <c r="I304" s="6" t="s">
        <v>922</v>
      </c>
      <c r="J304" s="6" t="s">
        <v>28</v>
      </c>
      <c r="K304" s="5" t="s">
        <v>923</v>
      </c>
      <c r="L304" s="5" t="s">
        <v>913</v>
      </c>
      <c r="M304" s="5" t="s">
        <v>31</v>
      </c>
      <c r="N304" s="5" t="s">
        <v>218</v>
      </c>
      <c r="O304" s="7" t="str">
        <f>HYPERLINK("https://ovopark.oss-cn-hangzhou.aliyuncs.com/2022/08/09/0_62_20220809141013_8632.png?x-oss-process=image/resize,w_700,l_700","查看图片")</f>
        <v>查看图片</v>
      </c>
      <c r="P304" s="7" t="str">
        <f>HYPERLINK("http://ovopark.oss-cn-hangzhou.aliyuncs.com/6286_2304096731399848_image_1660643648027.jpg","查看图片")</f>
        <v>查看图片</v>
      </c>
      <c r="Q304" s="5" t="s">
        <v>219</v>
      </c>
      <c r="R304" s="5" t="s">
        <v>924</v>
      </c>
    </row>
    <row r="305" hidden="1" customHeight="1" spans="1:18">
      <c r="A305" s="4">
        <v>365</v>
      </c>
      <c r="B305" s="4" t="str">
        <f>VLOOKUP(A305,'[1]8月收银台换购'!$B$3:$C$143,2,0)</f>
        <v>四川太极光华村街药店</v>
      </c>
      <c r="C305" s="5" t="s">
        <v>794</v>
      </c>
      <c r="D305" s="5" t="s">
        <v>925</v>
      </c>
      <c r="E305" s="5" t="s">
        <v>23</v>
      </c>
      <c r="F305" s="5" t="s">
        <v>926</v>
      </c>
      <c r="G305" s="5" t="s">
        <v>818</v>
      </c>
      <c r="H305" s="6" t="s">
        <v>819</v>
      </c>
      <c r="I305" s="6" t="s">
        <v>927</v>
      </c>
      <c r="J305" s="6" t="s">
        <v>28</v>
      </c>
      <c r="K305" s="5" t="s">
        <v>138</v>
      </c>
      <c r="L305" s="5" t="s">
        <v>928</v>
      </c>
      <c r="M305" s="5" t="s">
        <v>140</v>
      </c>
      <c r="N305" s="5" t="s">
        <v>140</v>
      </c>
      <c r="O305" s="5" t="s">
        <v>33</v>
      </c>
      <c r="P305" s="5" t="s">
        <v>33</v>
      </c>
      <c r="Q305" s="5" t="s">
        <v>219</v>
      </c>
      <c r="R305" s="5" t="s">
        <v>929</v>
      </c>
    </row>
    <row r="306" hidden="1" customHeight="1" spans="1:18">
      <c r="A306" s="4">
        <v>365</v>
      </c>
      <c r="B306" s="4" t="str">
        <f>VLOOKUP(A306,'[1]8月收银台换购'!$B$3:$C$143,2,0)</f>
        <v>四川太极光华村街药店</v>
      </c>
      <c r="C306" s="5" t="s">
        <v>782</v>
      </c>
      <c r="D306" s="5" t="s">
        <v>930</v>
      </c>
      <c r="E306" s="5" t="s">
        <v>23</v>
      </c>
      <c r="F306" s="5" t="s">
        <v>926</v>
      </c>
      <c r="G306" s="5" t="s">
        <v>818</v>
      </c>
      <c r="H306" s="6" t="s">
        <v>819</v>
      </c>
      <c r="I306" s="6" t="s">
        <v>931</v>
      </c>
      <c r="J306" s="6" t="s">
        <v>28</v>
      </c>
      <c r="K306" s="5" t="s">
        <v>138</v>
      </c>
      <c r="L306" s="5" t="s">
        <v>928</v>
      </c>
      <c r="M306" s="5" t="s">
        <v>140</v>
      </c>
      <c r="N306" s="5" t="s">
        <v>140</v>
      </c>
      <c r="O306" s="7" t="str">
        <f>HYPERLINK("https://ovopark.oss-cn-hangzhou.aliyuncs.com/2022/08/03/0_62_20220803092331_5458.png?x-oss-process=image/resize,w_700,l_700","查看图片")</f>
        <v>查看图片</v>
      </c>
      <c r="P306" s="5" t="s">
        <v>33</v>
      </c>
      <c r="Q306" s="5" t="s">
        <v>219</v>
      </c>
      <c r="R306" s="5" t="s">
        <v>932</v>
      </c>
    </row>
    <row r="307" hidden="1" customHeight="1" spans="1:18">
      <c r="A307" s="4">
        <v>365</v>
      </c>
      <c r="B307" s="4" t="str">
        <f>VLOOKUP(A307,'[1]8月收银台换购'!$B$3:$C$143,2,0)</f>
        <v>四川太极光华村街药店</v>
      </c>
      <c r="C307" s="5" t="s">
        <v>802</v>
      </c>
      <c r="D307" s="5" t="s">
        <v>933</v>
      </c>
      <c r="E307" s="5" t="s">
        <v>23</v>
      </c>
      <c r="F307" s="5" t="s">
        <v>926</v>
      </c>
      <c r="G307" s="5" t="s">
        <v>818</v>
      </c>
      <c r="H307" s="6" t="s">
        <v>819</v>
      </c>
      <c r="I307" s="6" t="s">
        <v>934</v>
      </c>
      <c r="J307" s="6" t="s">
        <v>28</v>
      </c>
      <c r="K307" s="5" t="s">
        <v>138</v>
      </c>
      <c r="L307" s="5" t="s">
        <v>928</v>
      </c>
      <c r="M307" s="5" t="s">
        <v>140</v>
      </c>
      <c r="N307" s="5" t="s">
        <v>140</v>
      </c>
      <c r="O307" s="7" t="str">
        <f>HYPERLINK("https://ovopark.oss-cn-hangzhou.aliyuncs.com/2022/08/03/0_62_20220803115358_6530.png?x-oss-process=image/resize,w_700,l_700","查看图片")</f>
        <v>查看图片</v>
      </c>
      <c r="P307" s="5" t="s">
        <v>33</v>
      </c>
      <c r="Q307" s="5" t="s">
        <v>219</v>
      </c>
      <c r="R307" s="5" t="s">
        <v>935</v>
      </c>
    </row>
    <row r="308" hidden="1" customHeight="1" spans="1:18">
      <c r="A308" s="4">
        <v>122906</v>
      </c>
      <c r="B308" s="4" t="str">
        <f>VLOOKUP(A308,'[1]8月收银台换购'!$B$3:$C$143,2,0)</f>
        <v>四川太极新都区斑竹园街道医贸大道药店</v>
      </c>
      <c r="C308" s="5" t="s">
        <v>308</v>
      </c>
      <c r="D308" s="5" t="s">
        <v>309</v>
      </c>
      <c r="E308" s="5" t="s">
        <v>23</v>
      </c>
      <c r="F308" s="5" t="s">
        <v>936</v>
      </c>
      <c r="G308" s="5" t="s">
        <v>819</v>
      </c>
      <c r="H308" s="6" t="s">
        <v>859</v>
      </c>
      <c r="I308" s="6" t="s">
        <v>937</v>
      </c>
      <c r="J308" s="6" t="s">
        <v>28</v>
      </c>
      <c r="K308" s="5" t="s">
        <v>938</v>
      </c>
      <c r="L308" s="5" t="s">
        <v>939</v>
      </c>
      <c r="M308" s="5" t="s">
        <v>31</v>
      </c>
      <c r="N308" s="5" t="s">
        <v>387</v>
      </c>
      <c r="O308" s="5" t="s">
        <v>33</v>
      </c>
      <c r="P308" s="7" t="str">
        <f>HYPERLINK("http://ovopark.oss-cn-hangzhou.aliyuncs.com/62_1660459896636_6265_520764720078734_.jpg","查看图片")</f>
        <v>查看图片</v>
      </c>
      <c r="Q308" s="5" t="s">
        <v>34</v>
      </c>
      <c r="R308" s="5" t="s">
        <v>940</v>
      </c>
    </row>
    <row r="309" hidden="1" customHeight="1" spans="1:18">
      <c r="A309" s="4">
        <v>118151</v>
      </c>
      <c r="B309" s="4" t="str">
        <f>VLOOKUP(A309,'[1]8月收银台换购'!$B$3:$C$143,2,0)</f>
        <v>四川太极金牛区沙湾东一路药店</v>
      </c>
      <c r="C309" s="5" t="s">
        <v>233</v>
      </c>
      <c r="D309" s="5" t="s">
        <v>265</v>
      </c>
      <c r="E309" s="5" t="s">
        <v>23</v>
      </c>
      <c r="F309" s="5" t="s">
        <v>941</v>
      </c>
      <c r="G309" s="5" t="s">
        <v>942</v>
      </c>
      <c r="H309" s="6" t="s">
        <v>943</v>
      </c>
      <c r="I309" s="6" t="s">
        <v>944</v>
      </c>
      <c r="J309" s="6" t="s">
        <v>28</v>
      </c>
      <c r="K309" s="5" t="s">
        <v>945</v>
      </c>
      <c r="L309" s="5" t="s">
        <v>263</v>
      </c>
      <c r="M309" s="5" t="s">
        <v>31</v>
      </c>
      <c r="N309" s="5" t="s">
        <v>218</v>
      </c>
      <c r="O309" s="7" t="str">
        <f>HYPERLINK("https://ovopark.oss-cn-hangzhou.aliyuncs.com/2022/08/08/0_62_20220808105737_6669.png?x-oss-process=image/resize,w_700,l_700","查看图片")</f>
        <v>查看图片</v>
      </c>
      <c r="P309" s="7" t="str">
        <f>HYPERLINK("https://ovopark.oss-cn-hangzhou.aliyuncs.com/2022/08/13/image_1660375025928.jpg","查看图片")</f>
        <v>查看图片</v>
      </c>
      <c r="Q309" s="5" t="s">
        <v>219</v>
      </c>
      <c r="R309" s="5" t="s">
        <v>946</v>
      </c>
    </row>
    <row r="310" hidden="1" customHeight="1" spans="1:18">
      <c r="A310" s="4">
        <v>387</v>
      </c>
      <c r="B310" s="4" t="str">
        <f>VLOOKUP(A310,'[1]8月收银台换购'!$B$3:$C$143,2,0)</f>
        <v>新乐中街</v>
      </c>
      <c r="C310" s="5" t="s">
        <v>947</v>
      </c>
      <c r="D310" s="5" t="s">
        <v>948</v>
      </c>
      <c r="E310" s="5" t="s">
        <v>23</v>
      </c>
      <c r="F310" s="5" t="s">
        <v>784</v>
      </c>
      <c r="G310" s="5" t="s">
        <v>785</v>
      </c>
      <c r="H310" s="6" t="s">
        <v>786</v>
      </c>
      <c r="I310" s="6" t="s">
        <v>138</v>
      </c>
      <c r="J310" s="6" t="s">
        <v>28</v>
      </c>
      <c r="K310" s="5" t="s">
        <v>138</v>
      </c>
      <c r="L310" s="5" t="s">
        <v>611</v>
      </c>
      <c r="M310" s="5" t="s">
        <v>611</v>
      </c>
      <c r="N310" s="5" t="s">
        <v>175</v>
      </c>
      <c r="O310" s="5" t="s">
        <v>33</v>
      </c>
      <c r="P310" s="5" t="s">
        <v>33</v>
      </c>
      <c r="Q310" s="5" t="s">
        <v>219</v>
      </c>
      <c r="R310" s="5" t="s">
        <v>949</v>
      </c>
    </row>
    <row r="311" hidden="1" customHeight="1" spans="1:18">
      <c r="A311" s="4">
        <v>387</v>
      </c>
      <c r="B311" s="4" t="str">
        <f>VLOOKUP(A311,'[1]8月收银台换购'!$B$3:$C$143,2,0)</f>
        <v>新乐中街</v>
      </c>
      <c r="C311" s="5" t="s">
        <v>827</v>
      </c>
      <c r="D311" s="5" t="s">
        <v>828</v>
      </c>
      <c r="E311" s="5" t="s">
        <v>23</v>
      </c>
      <c r="F311" s="5" t="s">
        <v>784</v>
      </c>
      <c r="G311" s="5" t="s">
        <v>785</v>
      </c>
      <c r="H311" s="6" t="s">
        <v>786</v>
      </c>
      <c r="I311" s="6" t="s">
        <v>138</v>
      </c>
      <c r="J311" s="6" t="s">
        <v>28</v>
      </c>
      <c r="K311" s="5" t="s">
        <v>138</v>
      </c>
      <c r="L311" s="5" t="s">
        <v>611</v>
      </c>
      <c r="M311" s="5" t="s">
        <v>611</v>
      </c>
      <c r="N311" s="5" t="s">
        <v>175</v>
      </c>
      <c r="O311" s="5" t="s">
        <v>33</v>
      </c>
      <c r="P311" s="5" t="s">
        <v>33</v>
      </c>
      <c r="Q311" s="5" t="s">
        <v>219</v>
      </c>
      <c r="R311" s="5" t="s">
        <v>949</v>
      </c>
    </row>
    <row r="312" hidden="1" customHeight="1" spans="1:18">
      <c r="A312" s="4">
        <v>710</v>
      </c>
      <c r="B312" s="4" t="str">
        <f>VLOOKUP(A312,'[1]8月收银台换购'!$B$3:$C$143,2,0)</f>
        <v>四川太极都江堰市蒲阳镇堰问道西路药店</v>
      </c>
      <c r="C312" s="5" t="s">
        <v>275</v>
      </c>
      <c r="D312" s="5" t="s">
        <v>314</v>
      </c>
      <c r="E312" s="5" t="s">
        <v>23</v>
      </c>
      <c r="F312" s="5" t="s">
        <v>950</v>
      </c>
      <c r="G312" s="5" t="s">
        <v>785</v>
      </c>
      <c r="H312" s="6" t="s">
        <v>786</v>
      </c>
      <c r="I312" s="6" t="s">
        <v>138</v>
      </c>
      <c r="J312" s="6" t="s">
        <v>28</v>
      </c>
      <c r="K312" s="5" t="s">
        <v>138</v>
      </c>
      <c r="L312" s="5" t="s">
        <v>278</v>
      </c>
      <c r="M312" s="5" t="s">
        <v>278</v>
      </c>
      <c r="N312" s="5" t="s">
        <v>279</v>
      </c>
      <c r="O312" s="5" t="s">
        <v>33</v>
      </c>
      <c r="P312" s="5" t="s">
        <v>33</v>
      </c>
      <c r="Q312" s="5" t="s">
        <v>34</v>
      </c>
      <c r="R312" s="5" t="s">
        <v>951</v>
      </c>
    </row>
    <row r="313" hidden="1" customHeight="1" spans="1:18">
      <c r="A313" s="4">
        <v>710</v>
      </c>
      <c r="B313" s="4" t="str">
        <f>VLOOKUP(A313,'[1]8月收银台换购'!$B$3:$C$143,2,0)</f>
        <v>四川太极都江堰市蒲阳镇堰问道西路药店</v>
      </c>
      <c r="C313" s="5" t="s">
        <v>275</v>
      </c>
      <c r="D313" s="5" t="s">
        <v>331</v>
      </c>
      <c r="E313" s="5" t="s">
        <v>23</v>
      </c>
      <c r="F313" s="5" t="s">
        <v>950</v>
      </c>
      <c r="G313" s="5" t="s">
        <v>785</v>
      </c>
      <c r="H313" s="6" t="s">
        <v>786</v>
      </c>
      <c r="I313" s="6" t="s">
        <v>138</v>
      </c>
      <c r="J313" s="6" t="s">
        <v>28</v>
      </c>
      <c r="K313" s="5" t="s">
        <v>138</v>
      </c>
      <c r="L313" s="5" t="s">
        <v>278</v>
      </c>
      <c r="M313" s="5" t="s">
        <v>278</v>
      </c>
      <c r="N313" s="5" t="s">
        <v>279</v>
      </c>
      <c r="O313" s="5" t="s">
        <v>33</v>
      </c>
      <c r="P313" s="5" t="s">
        <v>33</v>
      </c>
      <c r="Q313" s="5" t="s">
        <v>34</v>
      </c>
      <c r="R313" s="5" t="s">
        <v>951</v>
      </c>
    </row>
    <row r="314" hidden="1" customHeight="1" spans="1:18">
      <c r="A314" s="4">
        <v>710</v>
      </c>
      <c r="B314" s="4" t="str">
        <f>VLOOKUP(A314,'[1]8月收银台换购'!$B$3:$C$143,2,0)</f>
        <v>四川太极都江堰市蒲阳镇堰问道西路药店</v>
      </c>
      <c r="C314" s="5" t="s">
        <v>275</v>
      </c>
      <c r="D314" s="5" t="s">
        <v>326</v>
      </c>
      <c r="E314" s="5" t="s">
        <v>23</v>
      </c>
      <c r="F314" s="5" t="s">
        <v>950</v>
      </c>
      <c r="G314" s="5" t="s">
        <v>785</v>
      </c>
      <c r="H314" s="6" t="s">
        <v>786</v>
      </c>
      <c r="I314" s="6" t="s">
        <v>138</v>
      </c>
      <c r="J314" s="6" t="s">
        <v>28</v>
      </c>
      <c r="K314" s="5" t="s">
        <v>138</v>
      </c>
      <c r="L314" s="5" t="s">
        <v>278</v>
      </c>
      <c r="M314" s="5" t="s">
        <v>278</v>
      </c>
      <c r="N314" s="5" t="s">
        <v>279</v>
      </c>
      <c r="O314" s="5" t="s">
        <v>33</v>
      </c>
      <c r="P314" s="5" t="s">
        <v>33</v>
      </c>
      <c r="Q314" s="5" t="s">
        <v>34</v>
      </c>
      <c r="R314" s="5" t="s">
        <v>951</v>
      </c>
    </row>
    <row r="315" hidden="1" customHeight="1" spans="1:18">
      <c r="A315" s="4">
        <v>710</v>
      </c>
      <c r="B315" s="4" t="str">
        <f>VLOOKUP(A315,'[1]8月收银台换购'!$B$3:$C$143,2,0)</f>
        <v>四川太极都江堰市蒲阳镇堰问道西路药店</v>
      </c>
      <c r="C315" s="5" t="s">
        <v>275</v>
      </c>
      <c r="D315" s="5" t="s">
        <v>276</v>
      </c>
      <c r="E315" s="5" t="s">
        <v>23</v>
      </c>
      <c r="F315" s="5" t="s">
        <v>952</v>
      </c>
      <c r="G315" s="5" t="s">
        <v>785</v>
      </c>
      <c r="H315" s="6" t="s">
        <v>786</v>
      </c>
      <c r="I315" s="6" t="s">
        <v>138</v>
      </c>
      <c r="J315" s="6" t="s">
        <v>28</v>
      </c>
      <c r="K315" s="5" t="s">
        <v>138</v>
      </c>
      <c r="L315" s="5" t="s">
        <v>278</v>
      </c>
      <c r="M315" s="5" t="s">
        <v>278</v>
      </c>
      <c r="N315" s="5" t="s">
        <v>279</v>
      </c>
      <c r="O315" s="5" t="s">
        <v>33</v>
      </c>
      <c r="P315" s="5" t="s">
        <v>33</v>
      </c>
      <c r="Q315" s="5" t="s">
        <v>34</v>
      </c>
      <c r="R315" s="5" t="s">
        <v>953</v>
      </c>
    </row>
    <row r="316" hidden="1" customHeight="1" spans="1:18">
      <c r="A316" s="4">
        <v>710</v>
      </c>
      <c r="B316" s="4" t="str">
        <f>VLOOKUP(A316,'[1]8月收银台换购'!$B$3:$C$143,2,0)</f>
        <v>四川太极都江堰市蒲阳镇堰问道西路药店</v>
      </c>
      <c r="C316" s="5" t="s">
        <v>275</v>
      </c>
      <c r="D316" s="5" t="s">
        <v>281</v>
      </c>
      <c r="E316" s="5" t="s">
        <v>23</v>
      </c>
      <c r="F316" s="5" t="s">
        <v>952</v>
      </c>
      <c r="G316" s="5" t="s">
        <v>785</v>
      </c>
      <c r="H316" s="6" t="s">
        <v>786</v>
      </c>
      <c r="I316" s="6" t="s">
        <v>138</v>
      </c>
      <c r="J316" s="6" t="s">
        <v>28</v>
      </c>
      <c r="K316" s="5" t="s">
        <v>138</v>
      </c>
      <c r="L316" s="5" t="s">
        <v>278</v>
      </c>
      <c r="M316" s="5" t="s">
        <v>278</v>
      </c>
      <c r="N316" s="5" t="s">
        <v>279</v>
      </c>
      <c r="O316" s="5" t="s">
        <v>33</v>
      </c>
      <c r="P316" s="5" t="s">
        <v>33</v>
      </c>
      <c r="Q316" s="5" t="s">
        <v>34</v>
      </c>
      <c r="R316" s="5" t="s">
        <v>953</v>
      </c>
    </row>
    <row r="317" hidden="1" customHeight="1" spans="1:18">
      <c r="A317" s="4">
        <v>710</v>
      </c>
      <c r="B317" s="4" t="str">
        <f>VLOOKUP(A317,'[1]8月收银台换购'!$B$3:$C$143,2,0)</f>
        <v>四川太极都江堰市蒲阳镇堰问道西路药店</v>
      </c>
      <c r="C317" s="5" t="s">
        <v>275</v>
      </c>
      <c r="D317" s="5" t="s">
        <v>314</v>
      </c>
      <c r="E317" s="5" t="s">
        <v>23</v>
      </c>
      <c r="F317" s="5" t="s">
        <v>954</v>
      </c>
      <c r="G317" s="5" t="s">
        <v>785</v>
      </c>
      <c r="H317" s="6" t="s">
        <v>786</v>
      </c>
      <c r="I317" s="6" t="s">
        <v>138</v>
      </c>
      <c r="J317" s="6" t="s">
        <v>28</v>
      </c>
      <c r="K317" s="5" t="s">
        <v>138</v>
      </c>
      <c r="L317" s="5" t="s">
        <v>278</v>
      </c>
      <c r="M317" s="5" t="s">
        <v>278</v>
      </c>
      <c r="N317" s="5" t="s">
        <v>279</v>
      </c>
      <c r="O317" s="5" t="s">
        <v>33</v>
      </c>
      <c r="P317" s="5" t="s">
        <v>33</v>
      </c>
      <c r="Q317" s="5" t="s">
        <v>34</v>
      </c>
      <c r="R317" s="5" t="s">
        <v>955</v>
      </c>
    </row>
    <row r="318" hidden="1" customHeight="1" spans="1:18">
      <c r="A318" s="4">
        <v>710</v>
      </c>
      <c r="B318" s="4" t="str">
        <f>VLOOKUP(A318,'[1]8月收银台换购'!$B$3:$C$143,2,0)</f>
        <v>四川太极都江堰市蒲阳镇堰问道西路药店</v>
      </c>
      <c r="C318" s="5" t="s">
        <v>275</v>
      </c>
      <c r="D318" s="5" t="s">
        <v>282</v>
      </c>
      <c r="E318" s="5" t="s">
        <v>23</v>
      </c>
      <c r="F318" s="5" t="s">
        <v>956</v>
      </c>
      <c r="G318" s="5" t="s">
        <v>785</v>
      </c>
      <c r="H318" s="6" t="s">
        <v>786</v>
      </c>
      <c r="I318" s="6" t="s">
        <v>138</v>
      </c>
      <c r="J318" s="6" t="s">
        <v>28</v>
      </c>
      <c r="K318" s="5" t="s">
        <v>138</v>
      </c>
      <c r="L318" s="5" t="s">
        <v>278</v>
      </c>
      <c r="M318" s="5" t="s">
        <v>278</v>
      </c>
      <c r="N318" s="5" t="s">
        <v>279</v>
      </c>
      <c r="O318" s="5" t="s">
        <v>33</v>
      </c>
      <c r="P318" s="5" t="s">
        <v>33</v>
      </c>
      <c r="Q318" s="5" t="s">
        <v>34</v>
      </c>
      <c r="R318" s="5" t="s">
        <v>957</v>
      </c>
    </row>
    <row r="319" hidden="1" customHeight="1" spans="1:18">
      <c r="A319" s="4">
        <v>367</v>
      </c>
      <c r="B319" s="4" t="str">
        <f>VLOOKUP(A319,'[1]8月收银台换购'!$B$3:$C$143,2,0)</f>
        <v>四川太极金带街药店</v>
      </c>
      <c r="C319" s="5" t="s">
        <v>308</v>
      </c>
      <c r="D319" s="5" t="s">
        <v>309</v>
      </c>
      <c r="E319" s="5" t="s">
        <v>23</v>
      </c>
      <c r="F319" s="5" t="s">
        <v>958</v>
      </c>
      <c r="G319" s="5" t="s">
        <v>859</v>
      </c>
      <c r="H319" s="6" t="s">
        <v>860</v>
      </c>
      <c r="I319" s="6" t="s">
        <v>959</v>
      </c>
      <c r="J319" s="6" t="s">
        <v>28</v>
      </c>
      <c r="K319" s="5" t="s">
        <v>960</v>
      </c>
      <c r="L319" s="5" t="s">
        <v>961</v>
      </c>
      <c r="M319" s="5" t="s">
        <v>31</v>
      </c>
      <c r="N319" s="5" t="s">
        <v>856</v>
      </c>
      <c r="O319" s="5" t="s">
        <v>33</v>
      </c>
      <c r="P319" s="7" t="str">
        <f>HYPERLINK("https://ovopark.oss-cn-hangzhou.aliyuncs.com/2022/08/13/1_62_20220813083508_2938.jpeg","查看图片")</f>
        <v>查看图片</v>
      </c>
      <c r="Q319" s="5" t="s">
        <v>34</v>
      </c>
      <c r="R319" s="5" t="s">
        <v>962</v>
      </c>
    </row>
    <row r="320" hidden="1" customHeight="1" spans="1:18">
      <c r="A320" s="4">
        <v>738</v>
      </c>
      <c r="B320" s="4" t="str">
        <f>VLOOKUP(A320,'[1]8月收银台换购'!$B$3:$C$143,2,0)</f>
        <v>四川太极都江堰市蒲阳路药店</v>
      </c>
      <c r="C320" s="5" t="s">
        <v>963</v>
      </c>
      <c r="D320" s="5" t="s">
        <v>964</v>
      </c>
      <c r="E320" s="5" t="s">
        <v>23</v>
      </c>
      <c r="F320" s="5" t="s">
        <v>965</v>
      </c>
      <c r="G320" s="5" t="s">
        <v>966</v>
      </c>
      <c r="H320" s="6" t="s">
        <v>785</v>
      </c>
      <c r="I320" s="6" t="s">
        <v>967</v>
      </c>
      <c r="J320" s="6" t="s">
        <v>28</v>
      </c>
      <c r="K320" s="5" t="s">
        <v>968</v>
      </c>
      <c r="L320" s="5" t="s">
        <v>969</v>
      </c>
      <c r="M320" s="5" t="s">
        <v>31</v>
      </c>
      <c r="N320" s="5" t="s">
        <v>279</v>
      </c>
      <c r="O320" s="7" t="str">
        <f>HYPERLINK("https://ovopark.oss-cn-hangzhou.aliyuncs.com/47f34811bf67dddacde3b464497b07d0.jpg?x-oss-process=image/resize,w_700,l_700","查看图片")</f>
        <v>查看图片</v>
      </c>
      <c r="P320" s="7" t="str">
        <f>HYPERLINK("https://ovopark.oss-cn-hangzhou.aliyuncs.com/2022/08/11/image_1660212946009.jpg","查看图片")</f>
        <v>查看图片</v>
      </c>
      <c r="Q320" s="5" t="s">
        <v>34</v>
      </c>
      <c r="R320" s="5" t="s">
        <v>970</v>
      </c>
    </row>
    <row r="321" hidden="1" customHeight="1" spans="1:18">
      <c r="A321" s="4">
        <v>738</v>
      </c>
      <c r="B321" s="4" t="str">
        <f>VLOOKUP(A321,'[1]8月收银台换购'!$B$3:$C$143,2,0)</f>
        <v>四川太极都江堰市蒲阳路药店</v>
      </c>
      <c r="C321" s="5" t="s">
        <v>963</v>
      </c>
      <c r="D321" s="5" t="s">
        <v>964</v>
      </c>
      <c r="E321" s="5" t="s">
        <v>23</v>
      </c>
      <c r="F321" s="5" t="s">
        <v>971</v>
      </c>
      <c r="G321" s="5" t="s">
        <v>966</v>
      </c>
      <c r="H321" s="6" t="s">
        <v>785</v>
      </c>
      <c r="I321" s="6" t="s">
        <v>972</v>
      </c>
      <c r="J321" s="6" t="s">
        <v>28</v>
      </c>
      <c r="K321" s="5" t="s">
        <v>973</v>
      </c>
      <c r="L321" s="5" t="s">
        <v>969</v>
      </c>
      <c r="M321" s="5" t="s">
        <v>31</v>
      </c>
      <c r="N321" s="5" t="s">
        <v>279</v>
      </c>
      <c r="O321" s="7" t="str">
        <f>HYPERLINK("https://ovopark.oss-cn-hangzhou.aliyuncs.com/fc8e25adf01a934073b9937db265dee7.jpg?x-oss-process=image/resize,w_700,l_700","查看图片")</f>
        <v>查看图片</v>
      </c>
      <c r="P321" s="7" t="str">
        <f>HYPERLINK("https://ovopark.oss-cn-hangzhou.aliyuncs.com/2022/08/11/image_1660212946009.jpg","查看图片")</f>
        <v>查看图片</v>
      </c>
      <c r="Q321" s="5" t="s">
        <v>34</v>
      </c>
      <c r="R321" s="5" t="s">
        <v>974</v>
      </c>
    </row>
    <row r="322" hidden="1" customHeight="1" spans="1:18">
      <c r="A322" s="4">
        <v>738</v>
      </c>
      <c r="B322" s="4" t="str">
        <f>VLOOKUP(A322,'[1]8月收银台换购'!$B$3:$C$143,2,0)</f>
        <v>四川太极都江堰市蒲阳路药店</v>
      </c>
      <c r="C322" s="5" t="s">
        <v>963</v>
      </c>
      <c r="D322" s="5" t="s">
        <v>964</v>
      </c>
      <c r="E322" s="5" t="s">
        <v>23</v>
      </c>
      <c r="F322" s="5" t="s">
        <v>975</v>
      </c>
      <c r="G322" s="5" t="s">
        <v>966</v>
      </c>
      <c r="H322" s="6" t="s">
        <v>785</v>
      </c>
      <c r="I322" s="6" t="s">
        <v>976</v>
      </c>
      <c r="J322" s="6" t="s">
        <v>28</v>
      </c>
      <c r="K322" s="5" t="s">
        <v>977</v>
      </c>
      <c r="L322" s="5" t="s">
        <v>969</v>
      </c>
      <c r="M322" s="5" t="s">
        <v>31</v>
      </c>
      <c r="N322" s="5" t="s">
        <v>279</v>
      </c>
      <c r="O322" s="7" t="str">
        <f>HYPERLINK("https://ovopark.oss-cn-hangzhou.aliyuncs.com/96a1e8f46a19c1f7d65482de92c19e06.jpg?x-oss-process=image/resize,w_700,l_700","查看图片")</f>
        <v>查看图片</v>
      </c>
      <c r="P322" s="5" t="s">
        <v>33</v>
      </c>
      <c r="Q322" s="5" t="s">
        <v>34</v>
      </c>
      <c r="R322" s="5" t="s">
        <v>978</v>
      </c>
    </row>
    <row r="323" hidden="1" customHeight="1" spans="1:18">
      <c r="A323" s="4">
        <v>738</v>
      </c>
      <c r="B323" s="4" t="str">
        <f>VLOOKUP(A323,'[1]8月收银台换购'!$B$3:$C$143,2,0)</f>
        <v>四川太极都江堰市蒲阳路药店</v>
      </c>
      <c r="C323" s="5" t="s">
        <v>308</v>
      </c>
      <c r="D323" s="5" t="s">
        <v>309</v>
      </c>
      <c r="E323" s="5" t="s">
        <v>23</v>
      </c>
      <c r="F323" s="5" t="s">
        <v>979</v>
      </c>
      <c r="G323" s="5" t="s">
        <v>966</v>
      </c>
      <c r="H323" s="6" t="s">
        <v>785</v>
      </c>
      <c r="I323" s="6" t="s">
        <v>980</v>
      </c>
      <c r="J323" s="6" t="s">
        <v>28</v>
      </c>
      <c r="K323" s="5" t="s">
        <v>981</v>
      </c>
      <c r="L323" s="5" t="s">
        <v>969</v>
      </c>
      <c r="M323" s="5" t="s">
        <v>31</v>
      </c>
      <c r="N323" s="5" t="s">
        <v>279</v>
      </c>
      <c r="O323" s="5" t="s">
        <v>33</v>
      </c>
      <c r="P323" s="7" t="str">
        <f>HYPERLINK("https://ovopark.oss-cn-hangzhou.aliyuncs.com/2022/08/11/image_1660213138053.jpg","查看图片")</f>
        <v>查看图片</v>
      </c>
      <c r="Q323" s="5" t="s">
        <v>34</v>
      </c>
      <c r="R323" s="5" t="s">
        <v>982</v>
      </c>
    </row>
    <row r="324" hidden="1" customHeight="1" spans="1:18">
      <c r="A324" s="4">
        <v>738</v>
      </c>
      <c r="B324" s="4" t="str">
        <f>VLOOKUP(A324,'[1]8月收银台换购'!$B$3:$C$143,2,0)</f>
        <v>四川太极都江堰市蒲阳路药店</v>
      </c>
      <c r="C324" s="5" t="s">
        <v>963</v>
      </c>
      <c r="D324" s="5" t="s">
        <v>964</v>
      </c>
      <c r="E324" s="5" t="s">
        <v>23</v>
      </c>
      <c r="F324" s="5" t="s">
        <v>983</v>
      </c>
      <c r="G324" s="5" t="s">
        <v>966</v>
      </c>
      <c r="H324" s="6" t="s">
        <v>785</v>
      </c>
      <c r="I324" s="6" t="s">
        <v>984</v>
      </c>
      <c r="J324" s="6" t="s">
        <v>28</v>
      </c>
      <c r="K324" s="5" t="s">
        <v>985</v>
      </c>
      <c r="L324" s="5" t="s">
        <v>969</v>
      </c>
      <c r="M324" s="5" t="s">
        <v>31</v>
      </c>
      <c r="N324" s="5" t="s">
        <v>279</v>
      </c>
      <c r="O324" s="7" t="str">
        <f>HYPERLINK("https://ovopark.oss-cn-hangzhou.aliyuncs.com/77b5445864e2493adceb40aef42b42c0.jpg?x-oss-process=image/resize,w_700,l_700","查看图片")</f>
        <v>查看图片</v>
      </c>
      <c r="P324" s="7" t="str">
        <f>HYPERLINK("https://ovopark.oss-cn-hangzhou.aliyuncs.com/2022/08/11/image_1660212946009.jpg","查看图片")</f>
        <v>查看图片</v>
      </c>
      <c r="Q324" s="5" t="s">
        <v>34</v>
      </c>
      <c r="R324" s="5" t="s">
        <v>986</v>
      </c>
    </row>
    <row r="325" hidden="1" customHeight="1" spans="1:18">
      <c r="A325" s="4">
        <v>738</v>
      </c>
      <c r="B325" s="4" t="str">
        <f>VLOOKUP(A325,'[1]8月收银台换购'!$B$3:$C$143,2,0)</f>
        <v>四川太极都江堰市蒲阳路药店</v>
      </c>
      <c r="C325" s="5" t="s">
        <v>963</v>
      </c>
      <c r="D325" s="5" t="s">
        <v>964</v>
      </c>
      <c r="E325" s="5" t="s">
        <v>23</v>
      </c>
      <c r="F325" s="5" t="s">
        <v>987</v>
      </c>
      <c r="G325" s="5" t="s">
        <v>966</v>
      </c>
      <c r="H325" s="6" t="s">
        <v>785</v>
      </c>
      <c r="I325" s="6" t="s">
        <v>988</v>
      </c>
      <c r="J325" s="6" t="s">
        <v>28</v>
      </c>
      <c r="K325" s="5" t="s">
        <v>989</v>
      </c>
      <c r="L325" s="5" t="s">
        <v>969</v>
      </c>
      <c r="M325" s="5" t="s">
        <v>31</v>
      </c>
      <c r="N325" s="5" t="s">
        <v>279</v>
      </c>
      <c r="O325" s="7" t="str">
        <f>HYPERLINK("https://ovopark.oss-cn-hangzhou.aliyuncs.com/9990a364e000eabdd24cc3b5048beb8d.jpg?x-oss-process=image/resize,w_700,l_700","查看图片")</f>
        <v>查看图片</v>
      </c>
      <c r="P325" s="7" t="str">
        <f>HYPERLINK("https://ovopark.oss-cn-hangzhou.aliyuncs.com/2022/08/11/image_1660212946009.jpg","查看图片")</f>
        <v>查看图片</v>
      </c>
      <c r="Q325" s="5" t="s">
        <v>34</v>
      </c>
      <c r="R325" s="5" t="s">
        <v>990</v>
      </c>
    </row>
    <row r="326" hidden="1" customHeight="1" spans="1:18">
      <c r="A326" s="4">
        <v>738</v>
      </c>
      <c r="B326" s="4" t="str">
        <f>VLOOKUP(A326,'[1]8月收银台换购'!$B$3:$C$143,2,0)</f>
        <v>四川太极都江堰市蒲阳路药店</v>
      </c>
      <c r="C326" s="5" t="s">
        <v>275</v>
      </c>
      <c r="D326" s="5" t="s">
        <v>835</v>
      </c>
      <c r="E326" s="5" t="s">
        <v>23</v>
      </c>
      <c r="F326" s="5" t="s">
        <v>991</v>
      </c>
      <c r="G326" s="5" t="s">
        <v>966</v>
      </c>
      <c r="H326" s="6" t="s">
        <v>785</v>
      </c>
      <c r="I326" s="6" t="s">
        <v>992</v>
      </c>
      <c r="J326" s="6" t="s">
        <v>28</v>
      </c>
      <c r="K326" s="5" t="s">
        <v>993</v>
      </c>
      <c r="L326" s="5" t="s">
        <v>969</v>
      </c>
      <c r="M326" s="5" t="s">
        <v>31</v>
      </c>
      <c r="N326" s="5" t="s">
        <v>279</v>
      </c>
      <c r="O326" s="5" t="s">
        <v>33</v>
      </c>
      <c r="P326" s="7" t="str">
        <f>HYPERLINK("https://ovopark.oss-cn-hangzhou.aliyuncs.com/2022/08/11/image_1660213346137.jpg","查看图片")</f>
        <v>查看图片</v>
      </c>
      <c r="Q326" s="5" t="s">
        <v>34</v>
      </c>
      <c r="R326" s="5" t="s">
        <v>994</v>
      </c>
    </row>
    <row r="327" hidden="1" customHeight="1" spans="1:18">
      <c r="A327" s="4">
        <v>710</v>
      </c>
      <c r="B327" s="4" t="str">
        <f>VLOOKUP(A327,'[1]8月收银台换购'!$B$3:$C$143,2,0)</f>
        <v>四川太极都江堰市蒲阳镇堰问道西路药店</v>
      </c>
      <c r="C327" s="5" t="s">
        <v>308</v>
      </c>
      <c r="D327" s="5" t="s">
        <v>309</v>
      </c>
      <c r="E327" s="5" t="s">
        <v>23</v>
      </c>
      <c r="F327" s="5" t="s">
        <v>995</v>
      </c>
      <c r="G327" s="5" t="s">
        <v>966</v>
      </c>
      <c r="H327" s="6" t="s">
        <v>785</v>
      </c>
      <c r="I327" s="6" t="s">
        <v>138</v>
      </c>
      <c r="J327" s="6" t="s">
        <v>28</v>
      </c>
      <c r="K327" s="5" t="s">
        <v>138</v>
      </c>
      <c r="L327" s="5" t="s">
        <v>278</v>
      </c>
      <c r="M327" s="5" t="s">
        <v>278</v>
      </c>
      <c r="N327" s="5" t="s">
        <v>279</v>
      </c>
      <c r="O327" s="5" t="s">
        <v>33</v>
      </c>
      <c r="P327" s="5" t="s">
        <v>33</v>
      </c>
      <c r="Q327" s="5" t="s">
        <v>34</v>
      </c>
      <c r="R327" s="5" t="s">
        <v>996</v>
      </c>
    </row>
    <row r="328" hidden="1" customHeight="1" spans="1:18">
      <c r="A328" s="4">
        <v>710</v>
      </c>
      <c r="B328" s="4" t="str">
        <f>VLOOKUP(A328,'[1]8月收银台换购'!$B$3:$C$143,2,0)</f>
        <v>四川太极都江堰市蒲阳镇堰问道西路药店</v>
      </c>
      <c r="C328" s="5" t="s">
        <v>275</v>
      </c>
      <c r="D328" s="5" t="s">
        <v>304</v>
      </c>
      <c r="E328" s="5" t="s">
        <v>23</v>
      </c>
      <c r="F328" s="5" t="s">
        <v>997</v>
      </c>
      <c r="G328" s="5" t="s">
        <v>966</v>
      </c>
      <c r="H328" s="6" t="s">
        <v>785</v>
      </c>
      <c r="I328" s="6" t="s">
        <v>138</v>
      </c>
      <c r="J328" s="6" t="s">
        <v>28</v>
      </c>
      <c r="K328" s="5" t="s">
        <v>138</v>
      </c>
      <c r="L328" s="5" t="s">
        <v>278</v>
      </c>
      <c r="M328" s="5" t="s">
        <v>278</v>
      </c>
      <c r="N328" s="5" t="s">
        <v>279</v>
      </c>
      <c r="O328" s="5" t="s">
        <v>33</v>
      </c>
      <c r="P328" s="5" t="s">
        <v>33</v>
      </c>
      <c r="Q328" s="5" t="s">
        <v>34</v>
      </c>
      <c r="R328" s="5" t="s">
        <v>998</v>
      </c>
    </row>
    <row r="329" hidden="1" customHeight="1" spans="1:18">
      <c r="A329" s="4">
        <v>710</v>
      </c>
      <c r="B329" s="4" t="str">
        <f>VLOOKUP(A329,'[1]8月收银台换购'!$B$3:$C$143,2,0)</f>
        <v>四川太极都江堰市蒲阳镇堰问道西路药店</v>
      </c>
      <c r="C329" s="5" t="s">
        <v>275</v>
      </c>
      <c r="D329" s="5" t="s">
        <v>300</v>
      </c>
      <c r="E329" s="5" t="s">
        <v>23</v>
      </c>
      <c r="F329" s="5" t="s">
        <v>997</v>
      </c>
      <c r="G329" s="5" t="s">
        <v>966</v>
      </c>
      <c r="H329" s="6" t="s">
        <v>785</v>
      </c>
      <c r="I329" s="6" t="s">
        <v>138</v>
      </c>
      <c r="J329" s="6" t="s">
        <v>28</v>
      </c>
      <c r="K329" s="5" t="s">
        <v>138</v>
      </c>
      <c r="L329" s="5" t="s">
        <v>278</v>
      </c>
      <c r="M329" s="5" t="s">
        <v>278</v>
      </c>
      <c r="N329" s="5" t="s">
        <v>279</v>
      </c>
      <c r="O329" s="5" t="s">
        <v>33</v>
      </c>
      <c r="P329" s="5" t="s">
        <v>33</v>
      </c>
      <c r="Q329" s="5" t="s">
        <v>34</v>
      </c>
      <c r="R329" s="5" t="s">
        <v>998</v>
      </c>
    </row>
    <row r="330" hidden="1" customHeight="1" spans="1:18">
      <c r="A330" s="4">
        <v>710</v>
      </c>
      <c r="B330" s="4" t="str">
        <f>VLOOKUP(A330,'[1]8月收银台换购'!$B$3:$C$143,2,0)</f>
        <v>四川太极都江堰市蒲阳镇堰问道西路药店</v>
      </c>
      <c r="C330" s="5" t="s">
        <v>275</v>
      </c>
      <c r="D330" s="5" t="s">
        <v>292</v>
      </c>
      <c r="E330" s="5" t="s">
        <v>23</v>
      </c>
      <c r="F330" s="5" t="s">
        <v>997</v>
      </c>
      <c r="G330" s="5" t="s">
        <v>966</v>
      </c>
      <c r="H330" s="6" t="s">
        <v>785</v>
      </c>
      <c r="I330" s="6" t="s">
        <v>138</v>
      </c>
      <c r="J330" s="6" t="s">
        <v>28</v>
      </c>
      <c r="K330" s="5" t="s">
        <v>138</v>
      </c>
      <c r="L330" s="5" t="s">
        <v>278</v>
      </c>
      <c r="M330" s="5" t="s">
        <v>278</v>
      </c>
      <c r="N330" s="5" t="s">
        <v>279</v>
      </c>
      <c r="O330" s="5" t="s">
        <v>33</v>
      </c>
      <c r="P330" s="5" t="s">
        <v>33</v>
      </c>
      <c r="Q330" s="5" t="s">
        <v>34</v>
      </c>
      <c r="R330" s="5" t="s">
        <v>998</v>
      </c>
    </row>
    <row r="331" hidden="1" customHeight="1" spans="1:18">
      <c r="A331" s="4">
        <v>710</v>
      </c>
      <c r="B331" s="4" t="str">
        <f>VLOOKUP(A331,'[1]8月收银台换购'!$B$3:$C$143,2,0)</f>
        <v>四川太极都江堰市蒲阳镇堰问道西路药店</v>
      </c>
      <c r="C331" s="5" t="s">
        <v>275</v>
      </c>
      <c r="D331" s="5" t="s">
        <v>835</v>
      </c>
      <c r="E331" s="5" t="s">
        <v>23</v>
      </c>
      <c r="F331" s="5" t="s">
        <v>999</v>
      </c>
      <c r="G331" s="5" t="s">
        <v>966</v>
      </c>
      <c r="H331" s="6" t="s">
        <v>785</v>
      </c>
      <c r="I331" s="6" t="s">
        <v>138</v>
      </c>
      <c r="J331" s="6" t="s">
        <v>28</v>
      </c>
      <c r="K331" s="5" t="s">
        <v>138</v>
      </c>
      <c r="L331" s="5" t="s">
        <v>278</v>
      </c>
      <c r="M331" s="5" t="s">
        <v>278</v>
      </c>
      <c r="N331" s="5" t="s">
        <v>279</v>
      </c>
      <c r="O331" s="5" t="s">
        <v>33</v>
      </c>
      <c r="P331" s="5" t="s">
        <v>33</v>
      </c>
      <c r="Q331" s="5" t="s">
        <v>34</v>
      </c>
      <c r="R331" s="5" t="s">
        <v>1000</v>
      </c>
    </row>
    <row r="332" hidden="1" customHeight="1" spans="1:18">
      <c r="A332" s="4">
        <v>730</v>
      </c>
      <c r="B332" s="4" t="str">
        <f>VLOOKUP(A332,'[1]8月收银台换购'!$B$3:$C$143,2,0)</f>
        <v>四川太极新都区新繁镇繁江北路药店</v>
      </c>
      <c r="C332" s="5" t="s">
        <v>1001</v>
      </c>
      <c r="D332" s="5" t="s">
        <v>1002</v>
      </c>
      <c r="E332" s="5" t="s">
        <v>23</v>
      </c>
      <c r="F332" s="5" t="s">
        <v>1003</v>
      </c>
      <c r="G332" s="5" t="s">
        <v>1004</v>
      </c>
      <c r="H332" s="6" t="s">
        <v>942</v>
      </c>
      <c r="I332" s="6" t="s">
        <v>1005</v>
      </c>
      <c r="J332" s="6" t="s">
        <v>28</v>
      </c>
      <c r="K332" s="5" t="s">
        <v>1006</v>
      </c>
      <c r="L332" s="5" t="s">
        <v>484</v>
      </c>
      <c r="M332" s="5" t="s">
        <v>31</v>
      </c>
      <c r="N332" s="5" t="s">
        <v>387</v>
      </c>
      <c r="O332" s="7" t="str">
        <f>HYPERLINK("https://ovopark.oss-cn-hangzhou.aliyuncs.com/2022/08/05/1659671948691206.jpeg?x-oss-process=image/resize,w_700,l_700","查看图片")</f>
        <v>查看图片</v>
      </c>
      <c r="P332" s="7" t="str">
        <f>HYPERLINK("https://ovopark.oss-cn-hangzhou.aliyuncs.com/2022/08/10/image_1660111587244.jpg","查看图片")</f>
        <v>查看图片</v>
      </c>
      <c r="Q332" s="5" t="s">
        <v>219</v>
      </c>
      <c r="R332" s="5" t="s">
        <v>1007</v>
      </c>
    </row>
    <row r="333" hidden="1" customHeight="1" spans="1:18">
      <c r="A333" s="4">
        <v>730</v>
      </c>
      <c r="B333" s="4" t="str">
        <f>VLOOKUP(A333,'[1]8月收银台换购'!$B$3:$C$143,2,0)</f>
        <v>四川太极新都区新繁镇繁江北路药店</v>
      </c>
      <c r="C333" s="5" t="s">
        <v>1008</v>
      </c>
      <c r="D333" s="5" t="s">
        <v>1009</v>
      </c>
      <c r="E333" s="5" t="s">
        <v>23</v>
      </c>
      <c r="F333" s="5" t="s">
        <v>1003</v>
      </c>
      <c r="G333" s="5" t="s">
        <v>1004</v>
      </c>
      <c r="H333" s="6" t="s">
        <v>942</v>
      </c>
      <c r="I333" s="6" t="s">
        <v>1010</v>
      </c>
      <c r="J333" s="6" t="s">
        <v>28</v>
      </c>
      <c r="K333" s="5" t="s">
        <v>1011</v>
      </c>
      <c r="L333" s="5" t="s">
        <v>484</v>
      </c>
      <c r="M333" s="5" t="s">
        <v>31</v>
      </c>
      <c r="N333" s="5" t="s">
        <v>387</v>
      </c>
      <c r="O333" s="7" t="str">
        <f>HYPERLINK("https://ovopark.oss-cn-hangzhou.aliyuncs.com/2022/08/05/1659671718764906.jpeg?x-oss-process=image/resize,w_700,l_700","查看图片")</f>
        <v>查看图片</v>
      </c>
      <c r="P333" s="5" t="s">
        <v>33</v>
      </c>
      <c r="Q333" s="5" t="s">
        <v>219</v>
      </c>
      <c r="R333" s="5" t="s">
        <v>1012</v>
      </c>
    </row>
    <row r="334" hidden="1" customHeight="1" spans="1:18">
      <c r="A334" s="4">
        <v>730</v>
      </c>
      <c r="B334" s="4" t="str">
        <f>VLOOKUP(A334,'[1]8月收银台换购'!$B$3:$C$143,2,0)</f>
        <v>四川太极新都区新繁镇繁江北路药店</v>
      </c>
      <c r="C334" s="5" t="s">
        <v>1008</v>
      </c>
      <c r="D334" s="5" t="s">
        <v>1013</v>
      </c>
      <c r="E334" s="5" t="s">
        <v>23</v>
      </c>
      <c r="F334" s="5" t="s">
        <v>1003</v>
      </c>
      <c r="G334" s="5" t="s">
        <v>1004</v>
      </c>
      <c r="H334" s="6" t="s">
        <v>942</v>
      </c>
      <c r="I334" s="6" t="s">
        <v>1014</v>
      </c>
      <c r="J334" s="6" t="s">
        <v>28</v>
      </c>
      <c r="K334" s="5" t="s">
        <v>1015</v>
      </c>
      <c r="L334" s="5" t="s">
        <v>484</v>
      </c>
      <c r="M334" s="5" t="s">
        <v>31</v>
      </c>
      <c r="N334" s="5" t="s">
        <v>387</v>
      </c>
      <c r="O334" s="7" t="str">
        <f>HYPERLINK("https://ovopark.oss-cn-hangzhou.aliyuncs.com/2022/08/05/1659671682879931.jpeg?x-oss-process=image/resize,w_700,l_700","查看图片")</f>
        <v>查看图片</v>
      </c>
      <c r="P334" s="5" t="s">
        <v>33</v>
      </c>
      <c r="Q334" s="5" t="s">
        <v>219</v>
      </c>
      <c r="R334" s="5" t="s">
        <v>1016</v>
      </c>
    </row>
    <row r="335" hidden="1" customHeight="1" spans="1:18">
      <c r="A335" s="4">
        <v>730</v>
      </c>
      <c r="B335" s="4" t="str">
        <f>VLOOKUP(A335,'[1]8月收银台换购'!$B$3:$C$143,2,0)</f>
        <v>四川太极新都区新繁镇繁江北路药店</v>
      </c>
      <c r="C335" s="5" t="s">
        <v>1017</v>
      </c>
      <c r="D335" s="5" t="s">
        <v>1018</v>
      </c>
      <c r="E335" s="5" t="s">
        <v>23</v>
      </c>
      <c r="F335" s="5" t="s">
        <v>1003</v>
      </c>
      <c r="G335" s="5" t="s">
        <v>1004</v>
      </c>
      <c r="H335" s="6" t="s">
        <v>942</v>
      </c>
      <c r="I335" s="6" t="s">
        <v>1019</v>
      </c>
      <c r="J335" s="6" t="s">
        <v>28</v>
      </c>
      <c r="K335" s="5" t="s">
        <v>1020</v>
      </c>
      <c r="L335" s="5" t="s">
        <v>484</v>
      </c>
      <c r="M335" s="5" t="s">
        <v>31</v>
      </c>
      <c r="N335" s="5" t="s">
        <v>387</v>
      </c>
      <c r="O335" s="7" t="str">
        <f>HYPERLINK("https://ovopark.oss-cn-hangzhou.aliyuncs.com/2022/08/05/1659671209497644.jpeg?x-oss-process=image/resize,w_700,l_700","查看图片")</f>
        <v>查看图片</v>
      </c>
      <c r="P335" s="7" t="str">
        <f>HYPERLINK("https://ovopark.oss-cn-hangzhou.aliyuncs.com/2022/08/10/image_1660111704434.jpg","查看图片")</f>
        <v>查看图片</v>
      </c>
      <c r="Q335" s="5" t="s">
        <v>219</v>
      </c>
      <c r="R335" s="5" t="s">
        <v>1021</v>
      </c>
    </row>
    <row r="336" hidden="1" customHeight="1" spans="1:18">
      <c r="A336" s="4">
        <v>730</v>
      </c>
      <c r="B336" s="4" t="str">
        <f>VLOOKUP(A336,'[1]8月收银台换购'!$B$3:$C$143,2,0)</f>
        <v>四川太极新都区新繁镇繁江北路药店</v>
      </c>
      <c r="C336" s="5" t="s">
        <v>1017</v>
      </c>
      <c r="D336" s="5" t="s">
        <v>823</v>
      </c>
      <c r="E336" s="5" t="s">
        <v>23</v>
      </c>
      <c r="F336" s="5" t="s">
        <v>1003</v>
      </c>
      <c r="G336" s="5" t="s">
        <v>1004</v>
      </c>
      <c r="H336" s="6" t="s">
        <v>942</v>
      </c>
      <c r="I336" s="6" t="s">
        <v>1022</v>
      </c>
      <c r="J336" s="6" t="s">
        <v>28</v>
      </c>
      <c r="K336" s="5" t="s">
        <v>1023</v>
      </c>
      <c r="L336" s="5" t="s">
        <v>484</v>
      </c>
      <c r="M336" s="5" t="s">
        <v>31</v>
      </c>
      <c r="N336" s="5" t="s">
        <v>387</v>
      </c>
      <c r="O336" s="7" t="str">
        <f>HYPERLINK("https://ovopark.oss-cn-hangzhou.aliyuncs.com/2022/08/05/165967136886697.jpeg?x-oss-process=image/resize,w_700,l_700","查看图片")</f>
        <v>查看图片</v>
      </c>
      <c r="P336" s="5" t="s">
        <v>33</v>
      </c>
      <c r="Q336" s="5" t="s">
        <v>219</v>
      </c>
      <c r="R336" s="5" t="s">
        <v>1024</v>
      </c>
    </row>
    <row r="337" hidden="1" customHeight="1" spans="1:18">
      <c r="A337" s="4">
        <v>730</v>
      </c>
      <c r="B337" s="4" t="str">
        <f>VLOOKUP(A337,'[1]8月收银台换购'!$B$3:$C$143,2,0)</f>
        <v>四川太极新都区新繁镇繁江北路药店</v>
      </c>
      <c r="C337" s="5" t="s">
        <v>1008</v>
      </c>
      <c r="D337" s="5" t="s">
        <v>1025</v>
      </c>
      <c r="E337" s="5" t="s">
        <v>23</v>
      </c>
      <c r="F337" s="5" t="s">
        <v>1003</v>
      </c>
      <c r="G337" s="5" t="s">
        <v>1004</v>
      </c>
      <c r="H337" s="6" t="s">
        <v>942</v>
      </c>
      <c r="I337" s="6" t="s">
        <v>1026</v>
      </c>
      <c r="J337" s="6" t="s">
        <v>28</v>
      </c>
      <c r="K337" s="5" t="s">
        <v>1027</v>
      </c>
      <c r="L337" s="5" t="s">
        <v>484</v>
      </c>
      <c r="M337" s="5" t="s">
        <v>31</v>
      </c>
      <c r="N337" s="5" t="s">
        <v>387</v>
      </c>
      <c r="O337" s="7" t="str">
        <f>HYPERLINK("https://ovopark.oss-cn-hangzhou.aliyuncs.com/2022/08/05/1659671647495893.jpeg?x-oss-process=image/resize,w_700,l_700","查看图片")</f>
        <v>查看图片</v>
      </c>
      <c r="P337" s="5" t="s">
        <v>33</v>
      </c>
      <c r="Q337" s="5" t="s">
        <v>219</v>
      </c>
      <c r="R337" s="5" t="s">
        <v>1028</v>
      </c>
    </row>
    <row r="338" hidden="1" customHeight="1" spans="1:18">
      <c r="A338" s="4">
        <v>730</v>
      </c>
      <c r="B338" s="4" t="str">
        <f>VLOOKUP(A338,'[1]8月收银台换购'!$B$3:$C$143,2,0)</f>
        <v>四川太极新都区新繁镇繁江北路药店</v>
      </c>
      <c r="C338" s="5" t="s">
        <v>1017</v>
      </c>
      <c r="D338" s="5" t="s">
        <v>1029</v>
      </c>
      <c r="E338" s="5" t="s">
        <v>23</v>
      </c>
      <c r="F338" s="5" t="s">
        <v>1003</v>
      </c>
      <c r="G338" s="5" t="s">
        <v>1004</v>
      </c>
      <c r="H338" s="6" t="s">
        <v>942</v>
      </c>
      <c r="I338" s="6" t="s">
        <v>1030</v>
      </c>
      <c r="J338" s="6" t="s">
        <v>28</v>
      </c>
      <c r="K338" s="5" t="s">
        <v>1031</v>
      </c>
      <c r="L338" s="5" t="s">
        <v>484</v>
      </c>
      <c r="M338" s="5" t="s">
        <v>31</v>
      </c>
      <c r="N338" s="5" t="s">
        <v>387</v>
      </c>
      <c r="O338" s="7" t="str">
        <f>HYPERLINK("https://ovopark.oss-cn-hangzhou.aliyuncs.com/2022/08/05/1659670830190530.jpeg?x-oss-process=image/resize,w_700,l_700","查看图片")</f>
        <v>查看图片</v>
      </c>
      <c r="P338" s="5" t="s">
        <v>33</v>
      </c>
      <c r="Q338" s="5" t="s">
        <v>219</v>
      </c>
      <c r="R338" s="5" t="s">
        <v>1032</v>
      </c>
    </row>
    <row r="339" hidden="1" customHeight="1" spans="1:18">
      <c r="A339" s="4">
        <v>709</v>
      </c>
      <c r="B339" s="4" t="str">
        <f>VLOOKUP(A339,'[1]8月收银台换购'!$B$3:$C$143,2,0)</f>
        <v>四川太极新都区马超东路店</v>
      </c>
      <c r="C339" s="5" t="s">
        <v>1017</v>
      </c>
      <c r="D339" s="5" t="s">
        <v>1029</v>
      </c>
      <c r="E339" s="5" t="s">
        <v>23</v>
      </c>
      <c r="F339" s="5" t="s">
        <v>1033</v>
      </c>
      <c r="G339" s="5" t="s">
        <v>1004</v>
      </c>
      <c r="H339" s="6" t="s">
        <v>942</v>
      </c>
      <c r="I339" s="6" t="s">
        <v>138</v>
      </c>
      <c r="J339" s="6" t="s">
        <v>28</v>
      </c>
      <c r="K339" s="5" t="s">
        <v>138</v>
      </c>
      <c r="L339" s="5" t="s">
        <v>473</v>
      </c>
      <c r="M339" s="5" t="s">
        <v>473</v>
      </c>
      <c r="N339" s="5" t="s">
        <v>387</v>
      </c>
      <c r="O339" s="7" t="str">
        <f>HYPERLINK("https://ovopark.oss-cn-hangzhou.aliyuncs.com/2022/08/05/165969316077976.jpeg?x-oss-process=image/resize,w_700,l_700","查看图片")</f>
        <v>查看图片</v>
      </c>
      <c r="P339" s="5" t="s">
        <v>33</v>
      </c>
      <c r="Q339" s="5" t="s">
        <v>219</v>
      </c>
      <c r="R339" s="5" t="s">
        <v>1034</v>
      </c>
    </row>
    <row r="340" hidden="1" customHeight="1" spans="1:18">
      <c r="A340" s="4">
        <v>709</v>
      </c>
      <c r="B340" s="4" t="str">
        <f>VLOOKUP(A340,'[1]8月收银台换购'!$B$3:$C$143,2,0)</f>
        <v>四川太极新都区马超东路店</v>
      </c>
      <c r="C340" s="5" t="s">
        <v>1017</v>
      </c>
      <c r="D340" s="5" t="s">
        <v>1035</v>
      </c>
      <c r="E340" s="5" t="s">
        <v>23</v>
      </c>
      <c r="F340" s="5" t="s">
        <v>1033</v>
      </c>
      <c r="G340" s="5" t="s">
        <v>1004</v>
      </c>
      <c r="H340" s="6" t="s">
        <v>942</v>
      </c>
      <c r="I340" s="6" t="s">
        <v>138</v>
      </c>
      <c r="J340" s="6" t="s">
        <v>28</v>
      </c>
      <c r="K340" s="5" t="s">
        <v>138</v>
      </c>
      <c r="L340" s="5" t="s">
        <v>473</v>
      </c>
      <c r="M340" s="5" t="s">
        <v>473</v>
      </c>
      <c r="N340" s="5" t="s">
        <v>387</v>
      </c>
      <c r="O340" s="7" t="str">
        <f>HYPERLINK("https://ovopark.oss-cn-hangzhou.aliyuncs.com/2022/08/05/1659693224208389.jpeg?x-oss-process=image/resize,w_700,l_700","查看图片")</f>
        <v>查看图片</v>
      </c>
      <c r="P340" s="5" t="s">
        <v>33</v>
      </c>
      <c r="Q340" s="5" t="s">
        <v>219</v>
      </c>
      <c r="R340" s="5" t="s">
        <v>1034</v>
      </c>
    </row>
    <row r="341" hidden="1" customHeight="1" spans="1:18">
      <c r="A341" s="4">
        <v>709</v>
      </c>
      <c r="B341" s="4" t="str">
        <f>VLOOKUP(A341,'[1]8月收银台换购'!$B$3:$C$143,2,0)</f>
        <v>四川太极新都区马超东路店</v>
      </c>
      <c r="C341" s="5" t="s">
        <v>1008</v>
      </c>
      <c r="D341" s="5" t="s">
        <v>1036</v>
      </c>
      <c r="E341" s="5" t="s">
        <v>23</v>
      </c>
      <c r="F341" s="5" t="s">
        <v>1033</v>
      </c>
      <c r="G341" s="5" t="s">
        <v>1004</v>
      </c>
      <c r="H341" s="6" t="s">
        <v>942</v>
      </c>
      <c r="I341" s="6" t="s">
        <v>138</v>
      </c>
      <c r="J341" s="6" t="s">
        <v>28</v>
      </c>
      <c r="K341" s="5" t="s">
        <v>138</v>
      </c>
      <c r="L341" s="5" t="s">
        <v>473</v>
      </c>
      <c r="M341" s="5" t="s">
        <v>473</v>
      </c>
      <c r="N341" s="5" t="s">
        <v>387</v>
      </c>
      <c r="O341" s="7" t="str">
        <f>HYPERLINK("https://ovopark.oss-cn-hangzhou.aliyuncs.com/2022/08/05/1659693527418110.jpeg?x-oss-process=image/resize,w_700,l_700","查看图片")</f>
        <v>查看图片</v>
      </c>
      <c r="P341" s="5" t="s">
        <v>33</v>
      </c>
      <c r="Q341" s="5" t="s">
        <v>219</v>
      </c>
      <c r="R341" s="5" t="s">
        <v>1034</v>
      </c>
    </row>
    <row r="342" hidden="1" customHeight="1" spans="1:18">
      <c r="A342" s="4">
        <v>709</v>
      </c>
      <c r="B342" s="4" t="str">
        <f>VLOOKUP(A342,'[1]8月收银台换购'!$B$3:$C$143,2,0)</f>
        <v>四川太极新都区马超东路店</v>
      </c>
      <c r="C342" s="5" t="s">
        <v>1008</v>
      </c>
      <c r="D342" s="5" t="s">
        <v>1037</v>
      </c>
      <c r="E342" s="5" t="s">
        <v>23</v>
      </c>
      <c r="F342" s="5" t="s">
        <v>1033</v>
      </c>
      <c r="G342" s="5" t="s">
        <v>1004</v>
      </c>
      <c r="H342" s="6" t="s">
        <v>942</v>
      </c>
      <c r="I342" s="6" t="s">
        <v>138</v>
      </c>
      <c r="J342" s="6" t="s">
        <v>28</v>
      </c>
      <c r="K342" s="5" t="s">
        <v>138</v>
      </c>
      <c r="L342" s="5" t="s">
        <v>473</v>
      </c>
      <c r="M342" s="5" t="s">
        <v>473</v>
      </c>
      <c r="N342" s="5" t="s">
        <v>387</v>
      </c>
      <c r="O342" s="7" t="str">
        <f>HYPERLINK("https://ovopark.oss-cn-hangzhou.aliyuncs.com/2022/08/05/1659693574771948.jpeg?x-oss-process=image/resize,w_700,l_700","查看图片")</f>
        <v>查看图片</v>
      </c>
      <c r="P342" s="5" t="s">
        <v>33</v>
      </c>
      <c r="Q342" s="5" t="s">
        <v>219</v>
      </c>
      <c r="R342" s="5" t="s">
        <v>1034</v>
      </c>
    </row>
    <row r="343" hidden="1" customHeight="1" spans="1:18">
      <c r="A343" s="4">
        <v>709</v>
      </c>
      <c r="B343" s="4" t="str">
        <f>VLOOKUP(A343,'[1]8月收银台换购'!$B$3:$C$143,2,0)</f>
        <v>四川太极新都区马超东路店</v>
      </c>
      <c r="C343" s="5" t="s">
        <v>1038</v>
      </c>
      <c r="D343" s="5" t="s">
        <v>1039</v>
      </c>
      <c r="E343" s="5" t="s">
        <v>23</v>
      </c>
      <c r="F343" s="5" t="s">
        <v>1033</v>
      </c>
      <c r="G343" s="5" t="s">
        <v>1004</v>
      </c>
      <c r="H343" s="6" t="s">
        <v>942</v>
      </c>
      <c r="I343" s="6" t="s">
        <v>138</v>
      </c>
      <c r="J343" s="6" t="s">
        <v>28</v>
      </c>
      <c r="K343" s="5" t="s">
        <v>138</v>
      </c>
      <c r="L343" s="5" t="s">
        <v>473</v>
      </c>
      <c r="M343" s="5" t="s">
        <v>473</v>
      </c>
      <c r="N343" s="5" t="s">
        <v>387</v>
      </c>
      <c r="O343" s="7" t="str">
        <f>HYPERLINK("https://ovopark.oss-cn-hangzhou.aliyuncs.com/2022/08/05/165969330816186.jpeg?x-oss-process=image/resize,w_700,l_700","查看图片")</f>
        <v>查看图片</v>
      </c>
      <c r="P343" s="5" t="s">
        <v>33</v>
      </c>
      <c r="Q343" s="5" t="s">
        <v>219</v>
      </c>
      <c r="R343" s="5" t="s">
        <v>1034</v>
      </c>
    </row>
    <row r="344" hidden="1" customHeight="1" spans="1:18">
      <c r="A344" s="4">
        <v>709</v>
      </c>
      <c r="B344" s="4" t="str">
        <f>VLOOKUP(A344,'[1]8月收银台换购'!$B$3:$C$143,2,0)</f>
        <v>四川太极新都区马超东路店</v>
      </c>
      <c r="C344" s="5" t="s">
        <v>1040</v>
      </c>
      <c r="D344" s="5" t="s">
        <v>1041</v>
      </c>
      <c r="E344" s="5" t="s">
        <v>23</v>
      </c>
      <c r="F344" s="5" t="s">
        <v>1033</v>
      </c>
      <c r="G344" s="5" t="s">
        <v>1004</v>
      </c>
      <c r="H344" s="6" t="s">
        <v>942</v>
      </c>
      <c r="I344" s="6" t="s">
        <v>138</v>
      </c>
      <c r="J344" s="6" t="s">
        <v>28</v>
      </c>
      <c r="K344" s="5" t="s">
        <v>138</v>
      </c>
      <c r="L344" s="5" t="s">
        <v>473</v>
      </c>
      <c r="M344" s="5" t="s">
        <v>473</v>
      </c>
      <c r="N344" s="5" t="s">
        <v>387</v>
      </c>
      <c r="O344" s="5" t="s">
        <v>33</v>
      </c>
      <c r="P344" s="5" t="s">
        <v>33</v>
      </c>
      <c r="Q344" s="5" t="s">
        <v>219</v>
      </c>
      <c r="R344" s="5" t="s">
        <v>1034</v>
      </c>
    </row>
    <row r="345" hidden="1" customHeight="1" spans="1:18">
      <c r="A345" s="4">
        <v>709</v>
      </c>
      <c r="B345" s="4" t="str">
        <f>VLOOKUP(A345,'[1]8月收银台换购'!$B$3:$C$143,2,0)</f>
        <v>四川太极新都区马超东路店</v>
      </c>
      <c r="C345" s="5" t="s">
        <v>379</v>
      </c>
      <c r="D345" s="5" t="s">
        <v>380</v>
      </c>
      <c r="E345" s="5" t="s">
        <v>23</v>
      </c>
      <c r="F345" s="5" t="s">
        <v>1033</v>
      </c>
      <c r="G345" s="5" t="s">
        <v>1004</v>
      </c>
      <c r="H345" s="6" t="s">
        <v>942</v>
      </c>
      <c r="I345" s="6" t="s">
        <v>138</v>
      </c>
      <c r="J345" s="6" t="s">
        <v>28</v>
      </c>
      <c r="K345" s="5" t="s">
        <v>138</v>
      </c>
      <c r="L345" s="5" t="s">
        <v>473</v>
      </c>
      <c r="M345" s="5" t="s">
        <v>473</v>
      </c>
      <c r="N345" s="5" t="s">
        <v>387</v>
      </c>
      <c r="O345" s="7" t="str">
        <f>HYPERLINK("https://ovopark.oss-cn-hangzhou.aliyuncs.com/2022/08/05/16596936744227.jpeg?x-oss-process=image/resize,w_700,l_700","查看图片")</f>
        <v>查看图片</v>
      </c>
      <c r="P345" s="5" t="s">
        <v>33</v>
      </c>
      <c r="Q345" s="5" t="s">
        <v>219</v>
      </c>
      <c r="R345" s="5" t="s">
        <v>1034</v>
      </c>
    </row>
    <row r="346" hidden="1" customHeight="1" spans="1:18">
      <c r="A346" s="4">
        <v>710</v>
      </c>
      <c r="B346" s="4" t="str">
        <f>VLOOKUP(A346,'[1]8月收银台换购'!$B$3:$C$143,2,0)</f>
        <v>四川太极都江堰市蒲阳镇堰问道西路药店</v>
      </c>
      <c r="C346" s="5" t="s">
        <v>275</v>
      </c>
      <c r="D346" s="5" t="s">
        <v>282</v>
      </c>
      <c r="E346" s="5" t="s">
        <v>23</v>
      </c>
      <c r="F346" s="5" t="s">
        <v>1042</v>
      </c>
      <c r="G346" s="5" t="s">
        <v>1043</v>
      </c>
      <c r="H346" s="6" t="s">
        <v>1004</v>
      </c>
      <c r="I346" s="6" t="s">
        <v>138</v>
      </c>
      <c r="J346" s="6" t="s">
        <v>28</v>
      </c>
      <c r="K346" s="5" t="s">
        <v>138</v>
      </c>
      <c r="L346" s="5" t="s">
        <v>278</v>
      </c>
      <c r="M346" s="5" t="s">
        <v>278</v>
      </c>
      <c r="N346" s="5" t="s">
        <v>279</v>
      </c>
      <c r="O346" s="5" t="s">
        <v>33</v>
      </c>
      <c r="P346" s="5" t="s">
        <v>33</v>
      </c>
      <c r="Q346" s="5" t="s">
        <v>34</v>
      </c>
      <c r="R346" s="5" t="s">
        <v>1044</v>
      </c>
    </row>
    <row r="347" hidden="1" customHeight="1" spans="1:18">
      <c r="A347" s="4">
        <v>710</v>
      </c>
      <c r="B347" s="4" t="str">
        <f>VLOOKUP(A347,'[1]8月收银台换购'!$B$3:$C$143,2,0)</f>
        <v>四川太极都江堰市蒲阳镇堰问道西路药店</v>
      </c>
      <c r="C347" s="5" t="s">
        <v>308</v>
      </c>
      <c r="D347" s="5" t="s">
        <v>309</v>
      </c>
      <c r="E347" s="5" t="s">
        <v>23</v>
      </c>
      <c r="F347" s="5" t="s">
        <v>1045</v>
      </c>
      <c r="G347" s="5" t="s">
        <v>1043</v>
      </c>
      <c r="H347" s="6" t="s">
        <v>1004</v>
      </c>
      <c r="I347" s="6" t="s">
        <v>138</v>
      </c>
      <c r="J347" s="6" t="s">
        <v>28</v>
      </c>
      <c r="K347" s="5" t="s">
        <v>138</v>
      </c>
      <c r="L347" s="5" t="s">
        <v>278</v>
      </c>
      <c r="M347" s="5" t="s">
        <v>278</v>
      </c>
      <c r="N347" s="5" t="s">
        <v>279</v>
      </c>
      <c r="O347" s="5" t="s">
        <v>33</v>
      </c>
      <c r="P347" s="5" t="s">
        <v>33</v>
      </c>
      <c r="Q347" s="5" t="s">
        <v>34</v>
      </c>
      <c r="R347" s="5" t="s">
        <v>1046</v>
      </c>
    </row>
    <row r="348" hidden="1" customHeight="1" spans="1:18">
      <c r="A348" s="4">
        <v>710</v>
      </c>
      <c r="B348" s="4" t="str">
        <f>VLOOKUP(A348,'[1]8月收银台换购'!$B$3:$C$143,2,0)</f>
        <v>四川太极都江堰市蒲阳镇堰问道西路药店</v>
      </c>
      <c r="C348" s="5" t="s">
        <v>275</v>
      </c>
      <c r="D348" s="5" t="s">
        <v>304</v>
      </c>
      <c r="E348" s="5" t="s">
        <v>23</v>
      </c>
      <c r="F348" s="5" t="s">
        <v>1047</v>
      </c>
      <c r="G348" s="5" t="s">
        <v>1043</v>
      </c>
      <c r="H348" s="6" t="s">
        <v>1004</v>
      </c>
      <c r="I348" s="6" t="s">
        <v>138</v>
      </c>
      <c r="J348" s="6" t="s">
        <v>28</v>
      </c>
      <c r="K348" s="5" t="s">
        <v>138</v>
      </c>
      <c r="L348" s="5" t="s">
        <v>278</v>
      </c>
      <c r="M348" s="5" t="s">
        <v>278</v>
      </c>
      <c r="N348" s="5" t="s">
        <v>279</v>
      </c>
      <c r="O348" s="5" t="s">
        <v>33</v>
      </c>
      <c r="P348" s="5" t="s">
        <v>33</v>
      </c>
      <c r="Q348" s="5" t="s">
        <v>34</v>
      </c>
      <c r="R348" s="5" t="s">
        <v>1048</v>
      </c>
    </row>
    <row r="349" hidden="1" customHeight="1" spans="1:18">
      <c r="A349" s="4">
        <v>710</v>
      </c>
      <c r="B349" s="4" t="str">
        <f>VLOOKUP(A349,'[1]8月收银台换购'!$B$3:$C$143,2,0)</f>
        <v>四川太极都江堰市蒲阳镇堰问道西路药店</v>
      </c>
      <c r="C349" s="5" t="s">
        <v>275</v>
      </c>
      <c r="D349" s="5" t="s">
        <v>300</v>
      </c>
      <c r="E349" s="5" t="s">
        <v>23</v>
      </c>
      <c r="F349" s="5" t="s">
        <v>1047</v>
      </c>
      <c r="G349" s="5" t="s">
        <v>1043</v>
      </c>
      <c r="H349" s="6" t="s">
        <v>1004</v>
      </c>
      <c r="I349" s="6" t="s">
        <v>138</v>
      </c>
      <c r="J349" s="6" t="s">
        <v>28</v>
      </c>
      <c r="K349" s="5" t="s">
        <v>138</v>
      </c>
      <c r="L349" s="5" t="s">
        <v>278</v>
      </c>
      <c r="M349" s="5" t="s">
        <v>278</v>
      </c>
      <c r="N349" s="5" t="s">
        <v>279</v>
      </c>
      <c r="O349" s="5" t="s">
        <v>33</v>
      </c>
      <c r="P349" s="5" t="s">
        <v>33</v>
      </c>
      <c r="Q349" s="5" t="s">
        <v>34</v>
      </c>
      <c r="R349" s="5" t="s">
        <v>1048</v>
      </c>
    </row>
    <row r="350" hidden="1" customHeight="1" spans="1:18">
      <c r="A350" s="4">
        <v>710</v>
      </c>
      <c r="B350" s="4" t="str">
        <f>VLOOKUP(A350,'[1]8月收银台换购'!$B$3:$C$143,2,0)</f>
        <v>四川太极都江堰市蒲阳镇堰问道西路药店</v>
      </c>
      <c r="C350" s="5" t="s">
        <v>275</v>
      </c>
      <c r="D350" s="5" t="s">
        <v>292</v>
      </c>
      <c r="E350" s="5" t="s">
        <v>23</v>
      </c>
      <c r="F350" s="5" t="s">
        <v>1047</v>
      </c>
      <c r="G350" s="5" t="s">
        <v>1043</v>
      </c>
      <c r="H350" s="6" t="s">
        <v>1004</v>
      </c>
      <c r="I350" s="6" t="s">
        <v>138</v>
      </c>
      <c r="J350" s="6" t="s">
        <v>28</v>
      </c>
      <c r="K350" s="5" t="s">
        <v>138</v>
      </c>
      <c r="L350" s="5" t="s">
        <v>278</v>
      </c>
      <c r="M350" s="5" t="s">
        <v>278</v>
      </c>
      <c r="N350" s="5" t="s">
        <v>279</v>
      </c>
      <c r="O350" s="5" t="s">
        <v>33</v>
      </c>
      <c r="P350" s="5" t="s">
        <v>33</v>
      </c>
      <c r="Q350" s="5" t="s">
        <v>34</v>
      </c>
      <c r="R350" s="5" t="s">
        <v>1048</v>
      </c>
    </row>
    <row r="351" hidden="1" customHeight="1" spans="1:18">
      <c r="A351" s="4">
        <v>710</v>
      </c>
      <c r="B351" s="4" t="str">
        <f>VLOOKUP(A351,'[1]8月收银台换购'!$B$3:$C$143,2,0)</f>
        <v>四川太极都江堰市蒲阳镇堰问道西路药店</v>
      </c>
      <c r="C351" s="5" t="s">
        <v>275</v>
      </c>
      <c r="D351" s="5" t="s">
        <v>835</v>
      </c>
      <c r="E351" s="5" t="s">
        <v>23</v>
      </c>
      <c r="F351" s="5" t="s">
        <v>1049</v>
      </c>
      <c r="G351" s="5" t="s">
        <v>1043</v>
      </c>
      <c r="H351" s="6" t="s">
        <v>1004</v>
      </c>
      <c r="I351" s="6" t="s">
        <v>138</v>
      </c>
      <c r="J351" s="6" t="s">
        <v>28</v>
      </c>
      <c r="K351" s="5" t="s">
        <v>138</v>
      </c>
      <c r="L351" s="5" t="s">
        <v>278</v>
      </c>
      <c r="M351" s="5" t="s">
        <v>278</v>
      </c>
      <c r="N351" s="5" t="s">
        <v>279</v>
      </c>
      <c r="O351" s="5" t="s">
        <v>33</v>
      </c>
      <c r="P351" s="5" t="s">
        <v>33</v>
      </c>
      <c r="Q351" s="5" t="s">
        <v>34</v>
      </c>
      <c r="R351" s="5" t="s">
        <v>1050</v>
      </c>
    </row>
    <row r="352" hidden="1" customHeight="1" spans="1:18">
      <c r="A352" s="4">
        <v>710</v>
      </c>
      <c r="B352" s="4" t="str">
        <f>VLOOKUP(A352,'[1]8月收银台换购'!$B$3:$C$143,2,0)</f>
        <v>四川太极都江堰市蒲阳镇堰问道西路药店</v>
      </c>
      <c r="C352" s="5" t="s">
        <v>275</v>
      </c>
      <c r="D352" s="5" t="s">
        <v>276</v>
      </c>
      <c r="E352" s="5" t="s">
        <v>23</v>
      </c>
      <c r="F352" s="5" t="s">
        <v>1051</v>
      </c>
      <c r="G352" s="5" t="s">
        <v>1043</v>
      </c>
      <c r="H352" s="6" t="s">
        <v>1004</v>
      </c>
      <c r="I352" s="6" t="s">
        <v>138</v>
      </c>
      <c r="J352" s="6" t="s">
        <v>28</v>
      </c>
      <c r="K352" s="5" t="s">
        <v>138</v>
      </c>
      <c r="L352" s="5" t="s">
        <v>278</v>
      </c>
      <c r="M352" s="5" t="s">
        <v>278</v>
      </c>
      <c r="N352" s="5" t="s">
        <v>279</v>
      </c>
      <c r="O352" s="5" t="s">
        <v>33</v>
      </c>
      <c r="P352" s="5" t="s">
        <v>33</v>
      </c>
      <c r="Q352" s="5" t="s">
        <v>34</v>
      </c>
      <c r="R352" s="5" t="s">
        <v>1052</v>
      </c>
    </row>
    <row r="353" hidden="1" customHeight="1" spans="1:18">
      <c r="A353" s="4">
        <v>710</v>
      </c>
      <c r="B353" s="4" t="str">
        <f>VLOOKUP(A353,'[1]8月收银台换购'!$B$3:$C$143,2,0)</f>
        <v>四川太极都江堰市蒲阳镇堰问道西路药店</v>
      </c>
      <c r="C353" s="5" t="s">
        <v>275</v>
      </c>
      <c r="D353" s="5" t="s">
        <v>281</v>
      </c>
      <c r="E353" s="5" t="s">
        <v>23</v>
      </c>
      <c r="F353" s="5" t="s">
        <v>1051</v>
      </c>
      <c r="G353" s="5" t="s">
        <v>1043</v>
      </c>
      <c r="H353" s="6" t="s">
        <v>1004</v>
      </c>
      <c r="I353" s="6" t="s">
        <v>138</v>
      </c>
      <c r="J353" s="6" t="s">
        <v>28</v>
      </c>
      <c r="K353" s="5" t="s">
        <v>138</v>
      </c>
      <c r="L353" s="5" t="s">
        <v>278</v>
      </c>
      <c r="M353" s="5" t="s">
        <v>278</v>
      </c>
      <c r="N353" s="5" t="s">
        <v>279</v>
      </c>
      <c r="O353" s="5" t="s">
        <v>33</v>
      </c>
      <c r="P353" s="5" t="s">
        <v>33</v>
      </c>
      <c r="Q353" s="5" t="s">
        <v>34</v>
      </c>
      <c r="R353" s="5" t="s">
        <v>1052</v>
      </c>
    </row>
    <row r="354" hidden="1" customHeight="1" spans="1:18">
      <c r="A354" s="4">
        <v>710</v>
      </c>
      <c r="B354" s="4" t="str">
        <f>VLOOKUP(A354,'[1]8月收银台换购'!$B$3:$C$143,2,0)</f>
        <v>四川太极都江堰市蒲阳镇堰问道西路药店</v>
      </c>
      <c r="C354" s="5" t="s">
        <v>275</v>
      </c>
      <c r="D354" s="5" t="s">
        <v>314</v>
      </c>
      <c r="E354" s="5" t="s">
        <v>23</v>
      </c>
      <c r="F354" s="5" t="s">
        <v>1053</v>
      </c>
      <c r="G354" s="5" t="s">
        <v>1043</v>
      </c>
      <c r="H354" s="6" t="s">
        <v>1004</v>
      </c>
      <c r="I354" s="6" t="s">
        <v>138</v>
      </c>
      <c r="J354" s="6" t="s">
        <v>28</v>
      </c>
      <c r="K354" s="5" t="s">
        <v>138</v>
      </c>
      <c r="L354" s="5" t="s">
        <v>278</v>
      </c>
      <c r="M354" s="5" t="s">
        <v>278</v>
      </c>
      <c r="N354" s="5" t="s">
        <v>279</v>
      </c>
      <c r="O354" s="5" t="s">
        <v>33</v>
      </c>
      <c r="P354" s="5" t="s">
        <v>33</v>
      </c>
      <c r="Q354" s="5" t="s">
        <v>34</v>
      </c>
      <c r="R354" s="5" t="s">
        <v>1054</v>
      </c>
    </row>
  </sheetData>
  <autoFilter ref="A1:R354">
    <filterColumn colId="1">
      <customFilters>
        <customFilter operator="equal" val="四川太极五津西路药店"/>
      </customFilters>
    </filterColumn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过期条数汇总及罚款明细</vt:lpstr>
      <vt:lpstr>门店过期明细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2022-09-06T04:26:00Z</dcterms:created>
  <dcterms:modified xsi:type="dcterms:W3CDTF">2022-09-06T09:27:03Z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C1CC0C8FFCB147478EBA14FADE51BB21</vt:lpwstr>
  </property>
  <property fmtid="{D5CDD505-2E9C-101B-9397-08002B2CF9AE}" pid="3" name="KSOProductBuildVer">
    <vt:lpwstr>2052-11.1.0.12313</vt:lpwstr>
  </property>
</Properties>
</file>