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4"/>
  </bookViews>
  <sheets>
    <sheet name="任务总表（原表）" sheetId="3" state="hidden" r:id="rId1"/>
    <sheet name="任务明细表(原表）" sheetId="4" state="hidden" r:id="rId2"/>
    <sheet name="任务明细表" sheetId="9" r:id="rId3"/>
    <sheet name="5月需新增到单品" sheetId="8" state="hidden" r:id="rId4"/>
    <sheet name="任务总表 " sheetId="10" r:id="rId5"/>
    <sheet name="完成情况" sheetId="12" state="hidden" r:id="rId6"/>
    <sheet name="片区完成情况" sheetId="14" state="hidden" r:id="rId7"/>
  </sheets>
  <externalReferences>
    <externalReference r:id="rId8"/>
    <externalReference r:id="rId9"/>
  </externalReferences>
  <definedNames>
    <definedName name="_xlnm._FilterDatabase" localSheetId="4" hidden="1">'任务总表 '!$A$3:$M$18</definedName>
    <definedName name="_xlnm._FilterDatabase" localSheetId="2" hidden="1">任务明细表!$A$2:$XFB$125</definedName>
    <definedName name="_xlnm._FilterDatabase" localSheetId="1" hidden="1">'任务明细表(原表）'!$A$2:$XEP$118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Q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扣除后勤140盒</t>
        </r>
      </text>
    </comment>
    <comment ref="AQ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扣除后勤下账140盒</t>
        </r>
      </text>
    </comment>
    <comment ref="AQ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扣除后勤下账350盒</t>
        </r>
      </text>
    </comment>
    <comment ref="AQ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扣除后勤下账840盒</t>
        </r>
      </text>
    </comment>
  </commentList>
</comments>
</file>

<file path=xl/sharedStrings.xml><?xml version="1.0" encoding="utf-8"?>
<sst xmlns="http://schemas.openxmlformats.org/spreadsheetml/2006/main" count="1161" uniqueCount="271">
  <si>
    <t>2020年5月重点品种任务表</t>
  </si>
  <si>
    <t>考核时间（4.26-5.25）</t>
  </si>
  <si>
    <t>奖励</t>
  </si>
  <si>
    <t>处罚</t>
  </si>
  <si>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</si>
  <si>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</si>
  <si>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</si>
  <si>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</si>
  <si>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</si>
  <si>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4月任务</t>
  </si>
  <si>
    <t>考核价</t>
  </si>
  <si>
    <t>零售价</t>
  </si>
  <si>
    <t>毛利率</t>
  </si>
  <si>
    <t>保底提成</t>
  </si>
  <si>
    <t>完成任务提成</t>
  </si>
  <si>
    <t>差额处罚</t>
  </si>
  <si>
    <t>,</t>
  </si>
  <si>
    <t>葡萄糖酸钙锌口服溶液</t>
  </si>
  <si>
    <t>10mlx48支（按2盒计）</t>
  </si>
  <si>
    <t>澳诺(中国)制药有限公司</t>
  </si>
  <si>
    <t>1元/盒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</si>
  <si>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</si>
  <si>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</si>
  <si>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</si>
  <si>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</si>
  <si>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</si>
  <si>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</si>
  <si>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</si>
  <si>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0.5元/盒</t>
  </si>
  <si>
    <t>盐酸赛罗唑啉鼻用喷雾剂</t>
  </si>
  <si>
    <t>10ml*10mg</t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</si>
  <si>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</si>
  <si>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t>奥利司他胶囊</t>
  </si>
  <si>
    <t>60mgx24粒</t>
  </si>
  <si>
    <t>山东新时代药业有限公司</t>
  </si>
  <si>
    <t>2元/盒</t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</si>
  <si>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</si>
  <si>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</si>
  <si>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</si>
  <si>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</si>
  <si>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</si>
  <si>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</si>
  <si>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</si>
  <si>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</si>
  <si>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</si>
  <si>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</si>
  <si>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</si>
  <si>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</si>
  <si>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</si>
  <si>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四味珍层冰硼滴眼液</t>
  </si>
  <si>
    <t>13ml(粉色)</t>
  </si>
  <si>
    <t>江西珍视明药业有限公司</t>
  </si>
  <si>
    <t>生理性海水鼻腔喷雾器</t>
  </si>
  <si>
    <t>50ml</t>
  </si>
  <si>
    <t>浙江朗柯生物工程有限公司</t>
  </si>
  <si>
    <t>苦金片</t>
  </si>
  <si>
    <t>0.41gx12片</t>
  </si>
  <si>
    <t>上药青岛国风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</si>
  <si>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</si>
  <si>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</si>
  <si>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</si>
  <si>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</si>
  <si>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</si>
  <si>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门店任务明细表（丝竹路减除接龙销量如护眼贴）</t>
  </si>
  <si>
    <t>门店ID</t>
  </si>
  <si>
    <t>门店</t>
  </si>
  <si>
    <t>门店类型</t>
  </si>
  <si>
    <t>片区</t>
  </si>
  <si>
    <t>盐酸赛罗唑啉鼻用喷雾剂+辅舒良</t>
  </si>
  <si>
    <t>合计</t>
  </si>
  <si>
    <t>藿香正气液</t>
  </si>
  <si>
    <t xml:space="preserve">shangyue </t>
  </si>
  <si>
    <t>去年同期</t>
  </si>
  <si>
    <t>青羊区十二桥路药店</t>
  </si>
  <si>
    <t>A1</t>
  </si>
  <si>
    <t>西北片区</t>
  </si>
  <si>
    <t>青羊区光华药店</t>
  </si>
  <si>
    <t>A2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</si>
  <si>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</si>
  <si>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</si>
  <si>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</si>
  <si>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</si>
  <si>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</si>
  <si>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</si>
  <si>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A3</t>
  </si>
  <si>
    <t>高新区土龙路药店</t>
  </si>
  <si>
    <t>武侯区顺和街药店</t>
  </si>
  <si>
    <t>银河北街店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</si>
  <si>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</si>
  <si>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</si>
  <si>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</si>
  <si>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</si>
  <si>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</si>
  <si>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</si>
  <si>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</si>
  <si>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</si>
  <si>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</si>
  <si>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</si>
  <si>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</si>
  <si>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</si>
  <si>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</si>
  <si>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</si>
  <si>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</si>
  <si>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</si>
  <si>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</si>
  <si>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</si>
  <si>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</si>
  <si>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</si>
  <si>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</si>
  <si>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</si>
  <si>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</si>
  <si>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C2</t>
  </si>
  <si>
    <t>花照壁</t>
  </si>
  <si>
    <t>邛崃市涌泉街店</t>
  </si>
  <si>
    <t>城郊一片：邛崃</t>
  </si>
  <si>
    <t>梨花街店</t>
  </si>
  <si>
    <t>旗舰片区</t>
  </si>
  <si>
    <t>锦江区东大街药店</t>
  </si>
  <si>
    <t>T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</si>
  <si>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</si>
  <si>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</si>
  <si>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</si>
  <si>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</si>
  <si>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</si>
  <si>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</si>
  <si>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</si>
  <si>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</si>
  <si>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</si>
  <si>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</si>
  <si>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</si>
  <si>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</si>
  <si>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</si>
  <si>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</si>
  <si>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</si>
  <si>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</si>
  <si>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</si>
  <si>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</si>
  <si>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</si>
  <si>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</si>
  <si>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</si>
  <si>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</si>
  <si>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</si>
  <si>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</si>
  <si>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</si>
  <si>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</si>
  <si>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</si>
  <si>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</si>
  <si>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</si>
  <si>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</si>
  <si>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</si>
  <si>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</si>
  <si>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</si>
  <si>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</si>
  <si>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</si>
  <si>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</si>
  <si>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</si>
  <si>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</si>
  <si>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</si>
  <si>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</si>
  <si>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</si>
  <si>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</si>
  <si>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</si>
  <si>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</si>
  <si>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</si>
  <si>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</si>
  <si>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</si>
  <si>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</si>
  <si>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</si>
  <si>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</si>
  <si>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</si>
  <si>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</si>
  <si>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</si>
  <si>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</si>
  <si>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</si>
  <si>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</si>
  <si>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</si>
  <si>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</si>
  <si>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</si>
  <si>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</si>
  <si>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</si>
  <si>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</si>
  <si>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</si>
  <si>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</si>
  <si>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</si>
  <si>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</si>
  <si>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</si>
  <si>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</si>
  <si>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</si>
  <si>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</si>
  <si>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</si>
  <si>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</si>
  <si>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</si>
  <si>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</si>
  <si>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</si>
  <si>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</si>
  <si>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</si>
  <si>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</si>
  <si>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</si>
  <si>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</si>
  <si>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</si>
  <si>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</si>
  <si>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</si>
  <si>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</si>
  <si>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</si>
  <si>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门店任务明细表</t>
  </si>
  <si>
    <t>实际销售盒数</t>
  </si>
  <si>
    <t>完成情况</t>
  </si>
  <si>
    <t>销售金额</t>
  </si>
  <si>
    <t>销售数量</t>
  </si>
  <si>
    <t>实际销售数量</t>
  </si>
  <si>
    <t>盐酸赛罗唑啉鼻用喷雾剂销售金额</t>
  </si>
  <si>
    <t>丙酸氟替卡松鼻喷雾剂销售金额</t>
  </si>
  <si>
    <t>实际销售</t>
  </si>
  <si>
    <t>销售盒数</t>
  </si>
  <si>
    <t>10支装销售盒数</t>
  </si>
  <si>
    <t>合计奖励</t>
  </si>
  <si>
    <t>合计处罚</t>
  </si>
  <si>
    <t>邛崃杏林路店</t>
  </si>
  <si>
    <t>四川太极金牛区五福桥东路药店</t>
  </si>
  <si>
    <t>蜀鑫路</t>
  </si>
  <si>
    <t xml:space="preserve">         </t>
  </si>
  <si>
    <t>双楠路店</t>
  </si>
  <si>
    <t>南华巷</t>
  </si>
  <si>
    <t>云龙南路</t>
  </si>
  <si>
    <t>倪家桥店</t>
  </si>
  <si>
    <t>双楠伊藤店</t>
  </si>
  <si>
    <t>2020年5月品种</t>
  </si>
  <si>
    <t>考核时间（3.26-4.25）</t>
  </si>
  <si>
    <t>货品id</t>
  </si>
  <si>
    <t>4月任务量</t>
  </si>
  <si>
    <t>保丽净假牙清洁片</t>
  </si>
  <si>
    <t>30片（专为局部假牙设计）</t>
  </si>
  <si>
    <t>做单品奖励</t>
  </si>
  <si>
    <t>5元/盒店员奖励</t>
  </si>
  <si>
    <t>时间到12月</t>
  </si>
  <si>
    <t>30片（专为全/半口假牙设计）</t>
  </si>
  <si>
    <t>备注</t>
  </si>
  <si>
    <t>5月任务</t>
  </si>
  <si>
    <t>活动政策</t>
  </si>
  <si>
    <t>晒单细则</t>
  </si>
  <si>
    <t>单品返利单价/比例</t>
  </si>
  <si>
    <t>若此商品5月有晒单政策，或单品奖励，则取消本表中提成奖励，按采购部发5月单品政策执行</t>
  </si>
  <si>
    <t>销售奖励：①销售1盒晒单奖励10元；②买二得三【赠品为卖品】，奖励30元/组（奖励不含赠品）。不再享受毛利段奖励。</t>
  </si>
  <si>
    <t>0元，及时晒单</t>
  </si>
  <si>
    <t>第二件半价</t>
  </si>
  <si>
    <t>晒单奖励4元/盒，同时享受毛利段奖励。</t>
  </si>
  <si>
    <t>0,及时晒单</t>
  </si>
  <si>
    <t xml:space="preserve">1.单盒晒单奖励3元，不再享受原毛利段奖励；                     2.一次性销售五盒晒单奖励6元/盒，不再享受原毛利段奖励；                     </t>
  </si>
  <si>
    <t>2020年5月重点完成情况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</si>
  <si>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</si>
  <si>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5月销售</t>
  </si>
  <si>
    <t>去年同期销售</t>
  </si>
  <si>
    <t>增长率</t>
  </si>
  <si>
    <t>环比上月销售</t>
  </si>
  <si>
    <t>创面消毒喷雾剂</t>
  </si>
  <si>
    <t>70ml</t>
  </si>
  <si>
    <t>6月新增</t>
  </si>
  <si>
    <t>甲硝唑口颊片</t>
  </si>
  <si>
    <t>10片x2板</t>
  </si>
  <si>
    <t>武汉远大制药集团销售有限公司</t>
  </si>
  <si>
    <t>聚乙烯醇滴眼液(瑞珠)</t>
  </si>
  <si>
    <t>0.4ml:5.6mgx15支</t>
  </si>
  <si>
    <t>湖北远大天天明制药有限公司</t>
  </si>
  <si>
    <t>盐酸赛洛唑啉鼻用喷雾剂</t>
  </si>
  <si>
    <t>0.05%(10ml:5mg)</t>
  </si>
  <si>
    <t>武汉远大制药集团有限公司</t>
  </si>
  <si>
    <t>痔炎消片</t>
  </si>
  <si>
    <t>0.53gx10片x3板(薄膜衣)</t>
  </si>
  <si>
    <t>马应龙药业集团股份有限公司</t>
  </si>
  <si>
    <t>得分</t>
  </si>
  <si>
    <t>汇总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</si>
</sst>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0"/>
    </font>
    <font>
      <sz val="14"/>
      <name val="宋体"/>
      <charset val="134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0"/>
    </font>
    <font>
      <b/>
      <sz val="11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3" fillId="2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9" fontId="0" fillId="0" borderId="0" xfId="1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1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9" fontId="1" fillId="0" borderId="0" xfId="1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004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186545</v>
          </cell>
          <cell r="C2" t="str">
            <v>百乐眠胶囊</v>
          </cell>
          <cell r="D2" t="str">
            <v>0.27gx56粒</v>
          </cell>
          <cell r="E2" t="str">
            <v>瓶</v>
          </cell>
          <cell r="F2" t="str">
            <v>江苏扬子江药业集团有限公司</v>
          </cell>
          <cell r="G2" t="str">
            <v>扬子江药业</v>
          </cell>
          <cell r="H2" t="str">
            <v>公司零售价</v>
          </cell>
          <cell r="I2">
            <v>112</v>
          </cell>
        </row>
        <row r="3">
          <cell r="B3">
            <v>183439</v>
          </cell>
          <cell r="C3" t="str">
            <v>维生素D滴剂</v>
          </cell>
          <cell r="D3" t="str">
            <v>400单位x60粒</v>
          </cell>
          <cell r="E3" t="str">
            <v>盒</v>
          </cell>
          <cell r="F3" t="str">
            <v>青岛双鲸药业股份有限公司</v>
          </cell>
          <cell r="G3" t="str">
            <v>青岛双鲸药业</v>
          </cell>
          <cell r="H3" t="str">
            <v>公司零售价</v>
          </cell>
          <cell r="I3">
            <v>112</v>
          </cell>
        </row>
        <row r="4">
          <cell r="B4">
            <v>174232</v>
          </cell>
          <cell r="C4" t="str">
            <v>葡萄糖酸钙锌口服溶液</v>
          </cell>
          <cell r="D4" t="str">
            <v>10mlx48支</v>
          </cell>
          <cell r="E4" t="str">
            <v>盒</v>
          </cell>
          <cell r="F4" t="str">
            <v>澳诺(中国)制药有限公司</v>
          </cell>
          <cell r="G4" t="str">
            <v>澳诺(中国)制药</v>
          </cell>
          <cell r="H4" t="str">
            <v>公司零售价</v>
          </cell>
          <cell r="I4">
            <v>138</v>
          </cell>
        </row>
        <row r="5">
          <cell r="B5">
            <v>171872</v>
          </cell>
          <cell r="C5" t="str">
            <v>苦金片</v>
          </cell>
          <cell r="D5" t="str">
            <v>0.41gx12片</v>
          </cell>
          <cell r="E5" t="str">
            <v>盒</v>
          </cell>
          <cell r="F5" t="str">
            <v>青岛国风药业股份有限公司</v>
          </cell>
          <cell r="G5" t="str">
            <v>上药青岛国风</v>
          </cell>
          <cell r="H5" t="str">
            <v>公司零售价</v>
          </cell>
          <cell r="I5">
            <v>26.9</v>
          </cell>
        </row>
        <row r="6">
          <cell r="B6">
            <v>167972</v>
          </cell>
          <cell r="C6" t="str">
            <v>明目护眼贴</v>
          </cell>
          <cell r="D6" t="str">
            <v>椭圆形6cmx4cm2贴x15袋（青少年用）</v>
          </cell>
          <cell r="E6" t="str">
            <v>盒</v>
          </cell>
          <cell r="F6" t="str">
            <v>青海奇力康医疗器械有限公司</v>
          </cell>
          <cell r="G6" t="str">
            <v>青海奇力康医疗</v>
          </cell>
          <cell r="H6" t="str">
            <v>公司零售价</v>
          </cell>
          <cell r="I6">
            <v>49</v>
          </cell>
        </row>
        <row r="7">
          <cell r="B7">
            <v>167971</v>
          </cell>
          <cell r="C7" t="str">
            <v>明目护眼贴</v>
          </cell>
          <cell r="D7" t="str">
            <v>月牙形7cmx3.5cm2贴x15袋（女士用）</v>
          </cell>
          <cell r="E7" t="str">
            <v>盒</v>
          </cell>
          <cell r="F7" t="str">
            <v>青海奇力康医疗器械有限公司</v>
          </cell>
          <cell r="G7" t="str">
            <v>青海奇力康医疗</v>
          </cell>
          <cell r="H7" t="str">
            <v>公司零售价</v>
          </cell>
          <cell r="I7">
            <v>49</v>
          </cell>
        </row>
        <row r="8">
          <cell r="B8">
            <v>165176</v>
          </cell>
          <cell r="C8" t="str">
            <v>奥利司他胶囊</v>
          </cell>
          <cell r="D8" t="str">
            <v>60mgx24粒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  <cell r="H8" t="str">
            <v>公司零售价</v>
          </cell>
          <cell r="I8">
            <v>288</v>
          </cell>
        </row>
        <row r="9">
          <cell r="B9">
            <v>163862</v>
          </cell>
          <cell r="C9" t="str">
            <v>盐酸赛洛唑啉鼻用喷雾剂</v>
          </cell>
          <cell r="D9" t="str">
            <v>10ml:10mg</v>
          </cell>
          <cell r="E9" t="str">
            <v>盒</v>
          </cell>
          <cell r="F9" t="str">
            <v>Novartis Consumer Health SA (诺华）</v>
          </cell>
          <cell r="G9" t="str">
            <v>NovartisConsumerHealthSA</v>
          </cell>
          <cell r="H9" t="str">
            <v>公司零售价</v>
          </cell>
          <cell r="I9">
            <v>75</v>
          </cell>
        </row>
        <row r="10">
          <cell r="B10">
            <v>155346</v>
          </cell>
          <cell r="C10" t="str">
            <v>明目护眼贴</v>
          </cell>
          <cell r="D10" t="str">
            <v>椭圆形7cmx5.5cm15袋x2贴（中老年用）</v>
          </cell>
          <cell r="E10" t="str">
            <v>盒</v>
          </cell>
          <cell r="F10" t="str">
            <v>青海奇力康医疗器械有限公司</v>
          </cell>
          <cell r="G10" t="str">
            <v>青海奇力康医疗</v>
          </cell>
          <cell r="H10" t="str">
            <v>公司零售价</v>
          </cell>
          <cell r="I10">
            <v>49</v>
          </cell>
        </row>
        <row r="11">
          <cell r="B11">
            <v>140679</v>
          </cell>
          <cell r="C11" t="str">
            <v>生理性海水鼻腔喷雾器</v>
          </cell>
          <cell r="D11" t="str">
            <v>50ml</v>
          </cell>
          <cell r="E11" t="str">
            <v>瓶</v>
          </cell>
          <cell r="F11" t="str">
            <v>浙江朗柯生物工程有限公司</v>
          </cell>
          <cell r="G11" t="str">
            <v>浙江朗柯生物</v>
          </cell>
          <cell r="H11" t="str">
            <v>公司零售价</v>
          </cell>
          <cell r="I11">
            <v>68</v>
          </cell>
        </row>
        <row r="12">
          <cell r="B12">
            <v>139954</v>
          </cell>
          <cell r="C12" t="str">
            <v>来益牌叶黄素咀嚼片</v>
          </cell>
          <cell r="D12" t="str">
            <v>450mg*30粒</v>
          </cell>
          <cell r="E12" t="str">
            <v>盒</v>
          </cell>
          <cell r="F12" t="str">
            <v>浙江医药股份有限公司新昌制药厂</v>
          </cell>
          <cell r="G12" t="str">
            <v>浙江医药新昌</v>
          </cell>
          <cell r="H12" t="str">
            <v>公司零售价</v>
          </cell>
          <cell r="I12">
            <v>198</v>
          </cell>
        </row>
        <row r="13">
          <cell r="B13">
            <v>119652</v>
          </cell>
          <cell r="C13" t="str">
            <v>多烯磷脂酰胆碱胶囊(易善复)</v>
          </cell>
          <cell r="D13" t="str">
            <v>228mgx36粒</v>
          </cell>
          <cell r="E13" t="str">
            <v>盒</v>
          </cell>
          <cell r="F13" t="str">
            <v>赛诺菲安万特(北京)制药有限公司</v>
          </cell>
          <cell r="G13" t="str">
            <v>赛诺菲(北京)制药</v>
          </cell>
          <cell r="H13" t="str">
            <v>公司零售价</v>
          </cell>
          <cell r="I13">
            <v>72.5</v>
          </cell>
        </row>
        <row r="14">
          <cell r="B14">
            <v>67579</v>
          </cell>
          <cell r="C14" t="str">
            <v>蓝芩口服液</v>
          </cell>
          <cell r="D14" t="str">
            <v>10mlx12支</v>
          </cell>
          <cell r="E14" t="str">
            <v>盒</v>
          </cell>
          <cell r="F14" t="str">
            <v>江苏扬子江药业集团有限公司</v>
          </cell>
          <cell r="G14" t="str">
            <v>江苏扬子江</v>
          </cell>
          <cell r="H14" t="str">
            <v>公司零售价</v>
          </cell>
          <cell r="I14">
            <v>49.8</v>
          </cell>
        </row>
        <row r="15">
          <cell r="B15">
            <v>47683</v>
          </cell>
          <cell r="C15" t="str">
            <v>藿香正气口服液</v>
          </cell>
          <cell r="D15" t="str">
            <v>10mlx10支</v>
          </cell>
          <cell r="E15" t="str">
            <v>盒</v>
          </cell>
          <cell r="F15" t="str">
            <v>太极集团重庆涪陵制药厂有限公司</v>
          </cell>
          <cell r="G15" t="str">
            <v>太极涪陵药厂</v>
          </cell>
          <cell r="H15" t="str">
            <v>公司零售价</v>
          </cell>
          <cell r="I15">
            <v>19.8</v>
          </cell>
        </row>
        <row r="16">
          <cell r="B16">
            <v>47394</v>
          </cell>
          <cell r="C16" t="str">
            <v>四味珍层冰硼滴眼液</v>
          </cell>
          <cell r="D16" t="str">
            <v>13ml(粉色)</v>
          </cell>
          <cell r="E16" t="str">
            <v>支</v>
          </cell>
          <cell r="F16" t="str">
            <v>江西珍视明药业有限公司</v>
          </cell>
          <cell r="G16" t="str">
            <v>江西珍视明</v>
          </cell>
          <cell r="H16" t="str">
            <v>公司零售价</v>
          </cell>
          <cell r="I16">
            <v>24.8</v>
          </cell>
        </row>
        <row r="17">
          <cell r="B17">
            <v>45375</v>
          </cell>
          <cell r="C17" t="str">
            <v>赖氨酸磷酸氢钙片</v>
          </cell>
          <cell r="D17" t="str">
            <v>12片x5板</v>
          </cell>
          <cell r="E17" t="str">
            <v>盒</v>
          </cell>
          <cell r="F17" t="str">
            <v>广西嘉进药业有限公司</v>
          </cell>
          <cell r="G17" t="str">
            <v>广西嘉进</v>
          </cell>
          <cell r="H17" t="str">
            <v>公司零售价</v>
          </cell>
          <cell r="I17">
            <v>68</v>
          </cell>
        </row>
        <row r="18">
          <cell r="B18">
            <v>39103</v>
          </cell>
          <cell r="C18" t="str">
            <v>葡萄糖酸钙锌口服溶液</v>
          </cell>
          <cell r="D18" t="str">
            <v>10mlx24支</v>
          </cell>
          <cell r="E18" t="str">
            <v>盒</v>
          </cell>
          <cell r="F18" t="str">
            <v>澳诺(中国)制药有限公司</v>
          </cell>
          <cell r="G18" t="str">
            <v>澳诺(中国)制药</v>
          </cell>
          <cell r="H18" t="str">
            <v>公司零售价</v>
          </cell>
          <cell r="I18">
            <v>69</v>
          </cell>
        </row>
        <row r="19">
          <cell r="B19">
            <v>22944</v>
          </cell>
          <cell r="C19" t="str">
            <v>丙酸氟替卡松鼻喷雾剂</v>
          </cell>
          <cell r="D19" t="str">
            <v>50ug：120喷</v>
          </cell>
          <cell r="E19" t="str">
            <v>盒</v>
          </cell>
          <cell r="F19" t="str">
            <v/>
          </cell>
          <cell r="G19" t="str">
            <v>西班牙</v>
          </cell>
          <cell r="H19" t="str">
            <v>公司零售价</v>
          </cell>
          <cell r="I19">
            <v>85</v>
          </cell>
        </row>
        <row r="20">
          <cell r="B20">
            <v>21580</v>
          </cell>
          <cell r="C20" t="str">
            <v>补肾益寿胶囊</v>
          </cell>
          <cell r="D20" t="str">
            <v>0.3gx60粒</v>
          </cell>
          <cell r="E20" t="str">
            <v>盒</v>
          </cell>
          <cell r="F20" t="str">
            <v>太极集团重庆涪陵制药厂有限公司</v>
          </cell>
          <cell r="G20" t="str">
            <v>太极涪陵药厂</v>
          </cell>
          <cell r="H20" t="str">
            <v>公司零售价</v>
          </cell>
          <cell r="I20">
            <v>98</v>
          </cell>
        </row>
        <row r="21">
          <cell r="B21">
            <v>1846</v>
          </cell>
          <cell r="C21" t="str">
            <v>藿香正气口服液</v>
          </cell>
          <cell r="D21" t="str">
            <v>10mlx5支</v>
          </cell>
          <cell r="E21" t="str">
            <v>盒</v>
          </cell>
          <cell r="F21" t="str">
            <v>太极集团重庆涪陵制药厂有限公司</v>
          </cell>
          <cell r="G21" t="str">
            <v>太极涪陵药厂</v>
          </cell>
          <cell r="H21" t="str">
            <v>公司零售价</v>
          </cell>
          <cell r="I21">
            <v>9.9</v>
          </cell>
        </row>
        <row r="22">
          <cell r="B22">
            <v>274</v>
          </cell>
          <cell r="C22" t="str">
            <v>阿苯达唑片(史克肠虫清)</v>
          </cell>
          <cell r="D22" t="str">
            <v>0.2gx10片</v>
          </cell>
          <cell r="E22" t="str">
            <v>盒</v>
          </cell>
          <cell r="F22" t="str">
            <v>中美天津史克制药有限公司</v>
          </cell>
          <cell r="G22" t="str">
            <v>天津史克</v>
          </cell>
          <cell r="H22" t="str">
            <v>公司零售价</v>
          </cell>
          <cell r="I22">
            <v>15.8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3"/>
      <sheetName val="Sheet1"/>
      <sheetName val="Sheet2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片区</v>
          </cell>
          <cell r="B4" t="str">
            <v>品名</v>
          </cell>
          <cell r="C4" t="str">
            <v>汇总</v>
          </cell>
        </row>
        <row r="5">
          <cell r="A5" t="str">
            <v>城郊二片</v>
          </cell>
          <cell r="B5" t="str">
            <v>多烯磷脂酰胆碱胶囊(易善复)</v>
          </cell>
          <cell r="C5">
            <v>136</v>
          </cell>
        </row>
        <row r="6">
          <cell r="A6" t="str">
            <v>城郊一片：大邑</v>
          </cell>
          <cell r="B6" t="str">
            <v>多烯磷脂酰胆碱胶囊(易善复)</v>
          </cell>
          <cell r="C6">
            <v>132</v>
          </cell>
        </row>
        <row r="7">
          <cell r="A7" t="str">
            <v>城郊一片：邛崃</v>
          </cell>
          <cell r="B7" t="str">
            <v>多烯磷脂酰胆碱胶囊(易善复)</v>
          </cell>
          <cell r="C7">
            <v>41</v>
          </cell>
        </row>
        <row r="8">
          <cell r="A8" t="str">
            <v>城郊一片：新津</v>
          </cell>
          <cell r="B8" t="str">
            <v>多烯磷脂酰胆碱胶囊(易善复)</v>
          </cell>
          <cell r="C8">
            <v>42</v>
          </cell>
        </row>
        <row r="9">
          <cell r="A9" t="str">
            <v>城中片区</v>
          </cell>
          <cell r="B9" t="str">
            <v>多烯磷脂酰胆碱胶囊(易善复)</v>
          </cell>
          <cell r="C9">
            <v>225</v>
          </cell>
        </row>
        <row r="10">
          <cell r="A10" t="str">
            <v>东南片区</v>
          </cell>
          <cell r="B10" t="str">
            <v>多烯磷脂酰胆碱胶囊(易善复)</v>
          </cell>
          <cell r="C10">
            <v>137</v>
          </cell>
        </row>
        <row r="11">
          <cell r="A11" t="str">
            <v>旗舰片区</v>
          </cell>
          <cell r="B11" t="str">
            <v>多烯磷脂酰胆碱胶囊(易善复)</v>
          </cell>
          <cell r="C11">
            <v>65</v>
          </cell>
        </row>
        <row r="12">
          <cell r="A12" t="str">
            <v>西北片区</v>
          </cell>
          <cell r="B12" t="str">
            <v>多烯磷脂酰胆碱胶囊(易善复)</v>
          </cell>
          <cell r="C12">
            <v>309</v>
          </cell>
        </row>
        <row r="13">
          <cell r="A13" t="str">
            <v>总计</v>
          </cell>
        </row>
        <row r="13">
          <cell r="C13">
            <v>1087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7" workbookViewId="0">
      <selection activeCell="N18" sqref="B17:N18"/>
    </sheetView>
  </sheetViews>
  <sheetFormatPr defaultColWidth="9" defaultRowHeight="22" customHeight="1"/>
  <cols>
    <col min="1" max="1" width="4.5" style="10" customWidth="1"/>
    <col min="2" max="2" width="9.125"/>
    <col min="3" max="4" width="9.125" hidden="1" customWidth="1"/>
    <col min="5" max="5" width="27.5" style="1" customWidth="1"/>
    <col min="6" max="6" width="21.75" customWidth="1"/>
    <col min="7" max="7" width="30.625" style="7" customWidth="1"/>
    <col min="8" max="8" width="9.125" style="10" customWidth="1"/>
    <col min="9" max="10" width="9.125" style="10" hidden="1" customWidth="1"/>
    <col min="11" max="11" width="9.25" style="47" hidden="1" customWidth="1"/>
    <col min="12" max="14" width="9.25" style="47" customWidth="1"/>
    <col min="15" max="15" width="9.25" style="48" customWidth="1"/>
    <col min="16" max="17" width="11.125" style="10"/>
  </cols>
  <sheetData>
    <row r="1" customHeight="1" spans="1:20">
      <c r="A1" s="13" t="s">
        <v>0</v>
      </c>
      <c r="B1" s="13"/>
      <c r="C1" s="13"/>
      <c r="D1" s="13"/>
      <c r="E1" s="49"/>
      <c r="F1" s="13"/>
      <c r="G1" s="50"/>
      <c r="H1" s="13"/>
      <c r="I1" s="13"/>
      <c r="J1" s="13"/>
      <c r="K1" s="49"/>
      <c r="L1" s="49"/>
      <c r="M1" s="49"/>
      <c r="N1" s="128"/>
      <c r="O1" s="129"/>
      <c r="P1" s="130"/>
      <c r="Q1" s="13"/>
      <c r="R1" s="13"/>
      <c r="S1" s="13"/>
      <c r="T1" s="13"/>
    </row>
    <row r="2" customHeight="1" spans="1:17">
      <c r="A2" s="4"/>
      <c r="B2" s="4"/>
      <c r="C2" s="4"/>
      <c r="D2" s="4"/>
      <c r="E2" s="2" t="s">
        <v>1</v>
      </c>
      <c r="F2" s="4"/>
      <c r="G2" s="26"/>
      <c r="H2" s="4"/>
      <c r="I2" s="4"/>
      <c r="J2" s="4"/>
      <c r="K2" s="4"/>
      <c r="L2" s="4" t="s">
        <v>2</v>
      </c>
      <c r="M2" s="4"/>
      <c r="N2" s="4" t="s">
        <v>3</v>
      </c>
      <c r="O2"/>
      <c r="P2"/>
      <c r="Q2"/>
    </row>
    <row r="3" customHeight="1" spans="1:17">
      <c r="A3" s="51" t="s">
        <v>4</v>
      </c>
      <c r="B3" s="51" t="s">
        <v>5</v>
      </c>
      <c r="C3" s="51"/>
      <c r="D3" s="51"/>
      <c r="E3" s="52" t="s">
        <v>6</v>
      </c>
      <c r="F3" s="51" t="s">
        <v>7</v>
      </c>
      <c r="G3" s="16" t="s">
        <v>8</v>
      </c>
      <c r="H3" s="53" t="s">
        <v>9</v>
      </c>
      <c r="I3" s="30" t="s">
        <v>10</v>
      </c>
      <c r="J3" s="30" t="s">
        <v>11</v>
      </c>
      <c r="K3" s="30" t="s">
        <v>12</v>
      </c>
      <c r="L3" s="2" t="s">
        <v>13</v>
      </c>
      <c r="M3" s="2" t="s">
        <v>14</v>
      </c>
      <c r="N3" s="4" t="s">
        <v>15</v>
      </c>
      <c r="O3"/>
      <c r="P3"/>
      <c r="Q3"/>
    </row>
    <row r="4" customHeight="1" spans="1:17">
      <c r="A4" s="19">
        <v>1</v>
      </c>
      <c r="B4" s="19">
        <v>174232</v>
      </c>
      <c r="C4" s="19" t="s">
        <v>16</v>
      </c>
      <c r="D4" s="19" t="str">
        <f t="shared" ref="D4:D18" si="0">B4&amp;C4</f>
        <v>174232,</v>
      </c>
      <c r="E4" s="20" t="s">
        <v>17</v>
      </c>
      <c r="F4" s="21" t="s">
        <v>18</v>
      </c>
      <c r="G4" s="21" t="s">
        <v>19</v>
      </c>
      <c r="H4" s="22">
        <v>14408</v>
      </c>
      <c r="I4" s="26">
        <v>69</v>
      </c>
      <c r="J4" s="26">
        <f>VLOOKUP(B:B,[1]门店最终执行价格表!$B$1:$I$65536,8,0)</f>
        <v>138</v>
      </c>
      <c r="K4" s="131">
        <f t="shared" ref="K4:K9" si="1">(J4-I4)/J4</f>
        <v>0.5</v>
      </c>
      <c r="L4" s="43">
        <v>0.03</v>
      </c>
      <c r="M4" s="43">
        <f t="shared" ref="M4:M9" si="2">L4+1%</f>
        <v>0.04</v>
      </c>
      <c r="N4" s="4" t="s">
        <v>20</v>
      </c>
      <c r="O4"/>
      <c r="P4"/>
      <c r="Q4"/>
    </row>
    <row r="5" customHeight="1" spans="1:17">
      <c r="A5" s="19"/>
      <c r="B5" s="19">
        <v>39103</v>
      </c>
      <c r="C5" s="19" t="s">
        <v>16</v>
      </c>
      <c r="D5" s="19" t="str">
        <f t="shared" si="0"/>
        <v>39103,</v>
      </c>
      <c r="E5" s="20"/>
      <c r="F5" s="21" t="s">
        <v>21</v>
      </c>
      <c r="G5" s="21"/>
      <c r="H5" s="22"/>
      <c r="I5" s="26">
        <v>42</v>
      </c>
      <c r="J5" s="26">
        <f>VLOOKUP(B:B,[1]门店最终执行价格表!$B$1:$I$65536,8,0)</f>
        <v>69</v>
      </c>
      <c r="K5" s="131">
        <f t="shared" si="1"/>
        <v>0.391304347826087</v>
      </c>
      <c r="L5" s="43">
        <v>0.03</v>
      </c>
      <c r="M5" s="43">
        <f t="shared" si="2"/>
        <v>0.04</v>
      </c>
      <c r="N5" s="4" t="s">
        <v>20</v>
      </c>
      <c r="O5"/>
      <c r="P5"/>
      <c r="Q5"/>
    </row>
    <row r="6" customHeight="1" spans="1:17">
      <c r="A6" s="19">
        <v>2</v>
      </c>
      <c r="B6" s="19">
        <v>183439</v>
      </c>
      <c r="C6" s="19" t="s">
        <v>16</v>
      </c>
      <c r="D6" s="19" t="str">
        <f t="shared" si="0"/>
        <v>183439,</v>
      </c>
      <c r="E6" s="20" t="s">
        <v>22</v>
      </c>
      <c r="F6" s="21" t="s">
        <v>23</v>
      </c>
      <c r="G6" s="21" t="s">
        <v>24</v>
      </c>
      <c r="H6" s="22">
        <v>2010</v>
      </c>
      <c r="I6" s="26">
        <v>56</v>
      </c>
      <c r="J6" s="26">
        <f>VLOOKUP(B:B,[1]门店最终执行价格表!$B$1:$I$65536,8,0)</f>
        <v>112</v>
      </c>
      <c r="K6" s="131">
        <f t="shared" si="1"/>
        <v>0.5</v>
      </c>
      <c r="L6" s="43">
        <v>0.03</v>
      </c>
      <c r="M6" s="43">
        <f t="shared" si="2"/>
        <v>0.04</v>
      </c>
      <c r="N6" s="4" t="s">
        <v>20</v>
      </c>
      <c r="O6"/>
      <c r="P6"/>
      <c r="Q6"/>
    </row>
    <row r="7" customHeight="1" spans="1:17">
      <c r="A7" s="19">
        <v>3</v>
      </c>
      <c r="B7" s="23">
        <v>22944</v>
      </c>
      <c r="C7" s="19" t="s">
        <v>16</v>
      </c>
      <c r="D7" s="19" t="str">
        <f t="shared" si="0"/>
        <v>22944,</v>
      </c>
      <c r="E7" s="24" t="s">
        <v>25</v>
      </c>
      <c r="F7" s="25" t="s">
        <v>26</v>
      </c>
      <c r="G7" s="26" t="s">
        <v>27</v>
      </c>
      <c r="H7" s="22">
        <v>664</v>
      </c>
      <c r="I7" s="26">
        <v>71.44</v>
      </c>
      <c r="J7" s="26">
        <f>VLOOKUP(B:B,[1]门店最终执行价格表!$B$1:$I$65536,8,0)</f>
        <v>85</v>
      </c>
      <c r="K7" s="131">
        <f t="shared" si="1"/>
        <v>0.159529411764706</v>
      </c>
      <c r="L7" s="43">
        <v>0.02</v>
      </c>
      <c r="M7" s="43">
        <f t="shared" si="2"/>
        <v>0.03</v>
      </c>
      <c r="N7" s="4" t="s">
        <v>28</v>
      </c>
      <c r="O7"/>
      <c r="P7"/>
      <c r="Q7"/>
    </row>
    <row r="8" customHeight="1" spans="1:17">
      <c r="A8" s="19"/>
      <c r="B8" s="27">
        <v>163862</v>
      </c>
      <c r="C8" s="19" t="s">
        <v>16</v>
      </c>
      <c r="D8" s="19" t="str">
        <f t="shared" si="0"/>
        <v>163862,</v>
      </c>
      <c r="E8" s="20" t="s">
        <v>29</v>
      </c>
      <c r="F8" s="21" t="s">
        <v>30</v>
      </c>
      <c r="G8" s="28" t="s">
        <v>31</v>
      </c>
      <c r="H8" s="22"/>
      <c r="I8" s="26">
        <v>39</v>
      </c>
      <c r="J8" s="26">
        <f>VLOOKUP(B:B,[1]门店最终执行价格表!$B$1:$I$65536,8,0)</f>
        <v>75</v>
      </c>
      <c r="K8" s="131">
        <f t="shared" si="1"/>
        <v>0.48</v>
      </c>
      <c r="L8" s="43">
        <v>0.03</v>
      </c>
      <c r="M8" s="43">
        <f t="shared" si="2"/>
        <v>0.04</v>
      </c>
      <c r="N8" s="4"/>
      <c r="O8"/>
      <c r="P8"/>
      <c r="Q8"/>
    </row>
    <row r="9" customHeight="1" spans="1:17">
      <c r="A9" s="19">
        <v>4</v>
      </c>
      <c r="B9" s="29">
        <v>165176</v>
      </c>
      <c r="C9" s="19" t="s">
        <v>16</v>
      </c>
      <c r="D9" s="19" t="str">
        <f t="shared" si="0"/>
        <v>165176,</v>
      </c>
      <c r="E9" s="24" t="s">
        <v>32</v>
      </c>
      <c r="F9" s="25" t="s">
        <v>33</v>
      </c>
      <c r="G9" s="25" t="s">
        <v>34</v>
      </c>
      <c r="H9" s="26">
        <v>633</v>
      </c>
      <c r="I9" s="26">
        <v>93.3367</v>
      </c>
      <c r="J9" s="26">
        <f>VLOOKUP(B:B,[1]门店最终执行价格表!$B$1:$I$65536,8,0)</f>
        <v>288</v>
      </c>
      <c r="K9" s="131">
        <f t="shared" si="1"/>
        <v>0.675914236111111</v>
      </c>
      <c r="L9" s="43">
        <v>0.05</v>
      </c>
      <c r="M9" s="43">
        <f t="shared" si="2"/>
        <v>0.06</v>
      </c>
      <c r="N9" s="4" t="s">
        <v>35</v>
      </c>
      <c r="O9"/>
      <c r="P9"/>
      <c r="Q9"/>
    </row>
    <row r="10" customHeight="1" spans="1:17">
      <c r="A10" s="4">
        <v>5</v>
      </c>
      <c r="B10" s="123">
        <v>274</v>
      </c>
      <c r="C10" s="124" t="s">
        <v>16</v>
      </c>
      <c r="D10" s="124" t="str">
        <f t="shared" si="0"/>
        <v>274,</v>
      </c>
      <c r="E10" s="125" t="s">
        <v>36</v>
      </c>
      <c r="F10" s="123" t="s">
        <v>37</v>
      </c>
      <c r="G10" s="126" t="s">
        <v>38</v>
      </c>
      <c r="H10" s="127">
        <v>808</v>
      </c>
      <c r="I10" s="26">
        <v>10.45</v>
      </c>
      <c r="J10" s="26">
        <f>VLOOKUP(B:B,[1]门店最终执行价格表!$B$1:$I$65536,8,0)</f>
        <v>15.8</v>
      </c>
      <c r="K10" s="131">
        <f t="shared" ref="K10:K18" si="3">(J10-I10)/J10</f>
        <v>0.338607594936709</v>
      </c>
      <c r="L10" s="132">
        <v>0.02</v>
      </c>
      <c r="M10" s="132" t="s">
        <v>20</v>
      </c>
      <c r="N10" s="127" t="s">
        <v>28</v>
      </c>
      <c r="O10"/>
      <c r="P10"/>
      <c r="Q10"/>
    </row>
    <row r="11" customHeight="1" spans="1:17">
      <c r="A11" s="4">
        <v>6</v>
      </c>
      <c r="B11" s="28">
        <v>186545</v>
      </c>
      <c r="C11" s="19" t="s">
        <v>16</v>
      </c>
      <c r="D11" s="19" t="str">
        <f t="shared" si="0"/>
        <v>186545,</v>
      </c>
      <c r="E11" s="31" t="s">
        <v>39</v>
      </c>
      <c r="F11" s="28" t="s">
        <v>40</v>
      </c>
      <c r="G11" s="32" t="s">
        <v>41</v>
      </c>
      <c r="H11" s="4">
        <v>613</v>
      </c>
      <c r="I11" s="26">
        <v>64</v>
      </c>
      <c r="J11" s="26">
        <f>VLOOKUP(B:B,[1]门店最终执行价格表!$B$1:$I$65536,8,0)</f>
        <v>112</v>
      </c>
      <c r="K11" s="131">
        <f t="shared" si="3"/>
        <v>0.428571428571429</v>
      </c>
      <c r="L11" s="65">
        <v>0.02</v>
      </c>
      <c r="M11" s="65">
        <v>0.03</v>
      </c>
      <c r="N11" s="4" t="s">
        <v>28</v>
      </c>
      <c r="O11"/>
      <c r="P11"/>
      <c r="Q11"/>
    </row>
    <row r="12" customHeight="1" spans="1:17">
      <c r="A12" s="4">
        <v>7</v>
      </c>
      <c r="B12" s="33">
        <v>47683</v>
      </c>
      <c r="C12" s="19" t="s">
        <v>16</v>
      </c>
      <c r="D12" s="34" t="str">
        <f t="shared" si="0"/>
        <v>47683,</v>
      </c>
      <c r="E12" s="35" t="s">
        <v>42</v>
      </c>
      <c r="F12" s="35" t="s">
        <v>43</v>
      </c>
      <c r="G12" s="36" t="s">
        <v>44</v>
      </c>
      <c r="H12" s="2">
        <v>544782</v>
      </c>
      <c r="I12" s="26">
        <v>13.55</v>
      </c>
      <c r="J12" s="26">
        <f>VLOOKUP(B:B,[1]门店最终执行价格表!$B$1:$I$65536,8,0)</f>
        <v>19.8</v>
      </c>
      <c r="K12" s="131">
        <f t="shared" si="3"/>
        <v>0.315656565656566</v>
      </c>
      <c r="L12" s="2" t="s">
        <v>45</v>
      </c>
      <c r="M12" s="2"/>
      <c r="N12" s="2" t="s">
        <v>46</v>
      </c>
      <c r="O12"/>
      <c r="P12"/>
      <c r="Q12"/>
    </row>
    <row r="13" customHeight="1" spans="1:17">
      <c r="A13" s="4"/>
      <c r="B13" s="33">
        <v>1846</v>
      </c>
      <c r="C13" s="19" t="s">
        <v>16</v>
      </c>
      <c r="D13" s="34" t="str">
        <f t="shared" si="0"/>
        <v>1846,</v>
      </c>
      <c r="E13" s="35"/>
      <c r="F13" s="35" t="s">
        <v>47</v>
      </c>
      <c r="G13" s="36"/>
      <c r="H13" s="2"/>
      <c r="I13" s="26">
        <v>6.93</v>
      </c>
      <c r="J13" s="26">
        <f>VLOOKUP(B:B,[1]门店最终执行价格表!$B$1:$I$65536,8,0)</f>
        <v>9.9</v>
      </c>
      <c r="K13" s="131">
        <f t="shared" si="3"/>
        <v>0.3</v>
      </c>
      <c r="L13" s="66" t="s">
        <v>48</v>
      </c>
      <c r="M13" s="66"/>
      <c r="N13" s="2"/>
      <c r="O13"/>
      <c r="P13"/>
      <c r="Q13"/>
    </row>
    <row r="14" customHeight="1" spans="1:17">
      <c r="A14" s="4">
        <v>8</v>
      </c>
      <c r="B14" s="4">
        <v>47394</v>
      </c>
      <c r="C14" s="19" t="s">
        <v>16</v>
      </c>
      <c r="D14" s="34" t="str">
        <f t="shared" si="0"/>
        <v>47394,</v>
      </c>
      <c r="E14" s="2" t="s">
        <v>49</v>
      </c>
      <c r="F14" s="4" t="s">
        <v>50</v>
      </c>
      <c r="G14" s="26" t="s">
        <v>51</v>
      </c>
      <c r="H14" s="4">
        <v>1100</v>
      </c>
      <c r="I14" s="26">
        <v>12.4</v>
      </c>
      <c r="J14" s="26">
        <f>VLOOKUP(B:B,[1]门店最终执行价格表!$B$1:$I$65536,8,0)</f>
        <v>24.8</v>
      </c>
      <c r="K14" s="131">
        <f t="shared" si="3"/>
        <v>0.5</v>
      </c>
      <c r="L14" s="65">
        <v>0.03</v>
      </c>
      <c r="M14" s="65">
        <v>0.04</v>
      </c>
      <c r="N14" s="127" t="s">
        <v>28</v>
      </c>
      <c r="O14"/>
      <c r="P14"/>
      <c r="Q14"/>
    </row>
    <row r="15" customHeight="1" spans="1:17">
      <c r="A15" s="4">
        <v>9</v>
      </c>
      <c r="B15" s="4">
        <v>140679</v>
      </c>
      <c r="C15" s="19" t="s">
        <v>16</v>
      </c>
      <c r="D15" s="34" t="str">
        <f t="shared" si="0"/>
        <v>140679,</v>
      </c>
      <c r="E15" s="2" t="s">
        <v>52</v>
      </c>
      <c r="F15" s="4" t="s">
        <v>53</v>
      </c>
      <c r="G15" s="26" t="s">
        <v>54</v>
      </c>
      <c r="H15" s="4">
        <v>550</v>
      </c>
      <c r="I15" s="26">
        <v>29.92</v>
      </c>
      <c r="J15" s="26">
        <f>VLOOKUP(B:B,[1]门店最终执行价格表!$B$1:$I$65536,8,0)</f>
        <v>68</v>
      </c>
      <c r="K15" s="131">
        <f t="shared" si="3"/>
        <v>0.56</v>
      </c>
      <c r="L15" s="65">
        <v>0.04</v>
      </c>
      <c r="M15" s="65">
        <v>0.05</v>
      </c>
      <c r="N15" s="127" t="s">
        <v>28</v>
      </c>
      <c r="O15"/>
      <c r="P15"/>
      <c r="Q15"/>
    </row>
    <row r="16" customHeight="1" spans="1:17">
      <c r="A16" s="4">
        <v>10</v>
      </c>
      <c r="B16" s="4">
        <v>171872</v>
      </c>
      <c r="C16" s="19" t="s">
        <v>16</v>
      </c>
      <c r="D16" s="34" t="str">
        <f t="shared" si="0"/>
        <v>171872,</v>
      </c>
      <c r="E16" s="2" t="s">
        <v>55</v>
      </c>
      <c r="F16" s="4" t="s">
        <v>56</v>
      </c>
      <c r="G16" s="26" t="s">
        <v>57</v>
      </c>
      <c r="H16" s="4">
        <v>1800</v>
      </c>
      <c r="I16" s="26">
        <v>8.32</v>
      </c>
      <c r="J16" s="26">
        <f>VLOOKUP(B:B,[1]门店最终执行价格表!$B$1:$I$65536,8,0)</f>
        <v>26.9</v>
      </c>
      <c r="K16" s="131">
        <f t="shared" si="3"/>
        <v>0.690706319702602</v>
      </c>
      <c r="L16" s="65">
        <v>0.05</v>
      </c>
      <c r="M16" s="65">
        <v>0.06</v>
      </c>
      <c r="N16" s="127" t="s">
        <v>28</v>
      </c>
      <c r="O16"/>
      <c r="P16"/>
      <c r="Q16"/>
    </row>
    <row r="17" customHeight="1" spans="1:14">
      <c r="A17" s="4">
        <v>11</v>
      </c>
      <c r="B17" s="4">
        <v>21580</v>
      </c>
      <c r="C17" s="19" t="s">
        <v>16</v>
      </c>
      <c r="D17" s="34" t="str">
        <f t="shared" si="0"/>
        <v>21580,</v>
      </c>
      <c r="E17" s="2" t="s">
        <v>58</v>
      </c>
      <c r="F17" s="4" t="s">
        <v>59</v>
      </c>
      <c r="G17" s="26" t="s">
        <v>44</v>
      </c>
      <c r="H17" s="4"/>
      <c r="I17" s="26">
        <v>55.6</v>
      </c>
      <c r="J17" s="26">
        <f>VLOOKUP(B:B,[1]门店最终执行价格表!$B$1:$I$65536,8,0)</f>
        <v>98</v>
      </c>
      <c r="K17" s="131">
        <f t="shared" si="3"/>
        <v>0.43265306122449</v>
      </c>
      <c r="L17" s="67">
        <v>0.05</v>
      </c>
      <c r="M17" s="67">
        <v>0.06</v>
      </c>
      <c r="N17" s="4" t="s">
        <v>20</v>
      </c>
    </row>
    <row r="18" customHeight="1" spans="1:19">
      <c r="A18" s="4">
        <v>12</v>
      </c>
      <c r="B18" s="4">
        <v>119652</v>
      </c>
      <c r="C18" s="19" t="s">
        <v>16</v>
      </c>
      <c r="D18" s="34" t="str">
        <f t="shared" si="0"/>
        <v>119652,</v>
      </c>
      <c r="E18" s="4" t="s">
        <v>60</v>
      </c>
      <c r="F18" s="4" t="s">
        <v>61</v>
      </c>
      <c r="G18" s="2" t="s">
        <v>62</v>
      </c>
      <c r="H18" s="4">
        <v>1200</v>
      </c>
      <c r="I18" s="26">
        <v>40.78</v>
      </c>
      <c r="J18" s="4">
        <v>72.5</v>
      </c>
      <c r="K18" s="131">
        <f t="shared" si="3"/>
        <v>0.43751724137931</v>
      </c>
      <c r="L18" s="65">
        <v>0.03</v>
      </c>
      <c r="M18" s="67">
        <v>0.04</v>
      </c>
      <c r="N18" s="4" t="s">
        <v>20</v>
      </c>
      <c r="O18" s="47"/>
      <c r="P18" s="47"/>
      <c r="Q18" s="48"/>
      <c r="R18" s="10"/>
      <c r="S18" s="10"/>
    </row>
  </sheetData>
  <mergeCells count="17">
    <mergeCell ref="A1:T1"/>
    <mergeCell ref="E2:G2"/>
    <mergeCell ref="L2:M2"/>
    <mergeCell ref="L12:M12"/>
    <mergeCell ref="L13:M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N7:N8"/>
    <mergeCell ref="N12:N13"/>
  </mergeCells>
  <pageMargins left="0.0388888888888889" right="0.0388888888888889" top="0.432638888888889" bottom="0.432638888888889" header="0.156944444444444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8"/>
  <sheetViews>
    <sheetView workbookViewId="0">
      <pane xSplit="4" ySplit="2" topLeftCell="X30" activePane="bottomRight" state="frozen"/>
      <selection/>
      <selection pane="topRight"/>
      <selection pane="bottomLeft"/>
      <selection pane="bottomRight" activeCell="Z114" sqref="Z114"/>
    </sheetView>
  </sheetViews>
  <sheetFormatPr defaultColWidth="9" defaultRowHeight="21" customHeight="1"/>
  <cols>
    <col min="1" max="1" width="5.125" style="73" customWidth="1"/>
    <col min="2" max="2" width="6.5" style="73" customWidth="1"/>
    <col min="3" max="3" width="31.125" style="73" customWidth="1"/>
    <col min="4" max="4" width="8.375" style="73" customWidth="1"/>
    <col min="5" max="5" width="13.375" style="73" customWidth="1"/>
    <col min="6" max="6" width="14.375" style="75" customWidth="1"/>
    <col min="7" max="8" width="10.625" style="75" customWidth="1"/>
    <col min="9" max="9" width="14.75" style="75" customWidth="1"/>
    <col min="10" max="10" width="13.25" style="75" customWidth="1"/>
    <col min="11" max="11" width="13.375" style="75" customWidth="1"/>
    <col min="12" max="17" width="14.375" style="75" customWidth="1"/>
    <col min="18" max="18" width="15.75" style="71" customWidth="1"/>
    <col min="19" max="20" width="15.625" style="71" customWidth="1"/>
    <col min="21" max="21" width="13.25" style="71" customWidth="1"/>
    <col min="22" max="24" width="9" style="71"/>
    <col min="25" max="25" width="9.25" style="71"/>
    <col min="26" max="26" width="14.5" style="107" customWidth="1"/>
    <col min="27" max="27" width="12.625" style="107" customWidth="1"/>
    <col min="28" max="34" width="19.75" style="76" customWidth="1"/>
    <col min="35" max="35" width="20.125" style="75" customWidth="1"/>
    <col min="36" max="16369" width="9" style="71"/>
  </cols>
  <sheetData>
    <row r="1" s="71" customFormat="1" ht="34" customHeight="1" spans="1:16370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16"/>
      <c r="Y1" s="116"/>
      <c r="Z1" s="121"/>
      <c r="AA1" s="121"/>
      <c r="AB1" s="41"/>
      <c r="AC1" s="41"/>
      <c r="AD1" s="41"/>
      <c r="AE1" s="41"/>
      <c r="AF1" s="41"/>
      <c r="AG1" s="41"/>
      <c r="AH1" s="41"/>
      <c r="AI1" s="75"/>
      <c r="XEP1"/>
    </row>
    <row r="2" s="71" customFormat="1" ht="34" customHeight="1" spans="1:16370">
      <c r="A2" s="16" t="s">
        <v>4</v>
      </c>
      <c r="B2" s="16" t="s">
        <v>64</v>
      </c>
      <c r="C2" s="16" t="s">
        <v>65</v>
      </c>
      <c r="D2" s="16" t="s">
        <v>66</v>
      </c>
      <c r="E2" s="16" t="s">
        <v>67</v>
      </c>
      <c r="F2" s="109" t="s">
        <v>17</v>
      </c>
      <c r="G2" s="110"/>
      <c r="H2" s="110"/>
      <c r="I2" s="109" t="s">
        <v>22</v>
      </c>
      <c r="J2" s="110"/>
      <c r="K2" s="110"/>
      <c r="L2" s="109" t="s">
        <v>68</v>
      </c>
      <c r="M2" s="110" t="s">
        <v>69</v>
      </c>
      <c r="N2" s="110"/>
      <c r="O2" s="114" t="s">
        <v>32</v>
      </c>
      <c r="P2" s="115"/>
      <c r="Q2" s="115"/>
      <c r="R2" s="117" t="s">
        <v>36</v>
      </c>
      <c r="S2" s="118"/>
      <c r="T2" s="118"/>
      <c r="U2" s="119" t="s">
        <v>39</v>
      </c>
      <c r="V2" s="120" t="s">
        <v>70</v>
      </c>
      <c r="W2" s="120" t="s">
        <v>71</v>
      </c>
      <c r="X2" s="116" t="s">
        <v>72</v>
      </c>
      <c r="Y2" s="116"/>
      <c r="Z2" s="122" t="s">
        <v>49</v>
      </c>
      <c r="AA2" s="2"/>
      <c r="AB2" s="122" t="s">
        <v>52</v>
      </c>
      <c r="AC2" s="2"/>
      <c r="AD2" s="122" t="s">
        <v>55</v>
      </c>
      <c r="AE2" s="2"/>
      <c r="AF2" s="15" t="s">
        <v>58</v>
      </c>
      <c r="AG2" s="122" t="s">
        <v>58</v>
      </c>
      <c r="AH2" s="2" t="s">
        <v>60</v>
      </c>
      <c r="AI2" s="122" t="s">
        <v>60</v>
      </c>
      <c r="XEP2"/>
    </row>
    <row r="3" s="71" customFormat="1" customHeight="1" spans="1:16370">
      <c r="A3" s="111">
        <v>1</v>
      </c>
      <c r="B3" s="111">
        <v>582</v>
      </c>
      <c r="C3" s="111" t="s">
        <v>73</v>
      </c>
      <c r="D3" s="111" t="s">
        <v>74</v>
      </c>
      <c r="E3" s="111" t="s">
        <v>75</v>
      </c>
      <c r="F3" s="112">
        <v>201</v>
      </c>
      <c r="G3" s="112">
        <v>107</v>
      </c>
      <c r="H3" s="112">
        <f>F3-G3</f>
        <v>94</v>
      </c>
      <c r="I3" s="112">
        <v>28</v>
      </c>
      <c r="J3" s="112">
        <v>21</v>
      </c>
      <c r="K3" s="112">
        <f>J3-I3</f>
        <v>-7</v>
      </c>
      <c r="L3" s="112">
        <v>10</v>
      </c>
      <c r="M3" s="112">
        <v>8</v>
      </c>
      <c r="N3" s="112">
        <f>L3-M3</f>
        <v>2</v>
      </c>
      <c r="O3" s="112">
        <v>9</v>
      </c>
      <c r="P3" s="112">
        <v>0</v>
      </c>
      <c r="Q3" s="112">
        <f>O3-P3</f>
        <v>9</v>
      </c>
      <c r="R3" s="112">
        <v>10</v>
      </c>
      <c r="S3" s="112">
        <v>10</v>
      </c>
      <c r="T3" s="112">
        <f>R3-S3</f>
        <v>0</v>
      </c>
      <c r="U3" s="112">
        <v>7</v>
      </c>
      <c r="V3" s="112">
        <v>2880</v>
      </c>
      <c r="W3" s="75">
        <v>1227.12</v>
      </c>
      <c r="X3" s="71">
        <v>2486.49</v>
      </c>
      <c r="Y3" s="71">
        <f>X3-V3</f>
        <v>-393.51</v>
      </c>
      <c r="Z3" s="107">
        <v>14</v>
      </c>
      <c r="AA3" s="107">
        <v>1</v>
      </c>
      <c r="AB3" s="76">
        <f>AC3</f>
        <v>13</v>
      </c>
      <c r="AC3" s="76">
        <v>13</v>
      </c>
      <c r="AD3" s="76">
        <v>25</v>
      </c>
      <c r="AE3" s="76">
        <v>0</v>
      </c>
      <c r="AF3" s="76">
        <v>13</v>
      </c>
      <c r="AG3" s="76">
        <v>22</v>
      </c>
      <c r="AH3" s="76">
        <v>15</v>
      </c>
      <c r="AI3" s="75">
        <v>27</v>
      </c>
      <c r="XEP3"/>
    </row>
    <row r="4" s="71" customFormat="1" customHeight="1" spans="1:16370">
      <c r="A4" s="25">
        <v>2</v>
      </c>
      <c r="B4" s="25">
        <v>343</v>
      </c>
      <c r="C4" s="25" t="s">
        <v>76</v>
      </c>
      <c r="D4" s="111" t="s">
        <v>77</v>
      </c>
      <c r="E4" s="25" t="s">
        <v>75</v>
      </c>
      <c r="F4" s="26">
        <v>239</v>
      </c>
      <c r="G4" s="26">
        <v>167</v>
      </c>
      <c r="H4" s="26">
        <f t="shared" ref="H4:H35" si="0">F4-G4</f>
        <v>72</v>
      </c>
      <c r="I4" s="26">
        <v>36</v>
      </c>
      <c r="J4" s="26">
        <v>36</v>
      </c>
      <c r="K4" s="26">
        <f t="shared" ref="K4:K35" si="1">J4-I4</f>
        <v>0</v>
      </c>
      <c r="L4" s="26">
        <v>13</v>
      </c>
      <c r="M4" s="26">
        <v>17</v>
      </c>
      <c r="N4" s="26">
        <f t="shared" ref="N4:N35" si="2">L4-M4</f>
        <v>-4</v>
      </c>
      <c r="O4" s="26">
        <v>9</v>
      </c>
      <c r="P4" s="26">
        <v>1</v>
      </c>
      <c r="Q4" s="26">
        <f t="shared" ref="Q4:Q35" si="3">O4-P4</f>
        <v>8</v>
      </c>
      <c r="R4" s="26">
        <v>16</v>
      </c>
      <c r="S4" s="26">
        <v>3.4</v>
      </c>
      <c r="T4" s="26">
        <f t="shared" ref="T4:T35" si="4">R4-S4</f>
        <v>12.6</v>
      </c>
      <c r="U4" s="26">
        <v>7</v>
      </c>
      <c r="V4" s="26">
        <v>6558</v>
      </c>
      <c r="W4" s="75">
        <v>2031.58</v>
      </c>
      <c r="X4" s="71">
        <v>4455.57000000001</v>
      </c>
      <c r="Y4" s="71">
        <f t="shared" ref="Y4:Y35" si="5">X4-V4</f>
        <v>-2102.42999999999</v>
      </c>
      <c r="Z4" s="107">
        <v>13</v>
      </c>
      <c r="AA4" s="107">
        <v>0</v>
      </c>
      <c r="AB4" s="76">
        <v>6</v>
      </c>
      <c r="AC4" s="76">
        <v>3</v>
      </c>
      <c r="AD4" s="76">
        <v>20</v>
      </c>
      <c r="AE4" s="76">
        <v>1</v>
      </c>
      <c r="AF4" s="76">
        <v>17</v>
      </c>
      <c r="AG4" s="76">
        <v>24</v>
      </c>
      <c r="AH4" s="76">
        <v>18</v>
      </c>
      <c r="AI4" s="75">
        <v>23</v>
      </c>
      <c r="XEP4"/>
    </row>
    <row r="5" s="71" customFormat="1" customHeight="1" spans="1:16370">
      <c r="A5" s="25">
        <v>3</v>
      </c>
      <c r="B5" s="25">
        <v>581</v>
      </c>
      <c r="C5" s="25" t="s">
        <v>78</v>
      </c>
      <c r="D5" s="111" t="s">
        <v>77</v>
      </c>
      <c r="E5" s="25" t="s">
        <v>79</v>
      </c>
      <c r="F5" s="26">
        <v>240</v>
      </c>
      <c r="G5" s="26">
        <v>210</v>
      </c>
      <c r="H5" s="26">
        <f t="shared" si="0"/>
        <v>30</v>
      </c>
      <c r="I5" s="26">
        <v>36</v>
      </c>
      <c r="J5" s="26">
        <v>35</v>
      </c>
      <c r="K5" s="26">
        <f t="shared" si="1"/>
        <v>-1</v>
      </c>
      <c r="L5" s="26">
        <v>8</v>
      </c>
      <c r="M5" s="26">
        <v>11</v>
      </c>
      <c r="N5" s="26">
        <f t="shared" si="2"/>
        <v>-3</v>
      </c>
      <c r="O5" s="26">
        <v>10</v>
      </c>
      <c r="P5" s="26">
        <v>14</v>
      </c>
      <c r="Q5" s="26">
        <f t="shared" si="3"/>
        <v>-4</v>
      </c>
      <c r="R5" s="26">
        <v>16</v>
      </c>
      <c r="S5" s="26">
        <v>24</v>
      </c>
      <c r="T5" s="26">
        <f t="shared" si="4"/>
        <v>-8</v>
      </c>
      <c r="U5" s="26">
        <v>7</v>
      </c>
      <c r="V5" s="26">
        <v>5200</v>
      </c>
      <c r="W5" s="75">
        <v>2367.58</v>
      </c>
      <c r="X5" s="71">
        <v>4386.98000000001</v>
      </c>
      <c r="Y5" s="71">
        <f t="shared" si="5"/>
        <v>-813.01999999999</v>
      </c>
      <c r="Z5" s="107">
        <v>13</v>
      </c>
      <c r="AA5" s="107">
        <v>3</v>
      </c>
      <c r="AB5" s="76">
        <f t="shared" ref="AB4:AB12" si="6">AC5</f>
        <v>6</v>
      </c>
      <c r="AC5" s="76">
        <v>6</v>
      </c>
      <c r="AD5" s="76">
        <v>20</v>
      </c>
      <c r="AE5" s="76">
        <v>1</v>
      </c>
      <c r="AF5" s="76">
        <v>10</v>
      </c>
      <c r="AG5" s="76">
        <v>24</v>
      </c>
      <c r="AH5" s="76">
        <v>2</v>
      </c>
      <c r="AI5" s="75">
        <v>23</v>
      </c>
      <c r="XEP5"/>
    </row>
    <row r="6" s="71" customFormat="1" customHeight="1" spans="1:16370">
      <c r="A6" s="25">
        <v>4</v>
      </c>
      <c r="B6" s="25">
        <v>585</v>
      </c>
      <c r="C6" s="25" t="s">
        <v>80</v>
      </c>
      <c r="D6" s="111" t="s">
        <v>77</v>
      </c>
      <c r="E6" s="25" t="s">
        <v>79</v>
      </c>
      <c r="F6" s="26">
        <v>226</v>
      </c>
      <c r="G6" s="26">
        <v>206</v>
      </c>
      <c r="H6" s="26">
        <f t="shared" si="0"/>
        <v>20</v>
      </c>
      <c r="I6" s="26">
        <v>30</v>
      </c>
      <c r="J6" s="26">
        <v>16</v>
      </c>
      <c r="K6" s="26">
        <f t="shared" si="1"/>
        <v>-14</v>
      </c>
      <c r="L6" s="26">
        <v>9</v>
      </c>
      <c r="M6" s="26">
        <v>4</v>
      </c>
      <c r="N6" s="26">
        <f t="shared" si="2"/>
        <v>5</v>
      </c>
      <c r="O6" s="26">
        <v>11</v>
      </c>
      <c r="P6" s="26">
        <v>16</v>
      </c>
      <c r="Q6" s="26">
        <f t="shared" si="3"/>
        <v>-5</v>
      </c>
      <c r="R6" s="26">
        <v>18</v>
      </c>
      <c r="S6" s="26">
        <v>21</v>
      </c>
      <c r="T6" s="26">
        <f t="shared" si="4"/>
        <v>-3</v>
      </c>
      <c r="U6" s="26">
        <v>7</v>
      </c>
      <c r="V6" s="26">
        <v>4326</v>
      </c>
      <c r="W6" s="75">
        <v>2134.79</v>
      </c>
      <c r="X6" s="71">
        <v>6346.74</v>
      </c>
      <c r="Y6" s="71">
        <f t="shared" si="5"/>
        <v>2020.74</v>
      </c>
      <c r="Z6" s="107">
        <v>13</v>
      </c>
      <c r="AA6" s="107">
        <v>3</v>
      </c>
      <c r="AB6" s="76">
        <f t="shared" si="6"/>
        <v>9</v>
      </c>
      <c r="AC6" s="76">
        <v>9</v>
      </c>
      <c r="AD6" s="76">
        <v>20</v>
      </c>
      <c r="AE6" s="76">
        <v>3</v>
      </c>
      <c r="AF6" s="76">
        <v>25</v>
      </c>
      <c r="AG6" s="76">
        <v>30</v>
      </c>
      <c r="AH6" s="76">
        <v>23</v>
      </c>
      <c r="AI6" s="75">
        <v>23</v>
      </c>
      <c r="XEP6"/>
    </row>
    <row r="7" s="71" customFormat="1" customHeight="1" spans="1:16370">
      <c r="A7" s="25">
        <v>5</v>
      </c>
      <c r="B7" s="25">
        <v>709</v>
      </c>
      <c r="C7" s="25" t="s">
        <v>81</v>
      </c>
      <c r="D7" s="111" t="s">
        <v>77</v>
      </c>
      <c r="E7" s="25" t="s">
        <v>75</v>
      </c>
      <c r="F7" s="26">
        <v>301</v>
      </c>
      <c r="G7" s="26">
        <v>374</v>
      </c>
      <c r="H7" s="26">
        <f t="shared" si="0"/>
        <v>-73</v>
      </c>
      <c r="I7" s="26">
        <v>32</v>
      </c>
      <c r="J7" s="26">
        <v>27</v>
      </c>
      <c r="K7" s="26">
        <f t="shared" si="1"/>
        <v>-5</v>
      </c>
      <c r="L7" s="26">
        <v>8</v>
      </c>
      <c r="M7" s="26">
        <v>7</v>
      </c>
      <c r="N7" s="26">
        <f t="shared" si="2"/>
        <v>1</v>
      </c>
      <c r="O7" s="26">
        <v>11</v>
      </c>
      <c r="P7" s="26">
        <v>18</v>
      </c>
      <c r="Q7" s="26">
        <f t="shared" si="3"/>
        <v>-7</v>
      </c>
      <c r="R7" s="26">
        <v>16</v>
      </c>
      <c r="S7" s="26">
        <v>20.4</v>
      </c>
      <c r="T7" s="26">
        <f t="shared" si="4"/>
        <v>-4.4</v>
      </c>
      <c r="U7" s="26">
        <v>7</v>
      </c>
      <c r="V7" s="26">
        <v>4281</v>
      </c>
      <c r="W7" s="75">
        <v>3871.48</v>
      </c>
      <c r="X7" s="71">
        <v>4694.31000000001</v>
      </c>
      <c r="Y7" s="71">
        <f t="shared" si="5"/>
        <v>413.31000000001</v>
      </c>
      <c r="Z7" s="107">
        <v>13</v>
      </c>
      <c r="AA7" s="107">
        <v>2</v>
      </c>
      <c r="AB7" s="76">
        <f t="shared" si="6"/>
        <v>12</v>
      </c>
      <c r="AC7" s="76">
        <v>12</v>
      </c>
      <c r="AD7" s="76">
        <v>20</v>
      </c>
      <c r="AE7" s="76">
        <v>6</v>
      </c>
      <c r="AF7" s="76">
        <v>13</v>
      </c>
      <c r="AG7" s="76">
        <v>20</v>
      </c>
      <c r="AH7" s="76">
        <v>31</v>
      </c>
      <c r="AI7" s="75">
        <v>26</v>
      </c>
      <c r="XEP7"/>
    </row>
    <row r="8" s="71" customFormat="1" customHeight="1" spans="1:16370">
      <c r="A8" s="25">
        <v>6</v>
      </c>
      <c r="B8" s="25">
        <v>730</v>
      </c>
      <c r="C8" s="25" t="s">
        <v>82</v>
      </c>
      <c r="D8" s="111" t="s">
        <v>77</v>
      </c>
      <c r="E8" s="25" t="s">
        <v>75</v>
      </c>
      <c r="F8" s="26">
        <v>248</v>
      </c>
      <c r="G8" s="26">
        <v>242</v>
      </c>
      <c r="H8" s="26">
        <f t="shared" si="0"/>
        <v>6</v>
      </c>
      <c r="I8" s="26">
        <v>25</v>
      </c>
      <c r="J8" s="26">
        <v>13</v>
      </c>
      <c r="K8" s="26">
        <f t="shared" si="1"/>
        <v>-12</v>
      </c>
      <c r="L8" s="26">
        <v>6</v>
      </c>
      <c r="M8" s="26">
        <v>4</v>
      </c>
      <c r="N8" s="26">
        <f t="shared" si="2"/>
        <v>2</v>
      </c>
      <c r="O8" s="26">
        <v>9</v>
      </c>
      <c r="P8" s="26">
        <v>13</v>
      </c>
      <c r="Q8" s="26">
        <f t="shared" si="3"/>
        <v>-4</v>
      </c>
      <c r="R8" s="26">
        <v>17</v>
      </c>
      <c r="S8" s="26">
        <v>12</v>
      </c>
      <c r="T8" s="26">
        <f t="shared" si="4"/>
        <v>5</v>
      </c>
      <c r="U8" s="26">
        <v>7</v>
      </c>
      <c r="V8" s="26">
        <v>5223</v>
      </c>
      <c r="W8" s="75">
        <v>1583.08</v>
      </c>
      <c r="X8" s="71">
        <v>3553.53</v>
      </c>
      <c r="Y8" s="71">
        <f t="shared" si="5"/>
        <v>-1669.47</v>
      </c>
      <c r="Z8" s="107">
        <v>13</v>
      </c>
      <c r="AA8" s="107">
        <v>4</v>
      </c>
      <c r="AB8" s="76">
        <v>6</v>
      </c>
      <c r="AC8" s="76">
        <v>5</v>
      </c>
      <c r="AD8" s="76">
        <v>20</v>
      </c>
      <c r="AE8" s="76">
        <v>0</v>
      </c>
      <c r="AF8" s="76">
        <v>40</v>
      </c>
      <c r="AG8" s="76">
        <v>31</v>
      </c>
      <c r="AH8" s="76">
        <v>19</v>
      </c>
      <c r="AI8" s="75">
        <v>23</v>
      </c>
      <c r="XEP8"/>
    </row>
    <row r="9" s="71" customFormat="1" customHeight="1" spans="1:16370">
      <c r="A9" s="25">
        <v>7</v>
      </c>
      <c r="B9" s="25">
        <v>365</v>
      </c>
      <c r="C9" s="25" t="s">
        <v>83</v>
      </c>
      <c r="D9" s="111" t="s">
        <v>84</v>
      </c>
      <c r="E9" s="25" t="s">
        <v>75</v>
      </c>
      <c r="F9" s="26">
        <v>168</v>
      </c>
      <c r="G9" s="26">
        <v>106</v>
      </c>
      <c r="H9" s="26">
        <f t="shared" si="0"/>
        <v>62</v>
      </c>
      <c r="I9" s="26">
        <v>22</v>
      </c>
      <c r="J9" s="26">
        <v>32</v>
      </c>
      <c r="K9" s="26">
        <f t="shared" si="1"/>
        <v>10</v>
      </c>
      <c r="L9" s="26">
        <v>4</v>
      </c>
      <c r="M9" s="26">
        <v>2</v>
      </c>
      <c r="N9" s="26">
        <f t="shared" si="2"/>
        <v>2</v>
      </c>
      <c r="O9" s="26">
        <v>6</v>
      </c>
      <c r="P9" s="26">
        <v>7</v>
      </c>
      <c r="Q9" s="26">
        <f t="shared" si="3"/>
        <v>-1</v>
      </c>
      <c r="R9" s="26">
        <v>8</v>
      </c>
      <c r="S9" s="26">
        <v>4</v>
      </c>
      <c r="T9" s="26">
        <f t="shared" si="4"/>
        <v>4</v>
      </c>
      <c r="U9" s="26">
        <v>7</v>
      </c>
      <c r="V9" s="26">
        <v>4188</v>
      </c>
      <c r="W9" s="75">
        <v>1026.93</v>
      </c>
      <c r="X9" s="71">
        <v>5089.06000000001</v>
      </c>
      <c r="Y9" s="71">
        <f t="shared" si="5"/>
        <v>901.06000000001</v>
      </c>
      <c r="Z9" s="107">
        <v>12</v>
      </c>
      <c r="AA9" s="107">
        <v>1</v>
      </c>
      <c r="AB9" s="76">
        <v>6</v>
      </c>
      <c r="AC9" s="76">
        <v>4</v>
      </c>
      <c r="AD9" s="76">
        <v>18</v>
      </c>
      <c r="AE9" s="76">
        <v>0</v>
      </c>
      <c r="AF9" s="76">
        <v>47</v>
      </c>
      <c r="AG9" s="76">
        <v>31</v>
      </c>
      <c r="AH9" s="76">
        <v>2</v>
      </c>
      <c r="AI9" s="75">
        <v>12</v>
      </c>
      <c r="XEP9"/>
    </row>
    <row r="10" s="71" customFormat="1" customHeight="1" spans="1:16370">
      <c r="A10" s="25">
        <v>8</v>
      </c>
      <c r="B10" s="25">
        <v>379</v>
      </c>
      <c r="C10" s="25" t="s">
        <v>85</v>
      </c>
      <c r="D10" s="111" t="s">
        <v>84</v>
      </c>
      <c r="E10" s="25" t="s">
        <v>75</v>
      </c>
      <c r="F10" s="26">
        <v>190</v>
      </c>
      <c r="G10" s="26">
        <v>182</v>
      </c>
      <c r="H10" s="26">
        <f t="shared" si="0"/>
        <v>8</v>
      </c>
      <c r="I10" s="26">
        <v>15</v>
      </c>
      <c r="J10" s="26">
        <v>10</v>
      </c>
      <c r="K10" s="26">
        <f t="shared" si="1"/>
        <v>-5</v>
      </c>
      <c r="L10" s="26">
        <v>5</v>
      </c>
      <c r="M10" s="26">
        <v>2</v>
      </c>
      <c r="N10" s="26">
        <f t="shared" si="2"/>
        <v>3</v>
      </c>
      <c r="O10" s="26">
        <v>6</v>
      </c>
      <c r="P10" s="26">
        <v>6</v>
      </c>
      <c r="Q10" s="26">
        <f t="shared" si="3"/>
        <v>0</v>
      </c>
      <c r="R10" s="26">
        <v>10</v>
      </c>
      <c r="S10" s="26">
        <v>10</v>
      </c>
      <c r="T10" s="26">
        <f t="shared" si="4"/>
        <v>0</v>
      </c>
      <c r="U10" s="26">
        <v>7</v>
      </c>
      <c r="V10" s="26">
        <v>3913</v>
      </c>
      <c r="W10" s="75">
        <v>1361.81</v>
      </c>
      <c r="X10" s="71">
        <v>5186.13000000001</v>
      </c>
      <c r="Y10" s="71">
        <f t="shared" si="5"/>
        <v>1273.13000000001</v>
      </c>
      <c r="Z10" s="107">
        <v>12</v>
      </c>
      <c r="AA10" s="107">
        <v>1</v>
      </c>
      <c r="AB10" s="76">
        <f t="shared" si="6"/>
        <v>12</v>
      </c>
      <c r="AC10" s="76">
        <v>12</v>
      </c>
      <c r="AD10" s="76">
        <v>18</v>
      </c>
      <c r="AE10" s="76">
        <v>0</v>
      </c>
      <c r="AF10" s="76">
        <v>16</v>
      </c>
      <c r="AG10" s="76">
        <v>22</v>
      </c>
      <c r="AH10" s="76">
        <v>8</v>
      </c>
      <c r="AI10" s="75">
        <v>12</v>
      </c>
      <c r="XEP10"/>
    </row>
    <row r="11" s="71" customFormat="1" customHeight="1" spans="1:16370">
      <c r="A11" s="25">
        <v>9</v>
      </c>
      <c r="B11" s="25">
        <v>513</v>
      </c>
      <c r="C11" s="25" t="s">
        <v>86</v>
      </c>
      <c r="D11" s="111" t="s">
        <v>84</v>
      </c>
      <c r="E11" s="25" t="s">
        <v>75</v>
      </c>
      <c r="F11" s="26">
        <v>160</v>
      </c>
      <c r="G11" s="26">
        <v>187</v>
      </c>
      <c r="H11" s="26">
        <f t="shared" si="0"/>
        <v>-27</v>
      </c>
      <c r="I11" s="26">
        <v>18</v>
      </c>
      <c r="J11" s="26">
        <v>22</v>
      </c>
      <c r="K11" s="26">
        <f t="shared" si="1"/>
        <v>4</v>
      </c>
      <c r="L11" s="26">
        <v>12</v>
      </c>
      <c r="M11" s="26">
        <v>14</v>
      </c>
      <c r="N11" s="26">
        <f t="shared" si="2"/>
        <v>-2</v>
      </c>
      <c r="O11" s="26">
        <v>13</v>
      </c>
      <c r="P11" s="26">
        <v>31</v>
      </c>
      <c r="Q11" s="26">
        <f t="shared" si="3"/>
        <v>-18</v>
      </c>
      <c r="R11" s="26">
        <v>16</v>
      </c>
      <c r="S11" s="26">
        <v>20</v>
      </c>
      <c r="T11" s="26">
        <f t="shared" si="4"/>
        <v>-4</v>
      </c>
      <c r="U11" s="26">
        <v>7</v>
      </c>
      <c r="V11" s="26">
        <v>2527</v>
      </c>
      <c r="W11" s="75">
        <v>1575.05</v>
      </c>
      <c r="X11" s="71">
        <v>2288.79</v>
      </c>
      <c r="Y11" s="71">
        <f t="shared" si="5"/>
        <v>-238.21</v>
      </c>
      <c r="Z11" s="107">
        <v>12</v>
      </c>
      <c r="AA11" s="107">
        <v>1</v>
      </c>
      <c r="AB11" s="76">
        <f t="shared" si="6"/>
        <v>12</v>
      </c>
      <c r="AC11" s="76">
        <v>12</v>
      </c>
      <c r="AD11" s="76">
        <v>18</v>
      </c>
      <c r="AE11" s="76">
        <v>0</v>
      </c>
      <c r="AF11" s="76">
        <v>18</v>
      </c>
      <c r="AG11" s="76">
        <v>24</v>
      </c>
      <c r="AH11" s="76">
        <v>6</v>
      </c>
      <c r="AI11" s="75">
        <v>12</v>
      </c>
      <c r="XEP11"/>
    </row>
    <row r="12" s="71" customFormat="1" customHeight="1" spans="1:16370">
      <c r="A12" s="25">
        <v>10</v>
      </c>
      <c r="B12" s="25">
        <v>102934</v>
      </c>
      <c r="C12" s="25" t="s">
        <v>87</v>
      </c>
      <c r="D12" s="111" t="s">
        <v>84</v>
      </c>
      <c r="E12" s="25" t="s">
        <v>75</v>
      </c>
      <c r="F12" s="26">
        <v>180</v>
      </c>
      <c r="G12" s="26">
        <v>125</v>
      </c>
      <c r="H12" s="26">
        <f t="shared" si="0"/>
        <v>55</v>
      </c>
      <c r="I12" s="26">
        <v>20</v>
      </c>
      <c r="J12" s="26">
        <v>10</v>
      </c>
      <c r="K12" s="26">
        <f t="shared" si="1"/>
        <v>-10</v>
      </c>
      <c r="L12" s="26">
        <v>6</v>
      </c>
      <c r="M12" s="26">
        <v>7</v>
      </c>
      <c r="N12" s="26">
        <f t="shared" si="2"/>
        <v>-1</v>
      </c>
      <c r="O12" s="26">
        <v>6</v>
      </c>
      <c r="P12" s="26">
        <v>7</v>
      </c>
      <c r="Q12" s="26">
        <f t="shared" si="3"/>
        <v>-1</v>
      </c>
      <c r="R12" s="26">
        <v>8</v>
      </c>
      <c r="S12" s="26">
        <v>13</v>
      </c>
      <c r="T12" s="26">
        <f t="shared" si="4"/>
        <v>-5</v>
      </c>
      <c r="U12" s="26">
        <v>7</v>
      </c>
      <c r="V12" s="26">
        <v>2922</v>
      </c>
      <c r="W12" s="75">
        <v>762.3</v>
      </c>
      <c r="X12" s="71">
        <v>2502.12</v>
      </c>
      <c r="Y12" s="71">
        <f t="shared" si="5"/>
        <v>-419.88</v>
      </c>
      <c r="Z12" s="107">
        <v>12</v>
      </c>
      <c r="AA12" s="107">
        <v>1</v>
      </c>
      <c r="AB12" s="76">
        <v>6</v>
      </c>
      <c r="AC12" s="76">
        <v>4</v>
      </c>
      <c r="AD12" s="76">
        <v>18</v>
      </c>
      <c r="AE12" s="76">
        <v>0</v>
      </c>
      <c r="AF12" s="76">
        <v>5</v>
      </c>
      <c r="AG12" s="76">
        <v>18</v>
      </c>
      <c r="AH12" s="76">
        <v>7</v>
      </c>
      <c r="AI12" s="75">
        <v>12</v>
      </c>
      <c r="XEP12"/>
    </row>
    <row r="13" s="71" customFormat="1" customHeight="1" spans="1:16370">
      <c r="A13" s="25">
        <v>11</v>
      </c>
      <c r="B13" s="25">
        <v>357</v>
      </c>
      <c r="C13" s="25" t="s">
        <v>88</v>
      </c>
      <c r="D13" s="111" t="s">
        <v>89</v>
      </c>
      <c r="E13" s="25" t="s">
        <v>75</v>
      </c>
      <c r="F13" s="26">
        <v>88</v>
      </c>
      <c r="G13" s="26">
        <v>64</v>
      </c>
      <c r="H13" s="26">
        <f t="shared" si="0"/>
        <v>24</v>
      </c>
      <c r="I13" s="26">
        <v>16</v>
      </c>
      <c r="J13" s="26">
        <v>25</v>
      </c>
      <c r="K13" s="26">
        <f t="shared" si="1"/>
        <v>9</v>
      </c>
      <c r="L13" s="26">
        <v>6</v>
      </c>
      <c r="M13" s="26">
        <v>4</v>
      </c>
      <c r="N13" s="26">
        <f t="shared" si="2"/>
        <v>2</v>
      </c>
      <c r="O13" s="26">
        <v>6</v>
      </c>
      <c r="P13" s="26">
        <v>3</v>
      </c>
      <c r="Q13" s="26">
        <f t="shared" si="3"/>
        <v>3</v>
      </c>
      <c r="R13" s="26">
        <v>6</v>
      </c>
      <c r="S13" s="26">
        <v>2</v>
      </c>
      <c r="T13" s="26">
        <f t="shared" si="4"/>
        <v>4</v>
      </c>
      <c r="U13" s="26">
        <v>5</v>
      </c>
      <c r="V13" s="85">
        <v>39942</v>
      </c>
      <c r="W13" s="75">
        <v>31303.6</v>
      </c>
      <c r="X13" s="71">
        <v>30435.48</v>
      </c>
      <c r="Y13" s="71">
        <f t="shared" si="5"/>
        <v>-9506.52</v>
      </c>
      <c r="Z13" s="107">
        <v>10</v>
      </c>
      <c r="AA13" s="107">
        <v>1</v>
      </c>
      <c r="AB13" s="76">
        <v>4</v>
      </c>
      <c r="AC13" s="76">
        <v>3</v>
      </c>
      <c r="AD13" s="76">
        <v>16</v>
      </c>
      <c r="AE13" s="76">
        <v>0</v>
      </c>
      <c r="AF13" s="76">
        <v>28</v>
      </c>
      <c r="AG13" s="76">
        <v>30</v>
      </c>
      <c r="AH13" s="76">
        <v>8</v>
      </c>
      <c r="AI13" s="75">
        <v>11</v>
      </c>
      <c r="XEP13"/>
    </row>
    <row r="14" s="71" customFormat="1" customHeight="1" spans="1:16370">
      <c r="A14" s="25">
        <v>12</v>
      </c>
      <c r="B14" s="25">
        <v>745</v>
      </c>
      <c r="C14" s="25" t="s">
        <v>90</v>
      </c>
      <c r="D14" s="111" t="s">
        <v>89</v>
      </c>
      <c r="E14" s="25" t="s">
        <v>75</v>
      </c>
      <c r="F14" s="26">
        <v>102</v>
      </c>
      <c r="G14" s="26">
        <v>73</v>
      </c>
      <c r="H14" s="26">
        <f t="shared" si="0"/>
        <v>29</v>
      </c>
      <c r="I14" s="26">
        <v>17</v>
      </c>
      <c r="J14" s="26">
        <v>6</v>
      </c>
      <c r="K14" s="26">
        <f t="shared" si="1"/>
        <v>-11</v>
      </c>
      <c r="L14" s="26">
        <v>5</v>
      </c>
      <c r="M14" s="26">
        <v>4</v>
      </c>
      <c r="N14" s="26">
        <f t="shared" si="2"/>
        <v>1</v>
      </c>
      <c r="O14" s="26">
        <v>8</v>
      </c>
      <c r="P14" s="26">
        <v>13</v>
      </c>
      <c r="Q14" s="26">
        <f t="shared" si="3"/>
        <v>-5</v>
      </c>
      <c r="R14" s="26">
        <v>6</v>
      </c>
      <c r="S14" s="26">
        <v>4</v>
      </c>
      <c r="T14" s="26">
        <f t="shared" si="4"/>
        <v>2</v>
      </c>
      <c r="U14" s="26">
        <v>5</v>
      </c>
      <c r="V14" s="26">
        <v>1589</v>
      </c>
      <c r="W14" s="75">
        <v>740.89</v>
      </c>
      <c r="X14" s="71">
        <v>1196.86</v>
      </c>
      <c r="Y14" s="71">
        <f t="shared" si="5"/>
        <v>-392.14</v>
      </c>
      <c r="Z14" s="107">
        <v>10</v>
      </c>
      <c r="AA14" s="107">
        <v>0</v>
      </c>
      <c r="AB14" s="76">
        <f>AC14</f>
        <v>4</v>
      </c>
      <c r="AC14" s="76">
        <v>4</v>
      </c>
      <c r="AD14" s="76">
        <v>16</v>
      </c>
      <c r="AE14" s="76">
        <v>1</v>
      </c>
      <c r="AF14" s="76">
        <v>21</v>
      </c>
      <c r="AG14" s="76">
        <v>24</v>
      </c>
      <c r="AH14" s="76">
        <v>16</v>
      </c>
      <c r="AI14" s="75">
        <v>12</v>
      </c>
      <c r="XEP14"/>
    </row>
    <row r="15" s="71" customFormat="1" customHeight="1" spans="1:16370">
      <c r="A15" s="25">
        <v>13</v>
      </c>
      <c r="B15" s="25">
        <v>103198</v>
      </c>
      <c r="C15" s="25" t="s">
        <v>91</v>
      </c>
      <c r="D15" s="111" t="s">
        <v>89</v>
      </c>
      <c r="E15" s="25" t="s">
        <v>75</v>
      </c>
      <c r="F15" s="26">
        <v>120</v>
      </c>
      <c r="G15" s="26">
        <v>127</v>
      </c>
      <c r="H15" s="26">
        <f t="shared" si="0"/>
        <v>-7</v>
      </c>
      <c r="I15" s="26">
        <v>21</v>
      </c>
      <c r="J15" s="26">
        <v>14</v>
      </c>
      <c r="K15" s="26">
        <f t="shared" si="1"/>
        <v>-7</v>
      </c>
      <c r="L15" s="26">
        <v>10</v>
      </c>
      <c r="M15" s="26">
        <v>12</v>
      </c>
      <c r="N15" s="26">
        <f t="shared" si="2"/>
        <v>-2</v>
      </c>
      <c r="O15" s="26">
        <v>5</v>
      </c>
      <c r="P15" s="26">
        <v>5</v>
      </c>
      <c r="Q15" s="26">
        <f t="shared" si="3"/>
        <v>0</v>
      </c>
      <c r="R15" s="26">
        <v>8</v>
      </c>
      <c r="S15" s="26">
        <v>11</v>
      </c>
      <c r="T15" s="26">
        <f t="shared" si="4"/>
        <v>-3</v>
      </c>
      <c r="U15" s="26">
        <v>5</v>
      </c>
      <c r="V15" s="26">
        <v>2428</v>
      </c>
      <c r="W15" s="75">
        <v>1639.08</v>
      </c>
      <c r="X15" s="71">
        <v>2853.5</v>
      </c>
      <c r="Y15" s="71">
        <f t="shared" si="5"/>
        <v>425.5</v>
      </c>
      <c r="Z15" s="107">
        <v>10</v>
      </c>
      <c r="AA15" s="107">
        <v>1</v>
      </c>
      <c r="AB15" s="76">
        <f>AC15</f>
        <v>6</v>
      </c>
      <c r="AC15" s="76">
        <v>6</v>
      </c>
      <c r="AD15" s="76">
        <v>16</v>
      </c>
      <c r="AE15" s="76">
        <v>3</v>
      </c>
      <c r="AF15" s="76">
        <v>8</v>
      </c>
      <c r="AG15" s="76">
        <v>16</v>
      </c>
      <c r="AH15" s="76">
        <v>3</v>
      </c>
      <c r="AI15" s="75">
        <v>11</v>
      </c>
      <c r="XEP15"/>
    </row>
    <row r="16" s="71" customFormat="1" customHeight="1" spans="1:16370">
      <c r="A16" s="25">
        <v>14</v>
      </c>
      <c r="B16" s="25">
        <v>103199</v>
      </c>
      <c r="C16" s="25" t="s">
        <v>92</v>
      </c>
      <c r="D16" s="111" t="s">
        <v>89</v>
      </c>
      <c r="E16" s="25" t="s">
        <v>79</v>
      </c>
      <c r="F16" s="26">
        <v>70</v>
      </c>
      <c r="G16" s="26">
        <v>27</v>
      </c>
      <c r="H16" s="26">
        <f t="shared" si="0"/>
        <v>43</v>
      </c>
      <c r="I16" s="26">
        <v>18</v>
      </c>
      <c r="J16" s="26">
        <v>7</v>
      </c>
      <c r="K16" s="26">
        <f t="shared" si="1"/>
        <v>-11</v>
      </c>
      <c r="L16" s="26">
        <v>6</v>
      </c>
      <c r="M16" s="26">
        <v>4</v>
      </c>
      <c r="N16" s="26">
        <f t="shared" si="2"/>
        <v>2</v>
      </c>
      <c r="O16" s="26">
        <v>6</v>
      </c>
      <c r="P16" s="26">
        <v>0</v>
      </c>
      <c r="Q16" s="26">
        <f t="shared" si="3"/>
        <v>6</v>
      </c>
      <c r="R16" s="26">
        <v>6</v>
      </c>
      <c r="S16" s="26">
        <v>8</v>
      </c>
      <c r="T16" s="26">
        <f t="shared" si="4"/>
        <v>-2</v>
      </c>
      <c r="U16" s="26">
        <v>5</v>
      </c>
      <c r="V16" s="26">
        <v>2228</v>
      </c>
      <c r="W16" s="75">
        <v>740.9</v>
      </c>
      <c r="X16" s="71">
        <v>1916.6</v>
      </c>
      <c r="Y16" s="71">
        <f t="shared" si="5"/>
        <v>-311.4</v>
      </c>
      <c r="Z16" s="107">
        <v>10</v>
      </c>
      <c r="AA16" s="107">
        <v>2</v>
      </c>
      <c r="AB16" s="76">
        <v>4</v>
      </c>
      <c r="AC16" s="76">
        <v>3</v>
      </c>
      <c r="AD16" s="76">
        <v>16</v>
      </c>
      <c r="AE16" s="76">
        <v>1</v>
      </c>
      <c r="AF16" s="76">
        <v>6</v>
      </c>
      <c r="AG16" s="76">
        <v>16</v>
      </c>
      <c r="AH16" s="76">
        <v>0</v>
      </c>
      <c r="AI16" s="75">
        <v>11</v>
      </c>
      <c r="XEP16"/>
    </row>
    <row r="17" s="71" customFormat="1" customHeight="1" spans="1:16370">
      <c r="A17" s="25">
        <v>15</v>
      </c>
      <c r="B17" s="25">
        <v>106569</v>
      </c>
      <c r="C17" s="25" t="s">
        <v>93</v>
      </c>
      <c r="D17" s="111" t="s">
        <v>89</v>
      </c>
      <c r="E17" s="25" t="s">
        <v>75</v>
      </c>
      <c r="F17" s="26">
        <v>84</v>
      </c>
      <c r="G17" s="26">
        <v>76</v>
      </c>
      <c r="H17" s="26">
        <f t="shared" si="0"/>
        <v>8</v>
      </c>
      <c r="I17" s="26">
        <v>15</v>
      </c>
      <c r="J17" s="26">
        <v>6</v>
      </c>
      <c r="K17" s="26">
        <f t="shared" si="1"/>
        <v>-9</v>
      </c>
      <c r="L17" s="26">
        <v>6</v>
      </c>
      <c r="M17" s="26">
        <v>6</v>
      </c>
      <c r="N17" s="26">
        <f t="shared" si="2"/>
        <v>0</v>
      </c>
      <c r="O17" s="26">
        <v>14</v>
      </c>
      <c r="P17" s="26">
        <v>23</v>
      </c>
      <c r="Q17" s="26">
        <f t="shared" si="3"/>
        <v>-9</v>
      </c>
      <c r="R17" s="26">
        <v>9</v>
      </c>
      <c r="S17" s="26">
        <v>12</v>
      </c>
      <c r="T17" s="26">
        <f t="shared" si="4"/>
        <v>-3</v>
      </c>
      <c r="U17" s="26">
        <v>5</v>
      </c>
      <c r="V17" s="26">
        <v>1000</v>
      </c>
      <c r="W17" s="75">
        <v>852.35</v>
      </c>
      <c r="X17" s="71">
        <v>776.66</v>
      </c>
      <c r="Y17" s="71">
        <f t="shared" si="5"/>
        <v>-223.34</v>
      </c>
      <c r="Z17" s="107">
        <v>10</v>
      </c>
      <c r="AA17" s="107">
        <v>3</v>
      </c>
      <c r="AB17" s="76">
        <v>4</v>
      </c>
      <c r="AC17" s="76">
        <v>3</v>
      </c>
      <c r="AD17" s="76">
        <v>16</v>
      </c>
      <c r="AE17" s="76">
        <v>0</v>
      </c>
      <c r="AF17" s="76">
        <v>10</v>
      </c>
      <c r="AG17" s="76">
        <v>16</v>
      </c>
      <c r="AH17" s="76">
        <v>5</v>
      </c>
      <c r="AI17" s="75">
        <v>11</v>
      </c>
      <c r="XEP17"/>
    </row>
    <row r="18" s="71" customFormat="1" customHeight="1" spans="1:16370">
      <c r="A18" s="25">
        <v>16</v>
      </c>
      <c r="B18" s="25">
        <v>106399</v>
      </c>
      <c r="C18" s="25" t="s">
        <v>94</v>
      </c>
      <c r="D18" s="111" t="s">
        <v>89</v>
      </c>
      <c r="E18" s="25" t="s">
        <v>75</v>
      </c>
      <c r="F18" s="26">
        <v>84</v>
      </c>
      <c r="G18" s="26">
        <v>53</v>
      </c>
      <c r="H18" s="26">
        <f t="shared" si="0"/>
        <v>31</v>
      </c>
      <c r="I18" s="26">
        <v>17</v>
      </c>
      <c r="J18" s="26">
        <v>21</v>
      </c>
      <c r="K18" s="26">
        <f t="shared" si="1"/>
        <v>4</v>
      </c>
      <c r="L18" s="26">
        <v>6</v>
      </c>
      <c r="M18" s="26">
        <v>6</v>
      </c>
      <c r="N18" s="26">
        <f t="shared" si="2"/>
        <v>0</v>
      </c>
      <c r="O18" s="26">
        <v>7</v>
      </c>
      <c r="P18" s="26">
        <v>2</v>
      </c>
      <c r="Q18" s="26">
        <f t="shared" si="3"/>
        <v>5</v>
      </c>
      <c r="R18" s="26">
        <v>6</v>
      </c>
      <c r="S18" s="26">
        <v>6</v>
      </c>
      <c r="T18" s="26">
        <f t="shared" si="4"/>
        <v>0</v>
      </c>
      <c r="U18" s="26">
        <v>5</v>
      </c>
      <c r="V18" s="26">
        <v>1202</v>
      </c>
      <c r="W18" s="75">
        <v>831.6</v>
      </c>
      <c r="X18" s="71">
        <v>544.93</v>
      </c>
      <c r="Y18" s="71">
        <f t="shared" si="5"/>
        <v>-657.07</v>
      </c>
      <c r="Z18" s="107">
        <v>10</v>
      </c>
      <c r="AA18" s="107">
        <v>1</v>
      </c>
      <c r="AB18" s="76">
        <v>4</v>
      </c>
      <c r="AC18" s="76">
        <v>3</v>
      </c>
      <c r="AD18" s="76">
        <v>16</v>
      </c>
      <c r="AE18" s="76">
        <v>0</v>
      </c>
      <c r="AF18" s="76">
        <v>2</v>
      </c>
      <c r="AG18" s="76">
        <v>16</v>
      </c>
      <c r="AH18" s="76">
        <v>15</v>
      </c>
      <c r="AI18" s="75">
        <v>11</v>
      </c>
      <c r="XEP18"/>
    </row>
    <row r="19" s="71" customFormat="1" customHeight="1" spans="1:16370">
      <c r="A19" s="25">
        <v>17</v>
      </c>
      <c r="B19" s="25">
        <v>107658</v>
      </c>
      <c r="C19" s="25" t="s">
        <v>95</v>
      </c>
      <c r="D19" s="111" t="s">
        <v>89</v>
      </c>
      <c r="E19" s="25" t="s">
        <v>75</v>
      </c>
      <c r="F19" s="26">
        <v>112</v>
      </c>
      <c r="G19" s="26">
        <v>123</v>
      </c>
      <c r="H19" s="26">
        <f t="shared" si="0"/>
        <v>-11</v>
      </c>
      <c r="I19" s="26">
        <v>18</v>
      </c>
      <c r="J19" s="26">
        <v>20</v>
      </c>
      <c r="K19" s="26">
        <f t="shared" si="1"/>
        <v>2</v>
      </c>
      <c r="L19" s="26">
        <v>7</v>
      </c>
      <c r="M19" s="26">
        <v>6</v>
      </c>
      <c r="N19" s="26">
        <f t="shared" si="2"/>
        <v>1</v>
      </c>
      <c r="O19" s="26">
        <v>8</v>
      </c>
      <c r="P19" s="26">
        <v>12</v>
      </c>
      <c r="Q19" s="26">
        <f t="shared" si="3"/>
        <v>-4</v>
      </c>
      <c r="R19" s="26">
        <v>16</v>
      </c>
      <c r="S19" s="26">
        <v>20</v>
      </c>
      <c r="T19" s="26">
        <f t="shared" si="4"/>
        <v>-4</v>
      </c>
      <c r="U19" s="26">
        <v>5</v>
      </c>
      <c r="V19" s="26">
        <v>1000</v>
      </c>
      <c r="W19" s="75">
        <v>1270.24</v>
      </c>
      <c r="X19" s="71">
        <v>0</v>
      </c>
      <c r="Y19" s="71">
        <f t="shared" si="5"/>
        <v>-1000</v>
      </c>
      <c r="Z19" s="107">
        <v>10</v>
      </c>
      <c r="AA19" s="107">
        <v>1</v>
      </c>
      <c r="AB19" s="76">
        <f>AC19</f>
        <v>5</v>
      </c>
      <c r="AC19" s="76">
        <v>5</v>
      </c>
      <c r="AD19" s="76">
        <v>16</v>
      </c>
      <c r="AE19" s="76">
        <v>1</v>
      </c>
      <c r="AF19" s="76">
        <v>2</v>
      </c>
      <c r="AG19" s="76">
        <v>16</v>
      </c>
      <c r="AH19" s="76">
        <v>1</v>
      </c>
      <c r="AI19" s="75">
        <v>11</v>
      </c>
      <c r="XEP19"/>
    </row>
    <row r="20" s="71" customFormat="1" customHeight="1" spans="1:16370">
      <c r="A20" s="25">
        <v>18</v>
      </c>
      <c r="B20" s="25">
        <v>339</v>
      </c>
      <c r="C20" s="25" t="s">
        <v>96</v>
      </c>
      <c r="D20" s="111" t="s">
        <v>97</v>
      </c>
      <c r="E20" s="25" t="s">
        <v>75</v>
      </c>
      <c r="F20" s="26">
        <v>86</v>
      </c>
      <c r="G20" s="26">
        <v>90</v>
      </c>
      <c r="H20" s="26">
        <f t="shared" si="0"/>
        <v>-4</v>
      </c>
      <c r="I20" s="26">
        <v>15</v>
      </c>
      <c r="J20" s="26">
        <v>13</v>
      </c>
      <c r="K20" s="26">
        <f t="shared" si="1"/>
        <v>-2</v>
      </c>
      <c r="L20" s="26">
        <v>5</v>
      </c>
      <c r="M20" s="26">
        <v>4</v>
      </c>
      <c r="N20" s="26">
        <f t="shared" si="2"/>
        <v>1</v>
      </c>
      <c r="O20" s="26">
        <v>6</v>
      </c>
      <c r="P20" s="26">
        <v>3</v>
      </c>
      <c r="Q20" s="26">
        <f t="shared" si="3"/>
        <v>3</v>
      </c>
      <c r="R20" s="26">
        <v>16</v>
      </c>
      <c r="S20" s="26">
        <v>18</v>
      </c>
      <c r="T20" s="26">
        <f t="shared" si="4"/>
        <v>-2</v>
      </c>
      <c r="U20" s="26">
        <v>4</v>
      </c>
      <c r="V20" s="26">
        <v>4487</v>
      </c>
      <c r="W20" s="75">
        <v>1056.7</v>
      </c>
      <c r="X20" s="71">
        <v>3967.54</v>
      </c>
      <c r="Y20" s="71">
        <f t="shared" si="5"/>
        <v>-519.46</v>
      </c>
      <c r="Z20" s="107">
        <v>9</v>
      </c>
      <c r="AA20" s="107">
        <v>0</v>
      </c>
      <c r="AB20" s="76">
        <v>4</v>
      </c>
      <c r="AC20" s="76">
        <v>3</v>
      </c>
      <c r="AD20" s="76">
        <v>14</v>
      </c>
      <c r="AE20" s="76">
        <v>0</v>
      </c>
      <c r="AF20" s="76">
        <v>46</v>
      </c>
      <c r="AG20" s="76">
        <v>26</v>
      </c>
      <c r="AH20" s="76">
        <v>10</v>
      </c>
      <c r="AI20" s="75">
        <v>9</v>
      </c>
      <c r="XEP20"/>
    </row>
    <row r="21" s="71" customFormat="1" customHeight="1" spans="1:16370">
      <c r="A21" s="25">
        <v>19</v>
      </c>
      <c r="B21" s="25">
        <v>359</v>
      </c>
      <c r="C21" s="25" t="s">
        <v>98</v>
      </c>
      <c r="D21" s="111" t="s">
        <v>97</v>
      </c>
      <c r="E21" s="25" t="s">
        <v>75</v>
      </c>
      <c r="F21" s="26">
        <v>89</v>
      </c>
      <c r="G21" s="26">
        <v>86</v>
      </c>
      <c r="H21" s="26">
        <f t="shared" si="0"/>
        <v>3</v>
      </c>
      <c r="I21" s="26">
        <v>18</v>
      </c>
      <c r="J21" s="26">
        <v>6</v>
      </c>
      <c r="K21" s="26">
        <f t="shared" si="1"/>
        <v>-12</v>
      </c>
      <c r="L21" s="26">
        <v>5</v>
      </c>
      <c r="M21" s="26">
        <v>2</v>
      </c>
      <c r="N21" s="26">
        <f t="shared" si="2"/>
        <v>3</v>
      </c>
      <c r="O21" s="26">
        <v>6</v>
      </c>
      <c r="P21" s="26">
        <v>0</v>
      </c>
      <c r="Q21" s="26">
        <f t="shared" si="3"/>
        <v>6</v>
      </c>
      <c r="R21" s="26">
        <v>4</v>
      </c>
      <c r="S21" s="26">
        <v>8</v>
      </c>
      <c r="T21" s="26">
        <f t="shared" si="4"/>
        <v>-4</v>
      </c>
      <c r="U21" s="26">
        <v>4</v>
      </c>
      <c r="V21" s="26">
        <v>3415</v>
      </c>
      <c r="W21" s="75">
        <v>1082.41</v>
      </c>
      <c r="X21" s="71">
        <v>1870.54</v>
      </c>
      <c r="Y21" s="71">
        <f t="shared" si="5"/>
        <v>-1544.46</v>
      </c>
      <c r="Z21" s="107">
        <v>9</v>
      </c>
      <c r="AA21" s="107">
        <v>1</v>
      </c>
      <c r="AB21" s="76">
        <v>4</v>
      </c>
      <c r="AC21" s="76">
        <v>3</v>
      </c>
      <c r="AD21" s="76">
        <v>14</v>
      </c>
      <c r="AE21" s="76">
        <v>0</v>
      </c>
      <c r="AF21" s="76">
        <v>9</v>
      </c>
      <c r="AG21" s="76">
        <v>14</v>
      </c>
      <c r="AH21" s="76">
        <v>1</v>
      </c>
      <c r="AI21" s="75">
        <v>9</v>
      </c>
      <c r="XEP21"/>
    </row>
    <row r="22" s="71" customFormat="1" customHeight="1" spans="1:16370">
      <c r="A22" s="25">
        <v>20</v>
      </c>
      <c r="B22" s="25">
        <v>726</v>
      </c>
      <c r="C22" s="25" t="s">
        <v>99</v>
      </c>
      <c r="D22" s="111" t="s">
        <v>97</v>
      </c>
      <c r="E22" s="25" t="s">
        <v>75</v>
      </c>
      <c r="F22" s="26">
        <v>90</v>
      </c>
      <c r="G22" s="26">
        <v>54</v>
      </c>
      <c r="H22" s="26">
        <f t="shared" si="0"/>
        <v>36</v>
      </c>
      <c r="I22" s="26">
        <v>16</v>
      </c>
      <c r="J22" s="26">
        <v>5</v>
      </c>
      <c r="K22" s="26">
        <f t="shared" si="1"/>
        <v>-11</v>
      </c>
      <c r="L22" s="26">
        <v>6</v>
      </c>
      <c r="M22" s="26">
        <v>4</v>
      </c>
      <c r="N22" s="26">
        <f t="shared" si="2"/>
        <v>2</v>
      </c>
      <c r="O22" s="26">
        <v>6</v>
      </c>
      <c r="P22" s="26">
        <v>0</v>
      </c>
      <c r="Q22" s="26">
        <f t="shared" si="3"/>
        <v>6</v>
      </c>
      <c r="R22" s="26">
        <v>5</v>
      </c>
      <c r="S22" s="26">
        <v>9</v>
      </c>
      <c r="T22" s="26">
        <f t="shared" si="4"/>
        <v>-4</v>
      </c>
      <c r="U22" s="26">
        <v>4</v>
      </c>
      <c r="V22" s="26">
        <v>7765</v>
      </c>
      <c r="W22" s="75">
        <v>1717.36</v>
      </c>
      <c r="X22" s="71">
        <v>8608.55</v>
      </c>
      <c r="Y22" s="71">
        <f t="shared" si="5"/>
        <v>843.549999999999</v>
      </c>
      <c r="Z22" s="107">
        <v>9</v>
      </c>
      <c r="AA22" s="107">
        <v>6</v>
      </c>
      <c r="AB22" s="76">
        <v>4</v>
      </c>
      <c r="AC22" s="76">
        <v>3</v>
      </c>
      <c r="AD22" s="76">
        <v>14</v>
      </c>
      <c r="AE22" s="76">
        <v>2</v>
      </c>
      <c r="AF22" s="76">
        <v>7</v>
      </c>
      <c r="AG22" s="76">
        <v>14</v>
      </c>
      <c r="AH22" s="76">
        <v>7</v>
      </c>
      <c r="AI22" s="75">
        <v>9</v>
      </c>
      <c r="XEP22"/>
    </row>
    <row r="23" s="71" customFormat="1" customHeight="1" spans="1:16370">
      <c r="A23" s="25">
        <v>21</v>
      </c>
      <c r="B23" s="25">
        <v>727</v>
      </c>
      <c r="C23" s="25" t="s">
        <v>100</v>
      </c>
      <c r="D23" s="111" t="s">
        <v>97</v>
      </c>
      <c r="E23" s="25" t="s">
        <v>75</v>
      </c>
      <c r="F23" s="26">
        <v>70</v>
      </c>
      <c r="G23" s="26">
        <v>34</v>
      </c>
      <c r="H23" s="26">
        <f t="shared" si="0"/>
        <v>36</v>
      </c>
      <c r="I23" s="26">
        <v>21</v>
      </c>
      <c r="J23" s="26">
        <v>13</v>
      </c>
      <c r="K23" s="26">
        <f t="shared" si="1"/>
        <v>-8</v>
      </c>
      <c r="L23" s="26">
        <v>4</v>
      </c>
      <c r="M23" s="26">
        <v>6</v>
      </c>
      <c r="N23" s="26">
        <f t="shared" si="2"/>
        <v>-2</v>
      </c>
      <c r="O23" s="26">
        <v>9</v>
      </c>
      <c r="P23" s="26">
        <v>16</v>
      </c>
      <c r="Q23" s="26">
        <f t="shared" si="3"/>
        <v>-7</v>
      </c>
      <c r="R23" s="26">
        <v>8</v>
      </c>
      <c r="S23" s="26">
        <v>13</v>
      </c>
      <c r="T23" s="26">
        <f t="shared" si="4"/>
        <v>-5</v>
      </c>
      <c r="U23" s="26">
        <v>4</v>
      </c>
      <c r="V23" s="26">
        <v>1959</v>
      </c>
      <c r="W23" s="75">
        <v>465.3</v>
      </c>
      <c r="X23" s="71">
        <v>1120.57</v>
      </c>
      <c r="Y23" s="71">
        <f t="shared" si="5"/>
        <v>-838.43</v>
      </c>
      <c r="Z23" s="107">
        <v>9</v>
      </c>
      <c r="AA23" s="107">
        <v>1</v>
      </c>
      <c r="AB23" s="76">
        <f>AC23</f>
        <v>4</v>
      </c>
      <c r="AC23" s="76">
        <v>4</v>
      </c>
      <c r="AD23" s="76">
        <v>14</v>
      </c>
      <c r="AE23" s="76">
        <v>0</v>
      </c>
      <c r="AF23" s="76">
        <v>17</v>
      </c>
      <c r="AG23" s="76">
        <v>16</v>
      </c>
      <c r="AH23" s="76">
        <v>0</v>
      </c>
      <c r="AI23" s="75">
        <v>7</v>
      </c>
      <c r="XEP23"/>
    </row>
    <row r="24" s="71" customFormat="1" customHeight="1" spans="1:16370">
      <c r="A24" s="25">
        <v>22</v>
      </c>
      <c r="B24" s="25">
        <v>105267</v>
      </c>
      <c r="C24" s="25" t="s">
        <v>101</v>
      </c>
      <c r="D24" s="111" t="s">
        <v>97</v>
      </c>
      <c r="E24" s="25" t="s">
        <v>75</v>
      </c>
      <c r="F24" s="26">
        <v>90</v>
      </c>
      <c r="G24" s="26">
        <v>84</v>
      </c>
      <c r="H24" s="26">
        <f t="shared" si="0"/>
        <v>6</v>
      </c>
      <c r="I24" s="26">
        <v>17</v>
      </c>
      <c r="J24" s="26">
        <v>13</v>
      </c>
      <c r="K24" s="26">
        <f t="shared" si="1"/>
        <v>-4</v>
      </c>
      <c r="L24" s="26">
        <v>5</v>
      </c>
      <c r="M24" s="26">
        <v>3</v>
      </c>
      <c r="N24" s="26">
        <f t="shared" si="2"/>
        <v>2</v>
      </c>
      <c r="O24" s="26">
        <v>8</v>
      </c>
      <c r="P24" s="26">
        <v>12</v>
      </c>
      <c r="Q24" s="26">
        <f t="shared" si="3"/>
        <v>-4</v>
      </c>
      <c r="R24" s="26">
        <v>8</v>
      </c>
      <c r="S24" s="26">
        <v>14</v>
      </c>
      <c r="T24" s="26">
        <f t="shared" si="4"/>
        <v>-6</v>
      </c>
      <c r="U24" s="26">
        <v>4</v>
      </c>
      <c r="V24" s="26">
        <v>1590</v>
      </c>
      <c r="W24" s="75">
        <v>542.89</v>
      </c>
      <c r="X24" s="71">
        <v>1087</v>
      </c>
      <c r="Y24" s="71">
        <f t="shared" si="5"/>
        <v>-503</v>
      </c>
      <c r="Z24" s="107">
        <v>9</v>
      </c>
      <c r="AA24" s="107">
        <v>0</v>
      </c>
      <c r="AB24" s="76">
        <v>4</v>
      </c>
      <c r="AC24" s="76">
        <v>3</v>
      </c>
      <c r="AD24" s="76">
        <v>14</v>
      </c>
      <c r="AE24" s="76">
        <v>0</v>
      </c>
      <c r="AF24" s="76">
        <v>5</v>
      </c>
      <c r="AG24" s="76">
        <v>14</v>
      </c>
      <c r="AH24" s="76">
        <v>7</v>
      </c>
      <c r="AI24" s="75">
        <v>9</v>
      </c>
      <c r="XEP24"/>
    </row>
    <row r="25" s="71" customFormat="1" customHeight="1" spans="1:16370">
      <c r="A25" s="25">
        <v>23</v>
      </c>
      <c r="B25" s="25">
        <v>311</v>
      </c>
      <c r="C25" s="25" t="s">
        <v>102</v>
      </c>
      <c r="D25" s="111" t="s">
        <v>103</v>
      </c>
      <c r="E25" s="25" t="s">
        <v>75</v>
      </c>
      <c r="F25" s="26">
        <v>72</v>
      </c>
      <c r="G25" s="26">
        <v>57</v>
      </c>
      <c r="H25" s="26">
        <f t="shared" si="0"/>
        <v>15</v>
      </c>
      <c r="I25" s="26">
        <v>13</v>
      </c>
      <c r="J25" s="26">
        <v>9</v>
      </c>
      <c r="K25" s="26">
        <f t="shared" si="1"/>
        <v>-4</v>
      </c>
      <c r="L25" s="26">
        <v>6</v>
      </c>
      <c r="M25" s="26">
        <v>1</v>
      </c>
      <c r="N25" s="26">
        <f t="shared" si="2"/>
        <v>5</v>
      </c>
      <c r="O25" s="26">
        <v>4</v>
      </c>
      <c r="P25" s="26">
        <v>0</v>
      </c>
      <c r="Q25" s="26">
        <f t="shared" si="3"/>
        <v>4</v>
      </c>
      <c r="R25" s="26">
        <v>4</v>
      </c>
      <c r="S25" s="26">
        <v>4</v>
      </c>
      <c r="T25" s="26">
        <f t="shared" si="4"/>
        <v>0</v>
      </c>
      <c r="U25" s="26">
        <v>4</v>
      </c>
      <c r="V25" s="85">
        <v>39544</v>
      </c>
      <c r="W25" s="75">
        <v>5311.3</v>
      </c>
      <c r="X25" s="71">
        <v>34945.91</v>
      </c>
      <c r="Y25" s="71">
        <f t="shared" si="5"/>
        <v>-4598.09</v>
      </c>
      <c r="Z25" s="107">
        <v>8</v>
      </c>
      <c r="AA25" s="107">
        <v>1</v>
      </c>
      <c r="AB25" s="76">
        <f>AC25</f>
        <v>3</v>
      </c>
      <c r="AC25" s="76">
        <v>3</v>
      </c>
      <c r="AD25" s="76">
        <v>13</v>
      </c>
      <c r="AE25" s="76">
        <v>0</v>
      </c>
      <c r="AF25" s="76">
        <v>29</v>
      </c>
      <c r="AG25" s="76">
        <v>20</v>
      </c>
      <c r="AH25" s="76">
        <v>0</v>
      </c>
      <c r="AI25" s="75">
        <v>7</v>
      </c>
      <c r="XEP25"/>
    </row>
    <row r="26" s="71" customFormat="1" customHeight="1" spans="1:16370">
      <c r="A26" s="25">
        <v>24</v>
      </c>
      <c r="B26" s="25">
        <v>570</v>
      </c>
      <c r="C26" s="25" t="s">
        <v>104</v>
      </c>
      <c r="D26" s="111" t="s">
        <v>103</v>
      </c>
      <c r="E26" s="25" t="s">
        <v>75</v>
      </c>
      <c r="F26" s="26">
        <v>92</v>
      </c>
      <c r="G26" s="26">
        <v>79</v>
      </c>
      <c r="H26" s="26">
        <f t="shared" si="0"/>
        <v>13</v>
      </c>
      <c r="I26" s="26">
        <v>16</v>
      </c>
      <c r="J26" s="26">
        <v>17</v>
      </c>
      <c r="K26" s="26">
        <f t="shared" si="1"/>
        <v>1</v>
      </c>
      <c r="L26" s="26">
        <v>5</v>
      </c>
      <c r="M26" s="26">
        <v>2</v>
      </c>
      <c r="N26" s="26">
        <f t="shared" si="2"/>
        <v>3</v>
      </c>
      <c r="O26" s="26">
        <v>4</v>
      </c>
      <c r="P26" s="26">
        <v>2</v>
      </c>
      <c r="Q26" s="26">
        <f t="shared" si="3"/>
        <v>2</v>
      </c>
      <c r="R26" s="26">
        <v>9</v>
      </c>
      <c r="S26" s="26">
        <v>11</v>
      </c>
      <c r="T26" s="26">
        <f t="shared" si="4"/>
        <v>-2</v>
      </c>
      <c r="U26" s="26">
        <v>4</v>
      </c>
      <c r="V26" s="26">
        <v>2283</v>
      </c>
      <c r="W26" s="75">
        <v>972.97</v>
      </c>
      <c r="X26" s="71">
        <v>2358.27</v>
      </c>
      <c r="Y26" s="71">
        <f t="shared" si="5"/>
        <v>75.27</v>
      </c>
      <c r="Z26" s="107">
        <v>8</v>
      </c>
      <c r="AA26" s="107">
        <v>0</v>
      </c>
      <c r="AB26" s="76">
        <f t="shared" ref="AB26:AB35" si="7">AC26</f>
        <v>3</v>
      </c>
      <c r="AC26" s="76">
        <v>3</v>
      </c>
      <c r="AD26" s="76">
        <v>13</v>
      </c>
      <c r="AE26" s="76">
        <v>2</v>
      </c>
      <c r="AF26" s="76">
        <v>7</v>
      </c>
      <c r="AG26" s="76">
        <v>12</v>
      </c>
      <c r="AH26" s="76">
        <v>10</v>
      </c>
      <c r="AI26" s="75">
        <v>7</v>
      </c>
      <c r="XEP26"/>
    </row>
    <row r="27" s="71" customFormat="1" customHeight="1" spans="1:16370">
      <c r="A27" s="25">
        <v>25</v>
      </c>
      <c r="B27" s="25">
        <v>347</v>
      </c>
      <c r="C27" s="25" t="s">
        <v>105</v>
      </c>
      <c r="D27" s="111" t="s">
        <v>103</v>
      </c>
      <c r="E27" s="25" t="s">
        <v>75</v>
      </c>
      <c r="F27" s="26">
        <v>70</v>
      </c>
      <c r="G27" s="26">
        <v>32</v>
      </c>
      <c r="H27" s="26">
        <f t="shared" si="0"/>
        <v>38</v>
      </c>
      <c r="I27" s="26">
        <v>14</v>
      </c>
      <c r="J27" s="26">
        <v>5</v>
      </c>
      <c r="K27" s="26">
        <f t="shared" si="1"/>
        <v>-9</v>
      </c>
      <c r="L27" s="26">
        <v>6</v>
      </c>
      <c r="M27" s="26">
        <v>3</v>
      </c>
      <c r="N27" s="26">
        <f t="shared" si="2"/>
        <v>3</v>
      </c>
      <c r="O27" s="26">
        <v>4</v>
      </c>
      <c r="P27" s="26">
        <v>2</v>
      </c>
      <c r="Q27" s="26">
        <f t="shared" si="3"/>
        <v>2</v>
      </c>
      <c r="R27" s="26">
        <v>5</v>
      </c>
      <c r="S27" s="26">
        <v>7</v>
      </c>
      <c r="T27" s="26">
        <f t="shared" si="4"/>
        <v>-2</v>
      </c>
      <c r="U27" s="26">
        <v>4</v>
      </c>
      <c r="V27" s="85">
        <v>4060</v>
      </c>
      <c r="W27" s="75">
        <v>679.58</v>
      </c>
      <c r="X27" s="71">
        <v>1529.4</v>
      </c>
      <c r="Y27" s="71">
        <f t="shared" si="5"/>
        <v>-2530.6</v>
      </c>
      <c r="Z27" s="107">
        <v>8</v>
      </c>
      <c r="AA27" s="107">
        <v>2</v>
      </c>
      <c r="AB27" s="76">
        <f t="shared" si="7"/>
        <v>3</v>
      </c>
      <c r="AC27" s="76">
        <v>3</v>
      </c>
      <c r="AD27" s="76">
        <v>13</v>
      </c>
      <c r="AE27" s="76">
        <v>0</v>
      </c>
      <c r="AF27" s="76">
        <v>11</v>
      </c>
      <c r="AG27" s="76">
        <v>14</v>
      </c>
      <c r="AH27" s="76">
        <v>0</v>
      </c>
      <c r="AI27" s="75">
        <v>7</v>
      </c>
      <c r="XEP27"/>
    </row>
    <row r="28" s="71" customFormat="1" customHeight="1" spans="1:16370">
      <c r="A28" s="25">
        <v>26</v>
      </c>
      <c r="B28" s="25">
        <v>752</v>
      </c>
      <c r="C28" s="25" t="s">
        <v>106</v>
      </c>
      <c r="D28" s="111" t="s">
        <v>103</v>
      </c>
      <c r="E28" s="25" t="s">
        <v>75</v>
      </c>
      <c r="F28" s="26">
        <v>82</v>
      </c>
      <c r="G28" s="26">
        <v>102</v>
      </c>
      <c r="H28" s="26">
        <f t="shared" si="0"/>
        <v>-20</v>
      </c>
      <c r="I28" s="26">
        <v>15</v>
      </c>
      <c r="J28" s="26">
        <v>11</v>
      </c>
      <c r="K28" s="26">
        <f t="shared" si="1"/>
        <v>-4</v>
      </c>
      <c r="L28" s="26">
        <v>4</v>
      </c>
      <c r="M28" s="26">
        <v>5</v>
      </c>
      <c r="N28" s="26">
        <f t="shared" si="2"/>
        <v>-1</v>
      </c>
      <c r="O28" s="26">
        <v>4</v>
      </c>
      <c r="P28" s="26">
        <v>6</v>
      </c>
      <c r="Q28" s="26">
        <f t="shared" si="3"/>
        <v>-2</v>
      </c>
      <c r="R28" s="26">
        <v>4</v>
      </c>
      <c r="S28" s="26">
        <v>3</v>
      </c>
      <c r="T28" s="26">
        <f t="shared" si="4"/>
        <v>1</v>
      </c>
      <c r="U28" s="26">
        <v>4</v>
      </c>
      <c r="V28" s="26">
        <v>1593</v>
      </c>
      <c r="W28" s="75">
        <v>665.87</v>
      </c>
      <c r="X28" s="71">
        <v>754.95</v>
      </c>
      <c r="Y28" s="71">
        <f t="shared" si="5"/>
        <v>-838.05</v>
      </c>
      <c r="Z28" s="107">
        <v>8</v>
      </c>
      <c r="AA28" s="107">
        <v>1</v>
      </c>
      <c r="AB28" s="76">
        <f t="shared" si="7"/>
        <v>3</v>
      </c>
      <c r="AC28" s="76">
        <v>3</v>
      </c>
      <c r="AD28" s="76">
        <v>13</v>
      </c>
      <c r="AE28" s="76">
        <v>0</v>
      </c>
      <c r="AF28" s="76">
        <v>6</v>
      </c>
      <c r="AG28" s="76">
        <v>12</v>
      </c>
      <c r="AH28" s="76">
        <v>0</v>
      </c>
      <c r="AI28" s="75">
        <v>7</v>
      </c>
      <c r="XEP28"/>
    </row>
    <row r="29" s="71" customFormat="1" customHeight="1" spans="1:16370">
      <c r="A29" s="25">
        <v>27</v>
      </c>
      <c r="B29" s="25">
        <v>102565</v>
      </c>
      <c r="C29" s="25" t="s">
        <v>107</v>
      </c>
      <c r="D29" s="111" t="s">
        <v>103</v>
      </c>
      <c r="E29" s="25" t="s">
        <v>75</v>
      </c>
      <c r="F29" s="26">
        <v>93</v>
      </c>
      <c r="G29" s="26">
        <v>57</v>
      </c>
      <c r="H29" s="26">
        <f t="shared" si="0"/>
        <v>36</v>
      </c>
      <c r="I29" s="26">
        <v>13</v>
      </c>
      <c r="J29" s="26">
        <v>7</v>
      </c>
      <c r="K29" s="26">
        <f t="shared" si="1"/>
        <v>-6</v>
      </c>
      <c r="L29" s="26">
        <v>6</v>
      </c>
      <c r="M29" s="26">
        <v>10</v>
      </c>
      <c r="N29" s="26">
        <f t="shared" si="2"/>
        <v>-4</v>
      </c>
      <c r="O29" s="26">
        <v>8</v>
      </c>
      <c r="P29" s="26">
        <v>13</v>
      </c>
      <c r="Q29" s="26">
        <f t="shared" si="3"/>
        <v>-5</v>
      </c>
      <c r="R29" s="26">
        <v>4</v>
      </c>
      <c r="S29" s="26">
        <v>5</v>
      </c>
      <c r="T29" s="26">
        <f t="shared" si="4"/>
        <v>-1</v>
      </c>
      <c r="U29" s="26">
        <v>4</v>
      </c>
      <c r="V29" s="26">
        <v>2610</v>
      </c>
      <c r="W29" s="75">
        <v>666.49</v>
      </c>
      <c r="X29" s="71">
        <v>1973.33</v>
      </c>
      <c r="Y29" s="71">
        <f t="shared" si="5"/>
        <v>-636.67</v>
      </c>
      <c r="Z29" s="107">
        <v>8</v>
      </c>
      <c r="AA29" s="107">
        <v>5</v>
      </c>
      <c r="AB29" s="76">
        <f t="shared" si="7"/>
        <v>3</v>
      </c>
      <c r="AC29" s="76">
        <v>3</v>
      </c>
      <c r="AD29" s="76">
        <v>13</v>
      </c>
      <c r="AE29" s="76">
        <v>0</v>
      </c>
      <c r="AF29" s="76">
        <v>5</v>
      </c>
      <c r="AG29" s="76">
        <v>12</v>
      </c>
      <c r="AH29" s="76">
        <v>34</v>
      </c>
      <c r="AI29" s="75">
        <v>9</v>
      </c>
      <c r="XEP29"/>
    </row>
    <row r="30" s="71" customFormat="1" customHeight="1" spans="1:16370">
      <c r="A30" s="25">
        <v>28</v>
      </c>
      <c r="B30" s="25">
        <v>104429</v>
      </c>
      <c r="C30" s="25" t="s">
        <v>108</v>
      </c>
      <c r="D30" s="111" t="s">
        <v>103</v>
      </c>
      <c r="E30" s="25" t="s">
        <v>75</v>
      </c>
      <c r="F30" s="26">
        <v>72</v>
      </c>
      <c r="G30" s="26">
        <v>73</v>
      </c>
      <c r="H30" s="26">
        <f t="shared" si="0"/>
        <v>-1</v>
      </c>
      <c r="I30" s="26">
        <v>18</v>
      </c>
      <c r="J30" s="26">
        <v>18</v>
      </c>
      <c r="K30" s="26">
        <f t="shared" si="1"/>
        <v>0</v>
      </c>
      <c r="L30" s="26">
        <v>5</v>
      </c>
      <c r="M30" s="26">
        <v>3</v>
      </c>
      <c r="N30" s="26">
        <f t="shared" si="2"/>
        <v>2</v>
      </c>
      <c r="O30" s="26">
        <v>6</v>
      </c>
      <c r="P30" s="26">
        <v>0</v>
      </c>
      <c r="Q30" s="26">
        <f t="shared" si="3"/>
        <v>6</v>
      </c>
      <c r="R30" s="26">
        <v>4</v>
      </c>
      <c r="S30" s="26">
        <v>5</v>
      </c>
      <c r="T30" s="26">
        <f t="shared" si="4"/>
        <v>-1</v>
      </c>
      <c r="U30" s="26">
        <v>4</v>
      </c>
      <c r="V30" s="26">
        <v>1203</v>
      </c>
      <c r="W30" s="75">
        <v>267.18</v>
      </c>
      <c r="X30" s="71">
        <v>600.75</v>
      </c>
      <c r="Y30" s="71">
        <f t="shared" si="5"/>
        <v>-602.25</v>
      </c>
      <c r="Z30" s="107">
        <v>8</v>
      </c>
      <c r="AA30" s="107">
        <v>-1</v>
      </c>
      <c r="AB30" s="76">
        <f t="shared" si="7"/>
        <v>3</v>
      </c>
      <c r="AC30" s="76">
        <v>3</v>
      </c>
      <c r="AD30" s="76">
        <v>13</v>
      </c>
      <c r="AE30" s="76">
        <v>0</v>
      </c>
      <c r="AF30" s="76">
        <v>11</v>
      </c>
      <c r="AG30" s="76">
        <v>12</v>
      </c>
      <c r="AH30" s="76">
        <v>1</v>
      </c>
      <c r="AI30" s="75">
        <v>7</v>
      </c>
      <c r="XEP30"/>
    </row>
    <row r="31" s="71" customFormat="1" customHeight="1" spans="1:16370">
      <c r="A31" s="25">
        <v>29</v>
      </c>
      <c r="B31" s="25">
        <v>108277</v>
      </c>
      <c r="C31" s="25" t="s">
        <v>109</v>
      </c>
      <c r="D31" s="111" t="s">
        <v>103</v>
      </c>
      <c r="E31" s="25" t="s">
        <v>75</v>
      </c>
      <c r="F31" s="26">
        <v>72</v>
      </c>
      <c r="G31" s="26">
        <v>35</v>
      </c>
      <c r="H31" s="26">
        <f t="shared" si="0"/>
        <v>37</v>
      </c>
      <c r="I31" s="26">
        <v>10</v>
      </c>
      <c r="J31" s="26">
        <v>1</v>
      </c>
      <c r="K31" s="26">
        <f t="shared" si="1"/>
        <v>-9</v>
      </c>
      <c r="L31" s="26">
        <v>6</v>
      </c>
      <c r="M31" s="26">
        <v>1</v>
      </c>
      <c r="N31" s="26">
        <f t="shared" si="2"/>
        <v>5</v>
      </c>
      <c r="O31" s="26">
        <v>4</v>
      </c>
      <c r="P31" s="26">
        <v>3</v>
      </c>
      <c r="Q31" s="26">
        <f t="shared" si="3"/>
        <v>1</v>
      </c>
      <c r="R31" s="26">
        <v>6</v>
      </c>
      <c r="S31" s="26">
        <v>11</v>
      </c>
      <c r="T31" s="26">
        <f t="shared" si="4"/>
        <v>-5</v>
      </c>
      <c r="U31" s="26">
        <v>4</v>
      </c>
      <c r="V31" s="26">
        <v>1000</v>
      </c>
      <c r="W31" s="75">
        <v>386.92</v>
      </c>
      <c r="X31" s="71">
        <v>0</v>
      </c>
      <c r="Y31" s="71">
        <f t="shared" si="5"/>
        <v>-1000</v>
      </c>
      <c r="Z31" s="107">
        <v>8</v>
      </c>
      <c r="AA31" s="107">
        <v>0</v>
      </c>
      <c r="AB31" s="76">
        <f t="shared" si="7"/>
        <v>3</v>
      </c>
      <c r="AC31" s="76">
        <v>3</v>
      </c>
      <c r="AD31" s="76">
        <v>13</v>
      </c>
      <c r="AE31" s="76">
        <v>0</v>
      </c>
      <c r="AF31" s="76">
        <v>0</v>
      </c>
      <c r="AG31" s="76">
        <v>12</v>
      </c>
      <c r="AH31" s="76">
        <v>6</v>
      </c>
      <c r="AI31" s="75">
        <v>7</v>
      </c>
      <c r="XEP31"/>
    </row>
    <row r="32" s="71" customFormat="1" customHeight="1" spans="1:16370">
      <c r="A32" s="25">
        <v>30</v>
      </c>
      <c r="B32" s="25">
        <v>741</v>
      </c>
      <c r="C32" s="25" t="s">
        <v>110</v>
      </c>
      <c r="D32" s="111" t="s">
        <v>111</v>
      </c>
      <c r="E32" s="25" t="s">
        <v>79</v>
      </c>
      <c r="F32" s="26">
        <v>65</v>
      </c>
      <c r="G32" s="26">
        <v>85</v>
      </c>
      <c r="H32" s="26">
        <f t="shared" si="0"/>
        <v>-20</v>
      </c>
      <c r="I32" s="26">
        <v>10</v>
      </c>
      <c r="J32" s="26">
        <v>9</v>
      </c>
      <c r="K32" s="26">
        <f t="shared" si="1"/>
        <v>-1</v>
      </c>
      <c r="L32" s="26">
        <v>5</v>
      </c>
      <c r="M32" s="26">
        <v>1</v>
      </c>
      <c r="N32" s="26">
        <f t="shared" si="2"/>
        <v>4</v>
      </c>
      <c r="O32" s="26">
        <v>4</v>
      </c>
      <c r="P32" s="26">
        <v>2</v>
      </c>
      <c r="Q32" s="26">
        <f t="shared" si="3"/>
        <v>2</v>
      </c>
      <c r="R32" s="26">
        <v>2</v>
      </c>
      <c r="S32" s="26">
        <v>7</v>
      </c>
      <c r="T32" s="26">
        <f t="shared" si="4"/>
        <v>-5</v>
      </c>
      <c r="U32" s="26">
        <v>4</v>
      </c>
      <c r="V32" s="26">
        <v>1207</v>
      </c>
      <c r="W32" s="75">
        <v>465.3</v>
      </c>
      <c r="X32" s="71">
        <v>688.24</v>
      </c>
      <c r="Y32" s="71">
        <f t="shared" si="5"/>
        <v>-518.76</v>
      </c>
      <c r="Z32" s="107">
        <v>7</v>
      </c>
      <c r="AA32" s="107">
        <v>3</v>
      </c>
      <c r="AB32" s="76">
        <f t="shared" si="7"/>
        <v>3</v>
      </c>
      <c r="AC32" s="76">
        <v>3</v>
      </c>
      <c r="AD32" s="76">
        <v>11</v>
      </c>
      <c r="AE32" s="76">
        <v>0</v>
      </c>
      <c r="AF32" s="76">
        <v>2</v>
      </c>
      <c r="AG32" s="76">
        <v>12</v>
      </c>
      <c r="AH32" s="76">
        <v>8</v>
      </c>
      <c r="AI32" s="75">
        <v>7</v>
      </c>
      <c r="XEP32"/>
    </row>
    <row r="33" s="71" customFormat="1" customHeight="1" spans="1:16370">
      <c r="A33" s="25">
        <v>31</v>
      </c>
      <c r="B33" s="25">
        <v>111219</v>
      </c>
      <c r="C33" s="83" t="s">
        <v>112</v>
      </c>
      <c r="D33" s="111" t="s">
        <v>111</v>
      </c>
      <c r="E33" s="25" t="s">
        <v>75</v>
      </c>
      <c r="F33" s="26">
        <v>48</v>
      </c>
      <c r="G33" s="26">
        <v>28</v>
      </c>
      <c r="H33" s="26">
        <f t="shared" si="0"/>
        <v>20</v>
      </c>
      <c r="I33" s="26">
        <v>8</v>
      </c>
      <c r="J33" s="26">
        <v>8</v>
      </c>
      <c r="K33" s="26">
        <f t="shared" si="1"/>
        <v>0</v>
      </c>
      <c r="L33" s="26">
        <v>4</v>
      </c>
      <c r="M33" s="26">
        <v>4</v>
      </c>
      <c r="N33" s="26">
        <f t="shared" si="2"/>
        <v>0</v>
      </c>
      <c r="O33" s="26">
        <v>4</v>
      </c>
      <c r="P33" s="26">
        <v>3</v>
      </c>
      <c r="Q33" s="26">
        <f t="shared" si="3"/>
        <v>1</v>
      </c>
      <c r="R33" s="26">
        <v>2</v>
      </c>
      <c r="S33" s="26">
        <v>4</v>
      </c>
      <c r="T33" s="26">
        <f t="shared" si="4"/>
        <v>-2</v>
      </c>
      <c r="U33" s="26">
        <v>4</v>
      </c>
      <c r="V33" s="26">
        <v>1000</v>
      </c>
      <c r="W33" s="75">
        <v>779.26</v>
      </c>
      <c r="X33" s="71">
        <v>0</v>
      </c>
      <c r="Y33" s="71">
        <f t="shared" si="5"/>
        <v>-1000</v>
      </c>
      <c r="Z33" s="107">
        <v>7</v>
      </c>
      <c r="AA33" s="107">
        <v>0</v>
      </c>
      <c r="AB33" s="76">
        <f t="shared" si="7"/>
        <v>3</v>
      </c>
      <c r="AC33" s="76">
        <v>3</v>
      </c>
      <c r="AD33" s="76">
        <v>11</v>
      </c>
      <c r="AE33" s="76">
        <v>1</v>
      </c>
      <c r="AF33" s="76">
        <v>2</v>
      </c>
      <c r="AG33" s="76">
        <v>11</v>
      </c>
      <c r="AH33" s="76">
        <v>1</v>
      </c>
      <c r="AI33" s="75">
        <v>7</v>
      </c>
      <c r="XEP33"/>
    </row>
    <row r="34" s="71" customFormat="1" customHeight="1" spans="1:16370">
      <c r="A34" s="25"/>
      <c r="B34" s="87">
        <v>111064</v>
      </c>
      <c r="C34" s="113" t="s">
        <v>113</v>
      </c>
      <c r="D34" s="111" t="s">
        <v>111</v>
      </c>
      <c r="E34" s="25" t="s">
        <v>114</v>
      </c>
      <c r="F34" s="26">
        <v>30</v>
      </c>
      <c r="G34" s="26">
        <v>9</v>
      </c>
      <c r="H34" s="26">
        <f t="shared" si="0"/>
        <v>21</v>
      </c>
      <c r="I34" s="26">
        <v>8</v>
      </c>
      <c r="J34" s="26">
        <v>0</v>
      </c>
      <c r="K34" s="26">
        <f t="shared" si="1"/>
        <v>-8</v>
      </c>
      <c r="L34" s="26">
        <v>4</v>
      </c>
      <c r="M34" s="26">
        <v>0</v>
      </c>
      <c r="N34" s="26">
        <f t="shared" si="2"/>
        <v>4</v>
      </c>
      <c r="O34" s="26">
        <v>3</v>
      </c>
      <c r="P34" s="26">
        <v>0</v>
      </c>
      <c r="Q34" s="26">
        <f t="shared" si="3"/>
        <v>3</v>
      </c>
      <c r="R34" s="26">
        <v>2</v>
      </c>
      <c r="S34" s="26">
        <v>1</v>
      </c>
      <c r="T34" s="26">
        <f t="shared" si="4"/>
        <v>1</v>
      </c>
      <c r="U34" s="26">
        <v>4</v>
      </c>
      <c r="V34" s="26">
        <v>1000</v>
      </c>
      <c r="W34" s="75">
        <v>98.9</v>
      </c>
      <c r="X34" s="71">
        <v>0</v>
      </c>
      <c r="Y34" s="71">
        <f t="shared" si="5"/>
        <v>-1000</v>
      </c>
      <c r="Z34" s="107">
        <v>7</v>
      </c>
      <c r="AA34" s="107">
        <v>0</v>
      </c>
      <c r="AB34" s="76">
        <f t="shared" si="7"/>
        <v>3</v>
      </c>
      <c r="AC34" s="76">
        <v>3</v>
      </c>
      <c r="AD34" s="76">
        <v>11</v>
      </c>
      <c r="AE34" s="76">
        <v>0</v>
      </c>
      <c r="AF34" s="76">
        <v>1</v>
      </c>
      <c r="AG34" s="76">
        <v>11</v>
      </c>
      <c r="AH34" s="76">
        <v>0</v>
      </c>
      <c r="AI34" s="75">
        <v>7</v>
      </c>
      <c r="XEP34"/>
    </row>
    <row r="35" s="71" customFormat="1" customHeight="1" spans="1:16370">
      <c r="A35" s="25">
        <v>33</v>
      </c>
      <c r="B35" s="25">
        <v>106066</v>
      </c>
      <c r="C35" s="25" t="s">
        <v>115</v>
      </c>
      <c r="D35" s="111" t="s">
        <v>103</v>
      </c>
      <c r="E35" s="25" t="s">
        <v>116</v>
      </c>
      <c r="F35" s="26">
        <v>72</v>
      </c>
      <c r="G35" s="26">
        <v>133</v>
      </c>
      <c r="H35" s="26">
        <f t="shared" si="0"/>
        <v>-61</v>
      </c>
      <c r="I35" s="26">
        <v>15</v>
      </c>
      <c r="J35" s="26">
        <v>10</v>
      </c>
      <c r="K35" s="26">
        <f t="shared" si="1"/>
        <v>-5</v>
      </c>
      <c r="L35" s="26">
        <v>4</v>
      </c>
      <c r="M35" s="26">
        <v>6</v>
      </c>
      <c r="N35" s="26">
        <f t="shared" si="2"/>
        <v>-2</v>
      </c>
      <c r="O35" s="26">
        <v>4</v>
      </c>
      <c r="P35" s="26">
        <v>2</v>
      </c>
      <c r="Q35" s="26">
        <f t="shared" si="3"/>
        <v>2</v>
      </c>
      <c r="R35" s="26">
        <v>4</v>
      </c>
      <c r="S35" s="26">
        <v>11</v>
      </c>
      <c r="T35" s="26">
        <f t="shared" si="4"/>
        <v>-7</v>
      </c>
      <c r="U35" s="26">
        <v>4</v>
      </c>
      <c r="V35" s="26">
        <v>3085</v>
      </c>
      <c r="W35" s="75">
        <v>1168.2</v>
      </c>
      <c r="X35" s="71">
        <v>2449.23</v>
      </c>
      <c r="Y35" s="71">
        <f t="shared" si="5"/>
        <v>-635.77</v>
      </c>
      <c r="Z35" s="107">
        <v>8</v>
      </c>
      <c r="AA35" s="107">
        <v>1</v>
      </c>
      <c r="AB35" s="76">
        <f t="shared" si="7"/>
        <v>4</v>
      </c>
      <c r="AC35" s="76">
        <v>4</v>
      </c>
      <c r="AD35" s="76">
        <v>13</v>
      </c>
      <c r="AE35" s="76">
        <v>4</v>
      </c>
      <c r="AF35" s="76">
        <v>5</v>
      </c>
      <c r="AG35" s="76">
        <v>7</v>
      </c>
      <c r="AH35" s="76">
        <v>8</v>
      </c>
      <c r="AI35" s="75">
        <v>7</v>
      </c>
      <c r="XEP35"/>
    </row>
    <row r="36" s="71" customFormat="1" customHeight="1" spans="1:16370">
      <c r="A36" s="25">
        <v>32</v>
      </c>
      <c r="B36" s="25">
        <v>307</v>
      </c>
      <c r="C36" s="25" t="s">
        <v>117</v>
      </c>
      <c r="D36" s="111" t="s">
        <v>118</v>
      </c>
      <c r="E36" s="25" t="s">
        <v>116</v>
      </c>
      <c r="F36" s="26">
        <v>600</v>
      </c>
      <c r="G36" s="26">
        <v>713</v>
      </c>
      <c r="H36" s="26">
        <f t="shared" ref="H36:H67" si="8">F36-G36</f>
        <v>-113</v>
      </c>
      <c r="I36" s="26">
        <v>103</v>
      </c>
      <c r="J36" s="26">
        <v>139</v>
      </c>
      <c r="K36" s="26">
        <f t="shared" ref="K36:K67" si="9">J36-I36</f>
        <v>36</v>
      </c>
      <c r="L36" s="26">
        <v>28</v>
      </c>
      <c r="M36" s="26">
        <v>16</v>
      </c>
      <c r="N36" s="26">
        <f t="shared" ref="N36:N67" si="10">L36-M36</f>
        <v>12</v>
      </c>
      <c r="O36" s="26">
        <v>29</v>
      </c>
      <c r="P36" s="26">
        <v>44</v>
      </c>
      <c r="Q36" s="26">
        <f t="shared" ref="Q36:Q67" si="11">O36-P36</f>
        <v>-15</v>
      </c>
      <c r="R36" s="26">
        <v>20</v>
      </c>
      <c r="S36" s="26">
        <v>25</v>
      </c>
      <c r="T36" s="26">
        <f t="shared" ref="T36:T67" si="12">R36-S36</f>
        <v>-5</v>
      </c>
      <c r="U36" s="26">
        <v>19</v>
      </c>
      <c r="V36" s="26">
        <v>13179</v>
      </c>
      <c r="W36" s="75">
        <v>5685.01</v>
      </c>
      <c r="X36" s="71">
        <v>64096.2500000003</v>
      </c>
      <c r="Y36" s="71">
        <f t="shared" ref="Y36:Y67" si="13">X36-V36</f>
        <v>50917.2500000003</v>
      </c>
      <c r="Z36" s="107">
        <v>20</v>
      </c>
      <c r="AA36" s="107">
        <v>3</v>
      </c>
      <c r="AB36" s="76">
        <v>18</v>
      </c>
      <c r="AC36" s="76">
        <v>14</v>
      </c>
      <c r="AD36" s="76">
        <v>30</v>
      </c>
      <c r="AE36" s="76">
        <v>13</v>
      </c>
      <c r="AF36" s="76">
        <v>226</v>
      </c>
      <c r="AG36" s="76">
        <v>109</v>
      </c>
      <c r="AH36" s="76">
        <v>43</v>
      </c>
      <c r="AI36" s="75">
        <v>35</v>
      </c>
      <c r="XEP36"/>
    </row>
    <row r="37" s="71" customFormat="1" customHeight="1" spans="1:16370">
      <c r="A37" s="25">
        <v>34</v>
      </c>
      <c r="B37" s="25">
        <v>571</v>
      </c>
      <c r="C37" s="25" t="s">
        <v>119</v>
      </c>
      <c r="D37" s="111" t="s">
        <v>77</v>
      </c>
      <c r="E37" s="25" t="s">
        <v>120</v>
      </c>
      <c r="F37" s="26">
        <v>179</v>
      </c>
      <c r="G37" s="26">
        <v>131</v>
      </c>
      <c r="H37" s="26">
        <f t="shared" si="8"/>
        <v>48</v>
      </c>
      <c r="I37" s="26">
        <v>31</v>
      </c>
      <c r="J37" s="26">
        <v>30</v>
      </c>
      <c r="K37" s="26">
        <f t="shared" si="9"/>
        <v>-1</v>
      </c>
      <c r="L37" s="26">
        <v>9</v>
      </c>
      <c r="M37" s="26">
        <v>12</v>
      </c>
      <c r="N37" s="26">
        <f t="shared" si="10"/>
        <v>-3</v>
      </c>
      <c r="O37" s="26">
        <v>8</v>
      </c>
      <c r="P37" s="26">
        <v>8</v>
      </c>
      <c r="Q37" s="26">
        <f t="shared" si="11"/>
        <v>0</v>
      </c>
      <c r="R37" s="26">
        <v>15</v>
      </c>
      <c r="S37" s="26">
        <v>18</v>
      </c>
      <c r="T37" s="26">
        <f t="shared" si="12"/>
        <v>-3</v>
      </c>
      <c r="U37" s="26">
        <v>7</v>
      </c>
      <c r="V37" s="85">
        <v>10053</v>
      </c>
      <c r="W37" s="75">
        <v>3227.4</v>
      </c>
      <c r="X37" s="71">
        <v>5839.67000000001</v>
      </c>
      <c r="Y37" s="71">
        <f t="shared" si="13"/>
        <v>-4213.32999999999</v>
      </c>
      <c r="Z37" s="107">
        <v>13</v>
      </c>
      <c r="AA37" s="107">
        <v>2</v>
      </c>
      <c r="AB37" s="76">
        <f t="shared" ref="AB37:AB47" si="14">AC37</f>
        <v>13</v>
      </c>
      <c r="AC37" s="76">
        <v>13</v>
      </c>
      <c r="AD37" s="76">
        <v>20</v>
      </c>
      <c r="AE37" s="76">
        <v>1</v>
      </c>
      <c r="AF37" s="76">
        <v>20</v>
      </c>
      <c r="AG37" s="76">
        <v>27</v>
      </c>
      <c r="AH37" s="76">
        <v>19</v>
      </c>
      <c r="AI37" s="75">
        <v>23</v>
      </c>
      <c r="XEP37"/>
    </row>
    <row r="38" s="71" customFormat="1" customHeight="1" spans="1:16370">
      <c r="A38" s="25">
        <v>35</v>
      </c>
      <c r="B38" s="25">
        <v>707</v>
      </c>
      <c r="C38" s="25" t="s">
        <v>121</v>
      </c>
      <c r="D38" s="111" t="s">
        <v>77</v>
      </c>
      <c r="E38" s="25" t="s">
        <v>120</v>
      </c>
      <c r="F38" s="26">
        <v>226</v>
      </c>
      <c r="G38" s="26">
        <v>185</v>
      </c>
      <c r="H38" s="26">
        <f t="shared" si="8"/>
        <v>41</v>
      </c>
      <c r="I38" s="26">
        <v>24</v>
      </c>
      <c r="J38" s="26">
        <v>21</v>
      </c>
      <c r="K38" s="26">
        <f t="shared" si="9"/>
        <v>-3</v>
      </c>
      <c r="L38" s="26">
        <v>11</v>
      </c>
      <c r="M38" s="26">
        <v>14</v>
      </c>
      <c r="N38" s="26">
        <f t="shared" si="10"/>
        <v>-3</v>
      </c>
      <c r="O38" s="26">
        <v>10</v>
      </c>
      <c r="P38" s="26">
        <v>2</v>
      </c>
      <c r="Q38" s="26">
        <f t="shared" si="11"/>
        <v>8</v>
      </c>
      <c r="R38" s="26">
        <v>12</v>
      </c>
      <c r="S38" s="26">
        <v>20</v>
      </c>
      <c r="T38" s="26">
        <f t="shared" si="12"/>
        <v>-8</v>
      </c>
      <c r="U38" s="26">
        <v>7</v>
      </c>
      <c r="V38" s="26">
        <v>2887</v>
      </c>
      <c r="W38" s="75">
        <v>1248.61</v>
      </c>
      <c r="X38" s="71">
        <v>3669.11000000001</v>
      </c>
      <c r="Y38" s="71">
        <f t="shared" si="13"/>
        <v>782.11000000001</v>
      </c>
      <c r="Z38" s="107">
        <v>13</v>
      </c>
      <c r="AA38" s="107">
        <v>1</v>
      </c>
      <c r="AB38" s="76">
        <f t="shared" si="14"/>
        <v>8</v>
      </c>
      <c r="AC38" s="76">
        <v>8</v>
      </c>
      <c r="AD38" s="76">
        <v>20</v>
      </c>
      <c r="AE38" s="76">
        <v>7</v>
      </c>
      <c r="AF38" s="76">
        <v>11</v>
      </c>
      <c r="AG38" s="76">
        <v>20</v>
      </c>
      <c r="AH38" s="76">
        <v>9</v>
      </c>
      <c r="AI38" s="75">
        <v>23</v>
      </c>
      <c r="XEP38"/>
    </row>
    <row r="39" s="71" customFormat="1" customHeight="1" spans="1:16370">
      <c r="A39" s="25">
        <v>36</v>
      </c>
      <c r="B39" s="25">
        <v>712</v>
      </c>
      <c r="C39" s="25" t="s">
        <v>122</v>
      </c>
      <c r="D39" s="111" t="s">
        <v>77</v>
      </c>
      <c r="E39" s="25" t="s">
        <v>120</v>
      </c>
      <c r="F39" s="26">
        <v>214</v>
      </c>
      <c r="G39" s="26">
        <v>187</v>
      </c>
      <c r="H39" s="26">
        <f t="shared" si="8"/>
        <v>27</v>
      </c>
      <c r="I39" s="26">
        <v>28</v>
      </c>
      <c r="J39" s="26">
        <v>13</v>
      </c>
      <c r="K39" s="26">
        <f t="shared" si="9"/>
        <v>-15</v>
      </c>
      <c r="L39" s="26">
        <v>7</v>
      </c>
      <c r="M39" s="26">
        <v>7</v>
      </c>
      <c r="N39" s="26">
        <f t="shared" si="10"/>
        <v>0</v>
      </c>
      <c r="O39" s="26">
        <v>12</v>
      </c>
      <c r="P39" s="26">
        <v>18</v>
      </c>
      <c r="Q39" s="26">
        <f t="shared" si="11"/>
        <v>-6</v>
      </c>
      <c r="R39" s="26">
        <v>14</v>
      </c>
      <c r="S39" s="26">
        <v>22.6</v>
      </c>
      <c r="T39" s="26">
        <f t="shared" si="12"/>
        <v>-8.6</v>
      </c>
      <c r="U39" s="26">
        <v>7</v>
      </c>
      <c r="V39" s="85">
        <v>9553</v>
      </c>
      <c r="W39" s="75">
        <v>1910.7</v>
      </c>
      <c r="X39" s="71">
        <v>9444.99</v>
      </c>
      <c r="Y39" s="71">
        <f t="shared" si="13"/>
        <v>-108.01</v>
      </c>
      <c r="Z39" s="107">
        <v>13</v>
      </c>
      <c r="AA39" s="107">
        <v>0</v>
      </c>
      <c r="AB39" s="76">
        <f t="shared" si="14"/>
        <v>6</v>
      </c>
      <c r="AC39" s="76">
        <v>6</v>
      </c>
      <c r="AD39" s="76">
        <v>20</v>
      </c>
      <c r="AE39" s="76">
        <v>0</v>
      </c>
      <c r="AF39" s="76">
        <v>18</v>
      </c>
      <c r="AG39" s="76">
        <v>24</v>
      </c>
      <c r="AH39" s="76">
        <v>21</v>
      </c>
      <c r="AI39" s="75">
        <v>23</v>
      </c>
      <c r="XEP39"/>
    </row>
    <row r="40" s="71" customFormat="1" customHeight="1" spans="1:16370">
      <c r="A40" s="25">
        <v>37</v>
      </c>
      <c r="B40" s="25">
        <v>750</v>
      </c>
      <c r="C40" s="25" t="s">
        <v>123</v>
      </c>
      <c r="D40" s="111" t="s">
        <v>77</v>
      </c>
      <c r="E40" s="25" t="s">
        <v>120</v>
      </c>
      <c r="F40" s="26">
        <v>284</v>
      </c>
      <c r="G40" s="26">
        <v>259</v>
      </c>
      <c r="H40" s="26">
        <f t="shared" si="8"/>
        <v>25</v>
      </c>
      <c r="I40" s="26">
        <v>40</v>
      </c>
      <c r="J40" s="26">
        <v>62</v>
      </c>
      <c r="K40" s="26">
        <f t="shared" si="9"/>
        <v>22</v>
      </c>
      <c r="L40" s="26">
        <v>15</v>
      </c>
      <c r="M40" s="26">
        <v>17</v>
      </c>
      <c r="N40" s="26">
        <f t="shared" si="10"/>
        <v>-2</v>
      </c>
      <c r="O40" s="26">
        <v>13</v>
      </c>
      <c r="P40" s="26">
        <v>8</v>
      </c>
      <c r="Q40" s="26">
        <f t="shared" si="11"/>
        <v>5</v>
      </c>
      <c r="R40" s="26">
        <v>18</v>
      </c>
      <c r="S40" s="26">
        <v>15</v>
      </c>
      <c r="T40" s="26">
        <f t="shared" si="12"/>
        <v>3</v>
      </c>
      <c r="U40" s="26">
        <v>7</v>
      </c>
      <c r="V40" s="26">
        <v>8242</v>
      </c>
      <c r="W40" s="75">
        <v>3919.21</v>
      </c>
      <c r="X40" s="71">
        <v>8695.36</v>
      </c>
      <c r="Y40" s="71">
        <f t="shared" si="13"/>
        <v>453.360000000001</v>
      </c>
      <c r="Z40" s="107">
        <v>13</v>
      </c>
      <c r="AA40" s="107">
        <v>2</v>
      </c>
      <c r="AB40" s="76">
        <f t="shared" si="14"/>
        <v>14</v>
      </c>
      <c r="AC40" s="76">
        <v>14</v>
      </c>
      <c r="AD40" s="76">
        <v>20</v>
      </c>
      <c r="AE40" s="76">
        <v>1</v>
      </c>
      <c r="AF40" s="76">
        <v>18</v>
      </c>
      <c r="AG40" s="76">
        <v>24</v>
      </c>
      <c r="AH40" s="76">
        <v>36</v>
      </c>
      <c r="AI40" s="75">
        <v>31</v>
      </c>
      <c r="XEP40"/>
    </row>
    <row r="41" s="71" customFormat="1" customHeight="1" spans="1:16370">
      <c r="A41" s="25">
        <v>38</v>
      </c>
      <c r="B41" s="25">
        <v>387</v>
      </c>
      <c r="C41" s="25" t="s">
        <v>124</v>
      </c>
      <c r="D41" s="111" t="s">
        <v>84</v>
      </c>
      <c r="E41" s="25" t="s">
        <v>120</v>
      </c>
      <c r="F41" s="26">
        <v>190</v>
      </c>
      <c r="G41" s="26">
        <v>187</v>
      </c>
      <c r="H41" s="26">
        <f t="shared" si="8"/>
        <v>3</v>
      </c>
      <c r="I41" s="26">
        <v>16</v>
      </c>
      <c r="J41" s="26">
        <v>10</v>
      </c>
      <c r="K41" s="26">
        <f t="shared" si="9"/>
        <v>-6</v>
      </c>
      <c r="L41" s="26">
        <v>10</v>
      </c>
      <c r="M41" s="26">
        <v>4</v>
      </c>
      <c r="N41" s="26">
        <f t="shared" si="10"/>
        <v>6</v>
      </c>
      <c r="O41" s="26">
        <v>6</v>
      </c>
      <c r="P41" s="26">
        <v>0</v>
      </c>
      <c r="Q41" s="26">
        <f t="shared" si="11"/>
        <v>6</v>
      </c>
      <c r="R41" s="26">
        <v>15</v>
      </c>
      <c r="S41" s="26">
        <v>21</v>
      </c>
      <c r="T41" s="26">
        <f t="shared" si="12"/>
        <v>-6</v>
      </c>
      <c r="U41" s="26">
        <v>7</v>
      </c>
      <c r="V41" s="26">
        <v>3603</v>
      </c>
      <c r="W41" s="75">
        <v>1241.52</v>
      </c>
      <c r="X41" s="71">
        <v>39341.0100000001</v>
      </c>
      <c r="Y41" s="71">
        <f t="shared" si="13"/>
        <v>35738.0100000001</v>
      </c>
      <c r="Z41" s="107">
        <v>12</v>
      </c>
      <c r="AA41" s="107">
        <v>1</v>
      </c>
      <c r="AB41" s="76">
        <f t="shared" si="14"/>
        <v>7</v>
      </c>
      <c r="AC41" s="76">
        <v>7</v>
      </c>
      <c r="AD41" s="76">
        <v>18</v>
      </c>
      <c r="AE41" s="76">
        <v>0</v>
      </c>
      <c r="AF41" s="76">
        <v>6</v>
      </c>
      <c r="AG41" s="76">
        <v>18</v>
      </c>
      <c r="AH41" s="76">
        <v>6</v>
      </c>
      <c r="AI41" s="75">
        <v>12</v>
      </c>
      <c r="XEP41"/>
    </row>
    <row r="42" s="71" customFormat="1" customHeight="1" spans="1:16370">
      <c r="A42" s="25">
        <v>39</v>
      </c>
      <c r="B42" s="25">
        <v>377</v>
      </c>
      <c r="C42" s="25" t="s">
        <v>125</v>
      </c>
      <c r="D42" s="111" t="s">
        <v>84</v>
      </c>
      <c r="E42" s="25" t="s">
        <v>120</v>
      </c>
      <c r="F42" s="26">
        <v>186</v>
      </c>
      <c r="G42" s="26">
        <v>93</v>
      </c>
      <c r="H42" s="26">
        <f t="shared" si="8"/>
        <v>93</v>
      </c>
      <c r="I42" s="26">
        <v>16</v>
      </c>
      <c r="J42" s="26">
        <v>20</v>
      </c>
      <c r="K42" s="26">
        <f t="shared" si="9"/>
        <v>4</v>
      </c>
      <c r="L42" s="26">
        <v>8</v>
      </c>
      <c r="M42" s="26">
        <v>12</v>
      </c>
      <c r="N42" s="26">
        <f t="shared" si="10"/>
        <v>-4</v>
      </c>
      <c r="O42" s="26">
        <v>6</v>
      </c>
      <c r="P42" s="26">
        <v>12</v>
      </c>
      <c r="Q42" s="26">
        <f t="shared" si="11"/>
        <v>-6</v>
      </c>
      <c r="R42" s="26">
        <v>15</v>
      </c>
      <c r="S42" s="26">
        <v>19</v>
      </c>
      <c r="T42" s="26">
        <f t="shared" si="12"/>
        <v>-4</v>
      </c>
      <c r="U42" s="26">
        <v>7</v>
      </c>
      <c r="V42" s="26">
        <v>5512</v>
      </c>
      <c r="W42" s="75">
        <v>5333.09</v>
      </c>
      <c r="X42" s="71">
        <v>2536.72</v>
      </c>
      <c r="Y42" s="71">
        <f t="shared" si="13"/>
        <v>-2975.28</v>
      </c>
      <c r="Z42" s="107">
        <v>12</v>
      </c>
      <c r="AA42" s="107">
        <v>7</v>
      </c>
      <c r="AB42" s="76">
        <f t="shared" si="14"/>
        <v>8</v>
      </c>
      <c r="AC42" s="76">
        <v>8</v>
      </c>
      <c r="AD42" s="76">
        <v>18</v>
      </c>
      <c r="AE42" s="76">
        <v>2</v>
      </c>
      <c r="AF42" s="76">
        <v>16</v>
      </c>
      <c r="AG42" s="76">
        <v>22</v>
      </c>
      <c r="AH42" s="76">
        <v>3</v>
      </c>
      <c r="AI42" s="75">
        <v>12</v>
      </c>
      <c r="XEP42"/>
    </row>
    <row r="43" s="71" customFormat="1" customHeight="1" spans="1:16370">
      <c r="A43" s="25">
        <v>40</v>
      </c>
      <c r="B43" s="25">
        <v>546</v>
      </c>
      <c r="C43" s="25" t="s">
        <v>126</v>
      </c>
      <c r="D43" s="111" t="s">
        <v>84</v>
      </c>
      <c r="E43" s="25" t="s">
        <v>120</v>
      </c>
      <c r="F43" s="26">
        <v>191</v>
      </c>
      <c r="G43" s="26">
        <v>178</v>
      </c>
      <c r="H43" s="26">
        <f t="shared" si="8"/>
        <v>13</v>
      </c>
      <c r="I43" s="26">
        <v>16</v>
      </c>
      <c r="J43" s="26">
        <v>1</v>
      </c>
      <c r="K43" s="26">
        <f t="shared" si="9"/>
        <v>-15</v>
      </c>
      <c r="L43" s="26">
        <v>8</v>
      </c>
      <c r="M43" s="26">
        <v>12</v>
      </c>
      <c r="N43" s="26">
        <f t="shared" si="10"/>
        <v>-4</v>
      </c>
      <c r="O43" s="26">
        <v>6</v>
      </c>
      <c r="P43" s="26">
        <v>2</v>
      </c>
      <c r="Q43" s="26">
        <f t="shared" si="11"/>
        <v>4</v>
      </c>
      <c r="R43" s="26">
        <v>15</v>
      </c>
      <c r="S43" s="26">
        <v>25</v>
      </c>
      <c r="T43" s="26">
        <f t="shared" si="12"/>
        <v>-10</v>
      </c>
      <c r="U43" s="26">
        <v>7</v>
      </c>
      <c r="V43" s="26">
        <v>4293</v>
      </c>
      <c r="W43" s="75">
        <v>1619.85</v>
      </c>
      <c r="X43" s="71">
        <v>3356.63</v>
      </c>
      <c r="Y43" s="71">
        <f t="shared" si="13"/>
        <v>-936.37</v>
      </c>
      <c r="Z43" s="107">
        <v>12</v>
      </c>
      <c r="AA43" s="107">
        <v>7</v>
      </c>
      <c r="AB43" s="76">
        <f t="shared" si="14"/>
        <v>7</v>
      </c>
      <c r="AC43" s="76">
        <v>7</v>
      </c>
      <c r="AD43" s="76">
        <v>18</v>
      </c>
      <c r="AE43" s="76">
        <v>1</v>
      </c>
      <c r="AF43" s="76">
        <v>17</v>
      </c>
      <c r="AG43" s="76">
        <v>23</v>
      </c>
      <c r="AH43" s="76">
        <v>10</v>
      </c>
      <c r="AI43" s="75">
        <v>12</v>
      </c>
      <c r="XEP43"/>
    </row>
    <row r="44" s="71" customFormat="1" customHeight="1" spans="1:16370">
      <c r="A44" s="25">
        <v>41</v>
      </c>
      <c r="B44" s="25">
        <v>598</v>
      </c>
      <c r="C44" s="25" t="s">
        <v>127</v>
      </c>
      <c r="D44" s="111" t="s">
        <v>84</v>
      </c>
      <c r="E44" s="25" t="s">
        <v>120</v>
      </c>
      <c r="F44" s="26">
        <v>151</v>
      </c>
      <c r="G44" s="26">
        <v>169</v>
      </c>
      <c r="H44" s="26">
        <f t="shared" si="8"/>
        <v>-18</v>
      </c>
      <c r="I44" s="26">
        <v>13</v>
      </c>
      <c r="J44" s="26">
        <v>17</v>
      </c>
      <c r="K44" s="26">
        <f t="shared" si="9"/>
        <v>4</v>
      </c>
      <c r="L44" s="26">
        <v>3</v>
      </c>
      <c r="M44" s="26">
        <v>3</v>
      </c>
      <c r="N44" s="26">
        <f t="shared" si="10"/>
        <v>0</v>
      </c>
      <c r="O44" s="26">
        <v>6</v>
      </c>
      <c r="P44" s="26">
        <v>2</v>
      </c>
      <c r="Q44" s="26">
        <f t="shared" si="11"/>
        <v>4</v>
      </c>
      <c r="R44" s="26">
        <v>11</v>
      </c>
      <c r="S44" s="26">
        <v>9</v>
      </c>
      <c r="T44" s="26">
        <f t="shared" si="12"/>
        <v>2</v>
      </c>
      <c r="U44" s="26">
        <v>7</v>
      </c>
      <c r="V44" s="26">
        <v>3281</v>
      </c>
      <c r="W44" s="75">
        <v>774.66</v>
      </c>
      <c r="X44" s="71">
        <v>2534.69</v>
      </c>
      <c r="Y44" s="71">
        <f t="shared" si="13"/>
        <v>-746.31</v>
      </c>
      <c r="Z44" s="107">
        <v>12</v>
      </c>
      <c r="AA44" s="107">
        <v>2</v>
      </c>
      <c r="AB44" s="76">
        <v>6</v>
      </c>
      <c r="AC44" s="76">
        <v>4</v>
      </c>
      <c r="AD44" s="76">
        <v>18</v>
      </c>
      <c r="AE44" s="76">
        <v>0</v>
      </c>
      <c r="AF44" s="76">
        <v>6</v>
      </c>
      <c r="AG44" s="76">
        <v>18</v>
      </c>
      <c r="AH44" s="76">
        <v>1</v>
      </c>
      <c r="AI44" s="75">
        <v>12</v>
      </c>
      <c r="XEP44"/>
    </row>
    <row r="45" s="71" customFormat="1" customHeight="1" spans="1:16370">
      <c r="A45" s="25">
        <v>42</v>
      </c>
      <c r="B45" s="25">
        <v>724</v>
      </c>
      <c r="C45" s="25" t="s">
        <v>128</v>
      </c>
      <c r="D45" s="111" t="s">
        <v>84</v>
      </c>
      <c r="E45" s="25" t="s">
        <v>120</v>
      </c>
      <c r="F45" s="26">
        <v>192</v>
      </c>
      <c r="G45" s="26">
        <v>216</v>
      </c>
      <c r="H45" s="26">
        <f t="shared" si="8"/>
        <v>-24</v>
      </c>
      <c r="I45" s="26">
        <v>16</v>
      </c>
      <c r="J45" s="26">
        <v>22</v>
      </c>
      <c r="K45" s="26">
        <f t="shared" si="9"/>
        <v>6</v>
      </c>
      <c r="L45" s="26">
        <v>4</v>
      </c>
      <c r="M45" s="26">
        <v>4</v>
      </c>
      <c r="N45" s="26">
        <f t="shared" si="10"/>
        <v>0</v>
      </c>
      <c r="O45" s="26">
        <v>13</v>
      </c>
      <c r="P45" s="26">
        <v>20</v>
      </c>
      <c r="Q45" s="26">
        <f t="shared" si="11"/>
        <v>-7</v>
      </c>
      <c r="R45" s="26">
        <v>15</v>
      </c>
      <c r="S45" s="26">
        <v>20</v>
      </c>
      <c r="T45" s="26">
        <f t="shared" si="12"/>
        <v>-5</v>
      </c>
      <c r="U45" s="26">
        <v>7</v>
      </c>
      <c r="V45" s="26">
        <v>3819</v>
      </c>
      <c r="W45" s="75">
        <v>1728.33</v>
      </c>
      <c r="X45" s="71">
        <v>1946.25</v>
      </c>
      <c r="Y45" s="71">
        <f t="shared" si="13"/>
        <v>-1872.75</v>
      </c>
      <c r="Z45" s="107">
        <v>12</v>
      </c>
      <c r="AA45" s="107">
        <v>3</v>
      </c>
      <c r="AB45" s="76">
        <v>6</v>
      </c>
      <c r="AC45" s="76">
        <v>3</v>
      </c>
      <c r="AD45" s="76">
        <v>18</v>
      </c>
      <c r="AE45" s="76">
        <v>0</v>
      </c>
      <c r="AF45" s="76">
        <v>12</v>
      </c>
      <c r="AG45" s="76">
        <v>16</v>
      </c>
      <c r="AH45" s="76">
        <v>9</v>
      </c>
      <c r="AI45" s="75">
        <v>12</v>
      </c>
      <c r="XEP45"/>
    </row>
    <row r="46" s="71" customFormat="1" customHeight="1" spans="1:16370">
      <c r="A46" s="25">
        <v>43</v>
      </c>
      <c r="B46" s="25">
        <v>737</v>
      </c>
      <c r="C46" s="25" t="s">
        <v>129</v>
      </c>
      <c r="D46" s="111" t="s">
        <v>84</v>
      </c>
      <c r="E46" s="25" t="s">
        <v>120</v>
      </c>
      <c r="F46" s="26">
        <v>170</v>
      </c>
      <c r="G46" s="26">
        <v>120</v>
      </c>
      <c r="H46" s="26">
        <f t="shared" si="8"/>
        <v>50</v>
      </c>
      <c r="I46" s="26">
        <v>18</v>
      </c>
      <c r="J46" s="26">
        <v>16</v>
      </c>
      <c r="K46" s="26">
        <f t="shared" si="9"/>
        <v>-2</v>
      </c>
      <c r="L46" s="26">
        <v>8</v>
      </c>
      <c r="M46" s="26">
        <v>11</v>
      </c>
      <c r="N46" s="26">
        <f t="shared" si="10"/>
        <v>-3</v>
      </c>
      <c r="O46" s="26">
        <v>6</v>
      </c>
      <c r="P46" s="26">
        <v>2</v>
      </c>
      <c r="Q46" s="26">
        <f t="shared" si="11"/>
        <v>4</v>
      </c>
      <c r="R46" s="26">
        <v>8</v>
      </c>
      <c r="S46" s="26">
        <v>12</v>
      </c>
      <c r="T46" s="26">
        <f t="shared" si="12"/>
        <v>-4</v>
      </c>
      <c r="U46" s="26">
        <v>7</v>
      </c>
      <c r="V46" s="26">
        <v>2438</v>
      </c>
      <c r="W46" s="75">
        <v>5489</v>
      </c>
      <c r="X46" s="71">
        <v>2369.33</v>
      </c>
      <c r="Y46" s="71">
        <f t="shared" si="13"/>
        <v>-68.6700000000001</v>
      </c>
      <c r="Z46" s="107">
        <v>12</v>
      </c>
      <c r="AA46" s="107">
        <v>5</v>
      </c>
      <c r="AB46" s="76">
        <v>6</v>
      </c>
      <c r="AC46" s="76">
        <v>4</v>
      </c>
      <c r="AD46" s="76">
        <v>18</v>
      </c>
      <c r="AE46" s="76">
        <v>1</v>
      </c>
      <c r="AF46" s="76">
        <v>1</v>
      </c>
      <c r="AG46" s="76">
        <v>18</v>
      </c>
      <c r="AH46" s="76">
        <v>3</v>
      </c>
      <c r="AI46" s="75">
        <v>12</v>
      </c>
      <c r="XEP46"/>
    </row>
    <row r="47" s="71" customFormat="1" customHeight="1" spans="1:16370">
      <c r="A47" s="25">
        <v>44</v>
      </c>
      <c r="B47" s="25">
        <v>105751</v>
      </c>
      <c r="C47" s="25" t="s">
        <v>130</v>
      </c>
      <c r="D47" s="111" t="s">
        <v>84</v>
      </c>
      <c r="E47" s="25" t="s">
        <v>120</v>
      </c>
      <c r="F47" s="26">
        <v>112</v>
      </c>
      <c r="G47" s="26">
        <v>152</v>
      </c>
      <c r="H47" s="26">
        <f t="shared" si="8"/>
        <v>-40</v>
      </c>
      <c r="I47" s="26">
        <v>14</v>
      </c>
      <c r="J47" s="26">
        <v>14</v>
      </c>
      <c r="K47" s="26">
        <f t="shared" si="9"/>
        <v>0</v>
      </c>
      <c r="L47" s="26">
        <v>6</v>
      </c>
      <c r="M47" s="26">
        <v>8</v>
      </c>
      <c r="N47" s="26">
        <f t="shared" si="10"/>
        <v>-2</v>
      </c>
      <c r="O47" s="26">
        <v>5</v>
      </c>
      <c r="P47" s="26">
        <v>3</v>
      </c>
      <c r="Q47" s="26">
        <f t="shared" si="11"/>
        <v>2</v>
      </c>
      <c r="R47" s="26">
        <v>10</v>
      </c>
      <c r="S47" s="26">
        <v>18</v>
      </c>
      <c r="T47" s="26">
        <f t="shared" si="12"/>
        <v>-8</v>
      </c>
      <c r="U47" s="26">
        <v>7</v>
      </c>
      <c r="V47" s="26">
        <v>1878</v>
      </c>
      <c r="W47" s="75">
        <v>1475.1</v>
      </c>
      <c r="X47" s="71">
        <v>1871.65</v>
      </c>
      <c r="Y47" s="71">
        <f t="shared" si="13"/>
        <v>-6.34999999999991</v>
      </c>
      <c r="Z47" s="107">
        <v>12</v>
      </c>
      <c r="AA47" s="107">
        <v>1</v>
      </c>
      <c r="AB47" s="76">
        <v>6</v>
      </c>
      <c r="AC47" s="76">
        <v>3</v>
      </c>
      <c r="AD47" s="76">
        <v>18</v>
      </c>
      <c r="AE47" s="76">
        <v>3</v>
      </c>
      <c r="AF47" s="76">
        <v>13</v>
      </c>
      <c r="AG47" s="76">
        <v>18</v>
      </c>
      <c r="AH47" s="76">
        <v>5</v>
      </c>
      <c r="AI47" s="75">
        <v>12</v>
      </c>
      <c r="XEP47"/>
    </row>
    <row r="48" s="71" customFormat="1" customHeight="1" spans="1:16370">
      <c r="A48" s="25">
        <v>45</v>
      </c>
      <c r="B48" s="25">
        <v>399</v>
      </c>
      <c r="C48" s="25" t="s">
        <v>131</v>
      </c>
      <c r="D48" s="111" t="s">
        <v>89</v>
      </c>
      <c r="E48" s="25" t="s">
        <v>120</v>
      </c>
      <c r="F48" s="26">
        <v>109</v>
      </c>
      <c r="G48" s="26">
        <v>116</v>
      </c>
      <c r="H48" s="26">
        <f t="shared" si="8"/>
        <v>-7</v>
      </c>
      <c r="I48" s="26">
        <v>26</v>
      </c>
      <c r="J48" s="26">
        <v>34</v>
      </c>
      <c r="K48" s="26">
        <f t="shared" si="9"/>
        <v>8</v>
      </c>
      <c r="L48" s="26">
        <v>6</v>
      </c>
      <c r="M48" s="26">
        <v>9</v>
      </c>
      <c r="N48" s="26">
        <f t="shared" si="10"/>
        <v>-3</v>
      </c>
      <c r="O48" s="26">
        <v>4</v>
      </c>
      <c r="P48" s="26">
        <v>10</v>
      </c>
      <c r="Q48" s="26">
        <f t="shared" si="11"/>
        <v>-6</v>
      </c>
      <c r="R48" s="26">
        <v>12</v>
      </c>
      <c r="S48" s="26">
        <v>17</v>
      </c>
      <c r="T48" s="26">
        <f t="shared" si="12"/>
        <v>-5</v>
      </c>
      <c r="U48" s="26">
        <v>5</v>
      </c>
      <c r="V48" s="85">
        <v>5174</v>
      </c>
      <c r="W48" s="75">
        <v>1166.56</v>
      </c>
      <c r="X48" s="71">
        <v>2379.63</v>
      </c>
      <c r="Y48" s="71">
        <f t="shared" si="13"/>
        <v>-2794.37</v>
      </c>
      <c r="Z48" s="107">
        <v>10</v>
      </c>
      <c r="AA48" s="107">
        <v>1</v>
      </c>
      <c r="AB48" s="76">
        <f>AC48</f>
        <v>6</v>
      </c>
      <c r="AC48" s="76">
        <v>6</v>
      </c>
      <c r="AD48" s="76">
        <v>16</v>
      </c>
      <c r="AE48" s="76">
        <v>6</v>
      </c>
      <c r="AF48" s="76">
        <v>15</v>
      </c>
      <c r="AG48" s="76">
        <v>20</v>
      </c>
      <c r="AH48" s="76">
        <v>11</v>
      </c>
      <c r="AI48" s="75">
        <v>11</v>
      </c>
      <c r="XEP48"/>
    </row>
    <row r="49" s="71" customFormat="1" customHeight="1" spans="1:16370">
      <c r="A49" s="25">
        <v>46</v>
      </c>
      <c r="B49" s="25">
        <v>743</v>
      </c>
      <c r="C49" s="25" t="s">
        <v>132</v>
      </c>
      <c r="D49" s="111" t="s">
        <v>89</v>
      </c>
      <c r="E49" s="25" t="s">
        <v>120</v>
      </c>
      <c r="F49" s="26">
        <v>180</v>
      </c>
      <c r="G49" s="26">
        <v>231</v>
      </c>
      <c r="H49" s="26">
        <f t="shared" si="8"/>
        <v>-51</v>
      </c>
      <c r="I49" s="26">
        <v>18</v>
      </c>
      <c r="J49" s="26">
        <v>13</v>
      </c>
      <c r="K49" s="26">
        <f t="shared" si="9"/>
        <v>-5</v>
      </c>
      <c r="L49" s="26">
        <v>8</v>
      </c>
      <c r="M49" s="26">
        <v>12</v>
      </c>
      <c r="N49" s="26">
        <f t="shared" si="10"/>
        <v>-4</v>
      </c>
      <c r="O49" s="26">
        <v>4</v>
      </c>
      <c r="P49" s="26">
        <v>6</v>
      </c>
      <c r="Q49" s="26">
        <f t="shared" si="11"/>
        <v>-2</v>
      </c>
      <c r="R49" s="26">
        <v>9</v>
      </c>
      <c r="S49" s="26">
        <v>15</v>
      </c>
      <c r="T49" s="26">
        <f t="shared" si="12"/>
        <v>-6</v>
      </c>
      <c r="U49" s="26">
        <v>5</v>
      </c>
      <c r="V49" s="26">
        <v>3095</v>
      </c>
      <c r="W49" s="75">
        <v>930.44</v>
      </c>
      <c r="X49" s="71">
        <v>1820.58</v>
      </c>
      <c r="Y49" s="71">
        <f t="shared" si="13"/>
        <v>-1274.42</v>
      </c>
      <c r="Z49" s="107">
        <v>10</v>
      </c>
      <c r="AA49" s="107">
        <v>1</v>
      </c>
      <c r="AB49" s="76">
        <f>AC49</f>
        <v>7</v>
      </c>
      <c r="AC49" s="76">
        <v>7</v>
      </c>
      <c r="AD49" s="76">
        <v>16</v>
      </c>
      <c r="AE49" s="76">
        <v>11</v>
      </c>
      <c r="AF49" s="76">
        <v>11</v>
      </c>
      <c r="AG49" s="76">
        <v>16</v>
      </c>
      <c r="AH49" s="76">
        <v>13</v>
      </c>
      <c r="AI49" s="75">
        <v>11</v>
      </c>
      <c r="XEP49"/>
    </row>
    <row r="50" s="71" customFormat="1" customHeight="1" spans="1:16370">
      <c r="A50" s="25">
        <v>47</v>
      </c>
      <c r="B50" s="25">
        <v>103639</v>
      </c>
      <c r="C50" s="25" t="s">
        <v>133</v>
      </c>
      <c r="D50" s="111" t="s">
        <v>89</v>
      </c>
      <c r="E50" s="25" t="s">
        <v>120</v>
      </c>
      <c r="F50" s="26">
        <v>98</v>
      </c>
      <c r="G50" s="26">
        <v>80</v>
      </c>
      <c r="H50" s="26">
        <f t="shared" si="8"/>
        <v>18</v>
      </c>
      <c r="I50" s="26">
        <v>15</v>
      </c>
      <c r="J50" s="26">
        <v>8</v>
      </c>
      <c r="K50" s="26">
        <f t="shared" si="9"/>
        <v>-7</v>
      </c>
      <c r="L50" s="26">
        <v>5</v>
      </c>
      <c r="M50" s="26">
        <v>7</v>
      </c>
      <c r="N50" s="26">
        <f t="shared" si="10"/>
        <v>-2</v>
      </c>
      <c r="O50" s="26">
        <v>4</v>
      </c>
      <c r="P50" s="26">
        <v>9</v>
      </c>
      <c r="Q50" s="26">
        <f t="shared" si="11"/>
        <v>-5</v>
      </c>
      <c r="R50" s="26">
        <v>6</v>
      </c>
      <c r="S50" s="26">
        <v>9.4</v>
      </c>
      <c r="T50" s="26">
        <f t="shared" si="12"/>
        <v>-3.4</v>
      </c>
      <c r="U50" s="26">
        <v>5</v>
      </c>
      <c r="V50" s="26">
        <v>2403</v>
      </c>
      <c r="W50" s="75">
        <v>485.1</v>
      </c>
      <c r="X50" s="71">
        <v>2108.43</v>
      </c>
      <c r="Y50" s="71">
        <f t="shared" si="13"/>
        <v>-294.57</v>
      </c>
      <c r="Z50" s="107">
        <v>10</v>
      </c>
      <c r="AA50" s="107">
        <v>1</v>
      </c>
      <c r="AB50" s="76">
        <v>4</v>
      </c>
      <c r="AC50" s="76">
        <v>3</v>
      </c>
      <c r="AD50" s="76">
        <v>16</v>
      </c>
      <c r="AE50" s="76">
        <v>0</v>
      </c>
      <c r="AF50" s="76">
        <v>9</v>
      </c>
      <c r="AG50" s="76">
        <v>16</v>
      </c>
      <c r="AH50" s="76">
        <v>0</v>
      </c>
      <c r="AI50" s="75">
        <v>11</v>
      </c>
      <c r="XEP50"/>
    </row>
    <row r="51" s="71" customFormat="1" customHeight="1" spans="1:16370">
      <c r="A51" s="25">
        <v>48</v>
      </c>
      <c r="B51" s="25">
        <v>733</v>
      </c>
      <c r="C51" s="25" t="s">
        <v>134</v>
      </c>
      <c r="D51" s="111" t="s">
        <v>97</v>
      </c>
      <c r="E51" s="25" t="s">
        <v>120</v>
      </c>
      <c r="F51" s="26">
        <v>98</v>
      </c>
      <c r="G51" s="26">
        <v>61</v>
      </c>
      <c r="H51" s="26">
        <f t="shared" si="8"/>
        <v>37</v>
      </c>
      <c r="I51" s="26">
        <v>14</v>
      </c>
      <c r="J51" s="26">
        <v>6</v>
      </c>
      <c r="K51" s="26">
        <f t="shared" si="9"/>
        <v>-8</v>
      </c>
      <c r="L51" s="26">
        <v>5</v>
      </c>
      <c r="M51" s="26">
        <v>1</v>
      </c>
      <c r="N51" s="26">
        <f t="shared" si="10"/>
        <v>4</v>
      </c>
      <c r="O51" s="26">
        <v>4</v>
      </c>
      <c r="P51" s="26">
        <v>5</v>
      </c>
      <c r="Q51" s="26">
        <f t="shared" si="11"/>
        <v>-1</v>
      </c>
      <c r="R51" s="26">
        <v>6</v>
      </c>
      <c r="S51" s="26">
        <v>11</v>
      </c>
      <c r="T51" s="26">
        <f t="shared" si="12"/>
        <v>-5</v>
      </c>
      <c r="U51" s="26">
        <v>4</v>
      </c>
      <c r="V51" s="26">
        <v>2068</v>
      </c>
      <c r="W51" s="75">
        <v>1137.72</v>
      </c>
      <c r="X51" s="71">
        <v>1888.29</v>
      </c>
      <c r="Y51" s="71">
        <f t="shared" si="13"/>
        <v>-179.71</v>
      </c>
      <c r="Z51" s="107">
        <v>9</v>
      </c>
      <c r="AA51" s="107">
        <v>3</v>
      </c>
      <c r="AB51" s="76">
        <v>4</v>
      </c>
      <c r="AC51" s="76">
        <v>3</v>
      </c>
      <c r="AD51" s="76">
        <v>14</v>
      </c>
      <c r="AE51" s="76">
        <v>1</v>
      </c>
      <c r="AF51" s="76">
        <v>20</v>
      </c>
      <c r="AG51" s="76">
        <v>20</v>
      </c>
      <c r="AH51" s="76">
        <v>3</v>
      </c>
      <c r="AI51" s="75">
        <v>9</v>
      </c>
      <c r="XEP51"/>
    </row>
    <row r="52" s="71" customFormat="1" customHeight="1" spans="1:16370">
      <c r="A52" s="25">
        <v>49</v>
      </c>
      <c r="B52" s="25">
        <v>106485</v>
      </c>
      <c r="C52" s="25" t="s">
        <v>135</v>
      </c>
      <c r="D52" s="111" t="s">
        <v>97</v>
      </c>
      <c r="E52" s="25" t="s">
        <v>120</v>
      </c>
      <c r="F52" s="26">
        <v>90</v>
      </c>
      <c r="G52" s="26">
        <v>70</v>
      </c>
      <c r="H52" s="26">
        <f t="shared" si="8"/>
        <v>20</v>
      </c>
      <c r="I52" s="26">
        <v>16</v>
      </c>
      <c r="J52" s="26">
        <v>14</v>
      </c>
      <c r="K52" s="26">
        <f t="shared" si="9"/>
        <v>-2</v>
      </c>
      <c r="L52" s="26">
        <v>4</v>
      </c>
      <c r="M52" s="26">
        <v>6</v>
      </c>
      <c r="N52" s="26">
        <f t="shared" si="10"/>
        <v>-2</v>
      </c>
      <c r="O52" s="26">
        <v>4</v>
      </c>
      <c r="P52" s="26">
        <v>0</v>
      </c>
      <c r="Q52" s="26">
        <f t="shared" si="11"/>
        <v>4</v>
      </c>
      <c r="R52" s="26">
        <v>7</v>
      </c>
      <c r="S52" s="26">
        <v>8</v>
      </c>
      <c r="T52" s="26">
        <f t="shared" si="12"/>
        <v>-1</v>
      </c>
      <c r="U52" s="26">
        <v>4</v>
      </c>
      <c r="V52" s="26">
        <v>1201</v>
      </c>
      <c r="W52" s="75">
        <v>650.61</v>
      </c>
      <c r="X52" s="71">
        <v>332.11</v>
      </c>
      <c r="Y52" s="71">
        <f t="shared" si="13"/>
        <v>-868.89</v>
      </c>
      <c r="Z52" s="107">
        <v>9</v>
      </c>
      <c r="AA52" s="107">
        <v>1</v>
      </c>
      <c r="AB52" s="76">
        <v>4</v>
      </c>
      <c r="AC52" s="76">
        <v>3</v>
      </c>
      <c r="AD52" s="76">
        <v>14</v>
      </c>
      <c r="AE52" s="76">
        <v>0</v>
      </c>
      <c r="AF52" s="76">
        <v>16</v>
      </c>
      <c r="AG52" s="76">
        <v>16</v>
      </c>
      <c r="AH52" s="76">
        <v>0</v>
      </c>
      <c r="AI52" s="75">
        <v>9</v>
      </c>
      <c r="XEP52"/>
    </row>
    <row r="53" s="71" customFormat="1" customHeight="1" spans="1:16370">
      <c r="A53" s="25">
        <v>50</v>
      </c>
      <c r="B53" s="25">
        <v>573</v>
      </c>
      <c r="C53" s="25" t="s">
        <v>136</v>
      </c>
      <c r="D53" s="111" t="s">
        <v>103</v>
      </c>
      <c r="E53" s="25" t="s">
        <v>120</v>
      </c>
      <c r="F53" s="26">
        <v>102</v>
      </c>
      <c r="G53" s="26">
        <v>85</v>
      </c>
      <c r="H53" s="26">
        <f t="shared" si="8"/>
        <v>17</v>
      </c>
      <c r="I53" s="26">
        <v>14</v>
      </c>
      <c r="J53" s="26">
        <v>6</v>
      </c>
      <c r="K53" s="26">
        <f t="shared" si="9"/>
        <v>-8</v>
      </c>
      <c r="L53" s="26">
        <v>5</v>
      </c>
      <c r="M53" s="26">
        <v>3</v>
      </c>
      <c r="N53" s="26">
        <f t="shared" si="10"/>
        <v>2</v>
      </c>
      <c r="O53" s="26">
        <v>4</v>
      </c>
      <c r="P53" s="26">
        <v>3</v>
      </c>
      <c r="Q53" s="26">
        <f t="shared" si="11"/>
        <v>1</v>
      </c>
      <c r="R53" s="26">
        <v>8</v>
      </c>
      <c r="S53" s="26">
        <v>11.4</v>
      </c>
      <c r="T53" s="26">
        <f t="shared" si="12"/>
        <v>-3.4</v>
      </c>
      <c r="U53" s="26">
        <v>4</v>
      </c>
      <c r="V53" s="26">
        <v>2749</v>
      </c>
      <c r="W53" s="75">
        <v>988.189999999999</v>
      </c>
      <c r="X53" s="71">
        <v>1643.28</v>
      </c>
      <c r="Y53" s="71">
        <f t="shared" si="13"/>
        <v>-1105.72</v>
      </c>
      <c r="Z53" s="107">
        <v>8</v>
      </c>
      <c r="AA53" s="107">
        <v>0</v>
      </c>
      <c r="AB53" s="76">
        <f t="shared" ref="AB53:AB62" si="15">AC53</f>
        <v>3</v>
      </c>
      <c r="AC53" s="76">
        <v>3</v>
      </c>
      <c r="AD53" s="76">
        <v>13</v>
      </c>
      <c r="AE53" s="76">
        <v>0</v>
      </c>
      <c r="AF53" s="76">
        <v>9</v>
      </c>
      <c r="AG53" s="76">
        <v>12</v>
      </c>
      <c r="AH53" s="76">
        <v>2</v>
      </c>
      <c r="AI53" s="75">
        <v>7</v>
      </c>
      <c r="XEP53"/>
    </row>
    <row r="54" s="71" customFormat="1" customHeight="1" spans="1:16370">
      <c r="A54" s="25">
        <v>51</v>
      </c>
      <c r="B54" s="25">
        <v>740</v>
      </c>
      <c r="C54" s="25" t="s">
        <v>137</v>
      </c>
      <c r="D54" s="111" t="s">
        <v>103</v>
      </c>
      <c r="E54" s="25" t="s">
        <v>120</v>
      </c>
      <c r="F54" s="26">
        <v>86</v>
      </c>
      <c r="G54" s="26">
        <v>73</v>
      </c>
      <c r="H54" s="26">
        <f t="shared" si="8"/>
        <v>13</v>
      </c>
      <c r="I54" s="26">
        <v>15</v>
      </c>
      <c r="J54" s="26">
        <v>10</v>
      </c>
      <c r="K54" s="26">
        <f t="shared" si="9"/>
        <v>-5</v>
      </c>
      <c r="L54" s="26">
        <v>5</v>
      </c>
      <c r="M54" s="26">
        <v>0</v>
      </c>
      <c r="N54" s="26">
        <f t="shared" si="10"/>
        <v>5</v>
      </c>
      <c r="O54" s="26">
        <v>6</v>
      </c>
      <c r="P54" s="26">
        <v>5</v>
      </c>
      <c r="Q54" s="26">
        <f t="shared" si="11"/>
        <v>1</v>
      </c>
      <c r="R54" s="26">
        <v>8</v>
      </c>
      <c r="S54" s="26">
        <v>15</v>
      </c>
      <c r="T54" s="26">
        <f t="shared" si="12"/>
        <v>-7</v>
      </c>
      <c r="U54" s="26">
        <v>4</v>
      </c>
      <c r="V54" s="26">
        <v>1998</v>
      </c>
      <c r="W54" s="75">
        <v>728.84</v>
      </c>
      <c r="X54" s="71">
        <v>1850.24</v>
      </c>
      <c r="Y54" s="71">
        <f t="shared" si="13"/>
        <v>-147.76</v>
      </c>
      <c r="Z54" s="107">
        <v>8</v>
      </c>
      <c r="AA54" s="107">
        <v>1</v>
      </c>
      <c r="AB54" s="76">
        <f t="shared" si="15"/>
        <v>3</v>
      </c>
      <c r="AC54" s="76">
        <v>3</v>
      </c>
      <c r="AD54" s="76">
        <v>13</v>
      </c>
      <c r="AE54" s="76">
        <v>0</v>
      </c>
      <c r="AF54" s="76">
        <v>10</v>
      </c>
      <c r="AG54" s="76">
        <v>14</v>
      </c>
      <c r="AH54" s="76">
        <v>3</v>
      </c>
      <c r="AI54" s="75">
        <v>7</v>
      </c>
      <c r="XEP54"/>
    </row>
    <row r="55" s="71" customFormat="1" customHeight="1" spans="1:16370">
      <c r="A55" s="25">
        <v>52</v>
      </c>
      <c r="B55" s="25">
        <v>753</v>
      </c>
      <c r="C55" s="25" t="s">
        <v>138</v>
      </c>
      <c r="D55" s="111" t="s">
        <v>103</v>
      </c>
      <c r="E55" s="25" t="s">
        <v>120</v>
      </c>
      <c r="F55" s="26">
        <v>64</v>
      </c>
      <c r="G55" s="26">
        <v>0</v>
      </c>
      <c r="H55" s="26">
        <f t="shared" si="8"/>
        <v>64</v>
      </c>
      <c r="I55" s="26">
        <v>8</v>
      </c>
      <c r="J55" s="26">
        <v>0</v>
      </c>
      <c r="K55" s="26">
        <f t="shared" si="9"/>
        <v>-8</v>
      </c>
      <c r="L55" s="26">
        <v>5</v>
      </c>
      <c r="M55" s="26">
        <v>0</v>
      </c>
      <c r="N55" s="26">
        <f t="shared" si="10"/>
        <v>5</v>
      </c>
      <c r="O55" s="26">
        <v>4</v>
      </c>
      <c r="P55" s="26">
        <v>0</v>
      </c>
      <c r="Q55" s="26">
        <f t="shared" si="11"/>
        <v>4</v>
      </c>
      <c r="R55" s="26">
        <v>2</v>
      </c>
      <c r="S55" s="26">
        <v>0</v>
      </c>
      <c r="T55" s="26">
        <f t="shared" si="12"/>
        <v>2</v>
      </c>
      <c r="U55" s="26">
        <v>4</v>
      </c>
      <c r="V55" s="26">
        <v>1739</v>
      </c>
      <c r="W55" s="75">
        <v>0</v>
      </c>
      <c r="X55" s="71">
        <v>1321.91</v>
      </c>
      <c r="Y55" s="71">
        <f t="shared" si="13"/>
        <v>-417.09</v>
      </c>
      <c r="Z55" s="107">
        <v>8</v>
      </c>
      <c r="AA55" s="107">
        <v>0</v>
      </c>
      <c r="AB55" s="76">
        <f t="shared" si="15"/>
        <v>3</v>
      </c>
      <c r="AC55" s="76">
        <v>3</v>
      </c>
      <c r="AD55" s="76">
        <v>13</v>
      </c>
      <c r="AE55" s="76">
        <v>0</v>
      </c>
      <c r="AF55" s="76">
        <v>1</v>
      </c>
      <c r="AG55" s="76">
        <v>12</v>
      </c>
      <c r="AH55" s="76">
        <v>0</v>
      </c>
      <c r="AI55" s="75">
        <v>7</v>
      </c>
      <c r="XEP55"/>
    </row>
    <row r="56" s="71" customFormat="1" customHeight="1" spans="1:16370">
      <c r="A56" s="25">
        <v>53</v>
      </c>
      <c r="B56" s="25">
        <v>545</v>
      </c>
      <c r="C56" s="25" t="s">
        <v>139</v>
      </c>
      <c r="D56" s="111" t="s">
        <v>111</v>
      </c>
      <c r="E56" s="25" t="s">
        <v>120</v>
      </c>
      <c r="F56" s="26">
        <v>63</v>
      </c>
      <c r="G56" s="26">
        <v>71</v>
      </c>
      <c r="H56" s="26">
        <f t="shared" si="8"/>
        <v>-8</v>
      </c>
      <c r="I56" s="26">
        <v>13</v>
      </c>
      <c r="J56" s="26">
        <v>8</v>
      </c>
      <c r="K56" s="26">
        <f t="shared" si="9"/>
        <v>-5</v>
      </c>
      <c r="L56" s="26">
        <v>4</v>
      </c>
      <c r="M56" s="26">
        <v>2</v>
      </c>
      <c r="N56" s="26">
        <f t="shared" si="10"/>
        <v>2</v>
      </c>
      <c r="O56" s="26">
        <v>4</v>
      </c>
      <c r="P56" s="26">
        <v>6</v>
      </c>
      <c r="Q56" s="26">
        <f t="shared" si="11"/>
        <v>-2</v>
      </c>
      <c r="R56" s="26">
        <v>5</v>
      </c>
      <c r="S56" s="26">
        <v>6.8</v>
      </c>
      <c r="T56" s="26">
        <f t="shared" si="12"/>
        <v>-1.8</v>
      </c>
      <c r="U56" s="26">
        <v>4</v>
      </c>
      <c r="V56" s="26">
        <v>2075</v>
      </c>
      <c r="W56" s="75">
        <v>659.36</v>
      </c>
      <c r="X56" s="71">
        <v>1112.82</v>
      </c>
      <c r="Y56" s="71">
        <f t="shared" si="13"/>
        <v>-962.18</v>
      </c>
      <c r="Z56" s="107">
        <v>7</v>
      </c>
      <c r="AA56" s="107">
        <v>0</v>
      </c>
      <c r="AB56" s="76">
        <f t="shared" si="15"/>
        <v>3</v>
      </c>
      <c r="AC56" s="76">
        <v>3</v>
      </c>
      <c r="AD56" s="76">
        <v>11</v>
      </c>
      <c r="AE56" s="76">
        <v>0</v>
      </c>
      <c r="AF56" s="76">
        <v>5</v>
      </c>
      <c r="AG56" s="76">
        <v>12</v>
      </c>
      <c r="AH56" s="76">
        <v>0</v>
      </c>
      <c r="AI56" s="75">
        <v>7</v>
      </c>
      <c r="XEP56"/>
    </row>
    <row r="57" s="71" customFormat="1" customHeight="1" spans="1:16370">
      <c r="A57" s="25">
        <v>54</v>
      </c>
      <c r="B57" s="25">
        <v>104430</v>
      </c>
      <c r="C57" s="25" t="s">
        <v>140</v>
      </c>
      <c r="D57" s="111" t="s">
        <v>111</v>
      </c>
      <c r="E57" s="25" t="s">
        <v>120</v>
      </c>
      <c r="F57" s="26">
        <v>65</v>
      </c>
      <c r="G57" s="26">
        <v>50</v>
      </c>
      <c r="H57" s="26">
        <f t="shared" si="8"/>
        <v>15</v>
      </c>
      <c r="I57" s="26">
        <v>14</v>
      </c>
      <c r="J57" s="26">
        <v>6</v>
      </c>
      <c r="K57" s="26">
        <f t="shared" si="9"/>
        <v>-8</v>
      </c>
      <c r="L57" s="26">
        <v>4</v>
      </c>
      <c r="M57" s="26">
        <v>3</v>
      </c>
      <c r="N57" s="26">
        <f t="shared" si="10"/>
        <v>1</v>
      </c>
      <c r="O57" s="26">
        <v>4</v>
      </c>
      <c r="P57" s="26">
        <v>4</v>
      </c>
      <c r="Q57" s="26">
        <f t="shared" si="11"/>
        <v>0</v>
      </c>
      <c r="R57" s="26">
        <v>8</v>
      </c>
      <c r="S57" s="26">
        <v>11</v>
      </c>
      <c r="T57" s="26">
        <f t="shared" si="12"/>
        <v>-3</v>
      </c>
      <c r="U57" s="26">
        <v>4</v>
      </c>
      <c r="V57" s="26">
        <v>3129</v>
      </c>
      <c r="W57" s="75">
        <v>423.01</v>
      </c>
      <c r="X57" s="71">
        <v>1766.28</v>
      </c>
      <c r="Y57" s="71">
        <f t="shared" si="13"/>
        <v>-1362.72</v>
      </c>
      <c r="Z57" s="107">
        <v>7</v>
      </c>
      <c r="AA57" s="107">
        <v>0</v>
      </c>
      <c r="AB57" s="76">
        <f t="shared" si="15"/>
        <v>3</v>
      </c>
      <c r="AC57" s="76">
        <v>3</v>
      </c>
      <c r="AD57" s="76">
        <v>11</v>
      </c>
      <c r="AE57" s="76">
        <v>0</v>
      </c>
      <c r="AF57" s="76">
        <v>8</v>
      </c>
      <c r="AG57" s="76">
        <v>12</v>
      </c>
      <c r="AH57" s="76">
        <v>0</v>
      </c>
      <c r="AI57" s="75">
        <v>7</v>
      </c>
      <c r="XEP57"/>
    </row>
    <row r="58" s="71" customFormat="1" customHeight="1" spans="1:16370">
      <c r="A58" s="25">
        <v>55</v>
      </c>
      <c r="B58" s="25">
        <v>105396</v>
      </c>
      <c r="C58" s="25" t="s">
        <v>141</v>
      </c>
      <c r="D58" s="111" t="s">
        <v>111</v>
      </c>
      <c r="E58" s="25" t="s">
        <v>120</v>
      </c>
      <c r="F58" s="26">
        <v>65</v>
      </c>
      <c r="G58" s="26">
        <v>30</v>
      </c>
      <c r="H58" s="26">
        <f t="shared" si="8"/>
        <v>35</v>
      </c>
      <c r="I58" s="26">
        <v>8</v>
      </c>
      <c r="J58" s="26">
        <v>1</v>
      </c>
      <c r="K58" s="26">
        <f t="shared" si="9"/>
        <v>-7</v>
      </c>
      <c r="L58" s="26">
        <v>4</v>
      </c>
      <c r="M58" s="26">
        <v>2</v>
      </c>
      <c r="N58" s="26">
        <f t="shared" si="10"/>
        <v>2</v>
      </c>
      <c r="O58" s="26">
        <v>4</v>
      </c>
      <c r="P58" s="26">
        <v>3</v>
      </c>
      <c r="Q58" s="26">
        <f t="shared" si="11"/>
        <v>1</v>
      </c>
      <c r="R58" s="26">
        <v>2</v>
      </c>
      <c r="S58" s="26">
        <v>3</v>
      </c>
      <c r="T58" s="26">
        <f t="shared" si="12"/>
        <v>-1</v>
      </c>
      <c r="U58" s="26">
        <v>4</v>
      </c>
      <c r="V58" s="26">
        <v>1367</v>
      </c>
      <c r="W58" s="75">
        <v>521.89</v>
      </c>
      <c r="X58" s="71">
        <v>920.949999999999</v>
      </c>
      <c r="Y58" s="71">
        <f t="shared" si="13"/>
        <v>-446.050000000001</v>
      </c>
      <c r="Z58" s="107">
        <v>7</v>
      </c>
      <c r="AA58" s="107">
        <v>0</v>
      </c>
      <c r="AB58" s="76">
        <f t="shared" si="15"/>
        <v>3</v>
      </c>
      <c r="AC58" s="76">
        <v>3</v>
      </c>
      <c r="AD58" s="76">
        <v>11</v>
      </c>
      <c r="AE58" s="76">
        <v>0</v>
      </c>
      <c r="AF58" s="76">
        <v>0</v>
      </c>
      <c r="AG58" s="76">
        <v>12</v>
      </c>
      <c r="AH58" s="76">
        <v>0</v>
      </c>
      <c r="AI58" s="75">
        <v>7</v>
      </c>
      <c r="XEP58"/>
    </row>
    <row r="59" s="71" customFormat="1" customHeight="1" spans="1:16370">
      <c r="A59" s="25">
        <v>56</v>
      </c>
      <c r="B59" s="25">
        <v>105910</v>
      </c>
      <c r="C59" s="25" t="s">
        <v>142</v>
      </c>
      <c r="D59" s="111" t="s">
        <v>111</v>
      </c>
      <c r="E59" s="25" t="s">
        <v>120</v>
      </c>
      <c r="F59" s="26">
        <v>65</v>
      </c>
      <c r="G59" s="26">
        <v>16</v>
      </c>
      <c r="H59" s="26">
        <f t="shared" si="8"/>
        <v>49</v>
      </c>
      <c r="I59" s="26">
        <v>8</v>
      </c>
      <c r="J59" s="26">
        <v>1</v>
      </c>
      <c r="K59" s="26">
        <f t="shared" si="9"/>
        <v>-7</v>
      </c>
      <c r="L59" s="26">
        <v>4</v>
      </c>
      <c r="M59" s="26">
        <v>4</v>
      </c>
      <c r="N59" s="26">
        <f t="shared" si="10"/>
        <v>0</v>
      </c>
      <c r="O59" s="26">
        <v>4</v>
      </c>
      <c r="P59" s="26">
        <v>1</v>
      </c>
      <c r="Q59" s="26">
        <f t="shared" si="11"/>
        <v>3</v>
      </c>
      <c r="R59" s="26">
        <v>7</v>
      </c>
      <c r="S59" s="26">
        <v>11</v>
      </c>
      <c r="T59" s="26">
        <f t="shared" si="12"/>
        <v>-4</v>
      </c>
      <c r="U59" s="26">
        <v>4</v>
      </c>
      <c r="V59" s="26">
        <v>1213</v>
      </c>
      <c r="W59" s="75">
        <v>877.11</v>
      </c>
      <c r="X59" s="71">
        <v>999.749999999999</v>
      </c>
      <c r="Y59" s="71">
        <f t="shared" si="13"/>
        <v>-213.250000000001</v>
      </c>
      <c r="Z59" s="107">
        <v>7</v>
      </c>
      <c r="AA59" s="107">
        <v>0</v>
      </c>
      <c r="AB59" s="76">
        <f t="shared" si="15"/>
        <v>3</v>
      </c>
      <c r="AC59" s="76">
        <v>3</v>
      </c>
      <c r="AD59" s="76">
        <v>11</v>
      </c>
      <c r="AE59" s="76">
        <v>0</v>
      </c>
      <c r="AF59" s="76">
        <v>0</v>
      </c>
      <c r="AG59" s="76">
        <v>11</v>
      </c>
      <c r="AH59" s="76">
        <v>0</v>
      </c>
      <c r="AI59" s="75">
        <v>7</v>
      </c>
      <c r="XEP59"/>
    </row>
    <row r="60" s="71" customFormat="1" customHeight="1" spans="1:16370">
      <c r="A60" s="25">
        <v>57</v>
      </c>
      <c r="B60" s="25">
        <v>106568</v>
      </c>
      <c r="C60" s="25" t="s">
        <v>143</v>
      </c>
      <c r="D60" s="111" t="s">
        <v>111</v>
      </c>
      <c r="E60" s="25" t="s">
        <v>120</v>
      </c>
      <c r="F60" s="26">
        <v>58</v>
      </c>
      <c r="G60" s="26">
        <v>33</v>
      </c>
      <c r="H60" s="26">
        <f t="shared" si="8"/>
        <v>25</v>
      </c>
      <c r="I60" s="26">
        <v>12</v>
      </c>
      <c r="J60" s="26">
        <v>3</v>
      </c>
      <c r="K60" s="26">
        <f t="shared" si="9"/>
        <v>-9</v>
      </c>
      <c r="L60" s="26">
        <v>5</v>
      </c>
      <c r="M60" s="26">
        <v>5</v>
      </c>
      <c r="N60" s="26">
        <f t="shared" si="10"/>
        <v>0</v>
      </c>
      <c r="O60" s="26">
        <v>4</v>
      </c>
      <c r="P60" s="26">
        <v>2</v>
      </c>
      <c r="Q60" s="26">
        <f t="shared" si="11"/>
        <v>2</v>
      </c>
      <c r="R60" s="26">
        <v>3</v>
      </c>
      <c r="S60" s="26">
        <v>4</v>
      </c>
      <c r="T60" s="26">
        <f t="shared" si="12"/>
        <v>-1</v>
      </c>
      <c r="U60" s="26">
        <v>4</v>
      </c>
      <c r="V60" s="26">
        <v>1200</v>
      </c>
      <c r="W60" s="75">
        <v>514.8</v>
      </c>
      <c r="X60" s="71">
        <v>574.2</v>
      </c>
      <c r="Y60" s="71">
        <f t="shared" si="13"/>
        <v>-625.8</v>
      </c>
      <c r="Z60" s="107">
        <v>7</v>
      </c>
      <c r="AA60" s="107">
        <v>3</v>
      </c>
      <c r="AB60" s="76">
        <f t="shared" si="15"/>
        <v>3</v>
      </c>
      <c r="AC60" s="76">
        <v>3</v>
      </c>
      <c r="AD60" s="76">
        <v>11</v>
      </c>
      <c r="AE60" s="76">
        <v>0</v>
      </c>
      <c r="AF60" s="76">
        <v>0</v>
      </c>
      <c r="AG60" s="76">
        <v>11</v>
      </c>
      <c r="AH60" s="76">
        <v>0</v>
      </c>
      <c r="AI60" s="75">
        <v>7</v>
      </c>
      <c r="XEP60"/>
    </row>
    <row r="61" s="71" customFormat="1" customHeight="1" spans="1:16370">
      <c r="A61" s="25">
        <v>58</v>
      </c>
      <c r="B61" s="25">
        <v>337</v>
      </c>
      <c r="C61" s="25" t="s">
        <v>144</v>
      </c>
      <c r="D61" s="111" t="s">
        <v>74</v>
      </c>
      <c r="E61" s="25" t="s">
        <v>79</v>
      </c>
      <c r="F61" s="26">
        <v>262</v>
      </c>
      <c r="G61" s="26">
        <v>213</v>
      </c>
      <c r="H61" s="26">
        <f t="shared" si="8"/>
        <v>49</v>
      </c>
      <c r="I61" s="26">
        <v>35</v>
      </c>
      <c r="J61" s="26">
        <v>29</v>
      </c>
      <c r="K61" s="26">
        <f t="shared" si="9"/>
        <v>-6</v>
      </c>
      <c r="L61" s="26">
        <v>12</v>
      </c>
      <c r="M61" s="26">
        <v>9</v>
      </c>
      <c r="N61" s="26">
        <f t="shared" si="10"/>
        <v>3</v>
      </c>
      <c r="O61" s="26">
        <v>11</v>
      </c>
      <c r="P61" s="26">
        <v>12</v>
      </c>
      <c r="Q61" s="26">
        <f t="shared" si="11"/>
        <v>-1</v>
      </c>
      <c r="R61" s="26">
        <v>15</v>
      </c>
      <c r="S61" s="26">
        <v>26</v>
      </c>
      <c r="T61" s="26">
        <f t="shared" si="12"/>
        <v>-11</v>
      </c>
      <c r="U61" s="26">
        <v>7</v>
      </c>
      <c r="V61" s="85">
        <v>4626</v>
      </c>
      <c r="W61" s="75">
        <v>3076.42</v>
      </c>
      <c r="X61" s="71">
        <v>12094.88</v>
      </c>
      <c r="Y61" s="71">
        <f t="shared" si="13"/>
        <v>7468.88</v>
      </c>
      <c r="Z61" s="107">
        <v>14</v>
      </c>
      <c r="AA61" s="107">
        <v>3</v>
      </c>
      <c r="AB61" s="76">
        <f t="shared" si="15"/>
        <v>7</v>
      </c>
      <c r="AC61" s="76">
        <v>7</v>
      </c>
      <c r="AD61" s="76">
        <v>25</v>
      </c>
      <c r="AE61" s="76">
        <v>0</v>
      </c>
      <c r="AF61" s="76">
        <v>64</v>
      </c>
      <c r="AG61" s="76">
        <v>43</v>
      </c>
      <c r="AH61" s="76">
        <v>58</v>
      </c>
      <c r="AI61" s="75">
        <v>33</v>
      </c>
      <c r="XEP61"/>
    </row>
    <row r="62" s="71" customFormat="1" customHeight="1" spans="1:16370">
      <c r="A62" s="25">
        <v>59</v>
      </c>
      <c r="B62" s="25">
        <v>373</v>
      </c>
      <c r="C62" s="25" t="s">
        <v>145</v>
      </c>
      <c r="D62" s="111" t="s">
        <v>77</v>
      </c>
      <c r="E62" s="25" t="s">
        <v>79</v>
      </c>
      <c r="F62" s="26">
        <v>189</v>
      </c>
      <c r="G62" s="26">
        <v>209</v>
      </c>
      <c r="H62" s="26">
        <f t="shared" si="8"/>
        <v>-20</v>
      </c>
      <c r="I62" s="26">
        <v>23</v>
      </c>
      <c r="J62" s="26">
        <v>34</v>
      </c>
      <c r="K62" s="26">
        <f t="shared" si="9"/>
        <v>11</v>
      </c>
      <c r="L62" s="26">
        <v>7</v>
      </c>
      <c r="M62" s="26">
        <v>3</v>
      </c>
      <c r="N62" s="26">
        <f t="shared" si="10"/>
        <v>4</v>
      </c>
      <c r="O62" s="26">
        <v>8</v>
      </c>
      <c r="P62" s="26">
        <v>3</v>
      </c>
      <c r="Q62" s="26">
        <f t="shared" si="11"/>
        <v>5</v>
      </c>
      <c r="R62" s="26">
        <v>13</v>
      </c>
      <c r="S62" s="26">
        <v>19</v>
      </c>
      <c r="T62" s="26">
        <f t="shared" si="12"/>
        <v>-6</v>
      </c>
      <c r="U62" s="26">
        <v>7</v>
      </c>
      <c r="V62" s="26">
        <v>2210</v>
      </c>
      <c r="W62" s="75">
        <v>1756.86</v>
      </c>
      <c r="X62" s="71">
        <v>15013.08</v>
      </c>
      <c r="Y62" s="71">
        <f t="shared" si="13"/>
        <v>12803.08</v>
      </c>
      <c r="Z62" s="107">
        <v>13</v>
      </c>
      <c r="AA62" s="107">
        <v>0</v>
      </c>
      <c r="AB62" s="76">
        <f t="shared" si="15"/>
        <v>13</v>
      </c>
      <c r="AC62" s="76">
        <v>13</v>
      </c>
      <c r="AD62" s="76">
        <v>20</v>
      </c>
      <c r="AE62" s="76">
        <v>5</v>
      </c>
      <c r="AF62" s="76">
        <v>32</v>
      </c>
      <c r="AG62" s="76">
        <v>27</v>
      </c>
      <c r="AH62" s="76">
        <v>9</v>
      </c>
      <c r="AI62" s="75">
        <v>23</v>
      </c>
      <c r="XEP62"/>
    </row>
    <row r="63" s="71" customFormat="1" customHeight="1" spans="1:16370">
      <c r="A63" s="25">
        <v>60</v>
      </c>
      <c r="B63" s="25">
        <v>517</v>
      </c>
      <c r="C63" s="25" t="s">
        <v>146</v>
      </c>
      <c r="D63" s="111" t="s">
        <v>77</v>
      </c>
      <c r="E63" s="25" t="s">
        <v>79</v>
      </c>
      <c r="F63" s="26">
        <v>168</v>
      </c>
      <c r="G63" s="26">
        <v>109</v>
      </c>
      <c r="H63" s="26">
        <f t="shared" si="8"/>
        <v>59</v>
      </c>
      <c r="I63" s="26">
        <v>20</v>
      </c>
      <c r="J63" s="26">
        <v>13</v>
      </c>
      <c r="K63" s="26">
        <f t="shared" si="9"/>
        <v>-7</v>
      </c>
      <c r="L63" s="26">
        <v>10</v>
      </c>
      <c r="M63" s="26">
        <v>3</v>
      </c>
      <c r="N63" s="26">
        <f t="shared" si="10"/>
        <v>7</v>
      </c>
      <c r="O63" s="26">
        <v>6</v>
      </c>
      <c r="P63" s="26">
        <v>12</v>
      </c>
      <c r="Q63" s="26">
        <f t="shared" si="11"/>
        <v>-6</v>
      </c>
      <c r="R63" s="26">
        <v>15</v>
      </c>
      <c r="S63" s="26">
        <v>25</v>
      </c>
      <c r="T63" s="26">
        <f t="shared" si="12"/>
        <v>-10</v>
      </c>
      <c r="U63" s="26">
        <v>7</v>
      </c>
      <c r="V63" s="26">
        <v>2384</v>
      </c>
      <c r="W63" s="75">
        <v>831.6</v>
      </c>
      <c r="X63" s="71">
        <v>3001.3</v>
      </c>
      <c r="Y63" s="71">
        <f t="shared" si="13"/>
        <v>617.3</v>
      </c>
      <c r="Z63" s="107">
        <v>13</v>
      </c>
      <c r="AA63" s="107">
        <v>5</v>
      </c>
      <c r="AB63" s="76">
        <v>6</v>
      </c>
      <c r="AC63" s="76">
        <v>3</v>
      </c>
      <c r="AD63" s="76">
        <v>20</v>
      </c>
      <c r="AE63" s="76">
        <v>0</v>
      </c>
      <c r="AF63" s="76">
        <v>16</v>
      </c>
      <c r="AG63" s="76">
        <v>22</v>
      </c>
      <c r="AH63" s="76">
        <v>18</v>
      </c>
      <c r="AI63" s="75">
        <v>23</v>
      </c>
      <c r="XEP63"/>
    </row>
    <row r="64" s="71" customFormat="1" customHeight="1" spans="1:16370">
      <c r="A64" s="25">
        <v>61</v>
      </c>
      <c r="B64" s="25">
        <v>511</v>
      </c>
      <c r="C64" s="25" t="s">
        <v>147</v>
      </c>
      <c r="D64" s="111" t="s">
        <v>84</v>
      </c>
      <c r="E64" s="25" t="s">
        <v>79</v>
      </c>
      <c r="F64" s="26">
        <v>153</v>
      </c>
      <c r="G64" s="26">
        <v>128</v>
      </c>
      <c r="H64" s="26">
        <f t="shared" si="8"/>
        <v>25</v>
      </c>
      <c r="I64" s="26">
        <v>18</v>
      </c>
      <c r="J64" s="26">
        <v>17</v>
      </c>
      <c r="K64" s="26">
        <f t="shared" si="9"/>
        <v>-1</v>
      </c>
      <c r="L64" s="26">
        <v>4</v>
      </c>
      <c r="M64" s="26">
        <v>7</v>
      </c>
      <c r="N64" s="26">
        <f t="shared" si="10"/>
        <v>-3</v>
      </c>
      <c r="O64" s="26">
        <v>6</v>
      </c>
      <c r="P64" s="26">
        <v>0</v>
      </c>
      <c r="Q64" s="26">
        <f t="shared" si="11"/>
        <v>6</v>
      </c>
      <c r="R64" s="26">
        <v>10</v>
      </c>
      <c r="S64" s="26">
        <v>16</v>
      </c>
      <c r="T64" s="26">
        <f t="shared" si="12"/>
        <v>-6</v>
      </c>
      <c r="U64" s="26">
        <v>7</v>
      </c>
      <c r="V64" s="85">
        <v>6960</v>
      </c>
      <c r="W64" s="75">
        <v>959.28</v>
      </c>
      <c r="X64" s="71">
        <v>9790.18999999999</v>
      </c>
      <c r="Y64" s="71">
        <f t="shared" si="13"/>
        <v>2830.18999999999</v>
      </c>
      <c r="Z64" s="107">
        <v>12</v>
      </c>
      <c r="AA64" s="107">
        <v>1</v>
      </c>
      <c r="AB64" s="76">
        <v>6</v>
      </c>
      <c r="AC64" s="76">
        <v>3</v>
      </c>
      <c r="AD64" s="76">
        <v>18</v>
      </c>
      <c r="AE64" s="76">
        <v>0</v>
      </c>
      <c r="AF64" s="76">
        <v>17</v>
      </c>
      <c r="AG64" s="76">
        <v>23</v>
      </c>
      <c r="AH64" s="76">
        <v>14</v>
      </c>
      <c r="AI64" s="75">
        <v>12</v>
      </c>
      <c r="XEP64"/>
    </row>
    <row r="65" s="71" customFormat="1" customHeight="1" spans="1:16370">
      <c r="A65" s="25">
        <v>62</v>
      </c>
      <c r="B65" s="25">
        <v>578</v>
      </c>
      <c r="C65" s="25" t="s">
        <v>148</v>
      </c>
      <c r="D65" s="111" t="s">
        <v>84</v>
      </c>
      <c r="E65" s="25" t="s">
        <v>79</v>
      </c>
      <c r="F65" s="26">
        <v>131</v>
      </c>
      <c r="G65" s="26">
        <v>113</v>
      </c>
      <c r="H65" s="26">
        <f t="shared" si="8"/>
        <v>18</v>
      </c>
      <c r="I65" s="26">
        <v>17</v>
      </c>
      <c r="J65" s="26">
        <v>9</v>
      </c>
      <c r="K65" s="26">
        <f t="shared" si="9"/>
        <v>-8</v>
      </c>
      <c r="L65" s="26">
        <v>12</v>
      </c>
      <c r="M65" s="26">
        <v>16</v>
      </c>
      <c r="N65" s="26">
        <f t="shared" si="10"/>
        <v>-4</v>
      </c>
      <c r="O65" s="26">
        <v>6</v>
      </c>
      <c r="P65" s="26">
        <v>2</v>
      </c>
      <c r="Q65" s="26">
        <f t="shared" si="11"/>
        <v>4</v>
      </c>
      <c r="R65" s="26">
        <v>10</v>
      </c>
      <c r="S65" s="26">
        <v>14</v>
      </c>
      <c r="T65" s="26">
        <f t="shared" si="12"/>
        <v>-4</v>
      </c>
      <c r="U65" s="26">
        <v>7</v>
      </c>
      <c r="V65" s="85">
        <v>5031</v>
      </c>
      <c r="W65" s="75">
        <v>1218.81</v>
      </c>
      <c r="X65" s="71">
        <v>3708.99000000001</v>
      </c>
      <c r="Y65" s="71">
        <f t="shared" si="13"/>
        <v>-1322.00999999999</v>
      </c>
      <c r="Z65" s="107">
        <v>12</v>
      </c>
      <c r="AA65" s="107">
        <v>11</v>
      </c>
      <c r="AB65" s="76">
        <v>6</v>
      </c>
      <c r="AC65" s="76">
        <v>5</v>
      </c>
      <c r="AD65" s="76">
        <v>18</v>
      </c>
      <c r="AE65" s="76">
        <v>0</v>
      </c>
      <c r="AF65" s="76">
        <v>13</v>
      </c>
      <c r="AG65" s="76">
        <v>18</v>
      </c>
      <c r="AH65" s="76">
        <v>2</v>
      </c>
      <c r="AI65" s="75">
        <v>12</v>
      </c>
      <c r="XEP65"/>
    </row>
    <row r="66" s="71" customFormat="1" customHeight="1" spans="1:16370">
      <c r="A66" s="25">
        <v>63</v>
      </c>
      <c r="B66" s="25">
        <v>742</v>
      </c>
      <c r="C66" s="25" t="s">
        <v>149</v>
      </c>
      <c r="D66" s="111" t="s">
        <v>84</v>
      </c>
      <c r="E66" s="25" t="s">
        <v>79</v>
      </c>
      <c r="F66" s="26">
        <v>88</v>
      </c>
      <c r="G66" s="26">
        <v>37</v>
      </c>
      <c r="H66" s="26">
        <f t="shared" si="8"/>
        <v>51</v>
      </c>
      <c r="I66" s="26">
        <v>13</v>
      </c>
      <c r="J66" s="26">
        <v>7</v>
      </c>
      <c r="K66" s="26">
        <f t="shared" si="9"/>
        <v>-6</v>
      </c>
      <c r="L66" s="26">
        <v>4</v>
      </c>
      <c r="M66" s="26">
        <v>1</v>
      </c>
      <c r="N66" s="26">
        <f t="shared" si="10"/>
        <v>3</v>
      </c>
      <c r="O66" s="26">
        <v>6</v>
      </c>
      <c r="P66" s="26">
        <v>0</v>
      </c>
      <c r="Q66" s="26">
        <f t="shared" si="11"/>
        <v>6</v>
      </c>
      <c r="R66" s="26">
        <v>7</v>
      </c>
      <c r="S66" s="26">
        <v>4</v>
      </c>
      <c r="T66" s="26">
        <f t="shared" si="12"/>
        <v>3</v>
      </c>
      <c r="U66" s="26">
        <v>7</v>
      </c>
      <c r="V66" s="26">
        <v>1206</v>
      </c>
      <c r="W66" s="75">
        <v>170.76</v>
      </c>
      <c r="X66" s="71">
        <v>1152.15</v>
      </c>
      <c r="Y66" s="71">
        <f t="shared" si="13"/>
        <v>-53.8499999999999</v>
      </c>
      <c r="Z66" s="107">
        <v>12</v>
      </c>
      <c r="AA66" s="107">
        <v>0</v>
      </c>
      <c r="AB66" s="76">
        <v>6</v>
      </c>
      <c r="AC66" s="76">
        <v>3</v>
      </c>
      <c r="AD66" s="76">
        <v>18</v>
      </c>
      <c r="AE66" s="76">
        <v>0</v>
      </c>
      <c r="AF66" s="76">
        <v>16</v>
      </c>
      <c r="AG66" s="76">
        <v>22</v>
      </c>
      <c r="AH66" s="76">
        <v>0</v>
      </c>
      <c r="AI66" s="75">
        <v>12</v>
      </c>
      <c r="XEP66"/>
    </row>
    <row r="67" s="71" customFormat="1" customHeight="1" spans="1:16370">
      <c r="A67" s="25">
        <v>64</v>
      </c>
      <c r="B67" s="25">
        <v>747</v>
      </c>
      <c r="C67" s="25" t="s">
        <v>150</v>
      </c>
      <c r="D67" s="111" t="s">
        <v>84</v>
      </c>
      <c r="E67" s="25" t="s">
        <v>79</v>
      </c>
      <c r="F67" s="26">
        <v>88</v>
      </c>
      <c r="G67" s="26">
        <v>79</v>
      </c>
      <c r="H67" s="26">
        <f t="shared" si="8"/>
        <v>9</v>
      </c>
      <c r="I67" s="26">
        <v>10</v>
      </c>
      <c r="J67" s="26">
        <v>1</v>
      </c>
      <c r="K67" s="26">
        <f t="shared" si="9"/>
        <v>-9</v>
      </c>
      <c r="L67" s="26">
        <v>3</v>
      </c>
      <c r="M67" s="26">
        <v>6</v>
      </c>
      <c r="N67" s="26">
        <f t="shared" si="10"/>
        <v>-3</v>
      </c>
      <c r="O67" s="26">
        <v>6</v>
      </c>
      <c r="P67" s="26">
        <v>10</v>
      </c>
      <c r="Q67" s="26">
        <f t="shared" si="11"/>
        <v>-4</v>
      </c>
      <c r="R67" s="26">
        <v>7</v>
      </c>
      <c r="S67" s="26">
        <v>10.6</v>
      </c>
      <c r="T67" s="26">
        <f t="shared" si="12"/>
        <v>-3.6</v>
      </c>
      <c r="U67" s="26">
        <v>7</v>
      </c>
      <c r="V67" s="26">
        <v>2224</v>
      </c>
      <c r="W67" s="75">
        <v>403.15</v>
      </c>
      <c r="X67" s="71">
        <v>1423.64</v>
      </c>
      <c r="Y67" s="71">
        <f t="shared" si="13"/>
        <v>-800.36</v>
      </c>
      <c r="Z67" s="107">
        <v>12</v>
      </c>
      <c r="AA67" s="107">
        <v>0</v>
      </c>
      <c r="AB67" s="76">
        <v>6</v>
      </c>
      <c r="AC67" s="76">
        <v>3</v>
      </c>
      <c r="AD67" s="76">
        <v>18</v>
      </c>
      <c r="AE67" s="76">
        <v>2</v>
      </c>
      <c r="AF67" s="76">
        <v>15</v>
      </c>
      <c r="AG67" s="76">
        <v>20</v>
      </c>
      <c r="AH67" s="76">
        <v>14</v>
      </c>
      <c r="AI67" s="75">
        <v>12</v>
      </c>
      <c r="XEP67"/>
    </row>
    <row r="68" s="71" customFormat="1" customHeight="1" spans="1:16370">
      <c r="A68" s="25">
        <v>65</v>
      </c>
      <c r="B68" s="25">
        <v>355</v>
      </c>
      <c r="C68" s="25" t="s">
        <v>151</v>
      </c>
      <c r="D68" s="111" t="s">
        <v>89</v>
      </c>
      <c r="E68" s="25" t="s">
        <v>79</v>
      </c>
      <c r="F68" s="26">
        <v>109</v>
      </c>
      <c r="G68" s="26">
        <v>90</v>
      </c>
      <c r="H68" s="26">
        <f t="shared" ref="H68:H99" si="16">F68-G68</f>
        <v>19</v>
      </c>
      <c r="I68" s="26">
        <v>12</v>
      </c>
      <c r="J68" s="26">
        <v>5</v>
      </c>
      <c r="K68" s="26">
        <f t="shared" ref="K68:K99" si="17">J68-I68</f>
        <v>-7</v>
      </c>
      <c r="L68" s="26">
        <v>5</v>
      </c>
      <c r="M68" s="26">
        <v>3</v>
      </c>
      <c r="N68" s="26">
        <f t="shared" ref="N68:N99" si="18">L68-M68</f>
        <v>2</v>
      </c>
      <c r="O68" s="26">
        <v>4</v>
      </c>
      <c r="P68" s="26">
        <v>3</v>
      </c>
      <c r="Q68" s="26">
        <f t="shared" ref="Q68:Q99" si="19">O68-P68</f>
        <v>1</v>
      </c>
      <c r="R68" s="26">
        <v>8</v>
      </c>
      <c r="S68" s="26">
        <v>10</v>
      </c>
      <c r="T68" s="26">
        <f t="shared" ref="T68:T99" si="20">R68-S68</f>
        <v>-2</v>
      </c>
      <c r="U68" s="26">
        <v>5</v>
      </c>
      <c r="V68" s="26">
        <v>2495</v>
      </c>
      <c r="W68" s="75">
        <v>1036.21</v>
      </c>
      <c r="X68" s="71">
        <v>2013.13</v>
      </c>
      <c r="Y68" s="71">
        <f t="shared" ref="Y68:Y99" si="21">X68-V68</f>
        <v>-481.87</v>
      </c>
      <c r="Z68" s="107">
        <v>10</v>
      </c>
      <c r="AA68" s="107">
        <v>2</v>
      </c>
      <c r="AB68" s="76">
        <v>4</v>
      </c>
      <c r="AC68" s="76">
        <v>3</v>
      </c>
      <c r="AD68" s="76">
        <v>16</v>
      </c>
      <c r="AE68" s="76">
        <v>0</v>
      </c>
      <c r="AF68" s="76">
        <v>32</v>
      </c>
      <c r="AG68" s="76">
        <v>30</v>
      </c>
      <c r="AH68" s="76">
        <v>17</v>
      </c>
      <c r="AI68" s="75">
        <v>13</v>
      </c>
      <c r="XEP68"/>
    </row>
    <row r="69" s="71" customFormat="1" customHeight="1" spans="1:16370">
      <c r="A69" s="25">
        <v>66</v>
      </c>
      <c r="B69" s="25">
        <v>391</v>
      </c>
      <c r="C69" s="25" t="s">
        <v>152</v>
      </c>
      <c r="D69" s="111" t="s">
        <v>89</v>
      </c>
      <c r="E69" s="25" t="s">
        <v>79</v>
      </c>
      <c r="F69" s="26">
        <v>109</v>
      </c>
      <c r="G69" s="26">
        <v>91</v>
      </c>
      <c r="H69" s="26">
        <f t="shared" si="16"/>
        <v>18</v>
      </c>
      <c r="I69" s="26">
        <v>13</v>
      </c>
      <c r="J69" s="26">
        <v>4</v>
      </c>
      <c r="K69" s="26">
        <f t="shared" si="17"/>
        <v>-9</v>
      </c>
      <c r="L69" s="26">
        <v>5</v>
      </c>
      <c r="M69" s="26">
        <v>4</v>
      </c>
      <c r="N69" s="26">
        <f t="shared" si="18"/>
        <v>1</v>
      </c>
      <c r="O69" s="26">
        <v>9</v>
      </c>
      <c r="P69" s="26">
        <v>16</v>
      </c>
      <c r="Q69" s="26">
        <f t="shared" si="19"/>
        <v>-7</v>
      </c>
      <c r="R69" s="26">
        <v>6</v>
      </c>
      <c r="S69" s="26">
        <v>11</v>
      </c>
      <c r="T69" s="26">
        <f t="shared" si="20"/>
        <v>-5</v>
      </c>
      <c r="U69" s="26">
        <v>5</v>
      </c>
      <c r="V69" s="26">
        <v>3134</v>
      </c>
      <c r="W69" s="75">
        <v>990</v>
      </c>
      <c r="X69" s="71">
        <v>9123.01000000001</v>
      </c>
      <c r="Y69" s="71">
        <f t="shared" si="21"/>
        <v>5989.01000000001</v>
      </c>
      <c r="Z69" s="107">
        <v>10</v>
      </c>
      <c r="AA69" s="107">
        <v>2</v>
      </c>
      <c r="AB69" s="76">
        <f>AC69</f>
        <v>4</v>
      </c>
      <c r="AC69" s="76">
        <v>4</v>
      </c>
      <c r="AD69" s="76">
        <v>16</v>
      </c>
      <c r="AE69" s="76">
        <v>0</v>
      </c>
      <c r="AF69" s="76">
        <v>22</v>
      </c>
      <c r="AG69" s="76">
        <v>26</v>
      </c>
      <c r="AH69" s="76">
        <v>5</v>
      </c>
      <c r="AI69" s="75">
        <v>11</v>
      </c>
      <c r="XEP69"/>
    </row>
    <row r="70" s="71" customFormat="1" customHeight="1" spans="1:16370">
      <c r="A70" s="25">
        <v>67</v>
      </c>
      <c r="B70" s="25">
        <v>515</v>
      </c>
      <c r="C70" s="25" t="s">
        <v>153</v>
      </c>
      <c r="D70" s="111" t="s">
        <v>89</v>
      </c>
      <c r="E70" s="25" t="s">
        <v>79</v>
      </c>
      <c r="F70" s="26">
        <v>161</v>
      </c>
      <c r="G70" s="26">
        <v>138</v>
      </c>
      <c r="H70" s="26">
        <f t="shared" si="16"/>
        <v>23</v>
      </c>
      <c r="I70" s="26">
        <v>19</v>
      </c>
      <c r="J70" s="26">
        <v>13</v>
      </c>
      <c r="K70" s="26">
        <f t="shared" si="17"/>
        <v>-6</v>
      </c>
      <c r="L70" s="26">
        <v>5</v>
      </c>
      <c r="M70" s="26">
        <v>6</v>
      </c>
      <c r="N70" s="26">
        <f t="shared" si="18"/>
        <v>-1</v>
      </c>
      <c r="O70" s="26">
        <v>4</v>
      </c>
      <c r="P70" s="26">
        <v>5</v>
      </c>
      <c r="Q70" s="26">
        <f t="shared" si="19"/>
        <v>-1</v>
      </c>
      <c r="R70" s="26">
        <v>9</v>
      </c>
      <c r="S70" s="26">
        <v>12.4</v>
      </c>
      <c r="T70" s="26">
        <f t="shared" si="20"/>
        <v>-3.4</v>
      </c>
      <c r="U70" s="26">
        <v>5</v>
      </c>
      <c r="V70" s="26">
        <v>2485</v>
      </c>
      <c r="W70" s="75">
        <v>1118.7</v>
      </c>
      <c r="X70" s="71">
        <v>3159.32000000001</v>
      </c>
      <c r="Y70" s="71">
        <f t="shared" si="21"/>
        <v>674.32000000001</v>
      </c>
      <c r="Z70" s="107">
        <v>10</v>
      </c>
      <c r="AA70" s="107">
        <v>0</v>
      </c>
      <c r="AB70" s="76">
        <v>4</v>
      </c>
      <c r="AC70" s="76">
        <v>3</v>
      </c>
      <c r="AD70" s="76">
        <v>16</v>
      </c>
      <c r="AE70" s="76">
        <v>0</v>
      </c>
      <c r="AF70" s="76">
        <v>14</v>
      </c>
      <c r="AG70" s="76">
        <v>19</v>
      </c>
      <c r="AH70" s="76">
        <v>1</v>
      </c>
      <c r="AI70" s="75">
        <v>10</v>
      </c>
      <c r="XEP70"/>
    </row>
    <row r="71" s="71" customFormat="1" customHeight="1" spans="1:16370">
      <c r="A71" s="25">
        <v>68</v>
      </c>
      <c r="B71" s="25">
        <v>572</v>
      </c>
      <c r="C71" s="25" t="s">
        <v>154</v>
      </c>
      <c r="D71" s="111" t="s">
        <v>89</v>
      </c>
      <c r="E71" s="25" t="s">
        <v>79</v>
      </c>
      <c r="F71" s="26">
        <v>117</v>
      </c>
      <c r="G71" s="26">
        <v>110</v>
      </c>
      <c r="H71" s="26">
        <f t="shared" si="16"/>
        <v>7</v>
      </c>
      <c r="I71" s="26">
        <v>23</v>
      </c>
      <c r="J71" s="26">
        <v>31</v>
      </c>
      <c r="K71" s="26">
        <f t="shared" si="17"/>
        <v>8</v>
      </c>
      <c r="L71" s="26">
        <v>4</v>
      </c>
      <c r="M71" s="26">
        <v>6</v>
      </c>
      <c r="N71" s="26">
        <f t="shared" si="18"/>
        <v>-2</v>
      </c>
      <c r="O71" s="26">
        <v>5</v>
      </c>
      <c r="P71" s="26">
        <v>1</v>
      </c>
      <c r="Q71" s="26">
        <f t="shared" si="19"/>
        <v>4</v>
      </c>
      <c r="R71" s="26">
        <v>15</v>
      </c>
      <c r="S71" s="26">
        <v>18</v>
      </c>
      <c r="T71" s="26">
        <f t="shared" si="20"/>
        <v>-3</v>
      </c>
      <c r="U71" s="26">
        <v>5</v>
      </c>
      <c r="V71" s="26">
        <v>2095</v>
      </c>
      <c r="W71" s="75">
        <v>1126.22</v>
      </c>
      <c r="X71" s="71">
        <v>2147.78</v>
      </c>
      <c r="Y71" s="71">
        <f t="shared" si="21"/>
        <v>52.7800000000002</v>
      </c>
      <c r="Z71" s="107">
        <v>10</v>
      </c>
      <c r="AA71" s="107">
        <v>2</v>
      </c>
      <c r="AB71" s="76">
        <v>4</v>
      </c>
      <c r="AC71" s="76">
        <v>3</v>
      </c>
      <c r="AD71" s="76">
        <v>16</v>
      </c>
      <c r="AE71" s="76">
        <v>2</v>
      </c>
      <c r="AF71" s="76">
        <v>5</v>
      </c>
      <c r="AG71" s="76">
        <v>16</v>
      </c>
      <c r="AH71" s="76">
        <v>9</v>
      </c>
      <c r="AI71" s="75">
        <v>11</v>
      </c>
      <c r="XEP71"/>
    </row>
    <row r="72" s="71" customFormat="1" customHeight="1" spans="1:16370">
      <c r="A72" s="25">
        <v>69</v>
      </c>
      <c r="B72" s="25">
        <v>744</v>
      </c>
      <c r="C72" s="25" t="s">
        <v>155</v>
      </c>
      <c r="D72" s="111" t="s">
        <v>89</v>
      </c>
      <c r="E72" s="25" t="s">
        <v>79</v>
      </c>
      <c r="F72" s="26">
        <v>121</v>
      </c>
      <c r="G72" s="26">
        <v>41</v>
      </c>
      <c r="H72" s="26">
        <f t="shared" si="16"/>
        <v>80</v>
      </c>
      <c r="I72" s="26">
        <v>15</v>
      </c>
      <c r="J72" s="26">
        <v>16</v>
      </c>
      <c r="K72" s="26">
        <f t="shared" si="17"/>
        <v>1</v>
      </c>
      <c r="L72" s="26">
        <v>6</v>
      </c>
      <c r="M72" s="26">
        <v>4</v>
      </c>
      <c r="N72" s="26">
        <f t="shared" si="18"/>
        <v>2</v>
      </c>
      <c r="O72" s="26">
        <v>4</v>
      </c>
      <c r="P72" s="26">
        <v>2</v>
      </c>
      <c r="Q72" s="26">
        <f t="shared" si="19"/>
        <v>2</v>
      </c>
      <c r="R72" s="26">
        <v>15</v>
      </c>
      <c r="S72" s="26">
        <v>16</v>
      </c>
      <c r="T72" s="26">
        <f t="shared" si="20"/>
        <v>-1</v>
      </c>
      <c r="U72" s="26">
        <v>5</v>
      </c>
      <c r="V72" s="85">
        <v>32314</v>
      </c>
      <c r="W72" s="75">
        <v>29682.43</v>
      </c>
      <c r="X72" s="71">
        <v>28420.08</v>
      </c>
      <c r="Y72" s="71">
        <f t="shared" si="21"/>
        <v>-3893.92</v>
      </c>
      <c r="Z72" s="107">
        <v>10</v>
      </c>
      <c r="AA72" s="107">
        <v>3</v>
      </c>
      <c r="AB72" s="76">
        <v>4</v>
      </c>
      <c r="AC72" s="76">
        <v>3</v>
      </c>
      <c r="AD72" s="76">
        <v>16</v>
      </c>
      <c r="AE72" s="76">
        <v>0</v>
      </c>
      <c r="AF72" s="76">
        <v>8</v>
      </c>
      <c r="AG72" s="76">
        <v>16</v>
      </c>
      <c r="AH72" s="76">
        <v>8</v>
      </c>
      <c r="AI72" s="75">
        <v>11</v>
      </c>
      <c r="XEP72"/>
    </row>
    <row r="73" s="71" customFormat="1" customHeight="1" spans="1:16370">
      <c r="A73" s="25">
        <v>70</v>
      </c>
      <c r="B73" s="25">
        <v>102479</v>
      </c>
      <c r="C73" s="25" t="s">
        <v>156</v>
      </c>
      <c r="D73" s="111" t="s">
        <v>89</v>
      </c>
      <c r="E73" s="25" t="s">
        <v>79</v>
      </c>
      <c r="F73" s="26">
        <v>110</v>
      </c>
      <c r="G73" s="26">
        <v>61</v>
      </c>
      <c r="H73" s="26">
        <f t="shared" si="16"/>
        <v>49</v>
      </c>
      <c r="I73" s="26">
        <v>10</v>
      </c>
      <c r="J73" s="26">
        <v>1</v>
      </c>
      <c r="K73" s="26">
        <f t="shared" si="17"/>
        <v>-9</v>
      </c>
      <c r="L73" s="26">
        <v>4</v>
      </c>
      <c r="M73" s="26">
        <v>4</v>
      </c>
      <c r="N73" s="26">
        <f t="shared" si="18"/>
        <v>0</v>
      </c>
      <c r="O73" s="26">
        <v>6</v>
      </c>
      <c r="P73" s="26">
        <v>12</v>
      </c>
      <c r="Q73" s="26">
        <f t="shared" si="19"/>
        <v>-6</v>
      </c>
      <c r="R73" s="26">
        <v>9</v>
      </c>
      <c r="S73" s="26">
        <v>6.88</v>
      </c>
      <c r="T73" s="26">
        <f t="shared" si="20"/>
        <v>2.12</v>
      </c>
      <c r="U73" s="26">
        <v>5</v>
      </c>
      <c r="V73" s="26">
        <v>1779</v>
      </c>
      <c r="W73" s="75">
        <v>1069.2</v>
      </c>
      <c r="X73" s="71">
        <v>1471.1</v>
      </c>
      <c r="Y73" s="71">
        <f t="shared" si="21"/>
        <v>-307.9</v>
      </c>
      <c r="Z73" s="107">
        <v>10</v>
      </c>
      <c r="AA73" s="107">
        <v>2</v>
      </c>
      <c r="AB73" s="76">
        <v>4</v>
      </c>
      <c r="AC73" s="76">
        <v>3</v>
      </c>
      <c r="AD73" s="76">
        <v>16</v>
      </c>
      <c r="AE73" s="76">
        <v>0</v>
      </c>
      <c r="AF73" s="76">
        <v>1</v>
      </c>
      <c r="AG73" s="76">
        <v>16</v>
      </c>
      <c r="AH73" s="76">
        <v>8</v>
      </c>
      <c r="AI73" s="75">
        <v>11</v>
      </c>
      <c r="XEP73"/>
    </row>
    <row r="74" s="71" customFormat="1" customHeight="1" spans="1:16370">
      <c r="A74" s="25">
        <v>71</v>
      </c>
      <c r="B74" s="25">
        <v>308</v>
      </c>
      <c r="C74" s="25" t="s">
        <v>157</v>
      </c>
      <c r="D74" s="111" t="s">
        <v>97</v>
      </c>
      <c r="E74" s="25" t="s">
        <v>79</v>
      </c>
      <c r="F74" s="26">
        <v>100</v>
      </c>
      <c r="G74" s="26">
        <v>49</v>
      </c>
      <c r="H74" s="26">
        <f t="shared" si="16"/>
        <v>51</v>
      </c>
      <c r="I74" s="26">
        <v>11</v>
      </c>
      <c r="J74" s="26">
        <v>14</v>
      </c>
      <c r="K74" s="26">
        <f t="shared" si="17"/>
        <v>3</v>
      </c>
      <c r="L74" s="26">
        <v>4</v>
      </c>
      <c r="M74" s="26">
        <v>4</v>
      </c>
      <c r="N74" s="26">
        <f t="shared" si="18"/>
        <v>0</v>
      </c>
      <c r="O74" s="26">
        <v>4</v>
      </c>
      <c r="P74" s="26">
        <v>3</v>
      </c>
      <c r="Q74" s="26">
        <f t="shared" si="19"/>
        <v>1</v>
      </c>
      <c r="R74" s="26">
        <v>4</v>
      </c>
      <c r="S74" s="26">
        <v>6</v>
      </c>
      <c r="T74" s="26">
        <f t="shared" si="20"/>
        <v>-2</v>
      </c>
      <c r="U74" s="26">
        <v>4</v>
      </c>
      <c r="V74" s="26">
        <v>1559</v>
      </c>
      <c r="W74" s="75">
        <v>2938.81</v>
      </c>
      <c r="X74" s="71">
        <v>6659.84</v>
      </c>
      <c r="Y74" s="71">
        <f t="shared" si="21"/>
        <v>5100.84</v>
      </c>
      <c r="Z74" s="107">
        <v>9</v>
      </c>
      <c r="AA74" s="107">
        <v>1</v>
      </c>
      <c r="AB74" s="76">
        <v>4</v>
      </c>
      <c r="AC74" s="76">
        <v>3</v>
      </c>
      <c r="AD74" s="76">
        <v>14</v>
      </c>
      <c r="AE74" s="76">
        <v>1</v>
      </c>
      <c r="AF74" s="76">
        <v>35</v>
      </c>
      <c r="AG74" s="76">
        <v>26</v>
      </c>
      <c r="AH74" s="76">
        <v>6</v>
      </c>
      <c r="AI74" s="75">
        <v>9</v>
      </c>
      <c r="XEP74"/>
    </row>
    <row r="75" s="71" customFormat="1" customHeight="1" spans="1:16370">
      <c r="A75" s="25">
        <v>72</v>
      </c>
      <c r="B75" s="25">
        <v>723</v>
      </c>
      <c r="C75" s="25" t="s">
        <v>158</v>
      </c>
      <c r="D75" s="111" t="s">
        <v>97</v>
      </c>
      <c r="E75" s="25" t="s">
        <v>79</v>
      </c>
      <c r="F75" s="26">
        <v>100</v>
      </c>
      <c r="G75" s="26">
        <v>61</v>
      </c>
      <c r="H75" s="26">
        <f t="shared" si="16"/>
        <v>39</v>
      </c>
      <c r="I75" s="26">
        <v>10</v>
      </c>
      <c r="J75" s="26">
        <v>2</v>
      </c>
      <c r="K75" s="26">
        <f t="shared" si="17"/>
        <v>-8</v>
      </c>
      <c r="L75" s="26">
        <v>3</v>
      </c>
      <c r="M75" s="26">
        <v>0</v>
      </c>
      <c r="N75" s="26">
        <f t="shared" si="18"/>
        <v>3</v>
      </c>
      <c r="O75" s="26">
        <v>4</v>
      </c>
      <c r="P75" s="26">
        <v>2</v>
      </c>
      <c r="Q75" s="26">
        <f t="shared" si="19"/>
        <v>2</v>
      </c>
      <c r="R75" s="26">
        <v>4</v>
      </c>
      <c r="S75" s="26">
        <v>12</v>
      </c>
      <c r="T75" s="26">
        <f t="shared" si="20"/>
        <v>-8</v>
      </c>
      <c r="U75" s="26">
        <v>4</v>
      </c>
      <c r="V75" s="26">
        <v>2343</v>
      </c>
      <c r="W75" s="75">
        <v>1017.13</v>
      </c>
      <c r="X75" s="71">
        <v>2189.11</v>
      </c>
      <c r="Y75" s="71">
        <f t="shared" si="21"/>
        <v>-153.89</v>
      </c>
      <c r="Z75" s="107">
        <v>9</v>
      </c>
      <c r="AA75" s="107">
        <v>4</v>
      </c>
      <c r="AB75" s="76">
        <v>4</v>
      </c>
      <c r="AC75" s="76">
        <v>3</v>
      </c>
      <c r="AD75" s="76">
        <v>14</v>
      </c>
      <c r="AE75" s="76">
        <v>2</v>
      </c>
      <c r="AF75" s="76">
        <v>5</v>
      </c>
      <c r="AG75" s="76">
        <v>14</v>
      </c>
      <c r="AH75" s="76">
        <v>0</v>
      </c>
      <c r="AI75" s="75">
        <v>9</v>
      </c>
      <c r="XEP75"/>
    </row>
    <row r="76" s="71" customFormat="1" customHeight="1" spans="1:16370">
      <c r="A76" s="25">
        <v>73</v>
      </c>
      <c r="B76" s="25">
        <v>349</v>
      </c>
      <c r="C76" s="25" t="s">
        <v>159</v>
      </c>
      <c r="D76" s="111" t="s">
        <v>103</v>
      </c>
      <c r="E76" s="25" t="s">
        <v>79</v>
      </c>
      <c r="F76" s="26">
        <v>91</v>
      </c>
      <c r="G76" s="26">
        <v>50</v>
      </c>
      <c r="H76" s="26">
        <f t="shared" si="16"/>
        <v>41</v>
      </c>
      <c r="I76" s="26">
        <v>14</v>
      </c>
      <c r="J76" s="26">
        <v>9</v>
      </c>
      <c r="K76" s="26">
        <f t="shared" si="17"/>
        <v>-5</v>
      </c>
      <c r="L76" s="26">
        <v>4</v>
      </c>
      <c r="M76" s="26">
        <v>7</v>
      </c>
      <c r="N76" s="26">
        <f t="shared" si="18"/>
        <v>-3</v>
      </c>
      <c r="O76" s="26">
        <v>4</v>
      </c>
      <c r="P76" s="26">
        <v>5</v>
      </c>
      <c r="Q76" s="26">
        <f t="shared" si="19"/>
        <v>-1</v>
      </c>
      <c r="R76" s="26">
        <v>2</v>
      </c>
      <c r="S76" s="26">
        <v>11</v>
      </c>
      <c r="T76" s="26">
        <f t="shared" si="20"/>
        <v>-9</v>
      </c>
      <c r="U76" s="26">
        <v>4</v>
      </c>
      <c r="V76" s="26">
        <v>1685</v>
      </c>
      <c r="W76" s="75">
        <v>431.18</v>
      </c>
      <c r="X76" s="71">
        <v>1532.55</v>
      </c>
      <c r="Y76" s="71">
        <f t="shared" si="21"/>
        <v>-152.45</v>
      </c>
      <c r="Z76" s="107">
        <v>8</v>
      </c>
      <c r="AA76" s="107">
        <v>0</v>
      </c>
      <c r="AB76" s="76">
        <f>AC76</f>
        <v>3</v>
      </c>
      <c r="AC76" s="76">
        <v>3</v>
      </c>
      <c r="AD76" s="76">
        <v>13</v>
      </c>
      <c r="AE76" s="76">
        <v>2</v>
      </c>
      <c r="AF76" s="76">
        <v>1</v>
      </c>
      <c r="AG76" s="76">
        <v>12</v>
      </c>
      <c r="AH76" s="76">
        <v>7</v>
      </c>
      <c r="AI76" s="75">
        <v>7</v>
      </c>
      <c r="XEP76"/>
    </row>
    <row r="77" s="71" customFormat="1" customHeight="1" spans="1:16370">
      <c r="A77" s="25">
        <v>74</v>
      </c>
      <c r="B77" s="25">
        <v>106865</v>
      </c>
      <c r="C77" s="25" t="s">
        <v>160</v>
      </c>
      <c r="D77" s="111" t="s">
        <v>103</v>
      </c>
      <c r="E77" s="25" t="s">
        <v>79</v>
      </c>
      <c r="F77" s="26">
        <v>65</v>
      </c>
      <c r="G77" s="26">
        <v>98</v>
      </c>
      <c r="H77" s="26">
        <f t="shared" si="16"/>
        <v>-33</v>
      </c>
      <c r="I77" s="26">
        <v>13</v>
      </c>
      <c r="J77" s="26">
        <v>12</v>
      </c>
      <c r="K77" s="26">
        <f t="shared" si="17"/>
        <v>-1</v>
      </c>
      <c r="L77" s="26">
        <v>4</v>
      </c>
      <c r="M77" s="26">
        <v>1</v>
      </c>
      <c r="N77" s="26">
        <f t="shared" si="18"/>
        <v>3</v>
      </c>
      <c r="O77" s="26">
        <v>4</v>
      </c>
      <c r="P77" s="26">
        <v>121</v>
      </c>
      <c r="Q77" s="26">
        <f t="shared" si="19"/>
        <v>-117</v>
      </c>
      <c r="R77" s="26">
        <v>10</v>
      </c>
      <c r="S77" s="26">
        <v>17</v>
      </c>
      <c r="T77" s="26">
        <f t="shared" si="20"/>
        <v>-7</v>
      </c>
      <c r="U77" s="26">
        <v>4</v>
      </c>
      <c r="V77" s="26">
        <v>1000</v>
      </c>
      <c r="W77" s="75">
        <v>633.6</v>
      </c>
      <c r="X77" s="71">
        <v>0</v>
      </c>
      <c r="Y77" s="71">
        <f t="shared" si="21"/>
        <v>-1000</v>
      </c>
      <c r="Z77" s="107">
        <v>8</v>
      </c>
      <c r="AA77" s="107">
        <v>0</v>
      </c>
      <c r="AB77" s="76">
        <v>3</v>
      </c>
      <c r="AC77" s="76">
        <v>26</v>
      </c>
      <c r="AD77" s="76">
        <v>13</v>
      </c>
      <c r="AE77" s="76">
        <v>0</v>
      </c>
      <c r="AF77" s="76">
        <v>9</v>
      </c>
      <c r="AG77" s="76">
        <v>12</v>
      </c>
      <c r="AH77" s="76">
        <v>7</v>
      </c>
      <c r="AI77" s="75">
        <v>7</v>
      </c>
      <c r="XEP77"/>
    </row>
    <row r="78" s="71" customFormat="1" customHeight="1" spans="1:16370">
      <c r="A78" s="25">
        <v>75</v>
      </c>
      <c r="B78" s="25">
        <v>102478</v>
      </c>
      <c r="C78" s="25" t="s">
        <v>161</v>
      </c>
      <c r="D78" s="111" t="s">
        <v>111</v>
      </c>
      <c r="E78" s="25" t="s">
        <v>79</v>
      </c>
      <c r="F78" s="26">
        <v>58</v>
      </c>
      <c r="G78" s="26">
        <v>29</v>
      </c>
      <c r="H78" s="26">
        <f t="shared" si="16"/>
        <v>29</v>
      </c>
      <c r="I78" s="26">
        <v>12</v>
      </c>
      <c r="J78" s="26">
        <v>4</v>
      </c>
      <c r="K78" s="26">
        <f t="shared" si="17"/>
        <v>-8</v>
      </c>
      <c r="L78" s="26">
        <v>3</v>
      </c>
      <c r="M78" s="26">
        <v>3</v>
      </c>
      <c r="N78" s="26">
        <f t="shared" si="18"/>
        <v>0</v>
      </c>
      <c r="O78" s="26">
        <v>4</v>
      </c>
      <c r="P78" s="26">
        <v>3</v>
      </c>
      <c r="Q78" s="26">
        <f t="shared" si="19"/>
        <v>1</v>
      </c>
      <c r="R78" s="26">
        <v>2</v>
      </c>
      <c r="S78" s="26">
        <v>11</v>
      </c>
      <c r="T78" s="26">
        <f t="shared" si="20"/>
        <v>-9</v>
      </c>
      <c r="U78" s="26">
        <v>4</v>
      </c>
      <c r="V78" s="26">
        <v>1564</v>
      </c>
      <c r="W78" s="75">
        <v>752.4</v>
      </c>
      <c r="X78" s="71">
        <v>948.02</v>
      </c>
      <c r="Y78" s="71">
        <f t="shared" si="21"/>
        <v>-615.98</v>
      </c>
      <c r="Z78" s="107">
        <v>7</v>
      </c>
      <c r="AA78" s="107">
        <v>0</v>
      </c>
      <c r="AB78" s="76">
        <f>AC78</f>
        <v>3</v>
      </c>
      <c r="AC78" s="76">
        <v>3</v>
      </c>
      <c r="AD78" s="76">
        <v>11</v>
      </c>
      <c r="AE78" s="76">
        <v>2</v>
      </c>
      <c r="AF78" s="76">
        <v>0</v>
      </c>
      <c r="AG78" s="76">
        <v>12</v>
      </c>
      <c r="AH78" s="76">
        <v>11</v>
      </c>
      <c r="AI78" s="75">
        <v>7</v>
      </c>
      <c r="XEP78"/>
    </row>
    <row r="79" s="71" customFormat="1" customHeight="1" spans="1:16370">
      <c r="A79" s="25">
        <v>76</v>
      </c>
      <c r="B79" s="25">
        <v>102935</v>
      </c>
      <c r="C79" s="25" t="s">
        <v>162</v>
      </c>
      <c r="D79" s="111" t="s">
        <v>111</v>
      </c>
      <c r="E79" s="25" t="s">
        <v>79</v>
      </c>
      <c r="F79" s="26">
        <v>70</v>
      </c>
      <c r="G79" s="26">
        <v>46</v>
      </c>
      <c r="H79" s="26">
        <f t="shared" si="16"/>
        <v>24</v>
      </c>
      <c r="I79" s="26">
        <v>10</v>
      </c>
      <c r="J79" s="26">
        <v>1</v>
      </c>
      <c r="K79" s="26">
        <f t="shared" si="17"/>
        <v>-9</v>
      </c>
      <c r="L79" s="26">
        <v>3</v>
      </c>
      <c r="M79" s="26">
        <v>7</v>
      </c>
      <c r="N79" s="26">
        <f t="shared" si="18"/>
        <v>-4</v>
      </c>
      <c r="O79" s="26">
        <v>3</v>
      </c>
      <c r="P79" s="26">
        <v>2</v>
      </c>
      <c r="Q79" s="26">
        <f t="shared" si="19"/>
        <v>1</v>
      </c>
      <c r="R79" s="26">
        <v>4</v>
      </c>
      <c r="S79" s="26">
        <v>4</v>
      </c>
      <c r="T79" s="26">
        <f t="shared" si="20"/>
        <v>0</v>
      </c>
      <c r="U79" s="26">
        <v>4</v>
      </c>
      <c r="V79" s="26">
        <v>2434</v>
      </c>
      <c r="W79" s="75">
        <v>685.86</v>
      </c>
      <c r="X79" s="71">
        <v>1446.76</v>
      </c>
      <c r="Y79" s="71">
        <f t="shared" si="21"/>
        <v>-987.24</v>
      </c>
      <c r="Z79" s="107">
        <v>7</v>
      </c>
      <c r="AA79" s="107">
        <v>0</v>
      </c>
      <c r="AB79" s="76">
        <f>AC79</f>
        <v>6</v>
      </c>
      <c r="AC79" s="76">
        <v>6</v>
      </c>
      <c r="AD79" s="76">
        <v>11</v>
      </c>
      <c r="AE79" s="76">
        <v>2</v>
      </c>
      <c r="AF79" s="76">
        <v>16</v>
      </c>
      <c r="AG79" s="76">
        <v>15</v>
      </c>
      <c r="AH79" s="76">
        <v>0</v>
      </c>
      <c r="AI79" s="75">
        <v>7</v>
      </c>
      <c r="XEP79"/>
    </row>
    <row r="80" s="71" customFormat="1" customHeight="1" spans="1:16370">
      <c r="A80" s="25">
        <v>77</v>
      </c>
      <c r="B80" s="25">
        <v>107829</v>
      </c>
      <c r="C80" s="25" t="s">
        <v>163</v>
      </c>
      <c r="D80" s="111" t="s">
        <v>111</v>
      </c>
      <c r="E80" s="25" t="s">
        <v>79</v>
      </c>
      <c r="F80" s="26">
        <v>58</v>
      </c>
      <c r="G80" s="26">
        <v>28</v>
      </c>
      <c r="H80" s="26">
        <f t="shared" si="16"/>
        <v>30</v>
      </c>
      <c r="I80" s="26">
        <v>10</v>
      </c>
      <c r="J80" s="26">
        <v>0</v>
      </c>
      <c r="K80" s="26">
        <f t="shared" si="17"/>
        <v>-10</v>
      </c>
      <c r="L80" s="26">
        <v>4</v>
      </c>
      <c r="M80" s="26">
        <v>1</v>
      </c>
      <c r="N80" s="26">
        <f t="shared" si="18"/>
        <v>3</v>
      </c>
      <c r="O80" s="26">
        <v>4</v>
      </c>
      <c r="P80" s="26">
        <v>3</v>
      </c>
      <c r="Q80" s="26">
        <f t="shared" si="19"/>
        <v>1</v>
      </c>
      <c r="R80" s="26">
        <v>2</v>
      </c>
      <c r="S80" s="26">
        <v>5</v>
      </c>
      <c r="T80" s="26">
        <f t="shared" si="20"/>
        <v>-3</v>
      </c>
      <c r="U80" s="26">
        <v>4</v>
      </c>
      <c r="V80" s="26">
        <v>1000</v>
      </c>
      <c r="W80" s="75">
        <v>675.86</v>
      </c>
      <c r="X80" s="71">
        <v>0</v>
      </c>
      <c r="Y80" s="71">
        <f t="shared" si="21"/>
        <v>-1000</v>
      </c>
      <c r="Z80" s="107">
        <v>7</v>
      </c>
      <c r="AA80" s="107">
        <v>1</v>
      </c>
      <c r="AB80" s="76">
        <f>AC80</f>
        <v>3</v>
      </c>
      <c r="AC80" s="76">
        <v>3</v>
      </c>
      <c r="AD80" s="76">
        <v>11</v>
      </c>
      <c r="AE80" s="76">
        <v>6</v>
      </c>
      <c r="AF80" s="76">
        <v>12</v>
      </c>
      <c r="AG80" s="76">
        <v>15</v>
      </c>
      <c r="AH80" s="76">
        <v>0</v>
      </c>
      <c r="AI80" s="75">
        <v>7</v>
      </c>
      <c r="XEP80"/>
    </row>
    <row r="81" s="71" customFormat="1" customHeight="1" spans="1:16370">
      <c r="A81" s="25">
        <v>78</v>
      </c>
      <c r="B81" s="25">
        <v>385</v>
      </c>
      <c r="C81" s="25" t="s">
        <v>164</v>
      </c>
      <c r="D81" s="111" t="s">
        <v>77</v>
      </c>
      <c r="E81" s="25" t="s">
        <v>165</v>
      </c>
      <c r="F81" s="26">
        <v>189</v>
      </c>
      <c r="G81" s="26">
        <v>222</v>
      </c>
      <c r="H81" s="26">
        <f t="shared" si="16"/>
        <v>-33</v>
      </c>
      <c r="I81" s="26">
        <v>24</v>
      </c>
      <c r="J81" s="26">
        <v>26</v>
      </c>
      <c r="K81" s="26">
        <f t="shared" si="17"/>
        <v>2</v>
      </c>
      <c r="L81" s="26">
        <v>19</v>
      </c>
      <c r="M81" s="26">
        <v>23</v>
      </c>
      <c r="N81" s="26">
        <f t="shared" si="18"/>
        <v>-4</v>
      </c>
      <c r="O81" s="26">
        <v>6</v>
      </c>
      <c r="P81" s="26">
        <v>3</v>
      </c>
      <c r="Q81" s="26">
        <f t="shared" si="19"/>
        <v>3</v>
      </c>
      <c r="R81" s="26">
        <v>10</v>
      </c>
      <c r="S81" s="26">
        <v>7.2</v>
      </c>
      <c r="T81" s="26">
        <f t="shared" si="20"/>
        <v>2.8</v>
      </c>
      <c r="U81" s="26">
        <v>7</v>
      </c>
      <c r="V81" s="85">
        <v>9853</v>
      </c>
      <c r="W81" s="75">
        <v>6584.75000000001</v>
      </c>
      <c r="X81" s="71">
        <v>17734.04</v>
      </c>
      <c r="Y81" s="71">
        <f t="shared" si="21"/>
        <v>7881.04</v>
      </c>
      <c r="Z81" s="107">
        <v>13</v>
      </c>
      <c r="AA81" s="107">
        <v>0</v>
      </c>
      <c r="AB81" s="76">
        <f>AC81</f>
        <v>7</v>
      </c>
      <c r="AC81" s="76">
        <v>7</v>
      </c>
      <c r="AD81" s="76">
        <v>20</v>
      </c>
      <c r="AE81" s="76">
        <v>0</v>
      </c>
      <c r="AF81" s="76">
        <v>20</v>
      </c>
      <c r="AG81" s="76">
        <v>27</v>
      </c>
      <c r="AH81" s="76">
        <v>27</v>
      </c>
      <c r="AI81" s="75">
        <v>23</v>
      </c>
      <c r="XEP81"/>
    </row>
    <row r="82" s="71" customFormat="1" customHeight="1" spans="1:16370">
      <c r="A82" s="25">
        <v>79</v>
      </c>
      <c r="B82" s="25">
        <v>514</v>
      </c>
      <c r="C82" s="25" t="s">
        <v>166</v>
      </c>
      <c r="D82" s="111" t="s">
        <v>84</v>
      </c>
      <c r="E82" s="25" t="s">
        <v>165</v>
      </c>
      <c r="F82" s="26">
        <v>260</v>
      </c>
      <c r="G82" s="26">
        <v>271</v>
      </c>
      <c r="H82" s="26">
        <f t="shared" si="16"/>
        <v>-11</v>
      </c>
      <c r="I82" s="26">
        <v>16</v>
      </c>
      <c r="J82" s="26">
        <v>25</v>
      </c>
      <c r="K82" s="26">
        <f t="shared" si="17"/>
        <v>9</v>
      </c>
      <c r="L82" s="26">
        <v>10</v>
      </c>
      <c r="M82" s="26">
        <v>13</v>
      </c>
      <c r="N82" s="26">
        <f t="shared" si="18"/>
        <v>-3</v>
      </c>
      <c r="O82" s="26">
        <v>6</v>
      </c>
      <c r="P82" s="26">
        <v>4</v>
      </c>
      <c r="Q82" s="26">
        <f t="shared" si="19"/>
        <v>2</v>
      </c>
      <c r="R82" s="26">
        <v>15</v>
      </c>
      <c r="S82" s="26">
        <v>40</v>
      </c>
      <c r="T82" s="26">
        <f t="shared" si="20"/>
        <v>-25</v>
      </c>
      <c r="U82" s="26">
        <v>7</v>
      </c>
      <c r="V82" s="85">
        <v>7670</v>
      </c>
      <c r="W82" s="75">
        <v>2940.3</v>
      </c>
      <c r="X82" s="71">
        <v>8957.82</v>
      </c>
      <c r="Y82" s="71">
        <f t="shared" si="21"/>
        <v>1287.82</v>
      </c>
      <c r="Z82" s="107">
        <v>12</v>
      </c>
      <c r="AA82" s="107">
        <v>2</v>
      </c>
      <c r="AB82" s="76">
        <v>6</v>
      </c>
      <c r="AC82" s="76">
        <v>3</v>
      </c>
      <c r="AD82" s="76">
        <v>18</v>
      </c>
      <c r="AE82" s="76">
        <v>0</v>
      </c>
      <c r="AF82" s="76">
        <v>14</v>
      </c>
      <c r="AG82" s="76">
        <v>19</v>
      </c>
      <c r="AH82" s="76">
        <v>0</v>
      </c>
      <c r="AI82" s="75">
        <v>12</v>
      </c>
      <c r="XEP82"/>
    </row>
    <row r="83" s="71" customFormat="1" customHeight="1" spans="1:16370">
      <c r="A83" s="25">
        <v>80</v>
      </c>
      <c r="B83" s="25">
        <v>371</v>
      </c>
      <c r="C83" s="25" t="s">
        <v>167</v>
      </c>
      <c r="D83" s="111" t="s">
        <v>89</v>
      </c>
      <c r="E83" s="25" t="s">
        <v>165</v>
      </c>
      <c r="F83" s="26">
        <v>117</v>
      </c>
      <c r="G83" s="26">
        <v>84</v>
      </c>
      <c r="H83" s="26">
        <f t="shared" si="16"/>
        <v>33</v>
      </c>
      <c r="I83" s="26">
        <v>12</v>
      </c>
      <c r="J83" s="26">
        <v>5</v>
      </c>
      <c r="K83" s="26">
        <f t="shared" si="17"/>
        <v>-7</v>
      </c>
      <c r="L83" s="26">
        <v>4</v>
      </c>
      <c r="M83" s="26">
        <v>3</v>
      </c>
      <c r="N83" s="26">
        <f t="shared" si="18"/>
        <v>1</v>
      </c>
      <c r="O83" s="26">
        <v>3</v>
      </c>
      <c r="P83" s="26">
        <v>3</v>
      </c>
      <c r="Q83" s="26">
        <f t="shared" si="19"/>
        <v>0</v>
      </c>
      <c r="R83" s="26">
        <v>9</v>
      </c>
      <c r="S83" s="26">
        <v>18</v>
      </c>
      <c r="T83" s="26">
        <f t="shared" si="20"/>
        <v>-9</v>
      </c>
      <c r="U83" s="26">
        <v>5</v>
      </c>
      <c r="V83" s="26">
        <v>4017</v>
      </c>
      <c r="W83" s="75">
        <v>1477.56</v>
      </c>
      <c r="X83" s="71">
        <v>4664.97000000001</v>
      </c>
      <c r="Y83" s="71">
        <f t="shared" si="21"/>
        <v>647.97000000001</v>
      </c>
      <c r="Z83" s="107">
        <v>10</v>
      </c>
      <c r="AA83" s="107">
        <v>2</v>
      </c>
      <c r="AB83" s="76">
        <v>4</v>
      </c>
      <c r="AC83" s="76">
        <v>3</v>
      </c>
      <c r="AD83" s="76">
        <v>16</v>
      </c>
      <c r="AE83" s="76">
        <v>0</v>
      </c>
      <c r="AF83" s="76">
        <v>5</v>
      </c>
      <c r="AG83" s="76">
        <v>16</v>
      </c>
      <c r="AH83" s="76">
        <v>0</v>
      </c>
      <c r="AI83" s="75">
        <v>11</v>
      </c>
      <c r="XEP83"/>
    </row>
    <row r="84" s="71" customFormat="1" customHeight="1" spans="1:16370">
      <c r="A84" s="25">
        <v>81</v>
      </c>
      <c r="B84" s="25">
        <v>108656</v>
      </c>
      <c r="C84" s="25" t="s">
        <v>168</v>
      </c>
      <c r="D84" s="111" t="s">
        <v>89</v>
      </c>
      <c r="E84" s="25" t="s">
        <v>165</v>
      </c>
      <c r="F84" s="26">
        <v>79</v>
      </c>
      <c r="G84" s="26">
        <v>89</v>
      </c>
      <c r="H84" s="26">
        <f t="shared" si="16"/>
        <v>-10</v>
      </c>
      <c r="I84" s="26">
        <v>10</v>
      </c>
      <c r="J84" s="26">
        <v>1</v>
      </c>
      <c r="K84" s="26">
        <f t="shared" si="17"/>
        <v>-9</v>
      </c>
      <c r="L84" s="26">
        <v>6</v>
      </c>
      <c r="M84" s="26">
        <v>5</v>
      </c>
      <c r="N84" s="26">
        <f t="shared" si="18"/>
        <v>1</v>
      </c>
      <c r="O84" s="26">
        <v>4</v>
      </c>
      <c r="P84" s="26">
        <v>4</v>
      </c>
      <c r="Q84" s="26">
        <f t="shared" si="19"/>
        <v>0</v>
      </c>
      <c r="R84" s="26">
        <v>7</v>
      </c>
      <c r="S84" s="26">
        <v>19.8</v>
      </c>
      <c r="T84" s="26">
        <f t="shared" si="20"/>
        <v>-12.8</v>
      </c>
      <c r="U84" s="26">
        <v>5</v>
      </c>
      <c r="V84" s="85">
        <v>1200</v>
      </c>
      <c r="W84" s="75">
        <v>1167.76</v>
      </c>
      <c r="X84" s="71">
        <v>0</v>
      </c>
      <c r="Y84" s="71">
        <f t="shared" si="21"/>
        <v>-1200</v>
      </c>
      <c r="Z84" s="107">
        <v>10</v>
      </c>
      <c r="AA84" s="107">
        <v>1</v>
      </c>
      <c r="AB84" s="76">
        <v>4</v>
      </c>
      <c r="AC84" s="76">
        <v>3</v>
      </c>
      <c r="AD84" s="76">
        <v>16</v>
      </c>
      <c r="AE84" s="76">
        <v>0</v>
      </c>
      <c r="AF84" s="76">
        <v>0</v>
      </c>
      <c r="AG84" s="76">
        <v>16</v>
      </c>
      <c r="AH84" s="76">
        <v>5</v>
      </c>
      <c r="AI84" s="75">
        <v>11</v>
      </c>
      <c r="XEP84"/>
    </row>
    <row r="85" s="71" customFormat="1" customHeight="1" spans="1:16370">
      <c r="A85" s="25">
        <v>82</v>
      </c>
      <c r="B85" s="25">
        <v>102567</v>
      </c>
      <c r="C85" s="25" t="s">
        <v>169</v>
      </c>
      <c r="D85" s="111" t="s">
        <v>103</v>
      </c>
      <c r="E85" s="25" t="s">
        <v>165</v>
      </c>
      <c r="F85" s="26">
        <v>72</v>
      </c>
      <c r="G85" s="26">
        <v>51</v>
      </c>
      <c r="H85" s="26">
        <f t="shared" si="16"/>
        <v>21</v>
      </c>
      <c r="I85" s="26">
        <v>13</v>
      </c>
      <c r="J85" s="26">
        <v>6</v>
      </c>
      <c r="K85" s="26">
        <f t="shared" si="17"/>
        <v>-7</v>
      </c>
      <c r="L85" s="26">
        <v>4</v>
      </c>
      <c r="M85" s="26">
        <v>4</v>
      </c>
      <c r="N85" s="26">
        <f t="shared" si="18"/>
        <v>0</v>
      </c>
      <c r="O85" s="26">
        <v>4</v>
      </c>
      <c r="P85" s="26">
        <v>8</v>
      </c>
      <c r="Q85" s="26">
        <f t="shared" si="19"/>
        <v>-4</v>
      </c>
      <c r="R85" s="26">
        <v>4</v>
      </c>
      <c r="S85" s="26">
        <v>7.2</v>
      </c>
      <c r="T85" s="26">
        <f t="shared" si="20"/>
        <v>-3.2</v>
      </c>
      <c r="U85" s="26">
        <v>4</v>
      </c>
      <c r="V85" s="26">
        <v>1456</v>
      </c>
      <c r="W85" s="75">
        <v>297</v>
      </c>
      <c r="X85" s="71">
        <v>1782.3</v>
      </c>
      <c r="Y85" s="71">
        <f t="shared" si="21"/>
        <v>326.3</v>
      </c>
      <c r="Z85" s="107">
        <v>8</v>
      </c>
      <c r="AA85" s="107">
        <v>1</v>
      </c>
      <c r="AB85" s="76">
        <f>AC85</f>
        <v>3</v>
      </c>
      <c r="AC85" s="76">
        <v>3</v>
      </c>
      <c r="AD85" s="76">
        <v>13</v>
      </c>
      <c r="AE85" s="76">
        <v>0</v>
      </c>
      <c r="AF85" s="76">
        <v>22</v>
      </c>
      <c r="AG85" s="76">
        <v>20</v>
      </c>
      <c r="AH85" s="76">
        <v>6</v>
      </c>
      <c r="AI85" s="75">
        <v>7</v>
      </c>
      <c r="XEP85"/>
    </row>
    <row r="86" s="71" customFormat="1" customHeight="1" spans="1:16370">
      <c r="A86" s="25">
        <v>83</v>
      </c>
      <c r="B86" s="25">
        <v>341</v>
      </c>
      <c r="C86" s="25" t="s">
        <v>170</v>
      </c>
      <c r="D86" s="111" t="s">
        <v>77</v>
      </c>
      <c r="E86" s="25" t="s">
        <v>114</v>
      </c>
      <c r="F86" s="26">
        <v>247</v>
      </c>
      <c r="G86" s="26">
        <v>213</v>
      </c>
      <c r="H86" s="26">
        <f t="shared" si="16"/>
        <v>34</v>
      </c>
      <c r="I86" s="26">
        <v>15</v>
      </c>
      <c r="J86" s="26">
        <v>12</v>
      </c>
      <c r="K86" s="26">
        <f t="shared" si="17"/>
        <v>-3</v>
      </c>
      <c r="L86" s="26">
        <v>8</v>
      </c>
      <c r="M86" s="26">
        <v>3</v>
      </c>
      <c r="N86" s="26">
        <f t="shared" si="18"/>
        <v>5</v>
      </c>
      <c r="O86" s="26">
        <v>8</v>
      </c>
      <c r="P86" s="26">
        <v>18</v>
      </c>
      <c r="Q86" s="26">
        <f t="shared" si="19"/>
        <v>-10</v>
      </c>
      <c r="R86" s="26">
        <v>15</v>
      </c>
      <c r="S86" s="26">
        <v>20.4</v>
      </c>
      <c r="T86" s="26">
        <f t="shared" si="20"/>
        <v>-5.4</v>
      </c>
      <c r="U86" s="26">
        <v>7</v>
      </c>
      <c r="V86" s="85">
        <v>5086</v>
      </c>
      <c r="W86" s="75">
        <v>1501.22</v>
      </c>
      <c r="X86" s="71">
        <v>5192.93000000001</v>
      </c>
      <c r="Y86" s="71">
        <f t="shared" si="21"/>
        <v>106.93000000001</v>
      </c>
      <c r="Z86" s="107">
        <v>13</v>
      </c>
      <c r="AA86" s="107">
        <v>3</v>
      </c>
      <c r="AB86" s="76">
        <f>AC86</f>
        <v>6</v>
      </c>
      <c r="AC86" s="76">
        <v>6</v>
      </c>
      <c r="AD86" s="76">
        <v>20</v>
      </c>
      <c r="AE86" s="76">
        <v>1</v>
      </c>
      <c r="AF86" s="76">
        <v>40</v>
      </c>
      <c r="AG86" s="76">
        <v>38</v>
      </c>
      <c r="AH86" s="76">
        <v>47</v>
      </c>
      <c r="AI86" s="75">
        <v>27</v>
      </c>
      <c r="XEP86"/>
    </row>
    <row r="87" s="71" customFormat="1" customHeight="1" spans="1:16370">
      <c r="A87" s="25">
        <v>84</v>
      </c>
      <c r="B87" s="25">
        <v>721</v>
      </c>
      <c r="C87" s="25" t="s">
        <v>171</v>
      </c>
      <c r="D87" s="111" t="s">
        <v>84</v>
      </c>
      <c r="E87" s="25" t="s">
        <v>114</v>
      </c>
      <c r="F87" s="26">
        <v>148</v>
      </c>
      <c r="G87" s="26">
        <v>192</v>
      </c>
      <c r="H87" s="26">
        <f t="shared" si="16"/>
        <v>-44</v>
      </c>
      <c r="I87" s="26">
        <v>13</v>
      </c>
      <c r="J87" s="26">
        <v>6</v>
      </c>
      <c r="K87" s="26">
        <f t="shared" si="17"/>
        <v>-7</v>
      </c>
      <c r="L87" s="26">
        <v>6</v>
      </c>
      <c r="M87" s="26">
        <v>5</v>
      </c>
      <c r="N87" s="26">
        <f t="shared" si="18"/>
        <v>1</v>
      </c>
      <c r="O87" s="26">
        <v>6</v>
      </c>
      <c r="P87" s="26">
        <v>4</v>
      </c>
      <c r="Q87" s="26">
        <f t="shared" si="19"/>
        <v>2</v>
      </c>
      <c r="R87" s="26">
        <v>7</v>
      </c>
      <c r="S87" s="26">
        <v>10</v>
      </c>
      <c r="T87" s="26">
        <f t="shared" si="20"/>
        <v>-3</v>
      </c>
      <c r="U87" s="26">
        <v>7</v>
      </c>
      <c r="V87" s="26">
        <v>2909</v>
      </c>
      <c r="W87" s="75">
        <v>809.61</v>
      </c>
      <c r="X87" s="71">
        <v>4301.62000000001</v>
      </c>
      <c r="Y87" s="71">
        <f t="shared" si="21"/>
        <v>1392.62000000001</v>
      </c>
      <c r="Z87" s="107">
        <v>12</v>
      </c>
      <c r="AA87" s="107">
        <v>4</v>
      </c>
      <c r="AB87" s="76">
        <v>6</v>
      </c>
      <c r="AC87" s="76">
        <v>3</v>
      </c>
      <c r="AD87" s="76">
        <v>18</v>
      </c>
      <c r="AE87" s="76">
        <v>0</v>
      </c>
      <c r="AF87" s="76">
        <v>9</v>
      </c>
      <c r="AG87" s="76">
        <v>18</v>
      </c>
      <c r="AH87" s="76">
        <v>1</v>
      </c>
      <c r="AI87" s="75">
        <v>12</v>
      </c>
      <c r="XEP87"/>
    </row>
    <row r="88" s="71" customFormat="1" customHeight="1" spans="1:16370">
      <c r="A88" s="25">
        <v>85</v>
      </c>
      <c r="B88" s="25">
        <v>102564</v>
      </c>
      <c r="C88" s="25" t="s">
        <v>172</v>
      </c>
      <c r="D88" s="111" t="s">
        <v>89</v>
      </c>
      <c r="E88" s="25" t="s">
        <v>114</v>
      </c>
      <c r="F88" s="26">
        <v>96</v>
      </c>
      <c r="G88" s="26">
        <v>83</v>
      </c>
      <c r="H88" s="26">
        <f t="shared" si="16"/>
        <v>13</v>
      </c>
      <c r="I88" s="26">
        <v>11</v>
      </c>
      <c r="J88" s="26">
        <v>8</v>
      </c>
      <c r="K88" s="26">
        <f t="shared" si="17"/>
        <v>-3</v>
      </c>
      <c r="L88" s="26">
        <v>6</v>
      </c>
      <c r="M88" s="26">
        <v>9</v>
      </c>
      <c r="N88" s="26">
        <f t="shared" si="18"/>
        <v>-3</v>
      </c>
      <c r="O88" s="26">
        <v>6</v>
      </c>
      <c r="P88" s="26">
        <v>12</v>
      </c>
      <c r="Q88" s="26">
        <f t="shared" si="19"/>
        <v>-6</v>
      </c>
      <c r="R88" s="26">
        <v>7</v>
      </c>
      <c r="S88" s="26">
        <v>13</v>
      </c>
      <c r="T88" s="26">
        <f t="shared" si="20"/>
        <v>-6</v>
      </c>
      <c r="U88" s="26">
        <v>5</v>
      </c>
      <c r="V88" s="26">
        <v>1301</v>
      </c>
      <c r="W88" s="75">
        <v>693</v>
      </c>
      <c r="X88" s="71">
        <v>2146.87</v>
      </c>
      <c r="Y88" s="71">
        <f t="shared" si="21"/>
        <v>845.87</v>
      </c>
      <c r="Z88" s="107">
        <v>10</v>
      </c>
      <c r="AA88" s="107">
        <v>1</v>
      </c>
      <c r="AB88" s="76">
        <f>AC88</f>
        <v>4</v>
      </c>
      <c r="AC88" s="76">
        <v>4</v>
      </c>
      <c r="AD88" s="76">
        <v>16</v>
      </c>
      <c r="AE88" s="76">
        <v>0</v>
      </c>
      <c r="AF88" s="76">
        <v>10</v>
      </c>
      <c r="AG88" s="76">
        <v>16</v>
      </c>
      <c r="AH88" s="76">
        <v>18</v>
      </c>
      <c r="AI88" s="75">
        <v>11</v>
      </c>
      <c r="XEP88"/>
    </row>
    <row r="89" s="71" customFormat="1" customHeight="1" spans="1:16370">
      <c r="A89" s="25">
        <v>86</v>
      </c>
      <c r="B89" s="25">
        <v>732</v>
      </c>
      <c r="C89" s="25" t="s">
        <v>173</v>
      </c>
      <c r="D89" s="111" t="s">
        <v>97</v>
      </c>
      <c r="E89" s="25" t="s">
        <v>114</v>
      </c>
      <c r="F89" s="26">
        <v>80</v>
      </c>
      <c r="G89" s="26">
        <v>84</v>
      </c>
      <c r="H89" s="26">
        <f t="shared" si="16"/>
        <v>-4</v>
      </c>
      <c r="I89" s="26">
        <v>13</v>
      </c>
      <c r="J89" s="26">
        <v>3</v>
      </c>
      <c r="K89" s="26">
        <f t="shared" si="17"/>
        <v>-10</v>
      </c>
      <c r="L89" s="26">
        <v>3</v>
      </c>
      <c r="M89" s="26">
        <v>7</v>
      </c>
      <c r="N89" s="26">
        <f t="shared" si="18"/>
        <v>-4</v>
      </c>
      <c r="O89" s="26">
        <v>4</v>
      </c>
      <c r="P89" s="26">
        <v>1</v>
      </c>
      <c r="Q89" s="26">
        <f t="shared" si="19"/>
        <v>3</v>
      </c>
      <c r="R89" s="26">
        <v>4</v>
      </c>
      <c r="S89" s="26">
        <v>7.2</v>
      </c>
      <c r="T89" s="26">
        <f t="shared" si="20"/>
        <v>-3.2</v>
      </c>
      <c r="U89" s="26">
        <v>4</v>
      </c>
      <c r="V89" s="26">
        <v>1209</v>
      </c>
      <c r="W89" s="75">
        <v>909.32</v>
      </c>
      <c r="X89" s="71">
        <v>6543.05</v>
      </c>
      <c r="Y89" s="71">
        <f t="shared" si="21"/>
        <v>5334.05</v>
      </c>
      <c r="Z89" s="107">
        <v>9</v>
      </c>
      <c r="AA89" s="107">
        <v>0</v>
      </c>
      <c r="AB89" s="76">
        <v>4</v>
      </c>
      <c r="AC89" s="76">
        <v>3</v>
      </c>
      <c r="AD89" s="76">
        <v>14</v>
      </c>
      <c r="AE89" s="76">
        <v>0</v>
      </c>
      <c r="AF89" s="76">
        <v>0</v>
      </c>
      <c r="AG89" s="76">
        <v>14</v>
      </c>
      <c r="AH89" s="76">
        <v>11</v>
      </c>
      <c r="AI89" s="75">
        <v>9</v>
      </c>
      <c r="XEP89"/>
    </row>
    <row r="90" s="71" customFormat="1" customHeight="1" spans="1:16370">
      <c r="A90" s="25">
        <v>87</v>
      </c>
      <c r="B90" s="25">
        <v>591</v>
      </c>
      <c r="C90" s="25" t="s">
        <v>174</v>
      </c>
      <c r="D90" s="111" t="s">
        <v>103</v>
      </c>
      <c r="E90" s="25" t="s">
        <v>114</v>
      </c>
      <c r="F90" s="26">
        <v>70</v>
      </c>
      <c r="G90" s="26">
        <v>68</v>
      </c>
      <c r="H90" s="26">
        <f t="shared" si="16"/>
        <v>2</v>
      </c>
      <c r="I90" s="26">
        <v>13</v>
      </c>
      <c r="J90" s="26">
        <v>5</v>
      </c>
      <c r="K90" s="26">
        <f t="shared" si="17"/>
        <v>-8</v>
      </c>
      <c r="L90" s="26">
        <v>6</v>
      </c>
      <c r="M90" s="26">
        <v>4</v>
      </c>
      <c r="N90" s="26">
        <f t="shared" si="18"/>
        <v>2</v>
      </c>
      <c r="O90" s="26">
        <v>4</v>
      </c>
      <c r="P90" s="26">
        <v>2</v>
      </c>
      <c r="Q90" s="26">
        <f t="shared" si="19"/>
        <v>2</v>
      </c>
      <c r="R90" s="26">
        <v>5</v>
      </c>
      <c r="S90" s="26">
        <v>11</v>
      </c>
      <c r="T90" s="26">
        <f t="shared" si="20"/>
        <v>-6</v>
      </c>
      <c r="U90" s="26">
        <v>4</v>
      </c>
      <c r="V90" s="26">
        <v>1432</v>
      </c>
      <c r="W90" s="75">
        <v>484.26</v>
      </c>
      <c r="X90" s="71">
        <v>1667.96</v>
      </c>
      <c r="Y90" s="71">
        <f t="shared" si="21"/>
        <v>235.96</v>
      </c>
      <c r="Z90" s="107">
        <v>8</v>
      </c>
      <c r="AA90" s="107">
        <v>2</v>
      </c>
      <c r="AB90" s="76">
        <f>AC90</f>
        <v>3</v>
      </c>
      <c r="AC90" s="76">
        <v>3</v>
      </c>
      <c r="AD90" s="76">
        <v>13</v>
      </c>
      <c r="AE90" s="76">
        <v>1</v>
      </c>
      <c r="AF90" s="76">
        <v>14</v>
      </c>
      <c r="AG90" s="76">
        <v>15</v>
      </c>
      <c r="AH90" s="76">
        <v>1</v>
      </c>
      <c r="AI90" s="75">
        <v>7</v>
      </c>
      <c r="XEP90"/>
    </row>
    <row r="91" s="71" customFormat="1" customHeight="1" spans="1:16370">
      <c r="A91" s="25">
        <v>88</v>
      </c>
      <c r="B91" s="25">
        <v>716</v>
      </c>
      <c r="C91" s="25" t="s">
        <v>175</v>
      </c>
      <c r="D91" s="111" t="s">
        <v>84</v>
      </c>
      <c r="E91" s="25" t="s">
        <v>176</v>
      </c>
      <c r="F91" s="26">
        <v>186</v>
      </c>
      <c r="G91" s="26">
        <v>226</v>
      </c>
      <c r="H91" s="26">
        <f t="shared" si="16"/>
        <v>-40</v>
      </c>
      <c r="I91" s="26">
        <v>13</v>
      </c>
      <c r="J91" s="26">
        <v>20</v>
      </c>
      <c r="K91" s="26">
        <f t="shared" si="17"/>
        <v>7</v>
      </c>
      <c r="L91" s="26">
        <v>5</v>
      </c>
      <c r="M91" s="26">
        <v>1</v>
      </c>
      <c r="N91" s="26">
        <f t="shared" si="18"/>
        <v>4</v>
      </c>
      <c r="O91" s="26">
        <v>5</v>
      </c>
      <c r="P91" s="26">
        <v>6</v>
      </c>
      <c r="Q91" s="26">
        <f t="shared" si="19"/>
        <v>-1</v>
      </c>
      <c r="R91" s="26">
        <v>9</v>
      </c>
      <c r="S91" s="26">
        <v>13.4</v>
      </c>
      <c r="T91" s="26">
        <f t="shared" si="20"/>
        <v>-4.4</v>
      </c>
      <c r="U91" s="26">
        <v>7</v>
      </c>
      <c r="V91" s="26">
        <v>3688</v>
      </c>
      <c r="W91" s="75">
        <v>950.4</v>
      </c>
      <c r="X91" s="71">
        <v>856.82</v>
      </c>
      <c r="Y91" s="71">
        <f t="shared" si="21"/>
        <v>-2831.18</v>
      </c>
      <c r="Z91" s="107">
        <v>12</v>
      </c>
      <c r="AA91" s="107">
        <v>0</v>
      </c>
      <c r="AB91" s="76">
        <v>6</v>
      </c>
      <c r="AC91" s="76">
        <v>3</v>
      </c>
      <c r="AD91" s="76">
        <v>18</v>
      </c>
      <c r="AE91" s="76">
        <v>2</v>
      </c>
      <c r="AF91" s="76">
        <v>8</v>
      </c>
      <c r="AG91" s="76">
        <v>18</v>
      </c>
      <c r="AH91" s="76">
        <v>28</v>
      </c>
      <c r="AI91" s="75">
        <v>13</v>
      </c>
      <c r="XEP91"/>
    </row>
    <row r="92" s="71" customFormat="1" customHeight="1" spans="1:16370">
      <c r="A92" s="25">
        <v>89</v>
      </c>
      <c r="B92" s="25">
        <v>717</v>
      </c>
      <c r="C92" s="25" t="s">
        <v>177</v>
      </c>
      <c r="D92" s="111" t="s">
        <v>84</v>
      </c>
      <c r="E92" s="25" t="s">
        <v>176</v>
      </c>
      <c r="F92" s="26">
        <v>182</v>
      </c>
      <c r="G92" s="26">
        <v>243</v>
      </c>
      <c r="H92" s="26">
        <f t="shared" si="16"/>
        <v>-61</v>
      </c>
      <c r="I92" s="26">
        <v>29</v>
      </c>
      <c r="J92" s="26">
        <v>50</v>
      </c>
      <c r="K92" s="26">
        <f t="shared" si="17"/>
        <v>21</v>
      </c>
      <c r="L92" s="26">
        <v>5</v>
      </c>
      <c r="M92" s="26">
        <v>9</v>
      </c>
      <c r="N92" s="26">
        <f t="shared" si="18"/>
        <v>-4</v>
      </c>
      <c r="O92" s="26">
        <v>6</v>
      </c>
      <c r="P92" s="26">
        <v>4</v>
      </c>
      <c r="Q92" s="26">
        <f t="shared" si="19"/>
        <v>2</v>
      </c>
      <c r="R92" s="26">
        <v>7</v>
      </c>
      <c r="S92" s="26">
        <v>12</v>
      </c>
      <c r="T92" s="26">
        <f t="shared" si="20"/>
        <v>-5</v>
      </c>
      <c r="U92" s="26">
        <v>7</v>
      </c>
      <c r="V92" s="26">
        <v>2808</v>
      </c>
      <c r="W92" s="75">
        <v>762.3</v>
      </c>
      <c r="X92" s="71">
        <v>1072</v>
      </c>
      <c r="Y92" s="71">
        <f t="shared" si="21"/>
        <v>-1736</v>
      </c>
      <c r="Z92" s="107">
        <v>12</v>
      </c>
      <c r="AA92" s="107">
        <v>2</v>
      </c>
      <c r="AB92" s="76">
        <v>6</v>
      </c>
      <c r="AC92" s="76">
        <v>3</v>
      </c>
      <c r="AD92" s="76">
        <v>18</v>
      </c>
      <c r="AE92" s="76">
        <v>0</v>
      </c>
      <c r="AF92" s="76">
        <v>9</v>
      </c>
      <c r="AG92" s="76">
        <v>18</v>
      </c>
      <c r="AH92" s="76">
        <v>6</v>
      </c>
      <c r="AI92" s="75">
        <v>12</v>
      </c>
      <c r="XEP92"/>
    </row>
    <row r="93" s="71" customFormat="1" customHeight="1" spans="1:16370">
      <c r="A93" s="25">
        <v>90</v>
      </c>
      <c r="B93" s="25">
        <v>746</v>
      </c>
      <c r="C93" s="25" t="s">
        <v>178</v>
      </c>
      <c r="D93" s="111" t="s">
        <v>84</v>
      </c>
      <c r="E93" s="25" t="s">
        <v>176</v>
      </c>
      <c r="F93" s="26">
        <v>269</v>
      </c>
      <c r="G93" s="26">
        <v>331</v>
      </c>
      <c r="H93" s="26">
        <f t="shared" si="16"/>
        <v>-62</v>
      </c>
      <c r="I93" s="26">
        <v>44</v>
      </c>
      <c r="J93" s="26">
        <v>80</v>
      </c>
      <c r="K93" s="26">
        <f t="shared" si="17"/>
        <v>36</v>
      </c>
      <c r="L93" s="26">
        <v>6</v>
      </c>
      <c r="M93" s="26">
        <v>10</v>
      </c>
      <c r="N93" s="26">
        <f t="shared" si="18"/>
        <v>-4</v>
      </c>
      <c r="O93" s="26">
        <v>5</v>
      </c>
      <c r="P93" s="26">
        <v>9</v>
      </c>
      <c r="Q93" s="26">
        <f t="shared" si="19"/>
        <v>-4</v>
      </c>
      <c r="R93" s="26">
        <v>8</v>
      </c>
      <c r="S93" s="26">
        <v>11</v>
      </c>
      <c r="T93" s="26">
        <f t="shared" si="20"/>
        <v>-3</v>
      </c>
      <c r="U93" s="26">
        <v>7</v>
      </c>
      <c r="V93" s="85">
        <v>30631</v>
      </c>
      <c r="W93" s="75">
        <v>31068.44</v>
      </c>
      <c r="X93" s="71">
        <v>4554.51</v>
      </c>
      <c r="Y93" s="71">
        <f t="shared" si="21"/>
        <v>-26076.49</v>
      </c>
      <c r="Z93" s="107">
        <v>12</v>
      </c>
      <c r="AA93" s="107">
        <v>2</v>
      </c>
      <c r="AB93" s="76">
        <v>6</v>
      </c>
      <c r="AC93" s="76">
        <v>3</v>
      </c>
      <c r="AD93" s="76">
        <v>18</v>
      </c>
      <c r="AE93" s="76">
        <v>0</v>
      </c>
      <c r="AF93" s="76">
        <v>3</v>
      </c>
      <c r="AG93" s="76">
        <v>18</v>
      </c>
      <c r="AH93" s="76">
        <v>8</v>
      </c>
      <c r="AI93" s="75">
        <v>12</v>
      </c>
      <c r="XEP93"/>
    </row>
    <row r="94" s="71" customFormat="1" customHeight="1" spans="1:16370">
      <c r="A94" s="25">
        <v>91</v>
      </c>
      <c r="B94" s="25">
        <v>539</v>
      </c>
      <c r="C94" s="25" t="s">
        <v>179</v>
      </c>
      <c r="D94" s="111" t="s">
        <v>89</v>
      </c>
      <c r="E94" s="25" t="s">
        <v>176</v>
      </c>
      <c r="F94" s="26">
        <v>142</v>
      </c>
      <c r="G94" s="26">
        <v>115</v>
      </c>
      <c r="H94" s="26">
        <f t="shared" si="16"/>
        <v>27</v>
      </c>
      <c r="I94" s="26">
        <v>30</v>
      </c>
      <c r="J94" s="26">
        <v>40</v>
      </c>
      <c r="K94" s="26">
        <f t="shared" si="17"/>
        <v>10</v>
      </c>
      <c r="L94" s="26">
        <v>4</v>
      </c>
      <c r="M94" s="26">
        <v>1</v>
      </c>
      <c r="N94" s="26">
        <f t="shared" si="18"/>
        <v>3</v>
      </c>
      <c r="O94" s="26">
        <v>4</v>
      </c>
      <c r="P94" s="26">
        <v>3</v>
      </c>
      <c r="Q94" s="26">
        <f t="shared" si="19"/>
        <v>1</v>
      </c>
      <c r="R94" s="26">
        <v>6</v>
      </c>
      <c r="S94" s="26">
        <v>12.8</v>
      </c>
      <c r="T94" s="26">
        <f t="shared" si="20"/>
        <v>-6.8</v>
      </c>
      <c r="U94" s="26">
        <v>5</v>
      </c>
      <c r="V94" s="26">
        <v>2367</v>
      </c>
      <c r="W94" s="75">
        <v>405.9</v>
      </c>
      <c r="X94" s="71">
        <v>597.96</v>
      </c>
      <c r="Y94" s="71">
        <f t="shared" si="21"/>
        <v>-1769.04</v>
      </c>
      <c r="Z94" s="107">
        <v>10</v>
      </c>
      <c r="AA94" s="107">
        <v>1</v>
      </c>
      <c r="AB94" s="76">
        <v>4</v>
      </c>
      <c r="AC94" s="76">
        <v>3</v>
      </c>
      <c r="AD94" s="76">
        <v>16</v>
      </c>
      <c r="AE94" s="76">
        <v>0</v>
      </c>
      <c r="AF94" s="76">
        <v>17</v>
      </c>
      <c r="AG94" s="76">
        <v>20</v>
      </c>
      <c r="AH94" s="76">
        <v>0</v>
      </c>
      <c r="AI94" s="75">
        <v>11</v>
      </c>
      <c r="XEP94"/>
    </row>
    <row r="95" s="71" customFormat="1" customHeight="1" spans="1:16370">
      <c r="A95" s="25">
        <v>92</v>
      </c>
      <c r="B95" s="25">
        <v>549</v>
      </c>
      <c r="C95" s="25" t="s">
        <v>180</v>
      </c>
      <c r="D95" s="111" t="s">
        <v>89</v>
      </c>
      <c r="E95" s="25" t="s">
        <v>176</v>
      </c>
      <c r="F95" s="26">
        <v>107</v>
      </c>
      <c r="G95" s="26">
        <v>162</v>
      </c>
      <c r="H95" s="26">
        <f t="shared" si="16"/>
        <v>-55</v>
      </c>
      <c r="I95" s="26">
        <v>12</v>
      </c>
      <c r="J95" s="26">
        <v>30</v>
      </c>
      <c r="K95" s="26">
        <f t="shared" si="17"/>
        <v>18</v>
      </c>
      <c r="L95" s="26">
        <v>4</v>
      </c>
      <c r="M95" s="26">
        <v>3</v>
      </c>
      <c r="N95" s="26">
        <f t="shared" si="18"/>
        <v>1</v>
      </c>
      <c r="O95" s="26">
        <v>5</v>
      </c>
      <c r="P95" s="26">
        <v>6</v>
      </c>
      <c r="Q95" s="26">
        <f t="shared" si="19"/>
        <v>-1</v>
      </c>
      <c r="R95" s="26">
        <v>9</v>
      </c>
      <c r="S95" s="26">
        <v>11</v>
      </c>
      <c r="T95" s="26">
        <f t="shared" si="20"/>
        <v>-2</v>
      </c>
      <c r="U95" s="26">
        <v>5</v>
      </c>
      <c r="V95" s="26">
        <v>1397</v>
      </c>
      <c r="W95" s="75">
        <v>539.74</v>
      </c>
      <c r="X95" s="71">
        <v>1817.24</v>
      </c>
      <c r="Y95" s="71">
        <f t="shared" si="21"/>
        <v>420.24</v>
      </c>
      <c r="Z95" s="107">
        <v>10</v>
      </c>
      <c r="AA95" s="107">
        <v>1</v>
      </c>
      <c r="AB95" s="76">
        <v>4</v>
      </c>
      <c r="AC95" s="76">
        <v>3</v>
      </c>
      <c r="AD95" s="76">
        <v>16</v>
      </c>
      <c r="AE95" s="76">
        <v>0</v>
      </c>
      <c r="AF95" s="76">
        <v>12</v>
      </c>
      <c r="AG95" s="76">
        <v>16</v>
      </c>
      <c r="AH95" s="76">
        <v>11</v>
      </c>
      <c r="AI95" s="75">
        <v>11</v>
      </c>
      <c r="XEP95"/>
    </row>
    <row r="96" s="71" customFormat="1" customHeight="1" spans="1:16370">
      <c r="A96" s="25">
        <v>93</v>
      </c>
      <c r="B96" s="25">
        <v>594</v>
      </c>
      <c r="C96" s="25" t="s">
        <v>181</v>
      </c>
      <c r="D96" s="111" t="s">
        <v>89</v>
      </c>
      <c r="E96" s="25" t="s">
        <v>176</v>
      </c>
      <c r="F96" s="26">
        <v>86</v>
      </c>
      <c r="G96" s="26">
        <v>69</v>
      </c>
      <c r="H96" s="26">
        <f t="shared" si="16"/>
        <v>17</v>
      </c>
      <c r="I96" s="26">
        <v>15</v>
      </c>
      <c r="J96" s="26">
        <v>16</v>
      </c>
      <c r="K96" s="26">
        <f t="shared" si="17"/>
        <v>1</v>
      </c>
      <c r="L96" s="26">
        <v>5</v>
      </c>
      <c r="M96" s="26">
        <v>1</v>
      </c>
      <c r="N96" s="26">
        <f t="shared" si="18"/>
        <v>4</v>
      </c>
      <c r="O96" s="26">
        <v>4</v>
      </c>
      <c r="P96" s="26">
        <v>10</v>
      </c>
      <c r="Q96" s="26">
        <f t="shared" si="19"/>
        <v>-6</v>
      </c>
      <c r="R96" s="26">
        <v>9</v>
      </c>
      <c r="S96" s="26">
        <v>12</v>
      </c>
      <c r="T96" s="26">
        <f t="shared" si="20"/>
        <v>-3</v>
      </c>
      <c r="U96" s="26">
        <v>5</v>
      </c>
      <c r="V96" s="26">
        <v>1211</v>
      </c>
      <c r="W96" s="75">
        <v>544.62</v>
      </c>
      <c r="X96" s="71">
        <v>1032.12</v>
      </c>
      <c r="Y96" s="71">
        <f t="shared" si="21"/>
        <v>-178.88</v>
      </c>
      <c r="Z96" s="107">
        <v>10</v>
      </c>
      <c r="AA96" s="107">
        <v>1</v>
      </c>
      <c r="AB96" s="76">
        <v>4</v>
      </c>
      <c r="AC96" s="76">
        <v>3</v>
      </c>
      <c r="AD96" s="76">
        <v>16</v>
      </c>
      <c r="AE96" s="76">
        <v>0</v>
      </c>
      <c r="AF96" s="76">
        <v>31</v>
      </c>
      <c r="AG96" s="76">
        <v>27</v>
      </c>
      <c r="AH96" s="76">
        <v>29</v>
      </c>
      <c r="AI96" s="75">
        <v>13</v>
      </c>
      <c r="XEP96"/>
    </row>
    <row r="97" s="71" customFormat="1" customHeight="1" spans="1:16370">
      <c r="A97" s="25">
        <v>94</v>
      </c>
      <c r="B97" s="25">
        <v>748</v>
      </c>
      <c r="C97" s="25" t="s">
        <v>182</v>
      </c>
      <c r="D97" s="111" t="s">
        <v>89</v>
      </c>
      <c r="E97" s="25" t="s">
        <v>176</v>
      </c>
      <c r="F97" s="22">
        <v>156</v>
      </c>
      <c r="G97" s="26">
        <v>154</v>
      </c>
      <c r="H97" s="26">
        <f t="shared" si="16"/>
        <v>2</v>
      </c>
      <c r="I97" s="26">
        <v>33</v>
      </c>
      <c r="J97" s="26">
        <v>48</v>
      </c>
      <c r="K97" s="26">
        <f t="shared" si="17"/>
        <v>15</v>
      </c>
      <c r="L97" s="26">
        <v>5</v>
      </c>
      <c r="M97" s="26">
        <v>5</v>
      </c>
      <c r="N97" s="26">
        <f t="shared" si="18"/>
        <v>0</v>
      </c>
      <c r="O97" s="26">
        <v>4</v>
      </c>
      <c r="P97" s="26">
        <v>2</v>
      </c>
      <c r="Q97" s="26">
        <f t="shared" si="19"/>
        <v>2</v>
      </c>
      <c r="R97" s="26">
        <v>5</v>
      </c>
      <c r="S97" s="26">
        <v>8</v>
      </c>
      <c r="T97" s="26">
        <f t="shared" si="20"/>
        <v>-3</v>
      </c>
      <c r="U97" s="26">
        <v>5</v>
      </c>
      <c r="V97" s="26">
        <v>1414</v>
      </c>
      <c r="W97" s="75">
        <v>732.6</v>
      </c>
      <c r="X97" s="71">
        <v>6896.9</v>
      </c>
      <c r="Y97" s="71">
        <f t="shared" si="21"/>
        <v>5482.9</v>
      </c>
      <c r="Z97" s="107">
        <v>10</v>
      </c>
      <c r="AA97" s="107">
        <v>0</v>
      </c>
      <c r="AB97" s="76">
        <v>4</v>
      </c>
      <c r="AC97" s="76">
        <v>3</v>
      </c>
      <c r="AD97" s="76">
        <v>16</v>
      </c>
      <c r="AE97" s="76">
        <v>0</v>
      </c>
      <c r="AF97" s="76">
        <v>5</v>
      </c>
      <c r="AG97" s="76">
        <v>16</v>
      </c>
      <c r="AH97" s="76">
        <v>8</v>
      </c>
      <c r="AI97" s="75">
        <v>11</v>
      </c>
      <c r="XEP97"/>
    </row>
    <row r="98" s="71" customFormat="1" customHeight="1" spans="1:16370">
      <c r="A98" s="25">
        <v>95</v>
      </c>
      <c r="B98" s="25">
        <v>107728</v>
      </c>
      <c r="C98" s="25" t="s">
        <v>183</v>
      </c>
      <c r="D98" s="111" t="s">
        <v>89</v>
      </c>
      <c r="E98" s="25" t="s">
        <v>176</v>
      </c>
      <c r="F98" s="26">
        <v>83</v>
      </c>
      <c r="G98" s="26">
        <v>66</v>
      </c>
      <c r="H98" s="26">
        <f t="shared" si="16"/>
        <v>17</v>
      </c>
      <c r="I98" s="26">
        <v>18</v>
      </c>
      <c r="J98" s="26">
        <v>29</v>
      </c>
      <c r="K98" s="26">
        <f t="shared" si="17"/>
        <v>11</v>
      </c>
      <c r="L98" s="26">
        <v>6</v>
      </c>
      <c r="M98" s="26">
        <v>5</v>
      </c>
      <c r="N98" s="26">
        <f t="shared" si="18"/>
        <v>1</v>
      </c>
      <c r="O98" s="26">
        <v>4</v>
      </c>
      <c r="P98" s="26">
        <v>2</v>
      </c>
      <c r="Q98" s="26">
        <f t="shared" si="19"/>
        <v>2</v>
      </c>
      <c r="R98" s="26">
        <v>5</v>
      </c>
      <c r="S98" s="26">
        <v>9</v>
      </c>
      <c r="T98" s="26">
        <f t="shared" si="20"/>
        <v>-4</v>
      </c>
      <c r="U98" s="26">
        <v>5</v>
      </c>
      <c r="V98" s="26">
        <v>1000</v>
      </c>
      <c r="W98" s="75">
        <v>267.3</v>
      </c>
      <c r="X98" s="71">
        <v>0</v>
      </c>
      <c r="Y98" s="71">
        <f t="shared" si="21"/>
        <v>-1000</v>
      </c>
      <c r="Z98" s="107">
        <v>10</v>
      </c>
      <c r="AA98" s="107">
        <v>1</v>
      </c>
      <c r="AB98" s="76">
        <v>4</v>
      </c>
      <c r="AC98" s="76">
        <v>3</v>
      </c>
      <c r="AD98" s="76">
        <v>16</v>
      </c>
      <c r="AE98" s="76">
        <v>1</v>
      </c>
      <c r="AF98" s="76">
        <v>0</v>
      </c>
      <c r="AG98" s="76">
        <v>16</v>
      </c>
      <c r="AH98" s="76">
        <v>10</v>
      </c>
      <c r="AI98" s="75">
        <v>11</v>
      </c>
      <c r="XEP98"/>
    </row>
    <row r="99" s="71" customFormat="1" customHeight="1" spans="1:16370">
      <c r="A99" s="25">
        <v>96</v>
      </c>
      <c r="B99" s="25">
        <v>720</v>
      </c>
      <c r="C99" s="25" t="s">
        <v>184</v>
      </c>
      <c r="D99" s="111" t="s">
        <v>97</v>
      </c>
      <c r="E99" s="25" t="s">
        <v>176</v>
      </c>
      <c r="F99" s="26">
        <v>115</v>
      </c>
      <c r="G99" s="26">
        <v>113</v>
      </c>
      <c r="H99" s="26">
        <f t="shared" si="16"/>
        <v>2</v>
      </c>
      <c r="I99" s="26">
        <v>18</v>
      </c>
      <c r="J99" s="26">
        <v>7</v>
      </c>
      <c r="K99" s="26">
        <f t="shared" si="17"/>
        <v>-11</v>
      </c>
      <c r="L99" s="26">
        <v>3</v>
      </c>
      <c r="M99" s="26">
        <v>5</v>
      </c>
      <c r="N99" s="26">
        <f t="shared" si="18"/>
        <v>-2</v>
      </c>
      <c r="O99" s="26">
        <v>7</v>
      </c>
      <c r="P99" s="26">
        <v>30</v>
      </c>
      <c r="Q99" s="26">
        <f t="shared" si="19"/>
        <v>-23</v>
      </c>
      <c r="R99" s="26">
        <v>6</v>
      </c>
      <c r="S99" s="26">
        <v>16</v>
      </c>
      <c r="T99" s="26">
        <f t="shared" si="20"/>
        <v>-10</v>
      </c>
      <c r="U99" s="26">
        <v>4</v>
      </c>
      <c r="V99" s="26">
        <v>1501</v>
      </c>
      <c r="W99" s="75">
        <v>287.1</v>
      </c>
      <c r="X99" s="71">
        <v>1870.2</v>
      </c>
      <c r="Y99" s="71">
        <f t="shared" si="21"/>
        <v>369.2</v>
      </c>
      <c r="Z99" s="107">
        <v>9</v>
      </c>
      <c r="AA99" s="107">
        <v>1</v>
      </c>
      <c r="AB99" s="76">
        <v>4</v>
      </c>
      <c r="AC99" s="76">
        <v>3</v>
      </c>
      <c r="AD99" s="76">
        <v>14</v>
      </c>
      <c r="AE99" s="76">
        <v>0</v>
      </c>
      <c r="AF99" s="76">
        <v>10</v>
      </c>
      <c r="AG99" s="76">
        <v>14</v>
      </c>
      <c r="AH99" s="76">
        <v>7</v>
      </c>
      <c r="AI99" s="75">
        <v>9</v>
      </c>
      <c r="XEP99"/>
    </row>
    <row r="100" s="71" customFormat="1" customHeight="1" spans="1:16370">
      <c r="A100" s="25">
        <v>97</v>
      </c>
      <c r="B100" s="25">
        <v>104533</v>
      </c>
      <c r="C100" s="25" t="s">
        <v>185</v>
      </c>
      <c r="D100" s="111" t="s">
        <v>103</v>
      </c>
      <c r="E100" s="25" t="s">
        <v>176</v>
      </c>
      <c r="F100" s="26">
        <v>90</v>
      </c>
      <c r="G100" s="26">
        <v>91</v>
      </c>
      <c r="H100" s="26">
        <f t="shared" ref="H100:H118" si="22">F100-G100</f>
        <v>-1</v>
      </c>
      <c r="I100" s="26">
        <v>16</v>
      </c>
      <c r="J100" s="26">
        <v>31</v>
      </c>
      <c r="K100" s="26">
        <f t="shared" ref="K100:K118" si="23">J100-I100</f>
        <v>15</v>
      </c>
      <c r="L100" s="26">
        <v>5</v>
      </c>
      <c r="M100" s="26">
        <v>3</v>
      </c>
      <c r="N100" s="26">
        <f t="shared" ref="N100:N118" si="24">L100-M100</f>
        <v>2</v>
      </c>
      <c r="O100" s="26">
        <v>4</v>
      </c>
      <c r="P100" s="26">
        <v>1</v>
      </c>
      <c r="Q100" s="26">
        <f t="shared" ref="Q100:Q118" si="25">O100-P100</f>
        <v>3</v>
      </c>
      <c r="R100" s="26">
        <v>5</v>
      </c>
      <c r="S100" s="26">
        <v>8</v>
      </c>
      <c r="T100" s="26">
        <f t="shared" ref="T100:T118" si="26">R100-S100</f>
        <v>-3</v>
      </c>
      <c r="U100" s="26">
        <v>4</v>
      </c>
      <c r="V100" s="26">
        <v>1204</v>
      </c>
      <c r="W100" s="75">
        <v>285.91</v>
      </c>
      <c r="X100" s="71">
        <v>1110.1</v>
      </c>
      <c r="Y100" s="71">
        <f t="shared" ref="Y100:Y118" si="27">X100-V100</f>
        <v>-93.9000000000001</v>
      </c>
      <c r="Z100" s="107">
        <v>8</v>
      </c>
      <c r="AA100" s="107">
        <v>1</v>
      </c>
      <c r="AB100" s="76">
        <f>AC100</f>
        <v>3</v>
      </c>
      <c r="AC100" s="76">
        <v>3</v>
      </c>
      <c r="AD100" s="76">
        <v>13</v>
      </c>
      <c r="AE100" s="76">
        <v>0</v>
      </c>
      <c r="AF100" s="76">
        <v>7</v>
      </c>
      <c r="AG100" s="76">
        <v>12</v>
      </c>
      <c r="AH100" s="76">
        <v>10</v>
      </c>
      <c r="AI100" s="75">
        <v>7</v>
      </c>
      <c r="XEP100"/>
    </row>
    <row r="101" s="71" customFormat="1" customHeight="1" spans="1:16370">
      <c r="A101" s="25">
        <v>98</v>
      </c>
      <c r="B101" s="25">
        <v>754</v>
      </c>
      <c r="C101" s="25" t="s">
        <v>186</v>
      </c>
      <c r="D101" s="111" t="s">
        <v>84</v>
      </c>
      <c r="E101" s="25" t="s">
        <v>187</v>
      </c>
      <c r="F101" s="26">
        <v>88</v>
      </c>
      <c r="G101" s="26">
        <v>104</v>
      </c>
      <c r="H101" s="26">
        <f t="shared" si="22"/>
        <v>-16</v>
      </c>
      <c r="I101" s="26">
        <v>16</v>
      </c>
      <c r="J101" s="26">
        <v>5</v>
      </c>
      <c r="K101" s="26">
        <f t="shared" si="23"/>
        <v>-11</v>
      </c>
      <c r="L101" s="26">
        <v>7</v>
      </c>
      <c r="M101" s="26">
        <v>6</v>
      </c>
      <c r="N101" s="26">
        <f t="shared" si="24"/>
        <v>1</v>
      </c>
      <c r="O101" s="26">
        <v>6</v>
      </c>
      <c r="P101" s="26">
        <v>3</v>
      </c>
      <c r="Q101" s="26">
        <f t="shared" si="25"/>
        <v>3</v>
      </c>
      <c r="R101" s="26">
        <v>6</v>
      </c>
      <c r="S101" s="26">
        <v>5</v>
      </c>
      <c r="T101" s="26">
        <f t="shared" si="26"/>
        <v>1</v>
      </c>
      <c r="U101" s="26">
        <v>7</v>
      </c>
      <c r="V101" s="85">
        <v>4647</v>
      </c>
      <c r="W101" s="75">
        <v>613.16</v>
      </c>
      <c r="X101" s="71">
        <v>1782.35</v>
      </c>
      <c r="Y101" s="71">
        <f t="shared" si="27"/>
        <v>-2864.65</v>
      </c>
      <c r="Z101" s="107">
        <v>12</v>
      </c>
      <c r="AA101" s="107">
        <v>2</v>
      </c>
      <c r="AB101" s="76">
        <f>AC101</f>
        <v>9</v>
      </c>
      <c r="AC101" s="76">
        <v>9</v>
      </c>
      <c r="AD101" s="76">
        <v>18</v>
      </c>
      <c r="AE101" s="76">
        <v>0</v>
      </c>
      <c r="AF101" s="76">
        <v>25</v>
      </c>
      <c r="AG101" s="76">
        <v>26</v>
      </c>
      <c r="AH101" s="76">
        <v>34</v>
      </c>
      <c r="AI101" s="75">
        <v>13</v>
      </c>
      <c r="XEP101"/>
    </row>
    <row r="102" s="71" customFormat="1" customHeight="1" spans="1:16370">
      <c r="A102" s="25">
        <v>99</v>
      </c>
      <c r="B102" s="25">
        <v>52</v>
      </c>
      <c r="C102" s="25" t="s">
        <v>188</v>
      </c>
      <c r="D102" s="111" t="s">
        <v>89</v>
      </c>
      <c r="E102" s="25" t="s">
        <v>187</v>
      </c>
      <c r="F102" s="26">
        <v>104</v>
      </c>
      <c r="G102" s="26">
        <v>67</v>
      </c>
      <c r="H102" s="26">
        <f t="shared" si="22"/>
        <v>37</v>
      </c>
      <c r="I102" s="26">
        <v>26</v>
      </c>
      <c r="J102" s="26">
        <v>11</v>
      </c>
      <c r="K102" s="26">
        <f t="shared" si="23"/>
        <v>-15</v>
      </c>
      <c r="L102" s="26">
        <v>7</v>
      </c>
      <c r="M102" s="26">
        <v>7</v>
      </c>
      <c r="N102" s="26">
        <f t="shared" si="24"/>
        <v>0</v>
      </c>
      <c r="O102" s="26">
        <v>6</v>
      </c>
      <c r="P102" s="26">
        <v>6</v>
      </c>
      <c r="Q102" s="26">
        <f t="shared" si="25"/>
        <v>0</v>
      </c>
      <c r="R102" s="26">
        <v>6</v>
      </c>
      <c r="S102" s="26">
        <v>11</v>
      </c>
      <c r="T102" s="26">
        <f t="shared" si="26"/>
        <v>-5</v>
      </c>
      <c r="U102" s="26">
        <v>5</v>
      </c>
      <c r="V102" s="26">
        <v>3674</v>
      </c>
      <c r="W102" s="75">
        <v>702.9</v>
      </c>
      <c r="X102" s="71">
        <v>4394.33</v>
      </c>
      <c r="Y102" s="71">
        <f t="shared" si="27"/>
        <v>720.33</v>
      </c>
      <c r="Z102" s="107">
        <v>10</v>
      </c>
      <c r="AA102" s="107">
        <v>0</v>
      </c>
      <c r="AB102" s="76">
        <v>4</v>
      </c>
      <c r="AC102" s="76">
        <v>3</v>
      </c>
      <c r="AD102" s="76">
        <v>16</v>
      </c>
      <c r="AE102" s="76">
        <v>1</v>
      </c>
      <c r="AF102" s="76">
        <v>21</v>
      </c>
      <c r="AG102" s="76">
        <v>24</v>
      </c>
      <c r="AH102" s="76">
        <v>4</v>
      </c>
      <c r="AI102" s="75">
        <v>11</v>
      </c>
      <c r="XEP102"/>
    </row>
    <row r="103" s="71" customFormat="1" customHeight="1" spans="1:16370">
      <c r="A103" s="25">
        <v>100</v>
      </c>
      <c r="B103" s="25">
        <v>54</v>
      </c>
      <c r="C103" s="25" t="s">
        <v>189</v>
      </c>
      <c r="D103" s="111" t="s">
        <v>89</v>
      </c>
      <c r="E103" s="25" t="s">
        <v>187</v>
      </c>
      <c r="F103" s="26">
        <v>235</v>
      </c>
      <c r="G103" s="26">
        <v>225</v>
      </c>
      <c r="H103" s="26">
        <f t="shared" si="22"/>
        <v>10</v>
      </c>
      <c r="I103" s="26">
        <v>21</v>
      </c>
      <c r="J103" s="26">
        <v>18</v>
      </c>
      <c r="K103" s="26">
        <f t="shared" si="23"/>
        <v>-3</v>
      </c>
      <c r="L103" s="26">
        <v>7</v>
      </c>
      <c r="M103" s="26">
        <v>6</v>
      </c>
      <c r="N103" s="26">
        <f t="shared" si="24"/>
        <v>1</v>
      </c>
      <c r="O103" s="26">
        <v>6</v>
      </c>
      <c r="P103" s="26">
        <v>12</v>
      </c>
      <c r="Q103" s="26">
        <f t="shared" si="25"/>
        <v>-6</v>
      </c>
      <c r="R103" s="26">
        <v>5</v>
      </c>
      <c r="S103" s="26">
        <v>8</v>
      </c>
      <c r="T103" s="26">
        <f t="shared" si="26"/>
        <v>-3</v>
      </c>
      <c r="U103" s="26">
        <v>5</v>
      </c>
      <c r="V103" s="26">
        <v>5964</v>
      </c>
      <c r="W103" s="75">
        <v>3298.6</v>
      </c>
      <c r="X103" s="71">
        <v>5798.34000000001</v>
      </c>
      <c r="Y103" s="71">
        <f t="shared" si="27"/>
        <v>-165.65999999999</v>
      </c>
      <c r="Z103" s="107">
        <v>10</v>
      </c>
      <c r="AA103" s="107">
        <v>2</v>
      </c>
      <c r="AB103" s="76">
        <v>4</v>
      </c>
      <c r="AC103" s="76">
        <v>3</v>
      </c>
      <c r="AD103" s="76">
        <v>16</v>
      </c>
      <c r="AE103" s="76">
        <v>0</v>
      </c>
      <c r="AF103" s="76">
        <v>49</v>
      </c>
      <c r="AG103" s="76">
        <v>30</v>
      </c>
      <c r="AH103" s="76">
        <v>10</v>
      </c>
      <c r="AI103" s="75">
        <v>11</v>
      </c>
      <c r="XEP103"/>
    </row>
    <row r="104" s="71" customFormat="1" customHeight="1" spans="1:16370">
      <c r="A104" s="25">
        <v>101</v>
      </c>
      <c r="B104" s="25">
        <v>367</v>
      </c>
      <c r="C104" s="25" t="s">
        <v>190</v>
      </c>
      <c r="D104" s="111" t="s">
        <v>89</v>
      </c>
      <c r="E104" s="25" t="s">
        <v>187</v>
      </c>
      <c r="F104" s="26">
        <v>188</v>
      </c>
      <c r="G104" s="26">
        <v>219</v>
      </c>
      <c r="H104" s="26">
        <f t="shared" si="22"/>
        <v>-31</v>
      </c>
      <c r="I104" s="26">
        <v>25</v>
      </c>
      <c r="J104" s="26">
        <v>18</v>
      </c>
      <c r="K104" s="26">
        <f t="shared" si="23"/>
        <v>-7</v>
      </c>
      <c r="L104" s="26">
        <v>5</v>
      </c>
      <c r="M104" s="26">
        <v>2</v>
      </c>
      <c r="N104" s="26">
        <f t="shared" si="24"/>
        <v>3</v>
      </c>
      <c r="O104" s="26">
        <v>5</v>
      </c>
      <c r="P104" s="26">
        <v>7</v>
      </c>
      <c r="Q104" s="26">
        <f t="shared" si="25"/>
        <v>-2</v>
      </c>
      <c r="R104" s="26">
        <v>9</v>
      </c>
      <c r="S104" s="26">
        <v>9</v>
      </c>
      <c r="T104" s="26">
        <f t="shared" si="26"/>
        <v>0</v>
      </c>
      <c r="U104" s="26">
        <v>5</v>
      </c>
      <c r="V104" s="26">
        <v>1235</v>
      </c>
      <c r="W104" s="75">
        <v>600.33</v>
      </c>
      <c r="X104" s="71">
        <v>2794.18</v>
      </c>
      <c r="Y104" s="71">
        <f t="shared" si="27"/>
        <v>1559.18</v>
      </c>
      <c r="Z104" s="107">
        <v>10</v>
      </c>
      <c r="AA104" s="107">
        <v>1</v>
      </c>
      <c r="AB104" s="76">
        <f>AC104</f>
        <v>4</v>
      </c>
      <c r="AC104" s="76">
        <v>4</v>
      </c>
      <c r="AD104" s="76">
        <v>16</v>
      </c>
      <c r="AE104" s="76">
        <v>0</v>
      </c>
      <c r="AF104" s="76">
        <v>13</v>
      </c>
      <c r="AG104" s="76">
        <v>18</v>
      </c>
      <c r="AH104" s="76">
        <v>7</v>
      </c>
      <c r="AI104" s="75">
        <v>11</v>
      </c>
      <c r="XEP104"/>
    </row>
    <row r="105" s="71" customFormat="1" customHeight="1" spans="1:16370">
      <c r="A105" s="25">
        <v>102</v>
      </c>
      <c r="B105" s="25">
        <v>587</v>
      </c>
      <c r="C105" s="25" t="s">
        <v>191</v>
      </c>
      <c r="D105" s="111" t="s">
        <v>89</v>
      </c>
      <c r="E105" s="25" t="s">
        <v>187</v>
      </c>
      <c r="F105" s="26">
        <v>95</v>
      </c>
      <c r="G105" s="26">
        <v>60</v>
      </c>
      <c r="H105" s="26">
        <f t="shared" si="22"/>
        <v>35</v>
      </c>
      <c r="I105" s="26">
        <v>18</v>
      </c>
      <c r="J105" s="26">
        <v>8</v>
      </c>
      <c r="K105" s="26">
        <f t="shared" si="23"/>
        <v>-10</v>
      </c>
      <c r="L105" s="26">
        <v>5</v>
      </c>
      <c r="M105" s="26">
        <v>4</v>
      </c>
      <c r="N105" s="26">
        <f t="shared" si="24"/>
        <v>1</v>
      </c>
      <c r="O105" s="26">
        <v>8</v>
      </c>
      <c r="P105" s="26">
        <v>15</v>
      </c>
      <c r="Q105" s="26">
        <f t="shared" si="25"/>
        <v>-7</v>
      </c>
      <c r="R105" s="26">
        <v>5</v>
      </c>
      <c r="S105" s="26">
        <v>9</v>
      </c>
      <c r="T105" s="26">
        <f t="shared" si="26"/>
        <v>-4</v>
      </c>
      <c r="U105" s="26">
        <v>5</v>
      </c>
      <c r="V105" s="26">
        <v>1346</v>
      </c>
      <c r="W105" s="75">
        <v>562.6</v>
      </c>
      <c r="X105" s="71">
        <v>1991.64</v>
      </c>
      <c r="Y105" s="71">
        <f t="shared" si="27"/>
        <v>645.64</v>
      </c>
      <c r="Z105" s="107">
        <v>10</v>
      </c>
      <c r="AA105" s="107">
        <v>1</v>
      </c>
      <c r="AB105" s="76">
        <v>4</v>
      </c>
      <c r="AC105" s="76">
        <v>3</v>
      </c>
      <c r="AD105" s="76">
        <v>16</v>
      </c>
      <c r="AE105" s="76">
        <v>0</v>
      </c>
      <c r="AF105" s="76">
        <v>3</v>
      </c>
      <c r="AG105" s="76">
        <v>16</v>
      </c>
      <c r="AH105" s="76">
        <v>1</v>
      </c>
      <c r="AI105" s="75">
        <v>11</v>
      </c>
      <c r="XEP105"/>
    </row>
    <row r="106" s="71" customFormat="1" customHeight="1" spans="1:16370">
      <c r="A106" s="25">
        <v>103</v>
      </c>
      <c r="B106" s="25">
        <v>101453</v>
      </c>
      <c r="C106" s="25" t="s">
        <v>192</v>
      </c>
      <c r="D106" s="111" t="s">
        <v>89</v>
      </c>
      <c r="E106" s="25" t="s">
        <v>187</v>
      </c>
      <c r="F106" s="26">
        <v>133</v>
      </c>
      <c r="G106" s="26">
        <v>168</v>
      </c>
      <c r="H106" s="26">
        <f t="shared" si="22"/>
        <v>-35</v>
      </c>
      <c r="I106" s="26">
        <v>18</v>
      </c>
      <c r="J106" s="26">
        <v>22</v>
      </c>
      <c r="K106" s="26">
        <f t="shared" si="23"/>
        <v>4</v>
      </c>
      <c r="L106" s="26">
        <v>5</v>
      </c>
      <c r="M106" s="26">
        <v>7</v>
      </c>
      <c r="N106" s="26">
        <f t="shared" si="24"/>
        <v>-2</v>
      </c>
      <c r="O106" s="26">
        <v>5</v>
      </c>
      <c r="P106" s="26">
        <v>3</v>
      </c>
      <c r="Q106" s="26">
        <f t="shared" si="25"/>
        <v>2</v>
      </c>
      <c r="R106" s="26">
        <v>8</v>
      </c>
      <c r="S106" s="26">
        <v>14</v>
      </c>
      <c r="T106" s="26">
        <f t="shared" si="26"/>
        <v>-6</v>
      </c>
      <c r="U106" s="26">
        <v>5</v>
      </c>
      <c r="V106" s="26">
        <v>2117</v>
      </c>
      <c r="W106" s="75">
        <v>773.14</v>
      </c>
      <c r="X106" s="71">
        <v>1927.93</v>
      </c>
      <c r="Y106" s="71">
        <f t="shared" si="27"/>
        <v>-189.07</v>
      </c>
      <c r="Z106" s="107">
        <v>10</v>
      </c>
      <c r="AA106" s="107">
        <v>1</v>
      </c>
      <c r="AB106" s="76">
        <f>AC106</f>
        <v>6</v>
      </c>
      <c r="AC106" s="76">
        <v>6</v>
      </c>
      <c r="AD106" s="76">
        <v>16</v>
      </c>
      <c r="AE106" s="76">
        <v>0</v>
      </c>
      <c r="AF106" s="76">
        <v>11</v>
      </c>
      <c r="AG106" s="76">
        <v>16</v>
      </c>
      <c r="AH106" s="76">
        <v>8</v>
      </c>
      <c r="AI106" s="75">
        <v>11</v>
      </c>
      <c r="XEP106"/>
    </row>
    <row r="107" s="71" customFormat="1" customHeight="1" spans="1:16370">
      <c r="A107" s="25">
        <v>104</v>
      </c>
      <c r="B107" s="25">
        <v>104428</v>
      </c>
      <c r="C107" s="25" t="s">
        <v>193</v>
      </c>
      <c r="D107" s="111" t="s">
        <v>89</v>
      </c>
      <c r="E107" s="25" t="s">
        <v>187</v>
      </c>
      <c r="F107" s="26">
        <v>98</v>
      </c>
      <c r="G107" s="26">
        <v>124</v>
      </c>
      <c r="H107" s="26">
        <f t="shared" si="22"/>
        <v>-26</v>
      </c>
      <c r="I107" s="26">
        <v>15</v>
      </c>
      <c r="J107" s="26">
        <v>11</v>
      </c>
      <c r="K107" s="26">
        <f t="shared" si="23"/>
        <v>-4</v>
      </c>
      <c r="L107" s="26">
        <v>5</v>
      </c>
      <c r="M107" s="26">
        <v>1</v>
      </c>
      <c r="N107" s="26">
        <f t="shared" si="24"/>
        <v>4</v>
      </c>
      <c r="O107" s="26">
        <v>6</v>
      </c>
      <c r="P107" s="26">
        <v>12</v>
      </c>
      <c r="Q107" s="26">
        <f t="shared" si="25"/>
        <v>-6</v>
      </c>
      <c r="R107" s="26">
        <v>6</v>
      </c>
      <c r="S107" s="26">
        <v>5.25</v>
      </c>
      <c r="T107" s="26">
        <f t="shared" si="26"/>
        <v>0.75</v>
      </c>
      <c r="U107" s="26">
        <v>5</v>
      </c>
      <c r="V107" s="26">
        <v>1582</v>
      </c>
      <c r="W107" s="75">
        <v>534.6</v>
      </c>
      <c r="X107" s="71">
        <v>1529.26</v>
      </c>
      <c r="Y107" s="71">
        <f t="shared" si="27"/>
        <v>-52.74</v>
      </c>
      <c r="Z107" s="107">
        <v>10</v>
      </c>
      <c r="AA107" s="107">
        <v>1</v>
      </c>
      <c r="AB107" s="76">
        <v>4</v>
      </c>
      <c r="AC107" s="76">
        <v>3</v>
      </c>
      <c r="AD107" s="76">
        <v>16</v>
      </c>
      <c r="AE107" s="76">
        <v>0</v>
      </c>
      <c r="AF107" s="76">
        <v>17</v>
      </c>
      <c r="AG107" s="76">
        <v>22</v>
      </c>
      <c r="AH107" s="76">
        <v>11</v>
      </c>
      <c r="AI107" s="75">
        <v>11</v>
      </c>
      <c r="XEP107"/>
    </row>
    <row r="108" s="71" customFormat="1" customHeight="1" spans="1:16370">
      <c r="A108" s="25">
        <v>105</v>
      </c>
      <c r="B108" s="25">
        <v>56</v>
      </c>
      <c r="C108" s="25" t="s">
        <v>194</v>
      </c>
      <c r="D108" s="111" t="s">
        <v>97</v>
      </c>
      <c r="E108" s="25" t="s">
        <v>187</v>
      </c>
      <c r="F108" s="26">
        <v>68</v>
      </c>
      <c r="G108" s="26">
        <v>81</v>
      </c>
      <c r="H108" s="26">
        <f t="shared" si="22"/>
        <v>-13</v>
      </c>
      <c r="I108" s="26">
        <v>13</v>
      </c>
      <c r="J108" s="26">
        <v>4</v>
      </c>
      <c r="K108" s="26">
        <f t="shared" si="23"/>
        <v>-9</v>
      </c>
      <c r="L108" s="26">
        <v>5</v>
      </c>
      <c r="M108" s="26">
        <v>1</v>
      </c>
      <c r="N108" s="26">
        <f t="shared" si="24"/>
        <v>4</v>
      </c>
      <c r="O108" s="26">
        <v>6</v>
      </c>
      <c r="P108" s="26">
        <v>7</v>
      </c>
      <c r="Q108" s="26">
        <f t="shared" si="25"/>
        <v>-1</v>
      </c>
      <c r="R108" s="26">
        <v>4</v>
      </c>
      <c r="S108" s="26">
        <v>3.8</v>
      </c>
      <c r="T108" s="26">
        <f t="shared" si="26"/>
        <v>0.2</v>
      </c>
      <c r="U108" s="26">
        <v>4</v>
      </c>
      <c r="V108" s="26">
        <v>2790</v>
      </c>
      <c r="W108" s="75">
        <v>822.56</v>
      </c>
      <c r="X108" s="71">
        <v>2599.01</v>
      </c>
      <c r="Y108" s="71">
        <f t="shared" si="27"/>
        <v>-190.99</v>
      </c>
      <c r="Z108" s="107">
        <v>9</v>
      </c>
      <c r="AA108" s="107">
        <v>0</v>
      </c>
      <c r="AB108" s="76">
        <v>4</v>
      </c>
      <c r="AC108" s="76">
        <v>3</v>
      </c>
      <c r="AD108" s="76">
        <v>14</v>
      </c>
      <c r="AE108" s="76">
        <v>1</v>
      </c>
      <c r="AF108" s="76">
        <v>41</v>
      </c>
      <c r="AG108" s="76">
        <v>30</v>
      </c>
      <c r="AH108" s="76">
        <v>0</v>
      </c>
      <c r="AI108" s="75">
        <v>9</v>
      </c>
      <c r="XEP108"/>
    </row>
    <row r="109" s="71" customFormat="1" customHeight="1" spans="1:16370">
      <c r="A109" s="25">
        <v>106</v>
      </c>
      <c r="B109" s="25">
        <v>329</v>
      </c>
      <c r="C109" s="25" t="s">
        <v>195</v>
      </c>
      <c r="D109" s="111" t="s">
        <v>97</v>
      </c>
      <c r="E109" s="25" t="s">
        <v>187</v>
      </c>
      <c r="F109" s="26">
        <v>72</v>
      </c>
      <c r="G109" s="26">
        <v>72</v>
      </c>
      <c r="H109" s="26">
        <f t="shared" si="22"/>
        <v>0</v>
      </c>
      <c r="I109" s="26">
        <v>13</v>
      </c>
      <c r="J109" s="26">
        <v>8</v>
      </c>
      <c r="K109" s="26">
        <f t="shared" si="23"/>
        <v>-5</v>
      </c>
      <c r="L109" s="26">
        <v>8</v>
      </c>
      <c r="M109" s="26">
        <v>3</v>
      </c>
      <c r="N109" s="26">
        <f t="shared" si="24"/>
        <v>5</v>
      </c>
      <c r="O109" s="26">
        <v>7</v>
      </c>
      <c r="P109" s="26">
        <v>8</v>
      </c>
      <c r="Q109" s="26">
        <f t="shared" si="25"/>
        <v>-1</v>
      </c>
      <c r="R109" s="26">
        <v>8</v>
      </c>
      <c r="S109" s="26">
        <v>19</v>
      </c>
      <c r="T109" s="26">
        <f t="shared" si="26"/>
        <v>-11</v>
      </c>
      <c r="U109" s="26">
        <v>4</v>
      </c>
      <c r="V109" s="26">
        <v>1377</v>
      </c>
      <c r="W109" s="75">
        <v>1047.1</v>
      </c>
      <c r="X109" s="71">
        <v>24405.72</v>
      </c>
      <c r="Y109" s="71">
        <f t="shared" si="27"/>
        <v>23028.72</v>
      </c>
      <c r="Z109" s="107">
        <v>9</v>
      </c>
      <c r="AA109" s="107">
        <v>0</v>
      </c>
      <c r="AB109" s="76">
        <v>4</v>
      </c>
      <c r="AC109" s="76">
        <v>3</v>
      </c>
      <c r="AD109" s="76">
        <v>14</v>
      </c>
      <c r="AE109" s="76">
        <v>0</v>
      </c>
      <c r="AF109" s="76">
        <v>22</v>
      </c>
      <c r="AG109" s="76">
        <v>20</v>
      </c>
      <c r="AH109" s="76">
        <v>0</v>
      </c>
      <c r="AI109" s="75">
        <v>9</v>
      </c>
      <c r="XEP109"/>
    </row>
    <row r="110" s="71" customFormat="1" customHeight="1" spans="1:16370">
      <c r="A110" s="25">
        <v>107</v>
      </c>
      <c r="B110" s="25">
        <v>351</v>
      </c>
      <c r="C110" s="25" t="s">
        <v>196</v>
      </c>
      <c r="D110" s="111" t="s">
        <v>97</v>
      </c>
      <c r="E110" s="25" t="s">
        <v>187</v>
      </c>
      <c r="F110" s="26">
        <v>79</v>
      </c>
      <c r="G110" s="26">
        <v>90</v>
      </c>
      <c r="H110" s="26">
        <f t="shared" si="22"/>
        <v>-11</v>
      </c>
      <c r="I110" s="26">
        <v>15</v>
      </c>
      <c r="J110" s="26">
        <v>10</v>
      </c>
      <c r="K110" s="26">
        <f t="shared" si="23"/>
        <v>-5</v>
      </c>
      <c r="L110" s="26">
        <v>5</v>
      </c>
      <c r="M110" s="26">
        <v>4</v>
      </c>
      <c r="N110" s="26">
        <f t="shared" si="24"/>
        <v>1</v>
      </c>
      <c r="O110" s="26">
        <v>6</v>
      </c>
      <c r="P110" s="26">
        <v>12</v>
      </c>
      <c r="Q110" s="26">
        <f t="shared" si="25"/>
        <v>-6</v>
      </c>
      <c r="R110" s="26">
        <v>4</v>
      </c>
      <c r="S110" s="26">
        <v>7.1</v>
      </c>
      <c r="T110" s="26">
        <f t="shared" si="26"/>
        <v>-3.1</v>
      </c>
      <c r="U110" s="26">
        <v>4</v>
      </c>
      <c r="V110" s="26">
        <v>1210</v>
      </c>
      <c r="W110" s="75">
        <v>1952.3</v>
      </c>
      <c r="X110" s="71">
        <v>3504.43</v>
      </c>
      <c r="Y110" s="71">
        <f t="shared" si="27"/>
        <v>2294.43</v>
      </c>
      <c r="Z110" s="107">
        <v>9</v>
      </c>
      <c r="AA110" s="107">
        <v>1</v>
      </c>
      <c r="AB110" s="76">
        <v>4</v>
      </c>
      <c r="AC110" s="76">
        <v>3</v>
      </c>
      <c r="AD110" s="76">
        <v>14</v>
      </c>
      <c r="AE110" s="76">
        <v>0</v>
      </c>
      <c r="AF110" s="76">
        <v>9</v>
      </c>
      <c r="AG110" s="76">
        <v>14</v>
      </c>
      <c r="AH110" s="76">
        <v>6</v>
      </c>
      <c r="AI110" s="75">
        <v>9</v>
      </c>
      <c r="XEP110"/>
    </row>
    <row r="111" s="71" customFormat="1" customHeight="1" spans="1:16370">
      <c r="A111" s="25">
        <v>108</v>
      </c>
      <c r="B111" s="25">
        <v>704</v>
      </c>
      <c r="C111" s="25" t="s">
        <v>197</v>
      </c>
      <c r="D111" s="111" t="s">
        <v>97</v>
      </c>
      <c r="E111" s="25" t="s">
        <v>187</v>
      </c>
      <c r="F111" s="26">
        <v>72</v>
      </c>
      <c r="G111" s="26">
        <v>55</v>
      </c>
      <c r="H111" s="26">
        <f t="shared" si="22"/>
        <v>17</v>
      </c>
      <c r="I111" s="26">
        <v>13</v>
      </c>
      <c r="J111" s="26">
        <v>11</v>
      </c>
      <c r="K111" s="26">
        <f t="shared" si="23"/>
        <v>-2</v>
      </c>
      <c r="L111" s="26">
        <v>4</v>
      </c>
      <c r="M111" s="26">
        <v>2</v>
      </c>
      <c r="N111" s="26">
        <f t="shared" si="24"/>
        <v>2</v>
      </c>
      <c r="O111" s="26">
        <v>8</v>
      </c>
      <c r="P111" s="26">
        <v>15</v>
      </c>
      <c r="Q111" s="26">
        <f t="shared" si="25"/>
        <v>-7</v>
      </c>
      <c r="R111" s="26">
        <v>5</v>
      </c>
      <c r="S111" s="26">
        <v>11</v>
      </c>
      <c r="T111" s="26">
        <f t="shared" si="26"/>
        <v>-6</v>
      </c>
      <c r="U111" s="26">
        <v>4</v>
      </c>
      <c r="V111" s="26">
        <v>1208</v>
      </c>
      <c r="W111" s="75">
        <v>393.66</v>
      </c>
      <c r="X111" s="71">
        <v>772.95</v>
      </c>
      <c r="Y111" s="71">
        <f t="shared" si="27"/>
        <v>-435.05</v>
      </c>
      <c r="Z111" s="107">
        <v>9</v>
      </c>
      <c r="AA111" s="107">
        <v>0</v>
      </c>
      <c r="AB111" s="76">
        <v>4</v>
      </c>
      <c r="AC111" s="76">
        <v>3</v>
      </c>
      <c r="AD111" s="76">
        <v>14</v>
      </c>
      <c r="AE111" s="76">
        <v>0</v>
      </c>
      <c r="AF111" s="76">
        <v>10</v>
      </c>
      <c r="AG111" s="76">
        <v>14</v>
      </c>
      <c r="AH111" s="76">
        <v>5</v>
      </c>
      <c r="AI111" s="75">
        <v>9</v>
      </c>
      <c r="XEP111"/>
    </row>
    <row r="112" s="71" customFormat="1" customHeight="1" spans="1:16370">
      <c r="A112" s="25">
        <v>109</v>
      </c>
      <c r="B112" s="25">
        <v>706</v>
      </c>
      <c r="C112" s="25" t="s">
        <v>198</v>
      </c>
      <c r="D112" s="111" t="s">
        <v>97</v>
      </c>
      <c r="E112" s="25" t="s">
        <v>187</v>
      </c>
      <c r="F112" s="26">
        <v>81</v>
      </c>
      <c r="G112" s="26">
        <v>67</v>
      </c>
      <c r="H112" s="26">
        <f t="shared" si="22"/>
        <v>14</v>
      </c>
      <c r="I112" s="26">
        <v>14</v>
      </c>
      <c r="J112" s="26">
        <v>5</v>
      </c>
      <c r="K112" s="26">
        <f t="shared" si="23"/>
        <v>-9</v>
      </c>
      <c r="L112" s="26">
        <v>3</v>
      </c>
      <c r="M112" s="26">
        <v>3</v>
      </c>
      <c r="N112" s="26">
        <f t="shared" si="24"/>
        <v>0</v>
      </c>
      <c r="O112" s="26">
        <v>4</v>
      </c>
      <c r="P112" s="26">
        <v>2</v>
      </c>
      <c r="Q112" s="26">
        <f t="shared" si="25"/>
        <v>2</v>
      </c>
      <c r="R112" s="26">
        <v>9</v>
      </c>
      <c r="S112" s="26">
        <v>12.8</v>
      </c>
      <c r="T112" s="26">
        <f t="shared" si="26"/>
        <v>-3.8</v>
      </c>
      <c r="U112" s="26">
        <v>4</v>
      </c>
      <c r="V112" s="26">
        <v>1212</v>
      </c>
      <c r="W112" s="75">
        <v>687.3</v>
      </c>
      <c r="X112" s="71">
        <v>1525.93</v>
      </c>
      <c r="Y112" s="71">
        <f t="shared" si="27"/>
        <v>313.93</v>
      </c>
      <c r="Z112" s="107">
        <v>9</v>
      </c>
      <c r="AA112" s="107">
        <v>1</v>
      </c>
      <c r="AB112" s="76">
        <v>4</v>
      </c>
      <c r="AC112" s="76">
        <v>3</v>
      </c>
      <c r="AD112" s="76">
        <v>14</v>
      </c>
      <c r="AE112" s="76">
        <v>1</v>
      </c>
      <c r="AF112" s="76">
        <v>8</v>
      </c>
      <c r="AG112" s="76">
        <v>14</v>
      </c>
      <c r="AH112" s="76">
        <v>12</v>
      </c>
      <c r="AI112" s="75">
        <v>9</v>
      </c>
      <c r="XEP112"/>
    </row>
    <row r="113" s="71" customFormat="1" customHeight="1" spans="1:16370">
      <c r="A113" s="25">
        <v>110</v>
      </c>
      <c r="B113" s="25">
        <v>710</v>
      </c>
      <c r="C113" s="25" t="s">
        <v>199</v>
      </c>
      <c r="D113" s="111" t="s">
        <v>97</v>
      </c>
      <c r="E113" s="25" t="s">
        <v>187</v>
      </c>
      <c r="F113" s="26">
        <v>72</v>
      </c>
      <c r="G113" s="26">
        <v>82</v>
      </c>
      <c r="H113" s="26">
        <f t="shared" si="22"/>
        <v>-10</v>
      </c>
      <c r="I113" s="26">
        <v>13</v>
      </c>
      <c r="J113" s="26">
        <v>5</v>
      </c>
      <c r="K113" s="26">
        <f t="shared" si="23"/>
        <v>-8</v>
      </c>
      <c r="L113" s="26">
        <v>6</v>
      </c>
      <c r="M113" s="26">
        <v>8</v>
      </c>
      <c r="N113" s="26">
        <f t="shared" si="24"/>
        <v>-2</v>
      </c>
      <c r="O113" s="26">
        <v>4</v>
      </c>
      <c r="P113" s="26">
        <v>8</v>
      </c>
      <c r="Q113" s="26">
        <f t="shared" si="25"/>
        <v>-4</v>
      </c>
      <c r="R113" s="26">
        <v>9</v>
      </c>
      <c r="S113" s="26">
        <v>13</v>
      </c>
      <c r="T113" s="26">
        <f t="shared" si="26"/>
        <v>-4</v>
      </c>
      <c r="U113" s="26">
        <v>4</v>
      </c>
      <c r="V113" s="26">
        <v>1541</v>
      </c>
      <c r="W113" s="75">
        <v>246.89</v>
      </c>
      <c r="X113" s="71">
        <v>1419.25</v>
      </c>
      <c r="Y113" s="71">
        <f t="shared" si="27"/>
        <v>-121.75</v>
      </c>
      <c r="Z113" s="107">
        <v>9</v>
      </c>
      <c r="AA113" s="107">
        <v>1</v>
      </c>
      <c r="AB113" s="76">
        <v>4</v>
      </c>
      <c r="AC113" s="76">
        <v>3</v>
      </c>
      <c r="AD113" s="76">
        <v>14</v>
      </c>
      <c r="AE113" s="76">
        <v>2</v>
      </c>
      <c r="AF113" s="76">
        <v>6</v>
      </c>
      <c r="AG113" s="76">
        <v>14</v>
      </c>
      <c r="AH113" s="76">
        <v>0</v>
      </c>
      <c r="AI113" s="75">
        <v>9</v>
      </c>
      <c r="XEP113"/>
    </row>
    <row r="114" s="71" customFormat="1" customHeight="1" spans="1:16370">
      <c r="A114" s="25">
        <v>111</v>
      </c>
      <c r="B114" s="25">
        <v>713</v>
      </c>
      <c r="C114" s="25" t="s">
        <v>200</v>
      </c>
      <c r="D114" s="111" t="s">
        <v>103</v>
      </c>
      <c r="E114" s="25" t="s">
        <v>187</v>
      </c>
      <c r="F114" s="26">
        <v>72</v>
      </c>
      <c r="G114" s="26">
        <v>36</v>
      </c>
      <c r="H114" s="26">
        <f t="shared" si="22"/>
        <v>36</v>
      </c>
      <c r="I114" s="26">
        <v>13</v>
      </c>
      <c r="J114" s="26">
        <v>9</v>
      </c>
      <c r="K114" s="26">
        <f t="shared" si="23"/>
        <v>-4</v>
      </c>
      <c r="L114" s="26">
        <v>6</v>
      </c>
      <c r="M114" s="26">
        <v>2</v>
      </c>
      <c r="N114" s="26">
        <f t="shared" si="24"/>
        <v>4</v>
      </c>
      <c r="O114" s="26">
        <v>6</v>
      </c>
      <c r="P114" s="26">
        <v>8</v>
      </c>
      <c r="Q114" s="26">
        <f t="shared" si="25"/>
        <v>-2</v>
      </c>
      <c r="R114" s="26">
        <v>5</v>
      </c>
      <c r="S114" s="26">
        <v>5.4</v>
      </c>
      <c r="T114" s="26">
        <f t="shared" si="26"/>
        <v>-0.4</v>
      </c>
      <c r="U114" s="26">
        <v>4</v>
      </c>
      <c r="V114" s="26">
        <v>1348</v>
      </c>
      <c r="W114" s="75">
        <v>660.05</v>
      </c>
      <c r="X114" s="71">
        <v>1408.98</v>
      </c>
      <c r="Y114" s="71">
        <f t="shared" si="27"/>
        <v>60.98</v>
      </c>
      <c r="Z114" s="107">
        <v>8</v>
      </c>
      <c r="AA114" s="107">
        <v>0</v>
      </c>
      <c r="AB114" s="76">
        <f>AC114</f>
        <v>3</v>
      </c>
      <c r="AC114" s="76">
        <v>3</v>
      </c>
      <c r="AD114" s="76">
        <v>13</v>
      </c>
      <c r="AE114" s="76">
        <v>0</v>
      </c>
      <c r="AF114" s="76">
        <v>17</v>
      </c>
      <c r="AG114" s="76">
        <v>16</v>
      </c>
      <c r="AH114" s="76">
        <v>1</v>
      </c>
      <c r="AI114" s="75">
        <v>7</v>
      </c>
      <c r="XEP114"/>
    </row>
    <row r="115" s="71" customFormat="1" customHeight="1" spans="1:16370">
      <c r="A115" s="25">
        <v>112</v>
      </c>
      <c r="B115" s="25">
        <v>738</v>
      </c>
      <c r="C115" s="25" t="s">
        <v>201</v>
      </c>
      <c r="D115" s="111" t="s">
        <v>103</v>
      </c>
      <c r="E115" s="25" t="s">
        <v>187</v>
      </c>
      <c r="F115" s="26">
        <v>60</v>
      </c>
      <c r="G115" s="26">
        <v>35</v>
      </c>
      <c r="H115" s="26">
        <f t="shared" si="22"/>
        <v>25</v>
      </c>
      <c r="I115" s="26">
        <v>13</v>
      </c>
      <c r="J115" s="26">
        <v>7</v>
      </c>
      <c r="K115" s="26">
        <f t="shared" si="23"/>
        <v>-6</v>
      </c>
      <c r="L115" s="26">
        <v>5</v>
      </c>
      <c r="M115" s="26">
        <v>8</v>
      </c>
      <c r="N115" s="26">
        <f t="shared" si="24"/>
        <v>-3</v>
      </c>
      <c r="O115" s="26">
        <v>6</v>
      </c>
      <c r="P115" s="26">
        <v>6</v>
      </c>
      <c r="Q115" s="26">
        <f t="shared" si="25"/>
        <v>0</v>
      </c>
      <c r="R115" s="26">
        <v>5</v>
      </c>
      <c r="S115" s="26">
        <v>11</v>
      </c>
      <c r="T115" s="26">
        <f t="shared" si="26"/>
        <v>-6</v>
      </c>
      <c r="U115" s="26">
        <v>4</v>
      </c>
      <c r="V115" s="26">
        <v>1205</v>
      </c>
      <c r="W115" s="75">
        <v>297</v>
      </c>
      <c r="X115" s="71">
        <v>2731.01</v>
      </c>
      <c r="Y115" s="71">
        <f t="shared" si="27"/>
        <v>1526.01</v>
      </c>
      <c r="Z115" s="107">
        <v>8</v>
      </c>
      <c r="AA115" s="107">
        <v>0</v>
      </c>
      <c r="AB115" s="76">
        <f>AC115</f>
        <v>3</v>
      </c>
      <c r="AC115" s="76">
        <v>3</v>
      </c>
      <c r="AD115" s="76">
        <v>13</v>
      </c>
      <c r="AE115" s="76">
        <v>0</v>
      </c>
      <c r="AF115" s="76">
        <v>9</v>
      </c>
      <c r="AG115" s="76">
        <v>12</v>
      </c>
      <c r="AH115" s="76">
        <v>1</v>
      </c>
      <c r="AI115" s="75">
        <v>7</v>
      </c>
      <c r="XEP115"/>
    </row>
    <row r="116" s="71" customFormat="1" customHeight="1" spans="1:16370">
      <c r="A116" s="25">
        <v>113</v>
      </c>
      <c r="B116" s="25">
        <v>104838</v>
      </c>
      <c r="C116" s="25" t="s">
        <v>202</v>
      </c>
      <c r="D116" s="111" t="s">
        <v>103</v>
      </c>
      <c r="E116" s="25" t="s">
        <v>187</v>
      </c>
      <c r="F116" s="26">
        <v>72</v>
      </c>
      <c r="G116" s="26">
        <v>47</v>
      </c>
      <c r="H116" s="26">
        <f t="shared" si="22"/>
        <v>25</v>
      </c>
      <c r="I116" s="26">
        <v>16</v>
      </c>
      <c r="J116" s="26">
        <v>11</v>
      </c>
      <c r="K116" s="26">
        <f t="shared" si="23"/>
        <v>-5</v>
      </c>
      <c r="L116" s="26">
        <v>4</v>
      </c>
      <c r="M116" s="26">
        <v>2</v>
      </c>
      <c r="N116" s="26">
        <f t="shared" si="24"/>
        <v>2</v>
      </c>
      <c r="O116" s="26">
        <v>4</v>
      </c>
      <c r="P116" s="26">
        <v>8</v>
      </c>
      <c r="Q116" s="26">
        <f t="shared" si="25"/>
        <v>-4</v>
      </c>
      <c r="R116" s="26">
        <v>4</v>
      </c>
      <c r="S116" s="26">
        <v>5</v>
      </c>
      <c r="T116" s="26">
        <f t="shared" si="26"/>
        <v>-1</v>
      </c>
      <c r="U116" s="26">
        <v>4</v>
      </c>
      <c r="V116" s="26">
        <v>1868</v>
      </c>
      <c r="W116" s="75">
        <v>488.58</v>
      </c>
      <c r="X116" s="71">
        <v>1360</v>
      </c>
      <c r="Y116" s="71">
        <f t="shared" si="27"/>
        <v>-508</v>
      </c>
      <c r="Z116" s="107">
        <v>8</v>
      </c>
      <c r="AA116" s="107">
        <v>3</v>
      </c>
      <c r="AB116" s="76">
        <f>AC116</f>
        <v>3</v>
      </c>
      <c r="AC116" s="76">
        <v>3</v>
      </c>
      <c r="AD116" s="76">
        <v>13</v>
      </c>
      <c r="AE116" s="76">
        <v>0</v>
      </c>
      <c r="AF116" s="76">
        <v>1</v>
      </c>
      <c r="AG116" s="76">
        <v>12</v>
      </c>
      <c r="AH116" s="76">
        <v>0</v>
      </c>
      <c r="AI116" s="75">
        <v>7</v>
      </c>
      <c r="XEP116"/>
    </row>
    <row r="117" s="71" customFormat="1" customHeight="1" spans="1:16370">
      <c r="A117" s="25">
        <v>114</v>
      </c>
      <c r="B117" s="25">
        <v>110378</v>
      </c>
      <c r="C117" s="83" t="s">
        <v>203</v>
      </c>
      <c r="D117" s="111" t="s">
        <v>111</v>
      </c>
      <c r="E117" s="25" t="s">
        <v>187</v>
      </c>
      <c r="F117" s="26">
        <v>48</v>
      </c>
      <c r="G117" s="26">
        <v>13</v>
      </c>
      <c r="H117" s="26">
        <f t="shared" si="22"/>
        <v>35</v>
      </c>
      <c r="I117" s="26">
        <v>12</v>
      </c>
      <c r="J117" s="26">
        <v>4</v>
      </c>
      <c r="K117" s="26">
        <f t="shared" si="23"/>
        <v>-8</v>
      </c>
      <c r="L117" s="26">
        <v>3</v>
      </c>
      <c r="M117" s="26">
        <v>5</v>
      </c>
      <c r="N117" s="26">
        <f t="shared" si="24"/>
        <v>-2</v>
      </c>
      <c r="O117" s="26">
        <v>3</v>
      </c>
      <c r="P117" s="26">
        <v>4</v>
      </c>
      <c r="Q117" s="26">
        <f t="shared" si="25"/>
        <v>-1</v>
      </c>
      <c r="R117" s="26">
        <v>2</v>
      </c>
      <c r="S117" s="26">
        <v>4</v>
      </c>
      <c r="T117" s="26">
        <f t="shared" si="26"/>
        <v>-2</v>
      </c>
      <c r="U117" s="26">
        <v>4</v>
      </c>
      <c r="V117" s="26">
        <v>1000</v>
      </c>
      <c r="W117" s="75">
        <v>575.88</v>
      </c>
      <c r="X117" s="71">
        <v>0</v>
      </c>
      <c r="Y117" s="71">
        <f t="shared" si="27"/>
        <v>-1000</v>
      </c>
      <c r="Z117" s="107">
        <v>7</v>
      </c>
      <c r="AA117" s="107">
        <v>1</v>
      </c>
      <c r="AB117" s="76">
        <f>AC117</f>
        <v>3</v>
      </c>
      <c r="AC117" s="76">
        <v>3</v>
      </c>
      <c r="AD117" s="76">
        <v>11</v>
      </c>
      <c r="AE117" s="76">
        <v>0</v>
      </c>
      <c r="AF117" s="76">
        <v>1</v>
      </c>
      <c r="AG117" s="76">
        <v>11</v>
      </c>
      <c r="AH117" s="76">
        <v>0</v>
      </c>
      <c r="AI117" s="75">
        <v>7</v>
      </c>
      <c r="XEP117"/>
    </row>
    <row r="118" s="71" customFormat="1" customHeight="1" spans="1:16370">
      <c r="A118" s="25"/>
      <c r="B118" s="25"/>
      <c r="C118" s="25"/>
      <c r="D118" s="111"/>
      <c r="E118" s="25"/>
      <c r="F118" s="26">
        <f>SUM(F3:F117)</f>
        <v>14603</v>
      </c>
      <c r="G118" s="26">
        <f>SUM(G3:G117)</f>
        <v>13245</v>
      </c>
      <c r="H118" s="26">
        <f t="shared" si="22"/>
        <v>1358</v>
      </c>
      <c r="I118" s="26">
        <f>SUM(I3:I117)</f>
        <v>2077</v>
      </c>
      <c r="J118" s="26">
        <f>SUM(J3:J117)</f>
        <v>1778</v>
      </c>
      <c r="K118" s="26">
        <f t="shared" si="23"/>
        <v>-299</v>
      </c>
      <c r="L118" s="26">
        <f>SUM(L3:L117)</f>
        <v>704</v>
      </c>
      <c r="M118" s="26">
        <v>0</v>
      </c>
      <c r="N118" s="26">
        <f t="shared" si="24"/>
        <v>704</v>
      </c>
      <c r="O118" s="26">
        <f>SUM(O3:O117)</f>
        <v>705</v>
      </c>
      <c r="P118" s="26">
        <v>0</v>
      </c>
      <c r="Q118" s="26">
        <f t="shared" si="25"/>
        <v>705</v>
      </c>
      <c r="R118" s="26">
        <f>SUM(R3:R117)</f>
        <v>949</v>
      </c>
      <c r="S118" s="26">
        <v>0</v>
      </c>
      <c r="T118" s="26">
        <f t="shared" si="26"/>
        <v>949</v>
      </c>
      <c r="U118" s="26">
        <f>SUM(U3:U117)</f>
        <v>613</v>
      </c>
      <c r="V118" s="26">
        <f>SUM(V3:V117)</f>
        <v>466563</v>
      </c>
      <c r="W118" s="75">
        <v>0</v>
      </c>
      <c r="X118" s="71">
        <v>0</v>
      </c>
      <c r="Y118" s="71">
        <f t="shared" si="27"/>
        <v>-466563</v>
      </c>
      <c r="Z118" s="107">
        <f>SUM(Z3:Z117)</f>
        <v>1158</v>
      </c>
      <c r="AA118" s="107">
        <v>0</v>
      </c>
      <c r="AB118" s="76">
        <f>SUM(AB3:AB117)</f>
        <v>590</v>
      </c>
      <c r="AC118" s="76">
        <v>3</v>
      </c>
      <c r="AD118" s="76">
        <f>SUM(AD3:AD117)</f>
        <v>1815</v>
      </c>
      <c r="AE118" s="76">
        <v>0</v>
      </c>
      <c r="AF118" s="76">
        <f>SUM(AF3:AF117)</f>
        <v>1744</v>
      </c>
      <c r="AG118" s="76">
        <f>SUM(AG3:AG117)</f>
        <v>2207</v>
      </c>
      <c r="AH118" s="76">
        <v>0</v>
      </c>
      <c r="AI118" s="75">
        <f>SUM(AI3:AI117)</f>
        <v>1367</v>
      </c>
      <c r="XEP118"/>
    </row>
  </sheetData>
  <sortState ref="A3:V118">
    <sortCondition ref="E3" descending="1"/>
  </sortState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25"/>
  <sheetViews>
    <sheetView workbookViewId="0">
      <pane xSplit="4" ySplit="2" topLeftCell="E87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21" customHeight="1"/>
  <cols>
    <col min="1" max="1" width="5.125" style="73" customWidth="1"/>
    <col min="2" max="2" width="6.5" style="73" customWidth="1"/>
    <col min="3" max="3" width="30.625" style="74" customWidth="1"/>
    <col min="4" max="4" width="8.375" style="73" customWidth="1"/>
    <col min="5" max="5" width="14.75" style="73" customWidth="1"/>
    <col min="6" max="46" width="13.625" style="75" customWidth="1"/>
    <col min="47" max="70" width="13.625" style="76" customWidth="1"/>
    <col min="71" max="71" width="13.625" style="75" customWidth="1"/>
    <col min="72" max="74" width="9" style="75"/>
    <col min="75" max="16382" width="9" style="71"/>
  </cols>
  <sheetData>
    <row r="1" s="71" customFormat="1" ht="34" customHeight="1" spans="1:76">
      <c r="A1" s="77" t="s">
        <v>204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102"/>
    </row>
    <row r="2" s="72" customFormat="1" ht="34" customHeight="1" spans="1:76">
      <c r="A2" s="79" t="s">
        <v>4</v>
      </c>
      <c r="B2" s="79" t="s">
        <v>64</v>
      </c>
      <c r="C2" s="79" t="s">
        <v>65</v>
      </c>
      <c r="D2" s="79" t="s">
        <v>66</v>
      </c>
      <c r="E2" s="79" t="s">
        <v>67</v>
      </c>
      <c r="F2" s="80" t="s">
        <v>17</v>
      </c>
      <c r="G2" s="80" t="s">
        <v>205</v>
      </c>
      <c r="H2" s="80" t="s">
        <v>206</v>
      </c>
      <c r="I2" s="80" t="s">
        <v>207</v>
      </c>
      <c r="J2" s="80" t="s">
        <v>2</v>
      </c>
      <c r="K2" s="80" t="s">
        <v>3</v>
      </c>
      <c r="L2" s="88" t="s">
        <v>22</v>
      </c>
      <c r="M2" s="88" t="s">
        <v>208</v>
      </c>
      <c r="N2" s="88" t="s">
        <v>206</v>
      </c>
      <c r="O2" s="88" t="s">
        <v>207</v>
      </c>
      <c r="P2" s="88" t="s">
        <v>2</v>
      </c>
      <c r="Q2" s="88" t="s">
        <v>3</v>
      </c>
      <c r="R2" s="80" t="s">
        <v>68</v>
      </c>
      <c r="S2" s="80" t="s">
        <v>209</v>
      </c>
      <c r="T2" s="80" t="s">
        <v>210</v>
      </c>
      <c r="U2" s="80" t="s">
        <v>211</v>
      </c>
      <c r="V2" s="80" t="s">
        <v>206</v>
      </c>
      <c r="W2" s="80" t="s">
        <v>2</v>
      </c>
      <c r="X2" s="80" t="s">
        <v>3</v>
      </c>
      <c r="Y2" s="90" t="s">
        <v>32</v>
      </c>
      <c r="Z2" s="90" t="s">
        <v>212</v>
      </c>
      <c r="AA2" s="90" t="s">
        <v>206</v>
      </c>
      <c r="AB2" s="90" t="s">
        <v>3</v>
      </c>
      <c r="AC2" s="91" t="s">
        <v>36</v>
      </c>
      <c r="AD2" s="91" t="s">
        <v>208</v>
      </c>
      <c r="AE2" s="91" t="s">
        <v>207</v>
      </c>
      <c r="AF2" s="91" t="s">
        <v>206</v>
      </c>
      <c r="AG2" s="91" t="s">
        <v>2</v>
      </c>
      <c r="AH2" s="91" t="s">
        <v>3</v>
      </c>
      <c r="AI2" s="93" t="s">
        <v>39</v>
      </c>
      <c r="AJ2" s="93" t="s">
        <v>213</v>
      </c>
      <c r="AK2" s="93" t="s">
        <v>207</v>
      </c>
      <c r="AL2" s="93" t="s">
        <v>206</v>
      </c>
      <c r="AM2" s="93" t="s">
        <v>2</v>
      </c>
      <c r="AN2" s="93" t="s">
        <v>3</v>
      </c>
      <c r="AO2" s="94" t="s">
        <v>70</v>
      </c>
      <c r="AP2" s="94" t="s">
        <v>207</v>
      </c>
      <c r="AQ2" s="94" t="s">
        <v>214</v>
      </c>
      <c r="AR2" s="94" t="s">
        <v>206</v>
      </c>
      <c r="AS2" s="94" t="s">
        <v>2</v>
      </c>
      <c r="AT2" s="94" t="s">
        <v>3</v>
      </c>
      <c r="AU2" s="95" t="s">
        <v>49</v>
      </c>
      <c r="AV2" s="95" t="s">
        <v>208</v>
      </c>
      <c r="AW2" s="95" t="s">
        <v>207</v>
      </c>
      <c r="AX2" s="95" t="s">
        <v>206</v>
      </c>
      <c r="AY2" s="95" t="s">
        <v>2</v>
      </c>
      <c r="AZ2" s="95" t="s">
        <v>3</v>
      </c>
      <c r="BA2" s="97" t="s">
        <v>52</v>
      </c>
      <c r="BB2" s="97" t="s">
        <v>208</v>
      </c>
      <c r="BC2" s="97" t="s">
        <v>207</v>
      </c>
      <c r="BD2" s="97" t="s">
        <v>206</v>
      </c>
      <c r="BE2" s="97" t="s">
        <v>2</v>
      </c>
      <c r="BF2" s="97" t="s">
        <v>3</v>
      </c>
      <c r="BG2" s="95" t="s">
        <v>55</v>
      </c>
      <c r="BH2" s="95" t="s">
        <v>212</v>
      </c>
      <c r="BI2" s="95" t="s">
        <v>207</v>
      </c>
      <c r="BJ2" s="95" t="s">
        <v>206</v>
      </c>
      <c r="BK2" s="95" t="s">
        <v>2</v>
      </c>
      <c r="BL2" s="95" t="s">
        <v>3</v>
      </c>
      <c r="BM2" s="99" t="s">
        <v>58</v>
      </c>
      <c r="BN2" s="99" t="s">
        <v>212</v>
      </c>
      <c r="BO2" s="99" t="s">
        <v>207</v>
      </c>
      <c r="BP2" s="99" t="s">
        <v>206</v>
      </c>
      <c r="BQ2" s="99" t="s">
        <v>2</v>
      </c>
      <c r="BR2" s="99" t="s">
        <v>3</v>
      </c>
      <c r="BS2" s="95" t="s">
        <v>60</v>
      </c>
      <c r="BT2" s="100" t="s">
        <v>212</v>
      </c>
      <c r="BU2" s="100" t="s">
        <v>206</v>
      </c>
      <c r="BV2" s="100" t="s">
        <v>3</v>
      </c>
      <c r="BW2" s="103" t="s">
        <v>215</v>
      </c>
      <c r="BX2" s="103" t="s">
        <v>216</v>
      </c>
    </row>
    <row r="3" s="71" customFormat="1" customHeight="1" spans="1:76">
      <c r="A3" s="25">
        <v>1</v>
      </c>
      <c r="B3" s="25">
        <v>582</v>
      </c>
      <c r="C3" s="81" t="s">
        <v>73</v>
      </c>
      <c r="D3" s="25" t="s">
        <v>74</v>
      </c>
      <c r="E3" s="25" t="s">
        <v>75</v>
      </c>
      <c r="F3" s="26">
        <v>201</v>
      </c>
      <c r="G3" s="82">
        <v>45</v>
      </c>
      <c r="H3" s="82">
        <f>G3-F3</f>
        <v>-156</v>
      </c>
      <c r="I3" s="82">
        <v>2967</v>
      </c>
      <c r="J3" s="82">
        <f>I3*0.03</f>
        <v>89.01</v>
      </c>
      <c r="K3" s="82">
        <f>H3*1</f>
        <v>-156</v>
      </c>
      <c r="L3" s="26">
        <v>28</v>
      </c>
      <c r="M3" s="89">
        <v>10</v>
      </c>
      <c r="N3" s="26">
        <f>M3-L3</f>
        <v>-18</v>
      </c>
      <c r="O3" s="26">
        <v>896</v>
      </c>
      <c r="P3" s="26">
        <f>O3*0.03</f>
        <v>26.88</v>
      </c>
      <c r="Q3" s="26">
        <f>N3*1</f>
        <v>-18</v>
      </c>
      <c r="R3" s="26">
        <v>10</v>
      </c>
      <c r="S3" s="26">
        <v>24</v>
      </c>
      <c r="T3" s="26">
        <v>970.12</v>
      </c>
      <c r="U3" s="26">
        <v>970.12</v>
      </c>
      <c r="V3" s="26">
        <f>S3-R3</f>
        <v>14</v>
      </c>
      <c r="W3" s="26">
        <f>T3*0.04+U3*0.03</f>
        <v>67.9084</v>
      </c>
      <c r="X3" s="26"/>
      <c r="Y3" s="26">
        <v>9</v>
      </c>
      <c r="Z3" s="26">
        <v>6</v>
      </c>
      <c r="AA3" s="26">
        <f>Z3-Y3</f>
        <v>-3</v>
      </c>
      <c r="AB3" s="26">
        <f>AA3*2</f>
        <v>-6</v>
      </c>
      <c r="AC3" s="26">
        <v>10</v>
      </c>
      <c r="AD3" s="92">
        <v>16</v>
      </c>
      <c r="AE3" s="26">
        <v>250.2</v>
      </c>
      <c r="AF3" s="26">
        <f>AD3-AC3</f>
        <v>6</v>
      </c>
      <c r="AG3" s="26">
        <f>AD3*1</f>
        <v>16</v>
      </c>
      <c r="AH3" s="26"/>
      <c r="AI3" s="26">
        <v>7</v>
      </c>
      <c r="AJ3" s="26">
        <v>13</v>
      </c>
      <c r="AK3" s="26">
        <v>1120</v>
      </c>
      <c r="AL3" s="26">
        <f>AJ3-AI3</f>
        <v>6</v>
      </c>
      <c r="AM3" s="26">
        <f>AK3*0.03</f>
        <v>33.6</v>
      </c>
      <c r="AN3" s="26"/>
      <c r="AO3" s="26">
        <v>2880</v>
      </c>
      <c r="AP3" s="26">
        <v>2877.7</v>
      </c>
      <c r="AQ3" s="26">
        <v>120</v>
      </c>
      <c r="AR3" s="26">
        <f>AP3-AO3</f>
        <v>-2.30000000000018</v>
      </c>
      <c r="AS3" s="26">
        <f>AQ3*1</f>
        <v>120</v>
      </c>
      <c r="AT3" s="26">
        <f>AR3*0.05</f>
        <v>-0.115000000000009</v>
      </c>
      <c r="AU3" s="41">
        <v>14</v>
      </c>
      <c r="AV3" s="41">
        <v>9</v>
      </c>
      <c r="AW3" s="98">
        <v>223.08</v>
      </c>
      <c r="AX3" s="41">
        <f>AV3-AU3</f>
        <v>-5</v>
      </c>
      <c r="AY3" s="41">
        <f>AW3*0.03</f>
        <v>6.6924</v>
      </c>
      <c r="AZ3" s="41">
        <f>AX3*0.5</f>
        <v>-2.5</v>
      </c>
      <c r="BA3" s="41">
        <v>11</v>
      </c>
      <c r="BB3" s="98">
        <v>27</v>
      </c>
      <c r="BC3" s="98">
        <v>1827</v>
      </c>
      <c r="BD3" s="98">
        <f>BB3-BA3</f>
        <v>16</v>
      </c>
      <c r="BE3" s="98">
        <f>BC3*0.05</f>
        <v>91.35</v>
      </c>
      <c r="BF3" s="98"/>
      <c r="BG3" s="41">
        <v>25</v>
      </c>
      <c r="BH3" s="41">
        <v>15</v>
      </c>
      <c r="BI3" s="41">
        <v>345.1</v>
      </c>
      <c r="BJ3" s="41">
        <f>BH3-BG3</f>
        <v>-10</v>
      </c>
      <c r="BK3" s="41">
        <f>BI3*0.05</f>
        <v>17.255</v>
      </c>
      <c r="BL3" s="41">
        <f>BJ3*0.5</f>
        <v>-5</v>
      </c>
      <c r="BM3" s="41">
        <v>22</v>
      </c>
      <c r="BN3" s="41">
        <v>8</v>
      </c>
      <c r="BO3" s="41">
        <v>588</v>
      </c>
      <c r="BP3" s="41">
        <f>BN3-BM3</f>
        <v>-14</v>
      </c>
      <c r="BQ3" s="41">
        <f>BO3*0.05</f>
        <v>29.4</v>
      </c>
      <c r="BR3" s="41">
        <f>BP3*1</f>
        <v>-14</v>
      </c>
      <c r="BS3" s="26">
        <v>27</v>
      </c>
      <c r="BT3" s="101">
        <v>18</v>
      </c>
      <c r="BU3" s="101">
        <f>BT3-BS3</f>
        <v>-9</v>
      </c>
      <c r="BV3" s="101">
        <f>BU3*1</f>
        <v>-9</v>
      </c>
      <c r="BW3" s="101">
        <f>ROUND(J3+P3+W3+AG3+AM3+AS3+AY3+BY3+BE3+BK3+BQ3,2)</f>
        <v>498.1</v>
      </c>
      <c r="BX3" s="101">
        <f>ROUND(K3+Q3+X3+AB3+AH3+AN3+AT3+AZ3+BF3+BL3+BR3+BV3,0)</f>
        <v>-211</v>
      </c>
    </row>
    <row r="4" s="71" customFormat="1" customHeight="1" spans="1:76">
      <c r="A4" s="25">
        <v>2</v>
      </c>
      <c r="B4" s="25">
        <v>343</v>
      </c>
      <c r="C4" s="81" t="s">
        <v>76</v>
      </c>
      <c r="D4" s="25" t="s">
        <v>77</v>
      </c>
      <c r="E4" s="25" t="s">
        <v>75</v>
      </c>
      <c r="F4" s="26">
        <v>239</v>
      </c>
      <c r="G4" s="82">
        <v>146</v>
      </c>
      <c r="H4" s="82">
        <f t="shared" ref="H4:H35" si="0">G4-F4</f>
        <v>-93</v>
      </c>
      <c r="I4" s="82">
        <v>8019.02</v>
      </c>
      <c r="J4" s="82">
        <f t="shared" ref="J4:J22" si="1">I4*0.03</f>
        <v>240.5706</v>
      </c>
      <c r="K4" s="82">
        <f t="shared" ref="K4:K22" si="2">H4*1</f>
        <v>-93</v>
      </c>
      <c r="L4" s="26">
        <v>36</v>
      </c>
      <c r="M4" s="89">
        <v>19</v>
      </c>
      <c r="N4" s="26">
        <f t="shared" ref="N4:N35" si="3">M4-L4</f>
        <v>-17</v>
      </c>
      <c r="O4" s="26">
        <v>1792</v>
      </c>
      <c r="P4" s="26">
        <f>O4*0.03</f>
        <v>53.76</v>
      </c>
      <c r="Q4" s="26">
        <f>N4*1</f>
        <v>-17</v>
      </c>
      <c r="R4" s="26">
        <v>13</v>
      </c>
      <c r="S4" s="26">
        <v>9</v>
      </c>
      <c r="T4" s="26">
        <v>453.62</v>
      </c>
      <c r="U4" s="26">
        <v>228.62</v>
      </c>
      <c r="V4" s="26">
        <f t="shared" ref="V4:V35" si="4">S4-R4</f>
        <v>-4</v>
      </c>
      <c r="W4" s="26">
        <f>T4*0.03+U4*0.02</f>
        <v>18.181</v>
      </c>
      <c r="X4" s="26">
        <f>V4*0.5</f>
        <v>-2</v>
      </c>
      <c r="Y4" s="26">
        <v>9</v>
      </c>
      <c r="Z4" s="26">
        <v>4</v>
      </c>
      <c r="AA4" s="26">
        <f t="shared" ref="AA4:AA35" si="5">Z4-Y4</f>
        <v>-5</v>
      </c>
      <c r="AB4" s="26">
        <f>AA4*2</f>
        <v>-10</v>
      </c>
      <c r="AC4" s="26">
        <v>16</v>
      </c>
      <c r="AD4" s="92">
        <v>4.6</v>
      </c>
      <c r="AE4" s="26">
        <v>69.56</v>
      </c>
      <c r="AF4" s="26">
        <f t="shared" ref="AF4:AF35" si="6">AD4-AC4</f>
        <v>-11.4</v>
      </c>
      <c r="AG4" s="26">
        <f>AE4*0.02</f>
        <v>1.3912</v>
      </c>
      <c r="AH4" s="26">
        <f>AF4*0.05</f>
        <v>-0.57</v>
      </c>
      <c r="AI4" s="26">
        <v>7</v>
      </c>
      <c r="AJ4" s="26">
        <v>4</v>
      </c>
      <c r="AK4" s="26">
        <v>336</v>
      </c>
      <c r="AL4" s="26">
        <f t="shared" ref="AL4:AL35" si="7">AJ4-AI4</f>
        <v>-3</v>
      </c>
      <c r="AM4" s="26">
        <f>AK4*0.02</f>
        <v>6.72</v>
      </c>
      <c r="AN4" s="26">
        <f>AL4*0.5</f>
        <v>-1.5</v>
      </c>
      <c r="AO4" s="26">
        <v>6558</v>
      </c>
      <c r="AP4" s="26">
        <v>35487.98</v>
      </c>
      <c r="AQ4" s="26">
        <v>2368</v>
      </c>
      <c r="AR4" s="26">
        <f t="shared" ref="AR4:AR35" si="8">AP4-AO4</f>
        <v>28929.98</v>
      </c>
      <c r="AS4" s="26">
        <f>AQ4*1</f>
        <v>2368</v>
      </c>
      <c r="AT4" s="26"/>
      <c r="AU4" s="41">
        <v>13</v>
      </c>
      <c r="AV4" s="41">
        <v>1</v>
      </c>
      <c r="AW4" s="98">
        <v>24.8</v>
      </c>
      <c r="AX4" s="41">
        <f t="shared" ref="AX4:AX35" si="9">AV4-AU4</f>
        <v>-12</v>
      </c>
      <c r="AY4" s="41">
        <f>AW4*0.03</f>
        <v>0.744</v>
      </c>
      <c r="AZ4" s="41">
        <f>AX4*0.5</f>
        <v>-6</v>
      </c>
      <c r="BA4" s="41">
        <v>6</v>
      </c>
      <c r="BB4" s="98">
        <v>6</v>
      </c>
      <c r="BC4" s="98">
        <v>371.36</v>
      </c>
      <c r="BD4" s="98">
        <f t="shared" ref="BD4:BD35" si="10">BB4-BA4</f>
        <v>0</v>
      </c>
      <c r="BE4" s="98">
        <f>BC4*0.05</f>
        <v>18.568</v>
      </c>
      <c r="BF4" s="98"/>
      <c r="BG4" s="41">
        <v>20</v>
      </c>
      <c r="BH4" s="41">
        <v>11</v>
      </c>
      <c r="BI4" s="41">
        <v>263.55</v>
      </c>
      <c r="BJ4" s="41">
        <f t="shared" ref="BJ4:BJ35" si="11">BH4-BG4</f>
        <v>-9</v>
      </c>
      <c r="BK4" s="41">
        <f>BI4*0.05</f>
        <v>13.1775</v>
      </c>
      <c r="BL4" s="41">
        <f>BJ4*0.5</f>
        <v>-4.5</v>
      </c>
      <c r="BM4" s="41">
        <v>24</v>
      </c>
      <c r="BN4" s="41">
        <v>8</v>
      </c>
      <c r="BO4" s="41">
        <v>588</v>
      </c>
      <c r="BP4" s="41">
        <f t="shared" ref="BP4:BP35" si="12">BN4-BM4</f>
        <v>-16</v>
      </c>
      <c r="BQ4" s="41">
        <f>BO4*0.05</f>
        <v>29.4</v>
      </c>
      <c r="BR4" s="41">
        <f>BP4*1</f>
        <v>-16</v>
      </c>
      <c r="BS4" s="26">
        <v>23</v>
      </c>
      <c r="BT4" s="101">
        <v>21</v>
      </c>
      <c r="BU4" s="101">
        <f t="shared" ref="BU4:BU35" si="13">BT4-BS4</f>
        <v>-2</v>
      </c>
      <c r="BV4" s="101">
        <f>BU4*1</f>
        <v>-2</v>
      </c>
      <c r="BW4" s="101">
        <f t="shared" ref="BW4:BW35" si="14">ROUND(J4+P4+W4+AG4+AM4+AS4+AY4+BY4+BE4+BK4+BQ4,2)</f>
        <v>2750.51</v>
      </c>
      <c r="BX4" s="101">
        <f t="shared" ref="BX4:BX35" si="15">ROUND(K4+Q4+X4+AB4+AH4+AN4+AT4+AZ4+BF4+BL4+BR4+BV4,0)</f>
        <v>-153</v>
      </c>
    </row>
    <row r="5" s="71" customFormat="1" customHeight="1" spans="1:76">
      <c r="A5" s="25">
        <v>3</v>
      </c>
      <c r="B5" s="25">
        <v>581</v>
      </c>
      <c r="C5" s="81" t="s">
        <v>78</v>
      </c>
      <c r="D5" s="25" t="s">
        <v>77</v>
      </c>
      <c r="E5" s="25" t="s">
        <v>79</v>
      </c>
      <c r="F5" s="26">
        <v>240</v>
      </c>
      <c r="G5" s="82">
        <v>105</v>
      </c>
      <c r="H5" s="82">
        <f t="shared" si="0"/>
        <v>-135</v>
      </c>
      <c r="I5" s="82">
        <v>5753.8</v>
      </c>
      <c r="J5" s="82">
        <f t="shared" si="1"/>
        <v>172.614</v>
      </c>
      <c r="K5" s="82">
        <f t="shared" si="2"/>
        <v>-135</v>
      </c>
      <c r="L5" s="26">
        <v>36</v>
      </c>
      <c r="M5" s="89">
        <v>15</v>
      </c>
      <c r="N5" s="26">
        <f t="shared" si="3"/>
        <v>-21</v>
      </c>
      <c r="O5" s="26">
        <v>1324</v>
      </c>
      <c r="P5" s="26">
        <f>O5*0.03</f>
        <v>39.72</v>
      </c>
      <c r="Q5" s="26">
        <f>N5*1</f>
        <v>-21</v>
      </c>
      <c r="R5" s="26">
        <v>8</v>
      </c>
      <c r="S5" s="26">
        <v>13</v>
      </c>
      <c r="T5" s="26">
        <v>598</v>
      </c>
      <c r="U5" s="26">
        <v>373</v>
      </c>
      <c r="V5" s="26">
        <f t="shared" si="4"/>
        <v>5</v>
      </c>
      <c r="W5" s="26">
        <f t="shared" ref="W5:W10" si="16">T5*0.04+U5*0.03</f>
        <v>35.11</v>
      </c>
      <c r="X5" s="26"/>
      <c r="Y5" s="26">
        <v>10</v>
      </c>
      <c r="Z5" s="26">
        <v>9</v>
      </c>
      <c r="AA5" s="26">
        <f t="shared" si="5"/>
        <v>-1</v>
      </c>
      <c r="AB5" s="26">
        <f>AA5*2</f>
        <v>-2</v>
      </c>
      <c r="AC5" s="26">
        <v>16</v>
      </c>
      <c r="AD5" s="92">
        <v>14</v>
      </c>
      <c r="AE5" s="26">
        <v>184.4</v>
      </c>
      <c r="AF5" s="26">
        <f t="shared" si="6"/>
        <v>-2</v>
      </c>
      <c r="AG5" s="26">
        <f>AE5*0.02</f>
        <v>3.688</v>
      </c>
      <c r="AH5" s="26">
        <f>AF5*0.05</f>
        <v>-0.1</v>
      </c>
      <c r="AI5" s="26">
        <v>7</v>
      </c>
      <c r="AJ5" s="26">
        <v>0</v>
      </c>
      <c r="AK5" s="26">
        <v>0</v>
      </c>
      <c r="AL5" s="26">
        <f t="shared" si="7"/>
        <v>-7</v>
      </c>
      <c r="AM5" s="26">
        <f>AK5*0.02</f>
        <v>0</v>
      </c>
      <c r="AN5" s="26">
        <f>AL5*0.5</f>
        <v>-3.5</v>
      </c>
      <c r="AO5" s="26">
        <v>5200</v>
      </c>
      <c r="AP5" s="26">
        <v>23380.1</v>
      </c>
      <c r="AQ5" s="26">
        <v>1477</v>
      </c>
      <c r="AR5" s="26">
        <f t="shared" si="8"/>
        <v>18180.1</v>
      </c>
      <c r="AS5" s="26">
        <f t="shared" ref="AS4:AS35" si="17">AQ5*1</f>
        <v>1477</v>
      </c>
      <c r="AT5" s="26"/>
      <c r="AU5" s="41">
        <v>13</v>
      </c>
      <c r="AV5" s="41">
        <v>13</v>
      </c>
      <c r="AW5" s="98">
        <v>292.4</v>
      </c>
      <c r="AX5" s="41">
        <f t="shared" si="9"/>
        <v>0</v>
      </c>
      <c r="AY5" s="41">
        <f>AW5*0.04</f>
        <v>11.696</v>
      </c>
      <c r="AZ5" s="41"/>
      <c r="BA5" s="41">
        <v>6</v>
      </c>
      <c r="BB5" s="98">
        <v>5</v>
      </c>
      <c r="BC5" s="98">
        <v>304.2</v>
      </c>
      <c r="BD5" s="98">
        <f t="shared" si="10"/>
        <v>-1</v>
      </c>
      <c r="BE5" s="98">
        <f>BC5*0.04</f>
        <v>12.168</v>
      </c>
      <c r="BF5" s="98">
        <f>BD5*0.5</f>
        <v>-0.5</v>
      </c>
      <c r="BG5" s="41">
        <v>20</v>
      </c>
      <c r="BH5" s="41">
        <v>21</v>
      </c>
      <c r="BI5" s="41">
        <v>452.3</v>
      </c>
      <c r="BJ5" s="41">
        <f t="shared" si="11"/>
        <v>1</v>
      </c>
      <c r="BK5" s="41">
        <f>BI5*0.06</f>
        <v>27.138</v>
      </c>
      <c r="BL5" s="41"/>
      <c r="BM5" s="41">
        <v>24</v>
      </c>
      <c r="BN5" s="41">
        <v>13</v>
      </c>
      <c r="BO5" s="41">
        <v>889</v>
      </c>
      <c r="BP5" s="41">
        <f t="shared" si="12"/>
        <v>-11</v>
      </c>
      <c r="BQ5" s="41">
        <f>BO5*0.05</f>
        <v>44.45</v>
      </c>
      <c r="BR5" s="41">
        <f>BP5*1</f>
        <v>-11</v>
      </c>
      <c r="BS5" s="26">
        <v>23</v>
      </c>
      <c r="BT5" s="101">
        <v>9</v>
      </c>
      <c r="BU5" s="101">
        <f t="shared" si="13"/>
        <v>-14</v>
      </c>
      <c r="BV5" s="101">
        <f>BU5*1</f>
        <v>-14</v>
      </c>
      <c r="BW5" s="101">
        <f t="shared" si="14"/>
        <v>1823.58</v>
      </c>
      <c r="BX5" s="101">
        <f t="shared" si="15"/>
        <v>-187</v>
      </c>
    </row>
    <row r="6" s="71" customFormat="1" customHeight="1" spans="1:76">
      <c r="A6" s="25">
        <v>4</v>
      </c>
      <c r="B6" s="25">
        <v>585</v>
      </c>
      <c r="C6" s="81" t="s">
        <v>80</v>
      </c>
      <c r="D6" s="25" t="s">
        <v>77</v>
      </c>
      <c r="E6" s="25" t="s">
        <v>79</v>
      </c>
      <c r="F6" s="26">
        <v>226</v>
      </c>
      <c r="G6" s="82">
        <v>167</v>
      </c>
      <c r="H6" s="82">
        <f t="shared" si="0"/>
        <v>-59</v>
      </c>
      <c r="I6" s="82">
        <v>9017.84</v>
      </c>
      <c r="J6" s="82">
        <f t="shared" si="1"/>
        <v>270.5352</v>
      </c>
      <c r="K6" s="82">
        <f t="shared" si="2"/>
        <v>-59</v>
      </c>
      <c r="L6" s="26">
        <v>30</v>
      </c>
      <c r="M6" s="89">
        <v>7</v>
      </c>
      <c r="N6" s="26">
        <f t="shared" si="3"/>
        <v>-23</v>
      </c>
      <c r="O6" s="26">
        <v>560.02</v>
      </c>
      <c r="P6" s="26">
        <f>O6*0.03</f>
        <v>16.8006</v>
      </c>
      <c r="Q6" s="26">
        <f>N6*1</f>
        <v>-23</v>
      </c>
      <c r="R6" s="26">
        <v>9</v>
      </c>
      <c r="S6" s="26">
        <v>13</v>
      </c>
      <c r="T6" s="26">
        <v>644.8</v>
      </c>
      <c r="U6" s="26">
        <v>419.8</v>
      </c>
      <c r="V6" s="26">
        <f t="shared" si="4"/>
        <v>4</v>
      </c>
      <c r="W6" s="26">
        <f t="shared" si="16"/>
        <v>38.386</v>
      </c>
      <c r="X6" s="26"/>
      <c r="Y6" s="26">
        <v>11</v>
      </c>
      <c r="Z6" s="26">
        <v>8</v>
      </c>
      <c r="AA6" s="26">
        <f t="shared" si="5"/>
        <v>-3</v>
      </c>
      <c r="AB6" s="26">
        <f>AA6*2</f>
        <v>-6</v>
      </c>
      <c r="AC6" s="26">
        <v>18</v>
      </c>
      <c r="AD6" s="92">
        <v>18</v>
      </c>
      <c r="AE6" s="26">
        <v>253.07</v>
      </c>
      <c r="AF6" s="26">
        <f t="shared" si="6"/>
        <v>0</v>
      </c>
      <c r="AG6" s="26">
        <f>AD6*1</f>
        <v>18</v>
      </c>
      <c r="AH6" s="26"/>
      <c r="AI6" s="26">
        <v>7</v>
      </c>
      <c r="AJ6" s="26">
        <v>7</v>
      </c>
      <c r="AK6" s="26">
        <v>622.72</v>
      </c>
      <c r="AL6" s="26">
        <f t="shared" si="7"/>
        <v>0</v>
      </c>
      <c r="AM6" s="26">
        <f>AK6*0.03</f>
        <v>18.6816</v>
      </c>
      <c r="AN6" s="26"/>
      <c r="AO6" s="26">
        <v>4326</v>
      </c>
      <c r="AP6" s="26">
        <v>5496.39000000001</v>
      </c>
      <c r="AQ6" s="26">
        <v>266</v>
      </c>
      <c r="AR6" s="26">
        <f t="shared" si="8"/>
        <v>1170.39000000001</v>
      </c>
      <c r="AS6" s="26">
        <f t="shared" si="17"/>
        <v>266</v>
      </c>
      <c r="AT6" s="26"/>
      <c r="AU6" s="41">
        <v>13</v>
      </c>
      <c r="AV6" s="41">
        <v>13</v>
      </c>
      <c r="AW6" s="98">
        <v>322.4</v>
      </c>
      <c r="AX6" s="41">
        <f t="shared" si="9"/>
        <v>0</v>
      </c>
      <c r="AY6" s="41">
        <f>AW6*0.04</f>
        <v>12.896</v>
      </c>
      <c r="AZ6" s="41"/>
      <c r="BA6" s="41">
        <v>9</v>
      </c>
      <c r="BB6" s="98">
        <v>15</v>
      </c>
      <c r="BC6" s="98">
        <v>865.15</v>
      </c>
      <c r="BD6" s="98">
        <f t="shared" si="10"/>
        <v>6</v>
      </c>
      <c r="BE6" s="98">
        <f>BC6*0.05</f>
        <v>43.2575</v>
      </c>
      <c r="BF6" s="98"/>
      <c r="BG6" s="41">
        <v>20</v>
      </c>
      <c r="BH6" s="41">
        <v>28</v>
      </c>
      <c r="BI6" s="41">
        <v>616.76</v>
      </c>
      <c r="BJ6" s="41">
        <f t="shared" si="11"/>
        <v>8</v>
      </c>
      <c r="BK6" s="41">
        <f>BI6*0.06</f>
        <v>37.0056</v>
      </c>
      <c r="BL6" s="41"/>
      <c r="BM6" s="41">
        <v>30</v>
      </c>
      <c r="BN6" s="41">
        <v>20</v>
      </c>
      <c r="BO6" s="41">
        <v>1470.05</v>
      </c>
      <c r="BP6" s="41">
        <f t="shared" si="12"/>
        <v>-10</v>
      </c>
      <c r="BQ6" s="41">
        <f>BO6*0.05</f>
        <v>73.5025</v>
      </c>
      <c r="BR6" s="41">
        <f>BP6*1</f>
        <v>-10</v>
      </c>
      <c r="BS6" s="26">
        <v>23</v>
      </c>
      <c r="BT6" s="101">
        <v>15</v>
      </c>
      <c r="BU6" s="101">
        <f t="shared" si="13"/>
        <v>-8</v>
      </c>
      <c r="BV6" s="101">
        <f>BU6*1</f>
        <v>-8</v>
      </c>
      <c r="BW6" s="101">
        <f t="shared" si="14"/>
        <v>795.07</v>
      </c>
      <c r="BX6" s="101">
        <f t="shared" si="15"/>
        <v>-106</v>
      </c>
    </row>
    <row r="7" s="71" customFormat="1" customHeight="1" spans="1:76">
      <c r="A7" s="25">
        <v>5</v>
      </c>
      <c r="B7" s="25">
        <v>709</v>
      </c>
      <c r="C7" s="81" t="s">
        <v>81</v>
      </c>
      <c r="D7" s="25" t="s">
        <v>77</v>
      </c>
      <c r="E7" s="25" t="s">
        <v>75</v>
      </c>
      <c r="F7" s="26">
        <v>301</v>
      </c>
      <c r="G7" s="82">
        <v>99</v>
      </c>
      <c r="H7" s="82">
        <f t="shared" si="0"/>
        <v>-202</v>
      </c>
      <c r="I7" s="82">
        <v>5382</v>
      </c>
      <c r="J7" s="82">
        <f t="shared" si="1"/>
        <v>161.46</v>
      </c>
      <c r="K7" s="82">
        <f t="shared" si="2"/>
        <v>-202</v>
      </c>
      <c r="L7" s="26">
        <v>32</v>
      </c>
      <c r="M7" s="89">
        <v>33</v>
      </c>
      <c r="N7" s="26">
        <f t="shared" si="3"/>
        <v>1</v>
      </c>
      <c r="O7" s="26">
        <v>2800</v>
      </c>
      <c r="P7" s="26">
        <f>O7*0.04</f>
        <v>112</v>
      </c>
      <c r="Q7" s="26"/>
      <c r="R7" s="26">
        <v>8</v>
      </c>
      <c r="S7" s="26">
        <v>18</v>
      </c>
      <c r="T7" s="26">
        <v>760.51</v>
      </c>
      <c r="U7" s="26">
        <v>760.51</v>
      </c>
      <c r="V7" s="26">
        <f t="shared" si="4"/>
        <v>10</v>
      </c>
      <c r="W7" s="26">
        <f t="shared" si="16"/>
        <v>53.2357</v>
      </c>
      <c r="X7" s="26"/>
      <c r="Y7" s="26">
        <v>11</v>
      </c>
      <c r="Z7" s="26">
        <v>9</v>
      </c>
      <c r="AA7" s="26">
        <f t="shared" si="5"/>
        <v>-2</v>
      </c>
      <c r="AB7" s="26">
        <f>AA7*2</f>
        <v>-4</v>
      </c>
      <c r="AC7" s="26">
        <v>16</v>
      </c>
      <c r="AD7" s="92">
        <v>8</v>
      </c>
      <c r="AE7" s="26">
        <v>118.1</v>
      </c>
      <c r="AF7" s="26">
        <f t="shared" si="6"/>
        <v>-8</v>
      </c>
      <c r="AG7" s="26">
        <f>AE7*0.02</f>
        <v>2.362</v>
      </c>
      <c r="AH7" s="26">
        <f>AF7*0.05</f>
        <v>-0.4</v>
      </c>
      <c r="AI7" s="26">
        <v>7</v>
      </c>
      <c r="AJ7" s="26">
        <v>5</v>
      </c>
      <c r="AK7" s="26">
        <v>448</v>
      </c>
      <c r="AL7" s="26">
        <f t="shared" si="7"/>
        <v>-2</v>
      </c>
      <c r="AM7" s="26">
        <f t="shared" ref="AM7:AM12" si="18">AK7*0.02</f>
        <v>8.96</v>
      </c>
      <c r="AN7" s="26">
        <f t="shared" ref="AN7:AN12" si="19">AL7*0.5</f>
        <v>-1</v>
      </c>
      <c r="AO7" s="26">
        <v>4281</v>
      </c>
      <c r="AP7" s="26">
        <v>6292.57000000001</v>
      </c>
      <c r="AQ7" s="26">
        <v>322</v>
      </c>
      <c r="AR7" s="26">
        <f t="shared" si="8"/>
        <v>2011.57000000001</v>
      </c>
      <c r="AS7" s="26">
        <f t="shared" si="17"/>
        <v>322</v>
      </c>
      <c r="AT7" s="26"/>
      <c r="AU7" s="41">
        <v>13</v>
      </c>
      <c r="AV7" s="41">
        <v>6</v>
      </c>
      <c r="AW7" s="98">
        <v>148.8</v>
      </c>
      <c r="AX7" s="41">
        <f t="shared" si="9"/>
        <v>-7</v>
      </c>
      <c r="AY7" s="41">
        <f>AW7*0.03</f>
        <v>4.464</v>
      </c>
      <c r="AZ7" s="41">
        <f>AX7*0.5</f>
        <v>-3.5</v>
      </c>
      <c r="BA7" s="41">
        <v>11</v>
      </c>
      <c r="BB7" s="98">
        <v>8</v>
      </c>
      <c r="BC7" s="98">
        <v>511.22</v>
      </c>
      <c r="BD7" s="98">
        <f t="shared" si="10"/>
        <v>-3</v>
      </c>
      <c r="BE7" s="98">
        <f>BC7*0.04</f>
        <v>20.4488</v>
      </c>
      <c r="BF7" s="98">
        <f>BD7*0.5</f>
        <v>-1.5</v>
      </c>
      <c r="BG7" s="41">
        <v>20</v>
      </c>
      <c r="BH7" s="41">
        <v>41</v>
      </c>
      <c r="BI7" s="41">
        <v>937.73</v>
      </c>
      <c r="BJ7" s="41">
        <f t="shared" si="11"/>
        <v>21</v>
      </c>
      <c r="BK7" s="41">
        <f>BI7*0.06</f>
        <v>56.2638</v>
      </c>
      <c r="BL7" s="41"/>
      <c r="BM7" s="41">
        <v>20</v>
      </c>
      <c r="BN7" s="41">
        <v>25</v>
      </c>
      <c r="BO7" s="41">
        <v>1862</v>
      </c>
      <c r="BP7" s="41">
        <f t="shared" si="12"/>
        <v>5</v>
      </c>
      <c r="BQ7" s="41">
        <f>BO7*0.06</f>
        <v>111.72</v>
      </c>
      <c r="BR7" s="41"/>
      <c r="BS7" s="26">
        <v>26</v>
      </c>
      <c r="BT7" s="101">
        <v>30</v>
      </c>
      <c r="BU7" s="101">
        <f t="shared" si="13"/>
        <v>4</v>
      </c>
      <c r="BV7" s="101"/>
      <c r="BW7" s="101">
        <f t="shared" si="14"/>
        <v>852.91</v>
      </c>
      <c r="BX7" s="101">
        <f t="shared" si="15"/>
        <v>-212</v>
      </c>
    </row>
    <row r="8" s="71" customFormat="1" customHeight="1" spans="1:76">
      <c r="A8" s="25">
        <v>6</v>
      </c>
      <c r="B8" s="25">
        <v>730</v>
      </c>
      <c r="C8" s="81" t="s">
        <v>82</v>
      </c>
      <c r="D8" s="25" t="s">
        <v>77</v>
      </c>
      <c r="E8" s="25" t="s">
        <v>75</v>
      </c>
      <c r="F8" s="26">
        <v>248</v>
      </c>
      <c r="G8" s="82">
        <v>136</v>
      </c>
      <c r="H8" s="82">
        <f t="shared" si="0"/>
        <v>-112</v>
      </c>
      <c r="I8" s="82">
        <v>7546</v>
      </c>
      <c r="J8" s="82">
        <f t="shared" si="1"/>
        <v>226.38</v>
      </c>
      <c r="K8" s="82">
        <f t="shared" si="2"/>
        <v>-112</v>
      </c>
      <c r="L8" s="26">
        <v>25</v>
      </c>
      <c r="M8" s="89">
        <v>12</v>
      </c>
      <c r="N8" s="26">
        <f t="shared" si="3"/>
        <v>-13</v>
      </c>
      <c r="O8" s="26">
        <v>1136</v>
      </c>
      <c r="P8" s="26">
        <f>O8*0.03</f>
        <v>34.08</v>
      </c>
      <c r="Q8" s="26">
        <f>N8*1</f>
        <v>-13</v>
      </c>
      <c r="R8" s="26">
        <v>6</v>
      </c>
      <c r="S8" s="26">
        <v>10</v>
      </c>
      <c r="T8" s="26">
        <v>490</v>
      </c>
      <c r="U8" s="26">
        <v>340</v>
      </c>
      <c r="V8" s="26">
        <f t="shared" si="4"/>
        <v>4</v>
      </c>
      <c r="W8" s="26">
        <f t="shared" si="16"/>
        <v>29.8</v>
      </c>
      <c r="X8" s="26"/>
      <c r="Y8" s="26">
        <v>9</v>
      </c>
      <c r="Z8" s="26">
        <v>23</v>
      </c>
      <c r="AA8" s="26">
        <f t="shared" si="5"/>
        <v>14</v>
      </c>
      <c r="AB8" s="26"/>
      <c r="AC8" s="26">
        <v>17</v>
      </c>
      <c r="AD8" s="92">
        <v>9</v>
      </c>
      <c r="AE8" s="26">
        <v>133.93</v>
      </c>
      <c r="AF8" s="26">
        <f t="shared" si="6"/>
        <v>-8</v>
      </c>
      <c r="AG8" s="26">
        <f>AE8*0.02</f>
        <v>2.6786</v>
      </c>
      <c r="AH8" s="26">
        <f>AF8*0.05</f>
        <v>-0.4</v>
      </c>
      <c r="AI8" s="26">
        <v>7</v>
      </c>
      <c r="AJ8" s="26">
        <v>5</v>
      </c>
      <c r="AK8" s="26">
        <v>448</v>
      </c>
      <c r="AL8" s="26">
        <f t="shared" si="7"/>
        <v>-2</v>
      </c>
      <c r="AM8" s="26">
        <f t="shared" si="18"/>
        <v>8.96</v>
      </c>
      <c r="AN8" s="26">
        <f t="shared" si="19"/>
        <v>-1</v>
      </c>
      <c r="AO8" s="26">
        <v>5223</v>
      </c>
      <c r="AP8" s="26">
        <v>14835.92</v>
      </c>
      <c r="AQ8" s="26">
        <v>789</v>
      </c>
      <c r="AR8" s="26">
        <f t="shared" si="8"/>
        <v>9612.92</v>
      </c>
      <c r="AS8" s="26">
        <f t="shared" si="17"/>
        <v>789</v>
      </c>
      <c r="AT8" s="26"/>
      <c r="AU8" s="41">
        <v>13</v>
      </c>
      <c r="AV8" s="41">
        <v>15</v>
      </c>
      <c r="AW8" s="98">
        <v>357.12</v>
      </c>
      <c r="AX8" s="41">
        <f t="shared" si="9"/>
        <v>2</v>
      </c>
      <c r="AY8" s="41">
        <f>AW8*0.04</f>
        <v>14.2848</v>
      </c>
      <c r="AZ8" s="41"/>
      <c r="BA8" s="41">
        <v>6</v>
      </c>
      <c r="BB8" s="98">
        <v>4</v>
      </c>
      <c r="BC8" s="98">
        <v>263</v>
      </c>
      <c r="BD8" s="98">
        <f t="shared" si="10"/>
        <v>-2</v>
      </c>
      <c r="BE8" s="98">
        <f>BC8*0.04</f>
        <v>10.52</v>
      </c>
      <c r="BF8" s="98">
        <f>BD8*0.5</f>
        <v>-1</v>
      </c>
      <c r="BG8" s="41">
        <v>20</v>
      </c>
      <c r="BH8" s="41">
        <v>5</v>
      </c>
      <c r="BI8" s="41">
        <v>117.25</v>
      </c>
      <c r="BJ8" s="41">
        <f t="shared" si="11"/>
        <v>-15</v>
      </c>
      <c r="BK8" s="41">
        <f>BI8*0.05</f>
        <v>5.8625</v>
      </c>
      <c r="BL8" s="41">
        <f>BJ8*0.5</f>
        <v>-7.5</v>
      </c>
      <c r="BM8" s="41">
        <v>31</v>
      </c>
      <c r="BN8" s="41">
        <v>18</v>
      </c>
      <c r="BO8" s="41">
        <v>1372</v>
      </c>
      <c r="BP8" s="41">
        <f t="shared" si="12"/>
        <v>-13</v>
      </c>
      <c r="BQ8" s="41">
        <f>BO8*0.05</f>
        <v>68.6</v>
      </c>
      <c r="BR8" s="41">
        <f>BP8*1</f>
        <v>-13</v>
      </c>
      <c r="BS8" s="26">
        <v>23</v>
      </c>
      <c r="BT8" s="101">
        <v>36</v>
      </c>
      <c r="BU8" s="101">
        <f t="shared" si="13"/>
        <v>13</v>
      </c>
      <c r="BV8" s="101"/>
      <c r="BW8" s="101">
        <f t="shared" si="14"/>
        <v>1190.17</v>
      </c>
      <c r="BX8" s="101">
        <f t="shared" si="15"/>
        <v>-148</v>
      </c>
    </row>
    <row r="9" s="71" customFormat="1" customHeight="1" spans="1:76">
      <c r="A9" s="25">
        <v>7</v>
      </c>
      <c r="B9" s="25">
        <v>365</v>
      </c>
      <c r="C9" s="81" t="s">
        <v>83</v>
      </c>
      <c r="D9" s="25" t="s">
        <v>84</v>
      </c>
      <c r="E9" s="25" t="s">
        <v>75</v>
      </c>
      <c r="F9" s="26">
        <v>168</v>
      </c>
      <c r="G9" s="82">
        <v>106</v>
      </c>
      <c r="H9" s="82">
        <f t="shared" si="0"/>
        <v>-62</v>
      </c>
      <c r="I9" s="82">
        <v>5793.93</v>
      </c>
      <c r="J9" s="82">
        <f t="shared" si="1"/>
        <v>173.8179</v>
      </c>
      <c r="K9" s="82">
        <f t="shared" si="2"/>
        <v>-62</v>
      </c>
      <c r="L9" s="26">
        <v>22</v>
      </c>
      <c r="M9" s="89">
        <v>20</v>
      </c>
      <c r="N9" s="26">
        <f t="shared" si="3"/>
        <v>-2</v>
      </c>
      <c r="O9" s="26">
        <v>1787.27</v>
      </c>
      <c r="P9" s="26">
        <f>O9*0.03</f>
        <v>53.6181</v>
      </c>
      <c r="Q9" s="26">
        <f>N9*1</f>
        <v>-2</v>
      </c>
      <c r="R9" s="26">
        <v>4</v>
      </c>
      <c r="S9" s="26">
        <v>5</v>
      </c>
      <c r="T9" s="26">
        <v>232</v>
      </c>
      <c r="U9" s="26">
        <v>157</v>
      </c>
      <c r="V9" s="26">
        <f t="shared" si="4"/>
        <v>1</v>
      </c>
      <c r="W9" s="26">
        <f t="shared" si="16"/>
        <v>13.99</v>
      </c>
      <c r="X9" s="26"/>
      <c r="Y9" s="26">
        <v>6</v>
      </c>
      <c r="Z9" s="26">
        <v>8</v>
      </c>
      <c r="AA9" s="26">
        <f t="shared" si="5"/>
        <v>2</v>
      </c>
      <c r="AB9" s="26"/>
      <c r="AC9" s="26">
        <v>8</v>
      </c>
      <c r="AD9" s="92">
        <v>7</v>
      </c>
      <c r="AE9" s="26">
        <v>97.81</v>
      </c>
      <c r="AF9" s="26">
        <f t="shared" si="6"/>
        <v>-1</v>
      </c>
      <c r="AG9" s="26">
        <f>AE9*0.02</f>
        <v>1.9562</v>
      </c>
      <c r="AH9" s="26">
        <f>AF9*0.05</f>
        <v>-0.05</v>
      </c>
      <c r="AI9" s="26">
        <v>7</v>
      </c>
      <c r="AJ9" s="26">
        <v>1</v>
      </c>
      <c r="AK9" s="26">
        <v>112</v>
      </c>
      <c r="AL9" s="26">
        <f t="shared" si="7"/>
        <v>-6</v>
      </c>
      <c r="AM9" s="26">
        <f t="shared" si="18"/>
        <v>2.24</v>
      </c>
      <c r="AN9" s="26">
        <f t="shared" si="19"/>
        <v>-3</v>
      </c>
      <c r="AO9" s="26">
        <v>4188</v>
      </c>
      <c r="AP9" s="26">
        <v>38683.06</v>
      </c>
      <c r="AQ9" s="26">
        <v>2594</v>
      </c>
      <c r="AR9" s="26">
        <f t="shared" si="8"/>
        <v>34495.06</v>
      </c>
      <c r="AS9" s="26">
        <f t="shared" si="17"/>
        <v>2594</v>
      </c>
      <c r="AT9" s="26"/>
      <c r="AU9" s="41">
        <v>12</v>
      </c>
      <c r="AV9" s="41">
        <v>7</v>
      </c>
      <c r="AW9" s="98">
        <v>169.88</v>
      </c>
      <c r="AX9" s="41">
        <f t="shared" si="9"/>
        <v>-5</v>
      </c>
      <c r="AY9" s="41">
        <f t="shared" ref="AY9:AY28" si="20">AW9*0.03</f>
        <v>5.0964</v>
      </c>
      <c r="AZ9" s="41">
        <f t="shared" ref="AZ9:AZ28" si="21">AX9*0.5</f>
        <v>-2.5</v>
      </c>
      <c r="BA9" s="41">
        <v>6</v>
      </c>
      <c r="BB9" s="98">
        <v>5</v>
      </c>
      <c r="BC9" s="98">
        <v>334</v>
      </c>
      <c r="BD9" s="98">
        <f t="shared" si="10"/>
        <v>-1</v>
      </c>
      <c r="BE9" s="98">
        <f>BC9*0.04</f>
        <v>13.36</v>
      </c>
      <c r="BF9" s="98">
        <f>BD9*0.5</f>
        <v>-0.5</v>
      </c>
      <c r="BG9" s="41">
        <v>18</v>
      </c>
      <c r="BH9" s="41">
        <v>12</v>
      </c>
      <c r="BI9" s="41">
        <v>303.66</v>
      </c>
      <c r="BJ9" s="41">
        <f t="shared" si="11"/>
        <v>-6</v>
      </c>
      <c r="BK9" s="41">
        <f>BI9*0.05</f>
        <v>15.183</v>
      </c>
      <c r="BL9" s="41">
        <f>BJ9*0.5</f>
        <v>-3</v>
      </c>
      <c r="BM9" s="41">
        <v>31</v>
      </c>
      <c r="BN9" s="41">
        <v>96</v>
      </c>
      <c r="BO9" s="41">
        <v>6372.5</v>
      </c>
      <c r="BP9" s="41">
        <f t="shared" si="12"/>
        <v>65</v>
      </c>
      <c r="BQ9" s="41">
        <f>BO9*0.06</f>
        <v>382.35</v>
      </c>
      <c r="BR9" s="41"/>
      <c r="BS9" s="26">
        <v>12</v>
      </c>
      <c r="BT9" s="101">
        <v>8</v>
      </c>
      <c r="BU9" s="101">
        <f t="shared" si="13"/>
        <v>-4</v>
      </c>
      <c r="BV9" s="101">
        <f>BU9*1</f>
        <v>-4</v>
      </c>
      <c r="BW9" s="101">
        <f t="shared" si="14"/>
        <v>3255.61</v>
      </c>
      <c r="BX9" s="101">
        <f t="shared" si="15"/>
        <v>-77</v>
      </c>
    </row>
    <row r="10" s="71" customFormat="1" customHeight="1" spans="1:76">
      <c r="A10" s="25">
        <v>8</v>
      </c>
      <c r="B10" s="25">
        <v>379</v>
      </c>
      <c r="C10" s="81" t="s">
        <v>85</v>
      </c>
      <c r="D10" s="25" t="s">
        <v>84</v>
      </c>
      <c r="E10" s="25" t="s">
        <v>75</v>
      </c>
      <c r="F10" s="26">
        <v>190</v>
      </c>
      <c r="G10" s="82">
        <v>112</v>
      </c>
      <c r="H10" s="82">
        <f t="shared" si="0"/>
        <v>-78</v>
      </c>
      <c r="I10" s="82">
        <v>6047.7</v>
      </c>
      <c r="J10" s="82">
        <f t="shared" si="1"/>
        <v>181.431</v>
      </c>
      <c r="K10" s="82">
        <f t="shared" si="2"/>
        <v>-78</v>
      </c>
      <c r="L10" s="26">
        <v>15</v>
      </c>
      <c r="M10" s="89">
        <v>4</v>
      </c>
      <c r="N10" s="26">
        <f t="shared" si="3"/>
        <v>-11</v>
      </c>
      <c r="O10" s="26">
        <v>336</v>
      </c>
      <c r="P10" s="26">
        <f>O10*0.03</f>
        <v>10.08</v>
      </c>
      <c r="Q10" s="26">
        <f>N10*1</f>
        <v>-11</v>
      </c>
      <c r="R10" s="26">
        <v>5</v>
      </c>
      <c r="S10" s="26">
        <v>10</v>
      </c>
      <c r="T10" s="26">
        <v>398.48</v>
      </c>
      <c r="U10" s="26">
        <v>398.48</v>
      </c>
      <c r="V10" s="26">
        <f t="shared" si="4"/>
        <v>5</v>
      </c>
      <c r="W10" s="26">
        <f t="shared" si="16"/>
        <v>27.8936</v>
      </c>
      <c r="X10" s="26"/>
      <c r="Y10" s="26">
        <v>6</v>
      </c>
      <c r="Z10" s="26">
        <v>13</v>
      </c>
      <c r="AA10" s="26">
        <f t="shared" si="5"/>
        <v>7</v>
      </c>
      <c r="AB10" s="26"/>
      <c r="AC10" s="26">
        <v>10</v>
      </c>
      <c r="AD10" s="92">
        <v>16</v>
      </c>
      <c r="AE10" s="26">
        <v>222.64</v>
      </c>
      <c r="AF10" s="26">
        <f t="shared" si="6"/>
        <v>6</v>
      </c>
      <c r="AG10" s="26">
        <f>AD10*1</f>
        <v>16</v>
      </c>
      <c r="AH10" s="26"/>
      <c r="AI10" s="26">
        <v>7</v>
      </c>
      <c r="AJ10" s="26">
        <v>3</v>
      </c>
      <c r="AK10" s="26">
        <v>280</v>
      </c>
      <c r="AL10" s="26">
        <f t="shared" si="7"/>
        <v>-4</v>
      </c>
      <c r="AM10" s="26">
        <f t="shared" si="18"/>
        <v>5.6</v>
      </c>
      <c r="AN10" s="26">
        <f t="shared" si="19"/>
        <v>-2</v>
      </c>
      <c r="AO10" s="26">
        <v>3913</v>
      </c>
      <c r="AP10" s="26">
        <v>7829.48000000001</v>
      </c>
      <c r="AQ10" s="26">
        <v>423</v>
      </c>
      <c r="AR10" s="26">
        <f t="shared" si="8"/>
        <v>3916.48000000001</v>
      </c>
      <c r="AS10" s="26">
        <f t="shared" si="17"/>
        <v>423</v>
      </c>
      <c r="AT10" s="26"/>
      <c r="AU10" s="41">
        <v>12</v>
      </c>
      <c r="AV10" s="41">
        <v>3</v>
      </c>
      <c r="AW10" s="98">
        <v>70.68</v>
      </c>
      <c r="AX10" s="41">
        <f t="shared" si="9"/>
        <v>-9</v>
      </c>
      <c r="AY10" s="41">
        <f t="shared" si="20"/>
        <v>2.1204</v>
      </c>
      <c r="AZ10" s="41">
        <f t="shared" si="21"/>
        <v>-4.5</v>
      </c>
      <c r="BA10" s="41">
        <v>11</v>
      </c>
      <c r="BB10" s="98">
        <v>2</v>
      </c>
      <c r="BC10" s="98">
        <v>120.25</v>
      </c>
      <c r="BD10" s="98">
        <f t="shared" si="10"/>
        <v>-9</v>
      </c>
      <c r="BE10" s="98">
        <f>BC10*0.04</f>
        <v>4.81</v>
      </c>
      <c r="BF10" s="98">
        <f>BD10*0.5</f>
        <v>-4.5</v>
      </c>
      <c r="BG10" s="41">
        <v>18</v>
      </c>
      <c r="BH10" s="41">
        <v>10</v>
      </c>
      <c r="BI10" s="41">
        <v>221.3</v>
      </c>
      <c r="BJ10" s="41">
        <f t="shared" si="11"/>
        <v>-8</v>
      </c>
      <c r="BK10" s="41">
        <f>BI10*0.05</f>
        <v>11.065</v>
      </c>
      <c r="BL10" s="41">
        <f>BJ10*0.5</f>
        <v>-4</v>
      </c>
      <c r="BM10" s="41">
        <v>22</v>
      </c>
      <c r="BN10" s="41">
        <v>16</v>
      </c>
      <c r="BO10" s="41">
        <v>1166.13</v>
      </c>
      <c r="BP10" s="41">
        <f t="shared" si="12"/>
        <v>-6</v>
      </c>
      <c r="BQ10" s="41">
        <f>BO10*0.05</f>
        <v>58.3065</v>
      </c>
      <c r="BR10" s="41">
        <f>BP10*1</f>
        <v>-6</v>
      </c>
      <c r="BS10" s="26">
        <v>12</v>
      </c>
      <c r="BT10" s="101">
        <v>16</v>
      </c>
      <c r="BU10" s="101">
        <f t="shared" si="13"/>
        <v>4</v>
      </c>
      <c r="BV10" s="101"/>
      <c r="BW10" s="101">
        <f t="shared" si="14"/>
        <v>740.31</v>
      </c>
      <c r="BX10" s="101">
        <f t="shared" si="15"/>
        <v>-110</v>
      </c>
    </row>
    <row r="11" s="71" customFormat="1" customHeight="1" spans="1:76">
      <c r="A11" s="25">
        <v>9</v>
      </c>
      <c r="B11" s="25">
        <v>513</v>
      </c>
      <c r="C11" s="81" t="s">
        <v>86</v>
      </c>
      <c r="D11" s="25" t="s">
        <v>84</v>
      </c>
      <c r="E11" s="25" t="s">
        <v>75</v>
      </c>
      <c r="F11" s="26">
        <v>160</v>
      </c>
      <c r="G11" s="82">
        <v>127</v>
      </c>
      <c r="H11" s="82">
        <f t="shared" si="0"/>
        <v>-33</v>
      </c>
      <c r="I11" s="82">
        <v>7103.98</v>
      </c>
      <c r="J11" s="82">
        <f t="shared" si="1"/>
        <v>213.1194</v>
      </c>
      <c r="K11" s="82">
        <f t="shared" si="2"/>
        <v>-33</v>
      </c>
      <c r="L11" s="26">
        <v>18</v>
      </c>
      <c r="M11" s="89">
        <v>35</v>
      </c>
      <c r="N11" s="26">
        <f t="shared" si="3"/>
        <v>17</v>
      </c>
      <c r="O11" s="26">
        <v>2977.43</v>
      </c>
      <c r="P11" s="26">
        <f>O11*0.04</f>
        <v>119.0972</v>
      </c>
      <c r="Q11" s="26"/>
      <c r="R11" s="26">
        <v>12</v>
      </c>
      <c r="S11" s="26">
        <v>11</v>
      </c>
      <c r="T11" s="26">
        <v>529.33</v>
      </c>
      <c r="U11" s="26">
        <v>328</v>
      </c>
      <c r="V11" s="26">
        <f t="shared" si="4"/>
        <v>-1</v>
      </c>
      <c r="W11" s="26">
        <f>T11*0.03+U11*0.02</f>
        <v>22.4399</v>
      </c>
      <c r="X11" s="26">
        <f>V11*0.5</f>
        <v>-0.5</v>
      </c>
      <c r="Y11" s="26">
        <v>13</v>
      </c>
      <c r="Z11" s="26">
        <v>14</v>
      </c>
      <c r="AA11" s="26">
        <f t="shared" si="5"/>
        <v>1</v>
      </c>
      <c r="AB11" s="26"/>
      <c r="AC11" s="26">
        <v>16</v>
      </c>
      <c r="AD11" s="92">
        <v>12</v>
      </c>
      <c r="AE11" s="26">
        <v>175.3</v>
      </c>
      <c r="AF11" s="26">
        <f t="shared" si="6"/>
        <v>-4</v>
      </c>
      <c r="AG11" s="26">
        <f>AE11*0.02</f>
        <v>3.506</v>
      </c>
      <c r="AH11" s="26">
        <f>AF11*0.05</f>
        <v>-0.2</v>
      </c>
      <c r="AI11" s="26">
        <v>7</v>
      </c>
      <c r="AJ11" s="26">
        <v>5</v>
      </c>
      <c r="AK11" s="26">
        <v>448</v>
      </c>
      <c r="AL11" s="26">
        <f t="shared" si="7"/>
        <v>-2</v>
      </c>
      <c r="AM11" s="26">
        <f t="shared" si="18"/>
        <v>8.96</v>
      </c>
      <c r="AN11" s="26">
        <f t="shared" si="19"/>
        <v>-1</v>
      </c>
      <c r="AO11" s="26">
        <v>2527</v>
      </c>
      <c r="AP11" s="26">
        <v>10182.85</v>
      </c>
      <c r="AQ11" s="26">
        <v>633</v>
      </c>
      <c r="AR11" s="26">
        <f t="shared" si="8"/>
        <v>7655.85</v>
      </c>
      <c r="AS11" s="26">
        <f t="shared" si="17"/>
        <v>633</v>
      </c>
      <c r="AT11" s="26"/>
      <c r="AU11" s="41">
        <v>12</v>
      </c>
      <c r="AV11" s="41">
        <v>7</v>
      </c>
      <c r="AW11" s="98">
        <v>173.6</v>
      </c>
      <c r="AX11" s="41">
        <f t="shared" si="9"/>
        <v>-5</v>
      </c>
      <c r="AY11" s="41">
        <f t="shared" si="20"/>
        <v>5.208</v>
      </c>
      <c r="AZ11" s="41">
        <f t="shared" si="21"/>
        <v>-2.5</v>
      </c>
      <c r="BA11" s="41">
        <v>11</v>
      </c>
      <c r="BB11" s="98">
        <v>10</v>
      </c>
      <c r="BC11" s="98">
        <v>636</v>
      </c>
      <c r="BD11" s="98">
        <f t="shared" si="10"/>
        <v>-1</v>
      </c>
      <c r="BE11" s="98">
        <f>BC11*0.04</f>
        <v>25.44</v>
      </c>
      <c r="BF11" s="98">
        <f>BD11*0.5</f>
        <v>-0.5</v>
      </c>
      <c r="BG11" s="41">
        <v>18</v>
      </c>
      <c r="BH11" s="41">
        <v>19</v>
      </c>
      <c r="BI11" s="41">
        <v>451.76</v>
      </c>
      <c r="BJ11" s="41">
        <f t="shared" si="11"/>
        <v>1</v>
      </c>
      <c r="BK11" s="41">
        <f>BI11*0.06</f>
        <v>27.1056</v>
      </c>
      <c r="BL11" s="41"/>
      <c r="BM11" s="41">
        <v>24</v>
      </c>
      <c r="BN11" s="41">
        <v>9</v>
      </c>
      <c r="BO11" s="41">
        <v>724</v>
      </c>
      <c r="BP11" s="41">
        <f t="shared" si="12"/>
        <v>-15</v>
      </c>
      <c r="BQ11" s="41">
        <f>BO11*0.05</f>
        <v>36.2</v>
      </c>
      <c r="BR11" s="41">
        <f>BP11*1</f>
        <v>-15</v>
      </c>
      <c r="BS11" s="26">
        <v>12</v>
      </c>
      <c r="BT11" s="101">
        <v>16</v>
      </c>
      <c r="BU11" s="101">
        <f t="shared" si="13"/>
        <v>4</v>
      </c>
      <c r="BV11" s="101"/>
      <c r="BW11" s="101">
        <f t="shared" si="14"/>
        <v>1094.08</v>
      </c>
      <c r="BX11" s="101">
        <f t="shared" si="15"/>
        <v>-53</v>
      </c>
    </row>
    <row r="12" s="71" customFormat="1" customHeight="1" spans="1:76">
      <c r="A12" s="25">
        <v>10</v>
      </c>
      <c r="B12" s="25">
        <v>102934</v>
      </c>
      <c r="C12" s="81" t="s">
        <v>87</v>
      </c>
      <c r="D12" s="25" t="s">
        <v>84</v>
      </c>
      <c r="E12" s="25" t="s">
        <v>75</v>
      </c>
      <c r="F12" s="26">
        <v>180</v>
      </c>
      <c r="G12" s="82">
        <v>93</v>
      </c>
      <c r="H12" s="82">
        <f t="shared" si="0"/>
        <v>-87</v>
      </c>
      <c r="I12" s="82">
        <v>5229.48</v>
      </c>
      <c r="J12" s="82">
        <f t="shared" si="1"/>
        <v>156.8844</v>
      </c>
      <c r="K12" s="82">
        <f t="shared" si="2"/>
        <v>-87</v>
      </c>
      <c r="L12" s="26">
        <v>20</v>
      </c>
      <c r="M12" s="89">
        <v>16</v>
      </c>
      <c r="N12" s="26">
        <f t="shared" si="3"/>
        <v>-4</v>
      </c>
      <c r="O12" s="26">
        <v>1444.9</v>
      </c>
      <c r="P12" s="26">
        <f>O12*0.03</f>
        <v>43.347</v>
      </c>
      <c r="Q12" s="26">
        <f>N12*1</f>
        <v>-4</v>
      </c>
      <c r="R12" s="26">
        <v>6</v>
      </c>
      <c r="S12" s="26">
        <v>18</v>
      </c>
      <c r="T12" s="26">
        <v>629</v>
      </c>
      <c r="U12" s="26">
        <v>629</v>
      </c>
      <c r="V12" s="26">
        <f t="shared" si="4"/>
        <v>12</v>
      </c>
      <c r="W12" s="26">
        <f>T12*0.04+U12*0.03</f>
        <v>44.03</v>
      </c>
      <c r="X12" s="26"/>
      <c r="Y12" s="26">
        <v>6</v>
      </c>
      <c r="Z12" s="26">
        <v>16</v>
      </c>
      <c r="AA12" s="26">
        <f t="shared" si="5"/>
        <v>10</v>
      </c>
      <c r="AB12" s="26"/>
      <c r="AC12" s="26">
        <v>8</v>
      </c>
      <c r="AD12" s="92">
        <v>8</v>
      </c>
      <c r="AE12" s="26">
        <v>116.44</v>
      </c>
      <c r="AF12" s="26">
        <f t="shared" si="6"/>
        <v>0</v>
      </c>
      <c r="AG12" s="26">
        <f>AD12*1</f>
        <v>8</v>
      </c>
      <c r="AH12" s="26"/>
      <c r="AI12" s="26">
        <v>7</v>
      </c>
      <c r="AJ12" s="26">
        <v>4</v>
      </c>
      <c r="AK12" s="26">
        <v>369.6</v>
      </c>
      <c r="AL12" s="26">
        <f t="shared" si="7"/>
        <v>-3</v>
      </c>
      <c r="AM12" s="26">
        <f t="shared" si="18"/>
        <v>7.392</v>
      </c>
      <c r="AN12" s="26">
        <f t="shared" si="19"/>
        <v>-1.5</v>
      </c>
      <c r="AO12" s="26">
        <v>2922</v>
      </c>
      <c r="AP12" s="26">
        <v>2808.79</v>
      </c>
      <c r="AQ12" s="26">
        <v>136</v>
      </c>
      <c r="AR12" s="26">
        <f t="shared" si="8"/>
        <v>-113.21</v>
      </c>
      <c r="AS12" s="26">
        <f t="shared" si="17"/>
        <v>136</v>
      </c>
      <c r="AT12" s="26">
        <f>AR12*0.05</f>
        <v>-5.6605</v>
      </c>
      <c r="AU12" s="41">
        <v>12</v>
      </c>
      <c r="AV12" s="41">
        <v>6</v>
      </c>
      <c r="AW12" s="98">
        <v>143.84</v>
      </c>
      <c r="AX12" s="41">
        <f t="shared" si="9"/>
        <v>-6</v>
      </c>
      <c r="AY12" s="41">
        <f t="shared" si="20"/>
        <v>4.3152</v>
      </c>
      <c r="AZ12" s="41">
        <f t="shared" si="21"/>
        <v>-3</v>
      </c>
      <c r="BA12" s="41">
        <v>6</v>
      </c>
      <c r="BB12" s="98">
        <v>12</v>
      </c>
      <c r="BC12" s="98">
        <v>762.88</v>
      </c>
      <c r="BD12" s="98">
        <f t="shared" si="10"/>
        <v>6</v>
      </c>
      <c r="BE12" s="98">
        <f>BC12*0.05</f>
        <v>38.144</v>
      </c>
      <c r="BF12" s="98"/>
      <c r="BG12" s="41">
        <v>18</v>
      </c>
      <c r="BH12" s="41">
        <v>2</v>
      </c>
      <c r="BI12" s="41">
        <v>50.21</v>
      </c>
      <c r="BJ12" s="41">
        <f t="shared" si="11"/>
        <v>-16</v>
      </c>
      <c r="BK12" s="41">
        <f>BI12*0.05</f>
        <v>2.5105</v>
      </c>
      <c r="BL12" s="41">
        <f>BJ12*0.5</f>
        <v>-8</v>
      </c>
      <c r="BM12" s="41">
        <v>18</v>
      </c>
      <c r="BN12" s="41">
        <v>3</v>
      </c>
      <c r="BO12" s="41">
        <v>203.12</v>
      </c>
      <c r="BP12" s="41">
        <f t="shared" si="12"/>
        <v>-15</v>
      </c>
      <c r="BQ12" s="41">
        <f>BO12*0.05</f>
        <v>10.156</v>
      </c>
      <c r="BR12" s="41">
        <f>BP12*1</f>
        <v>-15</v>
      </c>
      <c r="BS12" s="26">
        <v>12</v>
      </c>
      <c r="BT12" s="101">
        <v>3</v>
      </c>
      <c r="BU12" s="101">
        <f t="shared" si="13"/>
        <v>-9</v>
      </c>
      <c r="BV12" s="101">
        <f>BU12*1</f>
        <v>-9</v>
      </c>
      <c r="BW12" s="101">
        <f t="shared" si="14"/>
        <v>450.78</v>
      </c>
      <c r="BX12" s="101">
        <f t="shared" si="15"/>
        <v>-133</v>
      </c>
    </row>
    <row r="13" s="71" customFormat="1" customHeight="1" spans="1:76">
      <c r="A13" s="25">
        <v>11</v>
      </c>
      <c r="B13" s="25">
        <v>357</v>
      </c>
      <c r="C13" s="81" t="s">
        <v>88</v>
      </c>
      <c r="D13" s="25" t="s">
        <v>89</v>
      </c>
      <c r="E13" s="25" t="s">
        <v>75</v>
      </c>
      <c r="F13" s="26">
        <v>88</v>
      </c>
      <c r="G13" s="82">
        <v>19</v>
      </c>
      <c r="H13" s="82">
        <f t="shared" si="0"/>
        <v>-69</v>
      </c>
      <c r="I13" s="82">
        <v>1102.56</v>
      </c>
      <c r="J13" s="82">
        <f t="shared" si="1"/>
        <v>33.0768</v>
      </c>
      <c r="K13" s="82">
        <f t="shared" si="2"/>
        <v>-69</v>
      </c>
      <c r="L13" s="26">
        <v>16</v>
      </c>
      <c r="M13" s="89">
        <v>1</v>
      </c>
      <c r="N13" s="26">
        <f t="shared" si="3"/>
        <v>-15</v>
      </c>
      <c r="O13" s="26">
        <v>112</v>
      </c>
      <c r="P13" s="26">
        <f>O13*0.03</f>
        <v>3.36</v>
      </c>
      <c r="Q13" s="26">
        <f>N13*1</f>
        <v>-15</v>
      </c>
      <c r="R13" s="26">
        <v>6</v>
      </c>
      <c r="S13" s="26">
        <v>3</v>
      </c>
      <c r="T13" s="26">
        <v>147</v>
      </c>
      <c r="U13" s="26">
        <v>72</v>
      </c>
      <c r="V13" s="26">
        <f t="shared" si="4"/>
        <v>-3</v>
      </c>
      <c r="W13" s="26">
        <f>T13*0.03+U13*0.02</f>
        <v>5.85</v>
      </c>
      <c r="X13" s="26">
        <f>V13*0.5</f>
        <v>-1.5</v>
      </c>
      <c r="Y13" s="26">
        <v>6</v>
      </c>
      <c r="Z13" s="26">
        <v>8</v>
      </c>
      <c r="AA13" s="26">
        <f t="shared" si="5"/>
        <v>2</v>
      </c>
      <c r="AB13" s="26"/>
      <c r="AC13" s="26">
        <v>6</v>
      </c>
      <c r="AD13" s="92">
        <v>5.4</v>
      </c>
      <c r="AE13" s="26">
        <v>78.72</v>
      </c>
      <c r="AF13" s="26">
        <f t="shared" si="6"/>
        <v>-0.6</v>
      </c>
      <c r="AG13" s="26">
        <f>AE13*0.02</f>
        <v>1.5744</v>
      </c>
      <c r="AH13" s="26">
        <f>AF13*0.05</f>
        <v>-0.03</v>
      </c>
      <c r="AI13" s="26">
        <v>5</v>
      </c>
      <c r="AJ13" s="26">
        <v>6</v>
      </c>
      <c r="AK13" s="26">
        <v>504</v>
      </c>
      <c r="AL13" s="26">
        <f t="shared" si="7"/>
        <v>1</v>
      </c>
      <c r="AM13" s="26">
        <f>AK13*0.03</f>
        <v>15.12</v>
      </c>
      <c r="AN13" s="26"/>
      <c r="AO13" s="22">
        <v>39942</v>
      </c>
      <c r="AP13" s="26">
        <v>36257.5300000001</v>
      </c>
      <c r="AQ13" s="26">
        <v>1256</v>
      </c>
      <c r="AR13" s="26">
        <f t="shared" si="8"/>
        <v>-3684.4699999999</v>
      </c>
      <c r="AS13" s="26">
        <f t="shared" si="17"/>
        <v>1256</v>
      </c>
      <c r="AT13" s="26">
        <f>AR13*0.05</f>
        <v>-184.223499999995</v>
      </c>
      <c r="AU13" s="41">
        <v>10</v>
      </c>
      <c r="AV13" s="41">
        <v>1</v>
      </c>
      <c r="AW13" s="98">
        <v>24.8</v>
      </c>
      <c r="AX13" s="41">
        <f t="shared" si="9"/>
        <v>-9</v>
      </c>
      <c r="AY13" s="41">
        <f t="shared" si="20"/>
        <v>0.744</v>
      </c>
      <c r="AZ13" s="41">
        <f t="shared" si="21"/>
        <v>-4.5</v>
      </c>
      <c r="BA13" s="41">
        <v>4</v>
      </c>
      <c r="BB13" s="98">
        <v>3</v>
      </c>
      <c r="BC13" s="98">
        <v>195</v>
      </c>
      <c r="BD13" s="98">
        <f t="shared" si="10"/>
        <v>-1</v>
      </c>
      <c r="BE13" s="98">
        <f>BC13*0.04</f>
        <v>7.8</v>
      </c>
      <c r="BF13" s="98">
        <f>BD13*0.5</f>
        <v>-0.5</v>
      </c>
      <c r="BG13" s="41">
        <v>16</v>
      </c>
      <c r="BH13" s="41">
        <v>3</v>
      </c>
      <c r="BI13" s="41">
        <v>67.25</v>
      </c>
      <c r="BJ13" s="41">
        <f t="shared" si="11"/>
        <v>-13</v>
      </c>
      <c r="BK13" s="41">
        <f>BI13*0.05</f>
        <v>3.3625</v>
      </c>
      <c r="BL13" s="41">
        <f>BJ13*0.5</f>
        <v>-6.5</v>
      </c>
      <c r="BM13" s="41">
        <v>30</v>
      </c>
      <c r="BN13" s="41">
        <v>37</v>
      </c>
      <c r="BO13" s="41">
        <v>2352.13</v>
      </c>
      <c r="BP13" s="41">
        <f t="shared" si="12"/>
        <v>7</v>
      </c>
      <c r="BQ13" s="41">
        <f>BO13*0.06</f>
        <v>141.1278</v>
      </c>
      <c r="BR13" s="41"/>
      <c r="BS13" s="26">
        <v>11</v>
      </c>
      <c r="BT13" s="101">
        <v>7</v>
      </c>
      <c r="BU13" s="101">
        <f t="shared" si="13"/>
        <v>-4</v>
      </c>
      <c r="BV13" s="101">
        <f>BU13*1</f>
        <v>-4</v>
      </c>
      <c r="BW13" s="101">
        <f t="shared" si="14"/>
        <v>1468.02</v>
      </c>
      <c r="BX13" s="101">
        <f t="shared" si="15"/>
        <v>-285</v>
      </c>
    </row>
    <row r="14" s="71" customFormat="1" customHeight="1" spans="1:76">
      <c r="A14" s="25">
        <v>12</v>
      </c>
      <c r="B14" s="25">
        <v>745</v>
      </c>
      <c r="C14" s="81" t="s">
        <v>90</v>
      </c>
      <c r="D14" s="25" t="s">
        <v>89</v>
      </c>
      <c r="E14" s="25" t="s">
        <v>75</v>
      </c>
      <c r="F14" s="26">
        <v>102</v>
      </c>
      <c r="G14" s="82">
        <v>63</v>
      </c>
      <c r="H14" s="82">
        <f t="shared" si="0"/>
        <v>-39</v>
      </c>
      <c r="I14" s="82">
        <v>3428</v>
      </c>
      <c r="J14" s="82">
        <f t="shared" si="1"/>
        <v>102.84</v>
      </c>
      <c r="K14" s="82">
        <f t="shared" si="2"/>
        <v>-39</v>
      </c>
      <c r="L14" s="26">
        <v>17</v>
      </c>
      <c r="M14" s="89">
        <v>20</v>
      </c>
      <c r="N14" s="26">
        <f t="shared" si="3"/>
        <v>3</v>
      </c>
      <c r="O14" s="26">
        <v>1598.25</v>
      </c>
      <c r="P14" s="26">
        <f>O14*0.04</f>
        <v>63.93</v>
      </c>
      <c r="Q14" s="26"/>
      <c r="R14" s="26">
        <v>5</v>
      </c>
      <c r="S14" s="26">
        <v>8</v>
      </c>
      <c r="T14" s="26">
        <v>320</v>
      </c>
      <c r="U14" s="26">
        <v>320</v>
      </c>
      <c r="V14" s="26">
        <f t="shared" si="4"/>
        <v>3</v>
      </c>
      <c r="W14" s="26">
        <f>T14*0.04+U14*0.03</f>
        <v>22.4</v>
      </c>
      <c r="X14" s="26"/>
      <c r="Y14" s="26">
        <v>8</v>
      </c>
      <c r="Z14" s="26">
        <v>7</v>
      </c>
      <c r="AA14" s="26">
        <f t="shared" si="5"/>
        <v>-1</v>
      </c>
      <c r="AB14" s="26">
        <f>AA14*2</f>
        <v>-2</v>
      </c>
      <c r="AC14" s="26">
        <v>6</v>
      </c>
      <c r="AD14" s="92">
        <v>3</v>
      </c>
      <c r="AE14" s="26">
        <v>41.32</v>
      </c>
      <c r="AF14" s="26">
        <f t="shared" si="6"/>
        <v>-3</v>
      </c>
      <c r="AG14" s="26">
        <f>AE14*0.02</f>
        <v>0.8264</v>
      </c>
      <c r="AH14" s="26">
        <f>AF14*0.05</f>
        <v>-0.15</v>
      </c>
      <c r="AI14" s="26">
        <v>5</v>
      </c>
      <c r="AJ14" s="26">
        <v>3</v>
      </c>
      <c r="AK14" s="26">
        <v>280</v>
      </c>
      <c r="AL14" s="26">
        <f t="shared" si="7"/>
        <v>-2</v>
      </c>
      <c r="AM14" s="26">
        <f>AK14*0.02</f>
        <v>5.6</v>
      </c>
      <c r="AN14" s="26">
        <f>AL14*0.5</f>
        <v>-1</v>
      </c>
      <c r="AO14" s="26">
        <v>1589</v>
      </c>
      <c r="AP14" s="26">
        <v>3049.82</v>
      </c>
      <c r="AQ14" s="26">
        <v>150</v>
      </c>
      <c r="AR14" s="26">
        <f t="shared" si="8"/>
        <v>1460.82</v>
      </c>
      <c r="AS14" s="26">
        <f t="shared" si="17"/>
        <v>150</v>
      </c>
      <c r="AT14" s="26"/>
      <c r="AU14" s="41">
        <v>10</v>
      </c>
      <c r="AV14" s="41">
        <v>2</v>
      </c>
      <c r="AW14" s="98">
        <v>49.6</v>
      </c>
      <c r="AX14" s="41">
        <f t="shared" si="9"/>
        <v>-8</v>
      </c>
      <c r="AY14" s="41">
        <f t="shared" si="20"/>
        <v>1.488</v>
      </c>
      <c r="AZ14" s="41">
        <f t="shared" si="21"/>
        <v>-4</v>
      </c>
      <c r="BA14" s="41">
        <v>4</v>
      </c>
      <c r="BB14" s="98">
        <v>6</v>
      </c>
      <c r="BC14" s="98">
        <v>350.5</v>
      </c>
      <c r="BD14" s="98">
        <f t="shared" si="10"/>
        <v>2</v>
      </c>
      <c r="BE14" s="98">
        <f>BC14*0.05</f>
        <v>17.525</v>
      </c>
      <c r="BF14" s="98"/>
      <c r="BG14" s="41">
        <v>16</v>
      </c>
      <c r="BH14" s="41">
        <v>13</v>
      </c>
      <c r="BI14" s="41">
        <v>304.45</v>
      </c>
      <c r="BJ14" s="41">
        <f t="shared" si="11"/>
        <v>-3</v>
      </c>
      <c r="BK14" s="41">
        <f>BI14*0.05</f>
        <v>15.2225</v>
      </c>
      <c r="BL14" s="41">
        <f>BJ14*0.5</f>
        <v>-1.5</v>
      </c>
      <c r="BM14" s="41">
        <v>24</v>
      </c>
      <c r="BN14" s="41">
        <v>11</v>
      </c>
      <c r="BO14" s="41">
        <v>784</v>
      </c>
      <c r="BP14" s="41">
        <f t="shared" si="12"/>
        <v>-13</v>
      </c>
      <c r="BQ14" s="41">
        <f>BO14*0.05</f>
        <v>39.2</v>
      </c>
      <c r="BR14" s="41">
        <f>BP14*1</f>
        <v>-13</v>
      </c>
      <c r="BS14" s="26">
        <v>12</v>
      </c>
      <c r="BT14" s="101">
        <v>16</v>
      </c>
      <c r="BU14" s="101">
        <f t="shared" si="13"/>
        <v>4</v>
      </c>
      <c r="BV14" s="101"/>
      <c r="BW14" s="101">
        <f t="shared" si="14"/>
        <v>419.03</v>
      </c>
      <c r="BX14" s="101">
        <f t="shared" si="15"/>
        <v>-61</v>
      </c>
    </row>
    <row r="15" s="71" customFormat="1" customHeight="1" spans="1:76">
      <c r="A15" s="25">
        <v>13</v>
      </c>
      <c r="B15" s="25">
        <v>103198</v>
      </c>
      <c r="C15" s="81" t="s">
        <v>91</v>
      </c>
      <c r="D15" s="25" t="s">
        <v>89</v>
      </c>
      <c r="E15" s="25" t="s">
        <v>75</v>
      </c>
      <c r="F15" s="26">
        <v>120</v>
      </c>
      <c r="G15" s="82">
        <v>62</v>
      </c>
      <c r="H15" s="82">
        <f t="shared" si="0"/>
        <v>-58</v>
      </c>
      <c r="I15" s="82">
        <v>3502.44</v>
      </c>
      <c r="J15" s="82">
        <f t="shared" si="1"/>
        <v>105.0732</v>
      </c>
      <c r="K15" s="82">
        <f t="shared" si="2"/>
        <v>-58</v>
      </c>
      <c r="L15" s="26">
        <v>21</v>
      </c>
      <c r="M15" s="89">
        <v>17</v>
      </c>
      <c r="N15" s="26">
        <f t="shared" si="3"/>
        <v>-4</v>
      </c>
      <c r="O15" s="26">
        <v>1344</v>
      </c>
      <c r="P15" s="26">
        <f>O15*0.03</f>
        <v>40.32</v>
      </c>
      <c r="Q15" s="26">
        <f>N15*1</f>
        <v>-4</v>
      </c>
      <c r="R15" s="26">
        <v>10</v>
      </c>
      <c r="S15" s="26">
        <v>23</v>
      </c>
      <c r="T15" s="26">
        <v>1146.5</v>
      </c>
      <c r="U15" s="26">
        <v>664.5</v>
      </c>
      <c r="V15" s="26">
        <f t="shared" si="4"/>
        <v>13</v>
      </c>
      <c r="W15" s="26">
        <f>T15*0.04+U15*0.03</f>
        <v>65.795</v>
      </c>
      <c r="X15" s="26"/>
      <c r="Y15" s="26">
        <v>5</v>
      </c>
      <c r="Z15" s="26">
        <v>18</v>
      </c>
      <c r="AA15" s="26">
        <f t="shared" si="5"/>
        <v>13</v>
      </c>
      <c r="AB15" s="26"/>
      <c r="AC15" s="26">
        <v>8</v>
      </c>
      <c r="AD15" s="92">
        <v>9</v>
      </c>
      <c r="AE15" s="26">
        <v>112.63</v>
      </c>
      <c r="AF15" s="26">
        <f t="shared" si="6"/>
        <v>1</v>
      </c>
      <c r="AG15" s="26">
        <f>AD15*1</f>
        <v>9</v>
      </c>
      <c r="AH15" s="26"/>
      <c r="AI15" s="26">
        <v>5</v>
      </c>
      <c r="AJ15" s="26">
        <v>7</v>
      </c>
      <c r="AK15" s="26">
        <v>672</v>
      </c>
      <c r="AL15" s="26">
        <f t="shared" si="7"/>
        <v>2</v>
      </c>
      <c r="AM15" s="26">
        <f>AK15*0.03</f>
        <v>20.16</v>
      </c>
      <c r="AN15" s="26"/>
      <c r="AO15" s="26">
        <v>2428</v>
      </c>
      <c r="AP15" s="26">
        <v>3036.74</v>
      </c>
      <c r="AQ15" s="26">
        <v>139</v>
      </c>
      <c r="AR15" s="26">
        <f t="shared" si="8"/>
        <v>608.74</v>
      </c>
      <c r="AS15" s="26">
        <f t="shared" si="17"/>
        <v>139</v>
      </c>
      <c r="AT15" s="26"/>
      <c r="AU15" s="41">
        <v>10</v>
      </c>
      <c r="AV15" s="41">
        <v>7</v>
      </c>
      <c r="AW15" s="98">
        <v>168.97</v>
      </c>
      <c r="AX15" s="41">
        <f t="shared" si="9"/>
        <v>-3</v>
      </c>
      <c r="AY15" s="41">
        <f t="shared" si="20"/>
        <v>5.0691</v>
      </c>
      <c r="AZ15" s="41">
        <f t="shared" si="21"/>
        <v>-1.5</v>
      </c>
      <c r="BA15" s="41">
        <v>6</v>
      </c>
      <c r="BB15" s="98">
        <v>4</v>
      </c>
      <c r="BC15" s="98">
        <v>240.16</v>
      </c>
      <c r="BD15" s="98">
        <f t="shared" si="10"/>
        <v>-2</v>
      </c>
      <c r="BE15" s="98">
        <f>BC15*0.04</f>
        <v>9.6064</v>
      </c>
      <c r="BF15" s="98">
        <f>BD15*0.5</f>
        <v>-1</v>
      </c>
      <c r="BG15" s="41">
        <v>16</v>
      </c>
      <c r="BH15" s="41">
        <v>7</v>
      </c>
      <c r="BI15" s="41">
        <v>169.15</v>
      </c>
      <c r="BJ15" s="41">
        <f t="shared" si="11"/>
        <v>-9</v>
      </c>
      <c r="BK15" s="41">
        <f>BI15*0.05</f>
        <v>8.4575</v>
      </c>
      <c r="BL15" s="41">
        <f>BJ15*0.5</f>
        <v>-4.5</v>
      </c>
      <c r="BM15" s="41">
        <v>16</v>
      </c>
      <c r="BN15" s="41">
        <v>4</v>
      </c>
      <c r="BO15" s="41">
        <v>294</v>
      </c>
      <c r="BP15" s="41">
        <f t="shared" si="12"/>
        <v>-12</v>
      </c>
      <c r="BQ15" s="41">
        <f>BO15*0.05</f>
        <v>14.7</v>
      </c>
      <c r="BR15" s="41">
        <f>BP15*1</f>
        <v>-12</v>
      </c>
      <c r="BS15" s="26">
        <v>11</v>
      </c>
      <c r="BT15" s="101">
        <v>7</v>
      </c>
      <c r="BU15" s="101">
        <f t="shared" si="13"/>
        <v>-4</v>
      </c>
      <c r="BV15" s="101">
        <f>BU15*1</f>
        <v>-4</v>
      </c>
      <c r="BW15" s="101">
        <f t="shared" si="14"/>
        <v>417.18</v>
      </c>
      <c r="BX15" s="101">
        <f t="shared" si="15"/>
        <v>-85</v>
      </c>
    </row>
    <row r="16" s="71" customFormat="1" customHeight="1" spans="1:76">
      <c r="A16" s="25">
        <v>14</v>
      </c>
      <c r="B16" s="25">
        <v>103199</v>
      </c>
      <c r="C16" s="81" t="s">
        <v>92</v>
      </c>
      <c r="D16" s="25" t="s">
        <v>89</v>
      </c>
      <c r="E16" s="25" t="s">
        <v>79</v>
      </c>
      <c r="F16" s="26">
        <v>70</v>
      </c>
      <c r="G16" s="82">
        <v>29</v>
      </c>
      <c r="H16" s="82">
        <f t="shared" si="0"/>
        <v>-41</v>
      </c>
      <c r="I16" s="82">
        <v>1853</v>
      </c>
      <c r="J16" s="82">
        <f t="shared" si="1"/>
        <v>55.59</v>
      </c>
      <c r="K16" s="82">
        <f t="shared" si="2"/>
        <v>-41</v>
      </c>
      <c r="L16" s="26">
        <v>18</v>
      </c>
      <c r="M16" s="89">
        <v>5</v>
      </c>
      <c r="N16" s="26">
        <f t="shared" si="3"/>
        <v>-13</v>
      </c>
      <c r="O16" s="26">
        <v>560</v>
      </c>
      <c r="P16" s="26">
        <f>O16*0.03</f>
        <v>16.8</v>
      </c>
      <c r="Q16" s="26">
        <f>N16*1</f>
        <v>-13</v>
      </c>
      <c r="R16" s="26">
        <v>6</v>
      </c>
      <c r="S16" s="26">
        <v>5</v>
      </c>
      <c r="T16" s="26">
        <v>225</v>
      </c>
      <c r="U16" s="26">
        <v>150</v>
      </c>
      <c r="V16" s="26">
        <f t="shared" si="4"/>
        <v>-1</v>
      </c>
      <c r="W16" s="26">
        <f>T16*0.03+U16*0.02</f>
        <v>9.75</v>
      </c>
      <c r="X16" s="26">
        <f>V16*0.5</f>
        <v>-0.5</v>
      </c>
      <c r="Y16" s="26">
        <v>6</v>
      </c>
      <c r="Z16" s="26">
        <v>3</v>
      </c>
      <c r="AA16" s="26">
        <f t="shared" si="5"/>
        <v>-3</v>
      </c>
      <c r="AB16" s="26">
        <f>AA16*2</f>
        <v>-6</v>
      </c>
      <c r="AC16" s="26">
        <v>6</v>
      </c>
      <c r="AD16" s="92">
        <v>10</v>
      </c>
      <c r="AE16" s="26">
        <v>149.52</v>
      </c>
      <c r="AF16" s="26">
        <f t="shared" si="6"/>
        <v>4</v>
      </c>
      <c r="AG16" s="26">
        <f>AD16*1</f>
        <v>10</v>
      </c>
      <c r="AH16" s="26"/>
      <c r="AI16" s="26">
        <v>5</v>
      </c>
      <c r="AJ16" s="26">
        <v>0</v>
      </c>
      <c r="AK16" s="26">
        <v>0</v>
      </c>
      <c r="AL16" s="26">
        <f t="shared" si="7"/>
        <v>-5</v>
      </c>
      <c r="AM16" s="26">
        <f t="shared" ref="AM16:AM21" si="22">AK16*0.02</f>
        <v>0</v>
      </c>
      <c r="AN16" s="26">
        <f t="shared" ref="AN16:AN21" si="23">AL16*0.5</f>
        <v>-2.5</v>
      </c>
      <c r="AO16" s="26">
        <v>2228</v>
      </c>
      <c r="AP16" s="26">
        <v>2866.80000000001</v>
      </c>
      <c r="AQ16" s="26">
        <v>141</v>
      </c>
      <c r="AR16" s="26">
        <f t="shared" si="8"/>
        <v>638.80000000001</v>
      </c>
      <c r="AS16" s="26">
        <f t="shared" si="17"/>
        <v>141</v>
      </c>
      <c r="AT16" s="26"/>
      <c r="AU16" s="41">
        <v>10</v>
      </c>
      <c r="AV16" s="41">
        <v>2</v>
      </c>
      <c r="AW16" s="98">
        <v>49.6</v>
      </c>
      <c r="AX16" s="41">
        <f t="shared" si="9"/>
        <v>-8</v>
      </c>
      <c r="AY16" s="41">
        <f t="shared" si="20"/>
        <v>1.488</v>
      </c>
      <c r="AZ16" s="41">
        <f t="shared" si="21"/>
        <v>-4</v>
      </c>
      <c r="BA16" s="41">
        <v>4</v>
      </c>
      <c r="BB16" s="98">
        <v>1</v>
      </c>
      <c r="BC16" s="98">
        <v>68</v>
      </c>
      <c r="BD16" s="98">
        <f t="shared" si="10"/>
        <v>-3</v>
      </c>
      <c r="BE16" s="98">
        <f>BC16*0.04</f>
        <v>2.72</v>
      </c>
      <c r="BF16" s="98">
        <f>BD16*0.5</f>
        <v>-1.5</v>
      </c>
      <c r="BG16" s="41">
        <v>16</v>
      </c>
      <c r="BH16" s="41">
        <v>25</v>
      </c>
      <c r="BI16" s="41">
        <v>578.96</v>
      </c>
      <c r="BJ16" s="41">
        <f t="shared" si="11"/>
        <v>9</v>
      </c>
      <c r="BK16" s="41">
        <f>BI16*0.06</f>
        <v>34.7376</v>
      </c>
      <c r="BL16" s="41"/>
      <c r="BM16" s="41">
        <v>16</v>
      </c>
      <c r="BN16" s="41">
        <v>1</v>
      </c>
      <c r="BO16" s="41">
        <v>98</v>
      </c>
      <c r="BP16" s="41">
        <f t="shared" si="12"/>
        <v>-15</v>
      </c>
      <c r="BQ16" s="41">
        <f>BO16*0.05</f>
        <v>4.9</v>
      </c>
      <c r="BR16" s="41">
        <f>BP16*1</f>
        <v>-15</v>
      </c>
      <c r="BS16" s="26">
        <v>11</v>
      </c>
      <c r="BT16" s="101">
        <v>0</v>
      </c>
      <c r="BU16" s="101">
        <f t="shared" si="13"/>
        <v>-11</v>
      </c>
      <c r="BV16" s="101">
        <f>BU16*1</f>
        <v>-11</v>
      </c>
      <c r="BW16" s="101">
        <f t="shared" si="14"/>
        <v>276.99</v>
      </c>
      <c r="BX16" s="101">
        <f t="shared" si="15"/>
        <v>-95</v>
      </c>
    </row>
    <row r="17" s="71" customFormat="1" customHeight="1" spans="1:76">
      <c r="A17" s="25">
        <v>15</v>
      </c>
      <c r="B17" s="25">
        <v>106569</v>
      </c>
      <c r="C17" s="81" t="s">
        <v>93</v>
      </c>
      <c r="D17" s="25" t="s">
        <v>89</v>
      </c>
      <c r="E17" s="25" t="s">
        <v>75</v>
      </c>
      <c r="F17" s="26">
        <v>84</v>
      </c>
      <c r="G17" s="82">
        <v>67</v>
      </c>
      <c r="H17" s="82">
        <f t="shared" si="0"/>
        <v>-17</v>
      </c>
      <c r="I17" s="82">
        <v>3618</v>
      </c>
      <c r="J17" s="82">
        <f t="shared" si="1"/>
        <v>108.54</v>
      </c>
      <c r="K17" s="82">
        <f t="shared" si="2"/>
        <v>-17</v>
      </c>
      <c r="L17" s="26">
        <v>15</v>
      </c>
      <c r="M17" s="89">
        <v>14</v>
      </c>
      <c r="N17" s="26">
        <f t="shared" si="3"/>
        <v>-1</v>
      </c>
      <c r="O17" s="26">
        <v>1330.56</v>
      </c>
      <c r="P17" s="26">
        <f>O17*0.03</f>
        <v>39.9168</v>
      </c>
      <c r="Q17" s="26">
        <f>N17*1</f>
        <v>-1</v>
      </c>
      <c r="R17" s="26">
        <v>6</v>
      </c>
      <c r="S17" s="26">
        <v>15</v>
      </c>
      <c r="T17" s="26">
        <v>630</v>
      </c>
      <c r="U17" s="26">
        <v>425</v>
      </c>
      <c r="V17" s="26">
        <f t="shared" si="4"/>
        <v>9</v>
      </c>
      <c r="W17" s="26">
        <f>T17*0.04+U17*0.03</f>
        <v>37.95</v>
      </c>
      <c r="X17" s="26"/>
      <c r="Y17" s="26">
        <v>14</v>
      </c>
      <c r="Z17" s="26">
        <v>7</v>
      </c>
      <c r="AA17" s="26">
        <f t="shared" si="5"/>
        <v>-7</v>
      </c>
      <c r="AB17" s="26">
        <f>AA17*2</f>
        <v>-14</v>
      </c>
      <c r="AC17" s="26">
        <v>9</v>
      </c>
      <c r="AD17" s="92">
        <v>7</v>
      </c>
      <c r="AE17" s="26">
        <v>95.81</v>
      </c>
      <c r="AF17" s="26">
        <f t="shared" si="6"/>
        <v>-2</v>
      </c>
      <c r="AG17" s="26">
        <f>AE17*0.02</f>
        <v>1.9162</v>
      </c>
      <c r="AH17" s="26">
        <f>AF17*0.05</f>
        <v>-0.1</v>
      </c>
      <c r="AI17" s="26">
        <v>5</v>
      </c>
      <c r="AJ17" s="26">
        <v>4</v>
      </c>
      <c r="AK17" s="26">
        <v>392</v>
      </c>
      <c r="AL17" s="26">
        <f t="shared" si="7"/>
        <v>-1</v>
      </c>
      <c r="AM17" s="26">
        <f t="shared" si="22"/>
        <v>7.84</v>
      </c>
      <c r="AN17" s="26">
        <f t="shared" si="23"/>
        <v>-0.5</v>
      </c>
      <c r="AO17" s="26">
        <v>1000</v>
      </c>
      <c r="AP17" s="26">
        <v>3827.95</v>
      </c>
      <c r="AQ17" s="26">
        <v>218</v>
      </c>
      <c r="AR17" s="26">
        <f t="shared" si="8"/>
        <v>2827.95</v>
      </c>
      <c r="AS17" s="26">
        <f t="shared" si="17"/>
        <v>218</v>
      </c>
      <c r="AT17" s="26"/>
      <c r="AU17" s="41">
        <v>10</v>
      </c>
      <c r="AV17" s="41">
        <v>1</v>
      </c>
      <c r="AW17" s="98">
        <v>24.8</v>
      </c>
      <c r="AX17" s="41">
        <f t="shared" si="9"/>
        <v>-9</v>
      </c>
      <c r="AY17" s="41">
        <f t="shared" si="20"/>
        <v>0.744</v>
      </c>
      <c r="AZ17" s="41">
        <f t="shared" si="21"/>
        <v>-4.5</v>
      </c>
      <c r="BA17" s="41">
        <v>4</v>
      </c>
      <c r="BB17" s="98">
        <v>7</v>
      </c>
      <c r="BC17" s="98">
        <v>448</v>
      </c>
      <c r="BD17" s="98">
        <f t="shared" si="10"/>
        <v>3</v>
      </c>
      <c r="BE17" s="98">
        <f>BC17*0.05</f>
        <v>22.4</v>
      </c>
      <c r="BF17" s="98"/>
      <c r="BG17" s="41">
        <v>16</v>
      </c>
      <c r="BH17" s="41">
        <v>4</v>
      </c>
      <c r="BI17" s="41">
        <v>105.7</v>
      </c>
      <c r="BJ17" s="41">
        <f t="shared" si="11"/>
        <v>-12</v>
      </c>
      <c r="BK17" s="41">
        <f>BI17*0.05</f>
        <v>5.285</v>
      </c>
      <c r="BL17" s="41">
        <f>BJ17*0.5</f>
        <v>-6</v>
      </c>
      <c r="BM17" s="41">
        <v>16</v>
      </c>
      <c r="BN17" s="41">
        <v>9</v>
      </c>
      <c r="BO17" s="41">
        <v>588</v>
      </c>
      <c r="BP17" s="41">
        <f t="shared" si="12"/>
        <v>-7</v>
      </c>
      <c r="BQ17" s="41">
        <f>BO17*0.05</f>
        <v>29.4</v>
      </c>
      <c r="BR17" s="41">
        <f>BP17*1</f>
        <v>-7</v>
      </c>
      <c r="BS17" s="26">
        <v>11</v>
      </c>
      <c r="BT17" s="101">
        <v>24</v>
      </c>
      <c r="BU17" s="101">
        <f t="shared" si="13"/>
        <v>13</v>
      </c>
      <c r="BV17" s="101"/>
      <c r="BW17" s="101">
        <f t="shared" si="14"/>
        <v>471.99</v>
      </c>
      <c r="BX17" s="101">
        <f t="shared" si="15"/>
        <v>-50</v>
      </c>
    </row>
    <row r="18" s="71" customFormat="1" customHeight="1" spans="1:76">
      <c r="A18" s="25">
        <v>16</v>
      </c>
      <c r="B18" s="25">
        <v>106399</v>
      </c>
      <c r="C18" s="81" t="s">
        <v>94</v>
      </c>
      <c r="D18" s="25" t="s">
        <v>89</v>
      </c>
      <c r="E18" s="25" t="s">
        <v>75</v>
      </c>
      <c r="F18" s="26">
        <v>84</v>
      </c>
      <c r="G18" s="82">
        <v>23</v>
      </c>
      <c r="H18" s="82">
        <f t="shared" si="0"/>
        <v>-61</v>
      </c>
      <c r="I18" s="82">
        <v>1449</v>
      </c>
      <c r="J18" s="82">
        <f t="shared" si="1"/>
        <v>43.47</v>
      </c>
      <c r="K18" s="82">
        <f t="shared" si="2"/>
        <v>-61</v>
      </c>
      <c r="L18" s="26">
        <v>17</v>
      </c>
      <c r="M18" s="89">
        <v>17</v>
      </c>
      <c r="N18" s="26">
        <f t="shared" si="3"/>
        <v>0</v>
      </c>
      <c r="O18" s="26">
        <v>1332.59</v>
      </c>
      <c r="P18" s="26">
        <f>O18*0.04</f>
        <v>53.3036</v>
      </c>
      <c r="Q18" s="26"/>
      <c r="R18" s="26">
        <v>6</v>
      </c>
      <c r="S18" s="26">
        <v>1</v>
      </c>
      <c r="T18" s="26">
        <v>75</v>
      </c>
      <c r="U18" s="26">
        <v>0</v>
      </c>
      <c r="V18" s="26">
        <f t="shared" si="4"/>
        <v>-5</v>
      </c>
      <c r="W18" s="26">
        <f>T18*0.03+U18*0.02</f>
        <v>2.25</v>
      </c>
      <c r="X18" s="26">
        <f>V18*0.5</f>
        <v>-2.5</v>
      </c>
      <c r="Y18" s="26">
        <v>7</v>
      </c>
      <c r="Z18" s="26">
        <v>9</v>
      </c>
      <c r="AA18" s="26">
        <f t="shared" si="5"/>
        <v>2</v>
      </c>
      <c r="AB18" s="26"/>
      <c r="AC18" s="26">
        <v>6</v>
      </c>
      <c r="AD18" s="92">
        <v>11</v>
      </c>
      <c r="AE18" s="26">
        <v>166</v>
      </c>
      <c r="AF18" s="26">
        <f t="shared" si="6"/>
        <v>5</v>
      </c>
      <c r="AG18" s="26">
        <f>AD18*1</f>
        <v>11</v>
      </c>
      <c r="AH18" s="26"/>
      <c r="AI18" s="26">
        <v>5</v>
      </c>
      <c r="AJ18" s="26">
        <v>2</v>
      </c>
      <c r="AK18" s="26">
        <v>168</v>
      </c>
      <c r="AL18" s="26">
        <f t="shared" si="7"/>
        <v>-3</v>
      </c>
      <c r="AM18" s="26">
        <f t="shared" si="22"/>
        <v>3.36</v>
      </c>
      <c r="AN18" s="26">
        <f t="shared" si="23"/>
        <v>-1.5</v>
      </c>
      <c r="AO18" s="22">
        <v>1202</v>
      </c>
      <c r="AP18" s="26">
        <v>2526.96</v>
      </c>
      <c r="AQ18" s="26">
        <v>124</v>
      </c>
      <c r="AR18" s="26">
        <f t="shared" si="8"/>
        <v>1324.96</v>
      </c>
      <c r="AS18" s="26">
        <f t="shared" si="17"/>
        <v>124</v>
      </c>
      <c r="AT18" s="22"/>
      <c r="AU18" s="41">
        <v>10</v>
      </c>
      <c r="AV18" s="41">
        <v>2</v>
      </c>
      <c r="AW18" s="98">
        <v>49.6</v>
      </c>
      <c r="AX18" s="41">
        <f t="shared" si="9"/>
        <v>-8</v>
      </c>
      <c r="AY18" s="41">
        <f t="shared" si="20"/>
        <v>1.488</v>
      </c>
      <c r="AZ18" s="41">
        <f t="shared" si="21"/>
        <v>-4</v>
      </c>
      <c r="BA18" s="41">
        <v>4</v>
      </c>
      <c r="BB18" s="98">
        <v>5</v>
      </c>
      <c r="BC18" s="98">
        <v>328</v>
      </c>
      <c r="BD18" s="98">
        <f t="shared" si="10"/>
        <v>1</v>
      </c>
      <c r="BE18" s="98">
        <f>BC18*0.05</f>
        <v>16.4</v>
      </c>
      <c r="BF18" s="98"/>
      <c r="BG18" s="41">
        <v>16</v>
      </c>
      <c r="BH18" s="41">
        <v>21</v>
      </c>
      <c r="BI18" s="41">
        <v>454.13</v>
      </c>
      <c r="BJ18" s="41">
        <f t="shared" si="11"/>
        <v>5</v>
      </c>
      <c r="BK18" s="41">
        <f>BI18*0.06</f>
        <v>27.2478</v>
      </c>
      <c r="BL18" s="41"/>
      <c r="BM18" s="41">
        <v>16</v>
      </c>
      <c r="BN18" s="41">
        <v>14</v>
      </c>
      <c r="BO18" s="41">
        <v>980</v>
      </c>
      <c r="BP18" s="41">
        <f t="shared" si="12"/>
        <v>-2</v>
      </c>
      <c r="BQ18" s="41">
        <f>BO18*0.05</f>
        <v>49</v>
      </c>
      <c r="BR18" s="41">
        <f>BP18*1</f>
        <v>-2</v>
      </c>
      <c r="BS18" s="26">
        <v>11</v>
      </c>
      <c r="BT18" s="101">
        <v>12</v>
      </c>
      <c r="BU18" s="101">
        <f t="shared" si="13"/>
        <v>1</v>
      </c>
      <c r="BV18" s="101"/>
      <c r="BW18" s="101">
        <f t="shared" si="14"/>
        <v>331.52</v>
      </c>
      <c r="BX18" s="101">
        <f t="shared" si="15"/>
        <v>-71</v>
      </c>
    </row>
    <row r="19" s="71" customFormat="1" customHeight="1" spans="1:76">
      <c r="A19" s="25">
        <v>17</v>
      </c>
      <c r="B19" s="25">
        <v>107658</v>
      </c>
      <c r="C19" s="81" t="s">
        <v>95</v>
      </c>
      <c r="D19" s="25" t="s">
        <v>89</v>
      </c>
      <c r="E19" s="25" t="s">
        <v>75</v>
      </c>
      <c r="F19" s="26">
        <v>112</v>
      </c>
      <c r="G19" s="82">
        <v>57</v>
      </c>
      <c r="H19" s="82">
        <f t="shared" si="0"/>
        <v>-55</v>
      </c>
      <c r="I19" s="82">
        <v>3174.01</v>
      </c>
      <c r="J19" s="82">
        <f t="shared" si="1"/>
        <v>95.2203</v>
      </c>
      <c r="K19" s="82">
        <f t="shared" si="2"/>
        <v>-55</v>
      </c>
      <c r="L19" s="26">
        <v>18</v>
      </c>
      <c r="M19" s="89">
        <v>6</v>
      </c>
      <c r="N19" s="26">
        <f t="shared" si="3"/>
        <v>-12</v>
      </c>
      <c r="O19" s="26">
        <v>560</v>
      </c>
      <c r="P19" s="26">
        <f>O19*0.03</f>
        <v>16.8</v>
      </c>
      <c r="Q19" s="26">
        <f>N19*1</f>
        <v>-12</v>
      </c>
      <c r="R19" s="26">
        <v>7</v>
      </c>
      <c r="S19" s="26">
        <v>10</v>
      </c>
      <c r="T19" s="26">
        <v>479.26</v>
      </c>
      <c r="U19" s="26">
        <v>340</v>
      </c>
      <c r="V19" s="26">
        <f t="shared" si="4"/>
        <v>3</v>
      </c>
      <c r="W19" s="26">
        <f>T19*0.04+U19*0.03</f>
        <v>29.3704</v>
      </c>
      <c r="X19" s="26"/>
      <c r="Y19" s="26">
        <v>8</v>
      </c>
      <c r="Z19" s="26">
        <v>10</v>
      </c>
      <c r="AA19" s="26">
        <f t="shared" si="5"/>
        <v>2</v>
      </c>
      <c r="AB19" s="26"/>
      <c r="AC19" s="26">
        <v>16</v>
      </c>
      <c r="AD19" s="92">
        <v>15</v>
      </c>
      <c r="AE19" s="26">
        <v>216.82</v>
      </c>
      <c r="AF19" s="26">
        <f t="shared" si="6"/>
        <v>-1</v>
      </c>
      <c r="AG19" s="26">
        <f>AE19*0.02</f>
        <v>4.3364</v>
      </c>
      <c r="AH19" s="26">
        <f>AF19*0.05</f>
        <v>-0.05</v>
      </c>
      <c r="AI19" s="26">
        <v>5</v>
      </c>
      <c r="AJ19" s="26">
        <v>1</v>
      </c>
      <c r="AK19" s="26">
        <v>112</v>
      </c>
      <c r="AL19" s="26">
        <f t="shared" si="7"/>
        <v>-4</v>
      </c>
      <c r="AM19" s="26">
        <f t="shared" si="22"/>
        <v>2.24</v>
      </c>
      <c r="AN19" s="26">
        <f t="shared" si="23"/>
        <v>-2</v>
      </c>
      <c r="AO19" s="22">
        <v>1000</v>
      </c>
      <c r="AP19" s="26">
        <v>6844.60000000001</v>
      </c>
      <c r="AQ19" s="26">
        <v>356</v>
      </c>
      <c r="AR19" s="26">
        <f t="shared" si="8"/>
        <v>5844.60000000001</v>
      </c>
      <c r="AS19" s="26">
        <f t="shared" si="17"/>
        <v>356</v>
      </c>
      <c r="AT19" s="22"/>
      <c r="AU19" s="41">
        <v>10</v>
      </c>
      <c r="AV19" s="41">
        <v>5</v>
      </c>
      <c r="AW19" s="98">
        <v>114.73</v>
      </c>
      <c r="AX19" s="41">
        <f t="shared" si="9"/>
        <v>-5</v>
      </c>
      <c r="AY19" s="41">
        <f t="shared" si="20"/>
        <v>3.4419</v>
      </c>
      <c r="AZ19" s="41">
        <f t="shared" si="21"/>
        <v>-2.5</v>
      </c>
      <c r="BA19" s="41">
        <v>5</v>
      </c>
      <c r="BB19" s="98">
        <v>6</v>
      </c>
      <c r="BC19" s="98">
        <v>383.25</v>
      </c>
      <c r="BD19" s="98">
        <f t="shared" si="10"/>
        <v>1</v>
      </c>
      <c r="BE19" s="98">
        <f>BC19*0.05</f>
        <v>19.1625</v>
      </c>
      <c r="BF19" s="98"/>
      <c r="BG19" s="41">
        <v>16</v>
      </c>
      <c r="BH19" s="41">
        <v>18</v>
      </c>
      <c r="BI19" s="41">
        <v>402.41</v>
      </c>
      <c r="BJ19" s="41">
        <f t="shared" si="11"/>
        <v>2</v>
      </c>
      <c r="BK19" s="41">
        <f>BI19*0.06</f>
        <v>24.1446</v>
      </c>
      <c r="BL19" s="41"/>
      <c r="BM19" s="41">
        <v>16</v>
      </c>
      <c r="BN19" s="41">
        <v>17</v>
      </c>
      <c r="BO19" s="41">
        <v>1176</v>
      </c>
      <c r="BP19" s="41">
        <f t="shared" si="12"/>
        <v>1</v>
      </c>
      <c r="BQ19" s="41">
        <f>BO19*0.06</f>
        <v>70.56</v>
      </c>
      <c r="BR19" s="41"/>
      <c r="BS19" s="26">
        <v>11</v>
      </c>
      <c r="BT19" s="101">
        <v>1</v>
      </c>
      <c r="BU19" s="101">
        <f t="shared" si="13"/>
        <v>-10</v>
      </c>
      <c r="BV19" s="101">
        <f>BU19*1</f>
        <v>-10</v>
      </c>
      <c r="BW19" s="101">
        <f t="shared" si="14"/>
        <v>621.28</v>
      </c>
      <c r="BX19" s="101">
        <f t="shared" si="15"/>
        <v>-82</v>
      </c>
    </row>
    <row r="20" s="71" customFormat="1" customHeight="1" spans="1:76">
      <c r="A20" s="25">
        <v>18</v>
      </c>
      <c r="B20" s="25">
        <v>339</v>
      </c>
      <c r="C20" s="81" t="s">
        <v>96</v>
      </c>
      <c r="D20" s="25" t="s">
        <v>97</v>
      </c>
      <c r="E20" s="25" t="s">
        <v>75</v>
      </c>
      <c r="F20" s="26">
        <v>86</v>
      </c>
      <c r="G20" s="82">
        <v>59</v>
      </c>
      <c r="H20" s="82">
        <f t="shared" si="0"/>
        <v>-27</v>
      </c>
      <c r="I20" s="82">
        <v>3243</v>
      </c>
      <c r="J20" s="82">
        <f t="shared" si="1"/>
        <v>97.29</v>
      </c>
      <c r="K20" s="82">
        <f t="shared" si="2"/>
        <v>-27</v>
      </c>
      <c r="L20" s="26">
        <v>15</v>
      </c>
      <c r="M20" s="89">
        <v>6</v>
      </c>
      <c r="N20" s="26">
        <f t="shared" si="3"/>
        <v>-9</v>
      </c>
      <c r="O20" s="26">
        <v>538.97</v>
      </c>
      <c r="P20" s="26">
        <f>O20*0.03</f>
        <v>16.1691</v>
      </c>
      <c r="Q20" s="26">
        <f>N20*1</f>
        <v>-9</v>
      </c>
      <c r="R20" s="26">
        <v>5</v>
      </c>
      <c r="S20" s="26">
        <v>0</v>
      </c>
      <c r="T20" s="26">
        <v>0</v>
      </c>
      <c r="U20" s="26">
        <v>0</v>
      </c>
      <c r="V20" s="26">
        <f t="shared" si="4"/>
        <v>-5</v>
      </c>
      <c r="W20" s="26">
        <f>T20*0.03+U20*0.02</f>
        <v>0</v>
      </c>
      <c r="X20" s="26">
        <f>V20*0.5</f>
        <v>-2.5</v>
      </c>
      <c r="Y20" s="26">
        <v>6</v>
      </c>
      <c r="Z20" s="26">
        <v>3</v>
      </c>
      <c r="AA20" s="26">
        <f t="shared" si="5"/>
        <v>-3</v>
      </c>
      <c r="AB20" s="26">
        <f>AA20*2</f>
        <v>-6</v>
      </c>
      <c r="AC20" s="26">
        <v>16</v>
      </c>
      <c r="AD20" s="92">
        <v>4</v>
      </c>
      <c r="AE20" s="26">
        <v>59.3</v>
      </c>
      <c r="AF20" s="26">
        <f t="shared" si="6"/>
        <v>-12</v>
      </c>
      <c r="AG20" s="26">
        <f>AE20*0.02</f>
        <v>1.186</v>
      </c>
      <c r="AH20" s="26">
        <f>AF20*0.05</f>
        <v>-0.6</v>
      </c>
      <c r="AI20" s="26">
        <v>4</v>
      </c>
      <c r="AJ20" s="26">
        <v>0</v>
      </c>
      <c r="AK20" s="26">
        <v>0</v>
      </c>
      <c r="AL20" s="26">
        <f t="shared" si="7"/>
        <v>-4</v>
      </c>
      <c r="AM20" s="26">
        <f t="shared" si="22"/>
        <v>0</v>
      </c>
      <c r="AN20" s="26">
        <f t="shared" si="23"/>
        <v>-2</v>
      </c>
      <c r="AO20" s="22">
        <v>4487</v>
      </c>
      <c r="AP20" s="26">
        <v>22053.74</v>
      </c>
      <c r="AQ20" s="26">
        <v>1418</v>
      </c>
      <c r="AR20" s="26">
        <f t="shared" si="8"/>
        <v>17566.74</v>
      </c>
      <c r="AS20" s="26">
        <f t="shared" si="17"/>
        <v>1418</v>
      </c>
      <c r="AT20" s="22"/>
      <c r="AU20" s="41">
        <v>9</v>
      </c>
      <c r="AV20" s="41">
        <v>0</v>
      </c>
      <c r="AW20" s="98">
        <v>0</v>
      </c>
      <c r="AX20" s="41">
        <f t="shared" si="9"/>
        <v>-9</v>
      </c>
      <c r="AY20" s="41">
        <f t="shared" si="20"/>
        <v>0</v>
      </c>
      <c r="AZ20" s="41">
        <f t="shared" si="21"/>
        <v>-4.5</v>
      </c>
      <c r="BA20" s="41">
        <v>4</v>
      </c>
      <c r="BB20" s="98">
        <v>3</v>
      </c>
      <c r="BC20" s="98">
        <v>198</v>
      </c>
      <c r="BD20" s="98">
        <f t="shared" si="10"/>
        <v>-1</v>
      </c>
      <c r="BE20" s="98">
        <f>BC20*0.04</f>
        <v>7.92</v>
      </c>
      <c r="BF20" s="98">
        <f>BD20*0.5</f>
        <v>-0.5</v>
      </c>
      <c r="BG20" s="41">
        <v>14</v>
      </c>
      <c r="BH20" s="41">
        <v>2</v>
      </c>
      <c r="BI20" s="41">
        <v>53.8</v>
      </c>
      <c r="BJ20" s="41">
        <f t="shared" si="11"/>
        <v>-12</v>
      </c>
      <c r="BK20" s="41">
        <f>BI20*0.05</f>
        <v>2.69</v>
      </c>
      <c r="BL20" s="41">
        <f>BJ20*0.5</f>
        <v>-6</v>
      </c>
      <c r="BM20" s="41">
        <v>26</v>
      </c>
      <c r="BN20" s="41">
        <v>0</v>
      </c>
      <c r="BO20" s="41">
        <v>0</v>
      </c>
      <c r="BP20" s="41">
        <f t="shared" si="12"/>
        <v>-26</v>
      </c>
      <c r="BQ20" s="41"/>
      <c r="BR20" s="41">
        <f t="shared" ref="BR20:BR27" si="24">BP20*1</f>
        <v>-26</v>
      </c>
      <c r="BS20" s="26">
        <v>9</v>
      </c>
      <c r="BT20" s="101">
        <v>8</v>
      </c>
      <c r="BU20" s="101">
        <f t="shared" si="13"/>
        <v>-1</v>
      </c>
      <c r="BV20" s="101">
        <f>BU20*1</f>
        <v>-1</v>
      </c>
      <c r="BW20" s="101">
        <f t="shared" si="14"/>
        <v>1543.26</v>
      </c>
      <c r="BX20" s="101">
        <f t="shared" si="15"/>
        <v>-85</v>
      </c>
    </row>
    <row r="21" s="71" customFormat="1" customHeight="1" spans="1:76">
      <c r="A21" s="25">
        <v>19</v>
      </c>
      <c r="B21" s="25">
        <v>359</v>
      </c>
      <c r="C21" s="81" t="s">
        <v>98</v>
      </c>
      <c r="D21" s="25" t="s">
        <v>97</v>
      </c>
      <c r="E21" s="25" t="s">
        <v>75</v>
      </c>
      <c r="F21" s="26">
        <v>89</v>
      </c>
      <c r="G21" s="82">
        <v>47</v>
      </c>
      <c r="H21" s="82">
        <f t="shared" si="0"/>
        <v>-42</v>
      </c>
      <c r="I21" s="82">
        <v>2449.5</v>
      </c>
      <c r="J21" s="82">
        <f t="shared" si="1"/>
        <v>73.485</v>
      </c>
      <c r="K21" s="82">
        <f t="shared" si="2"/>
        <v>-42</v>
      </c>
      <c r="L21" s="26">
        <v>18</v>
      </c>
      <c r="M21" s="89">
        <v>1</v>
      </c>
      <c r="N21" s="26">
        <f t="shared" si="3"/>
        <v>-17</v>
      </c>
      <c r="O21" s="26">
        <v>105.58</v>
      </c>
      <c r="P21" s="26">
        <f>O21*0.03</f>
        <v>3.1674</v>
      </c>
      <c r="Q21" s="26">
        <f>N21*1</f>
        <v>-17</v>
      </c>
      <c r="R21" s="26">
        <v>5</v>
      </c>
      <c r="S21" s="26">
        <v>0</v>
      </c>
      <c r="T21" s="26">
        <v>0</v>
      </c>
      <c r="U21" s="26">
        <v>0</v>
      </c>
      <c r="V21" s="26">
        <f t="shared" si="4"/>
        <v>-5</v>
      </c>
      <c r="W21" s="26">
        <f>T21*0.03+U21*0.02</f>
        <v>0</v>
      </c>
      <c r="X21" s="26">
        <f>V21*0.5</f>
        <v>-2.5</v>
      </c>
      <c r="Y21" s="26">
        <v>6</v>
      </c>
      <c r="Z21" s="26">
        <v>16</v>
      </c>
      <c r="AA21" s="26">
        <f t="shared" si="5"/>
        <v>10</v>
      </c>
      <c r="AB21" s="26"/>
      <c r="AC21" s="26">
        <v>4</v>
      </c>
      <c r="AD21" s="92">
        <v>11</v>
      </c>
      <c r="AE21" s="26">
        <v>160.34</v>
      </c>
      <c r="AF21" s="26">
        <f t="shared" si="6"/>
        <v>7</v>
      </c>
      <c r="AG21" s="26">
        <f>AD21*1</f>
        <v>11</v>
      </c>
      <c r="AH21" s="26"/>
      <c r="AI21" s="26">
        <v>4</v>
      </c>
      <c r="AJ21" s="26">
        <v>2</v>
      </c>
      <c r="AK21" s="26">
        <v>168</v>
      </c>
      <c r="AL21" s="26">
        <f t="shared" si="7"/>
        <v>-2</v>
      </c>
      <c r="AM21" s="26">
        <f t="shared" si="22"/>
        <v>3.36</v>
      </c>
      <c r="AN21" s="26">
        <f t="shared" si="23"/>
        <v>-1</v>
      </c>
      <c r="AO21" s="22">
        <v>3415</v>
      </c>
      <c r="AP21" s="26">
        <v>2609.59</v>
      </c>
      <c r="AQ21" s="26">
        <v>118</v>
      </c>
      <c r="AR21" s="26">
        <f t="shared" si="8"/>
        <v>-805.41</v>
      </c>
      <c r="AS21" s="26">
        <f t="shared" si="17"/>
        <v>118</v>
      </c>
      <c r="AT21" s="26">
        <f>AR21*0.05</f>
        <v>-40.2705</v>
      </c>
      <c r="AU21" s="41">
        <v>9</v>
      </c>
      <c r="AV21" s="41">
        <v>1</v>
      </c>
      <c r="AW21" s="98">
        <v>24.8</v>
      </c>
      <c r="AX21" s="41">
        <f t="shared" si="9"/>
        <v>-8</v>
      </c>
      <c r="AY21" s="41">
        <f t="shared" si="20"/>
        <v>0.744</v>
      </c>
      <c r="AZ21" s="41">
        <f t="shared" si="21"/>
        <v>-4</v>
      </c>
      <c r="BA21" s="41">
        <v>4</v>
      </c>
      <c r="BB21" s="98">
        <v>4</v>
      </c>
      <c r="BC21" s="98">
        <v>246</v>
      </c>
      <c r="BD21" s="98">
        <f t="shared" si="10"/>
        <v>0</v>
      </c>
      <c r="BE21" s="98">
        <f>BC21*0.05</f>
        <v>12.3</v>
      </c>
      <c r="BF21" s="98"/>
      <c r="BG21" s="41">
        <v>14</v>
      </c>
      <c r="BH21" s="41">
        <v>6</v>
      </c>
      <c r="BI21" s="41">
        <v>140.4</v>
      </c>
      <c r="BJ21" s="41">
        <f t="shared" si="11"/>
        <v>-8</v>
      </c>
      <c r="BK21" s="41">
        <f>BI21*0.05</f>
        <v>7.02</v>
      </c>
      <c r="BL21" s="41">
        <f>BJ21*0.5</f>
        <v>-4</v>
      </c>
      <c r="BM21" s="41">
        <v>14</v>
      </c>
      <c r="BN21" s="41">
        <v>3</v>
      </c>
      <c r="BO21" s="41">
        <v>196</v>
      </c>
      <c r="BP21" s="41">
        <f t="shared" si="12"/>
        <v>-11</v>
      </c>
      <c r="BQ21" s="41">
        <f t="shared" ref="BQ21:BQ27" si="25">BO21*0.05</f>
        <v>9.8</v>
      </c>
      <c r="BR21" s="41">
        <f t="shared" si="24"/>
        <v>-11</v>
      </c>
      <c r="BS21" s="26">
        <v>9</v>
      </c>
      <c r="BT21" s="101">
        <v>0</v>
      </c>
      <c r="BU21" s="101">
        <f t="shared" si="13"/>
        <v>-9</v>
      </c>
      <c r="BV21" s="101">
        <f>BU21*1</f>
        <v>-9</v>
      </c>
      <c r="BW21" s="101">
        <f t="shared" si="14"/>
        <v>238.88</v>
      </c>
      <c r="BX21" s="101">
        <f t="shared" si="15"/>
        <v>-131</v>
      </c>
    </row>
    <row r="22" s="71" customFormat="1" customHeight="1" spans="1:76">
      <c r="A22" s="25">
        <v>20</v>
      </c>
      <c r="B22" s="25">
        <v>726</v>
      </c>
      <c r="C22" s="81" t="s">
        <v>99</v>
      </c>
      <c r="D22" s="25" t="s">
        <v>97</v>
      </c>
      <c r="E22" s="25" t="s">
        <v>75</v>
      </c>
      <c r="F22" s="26">
        <v>90</v>
      </c>
      <c r="G22" s="82">
        <v>46</v>
      </c>
      <c r="H22" s="82">
        <f t="shared" si="0"/>
        <v>-44</v>
      </c>
      <c r="I22" s="82">
        <v>2477.01</v>
      </c>
      <c r="J22" s="82">
        <f t="shared" si="1"/>
        <v>74.3103</v>
      </c>
      <c r="K22" s="82">
        <f t="shared" si="2"/>
        <v>-44</v>
      </c>
      <c r="L22" s="26">
        <v>16</v>
      </c>
      <c r="M22" s="89">
        <v>18</v>
      </c>
      <c r="N22" s="26">
        <f t="shared" si="3"/>
        <v>2</v>
      </c>
      <c r="O22" s="26">
        <v>1568</v>
      </c>
      <c r="P22" s="26">
        <f>O22*0.04</f>
        <v>62.72</v>
      </c>
      <c r="Q22" s="26"/>
      <c r="R22" s="26">
        <v>6</v>
      </c>
      <c r="S22" s="26">
        <v>2</v>
      </c>
      <c r="T22" s="26">
        <v>68</v>
      </c>
      <c r="U22" s="26">
        <v>68</v>
      </c>
      <c r="V22" s="26">
        <f t="shared" si="4"/>
        <v>-4</v>
      </c>
      <c r="W22" s="26">
        <f>T22*0.03+U22*0.02</f>
        <v>3.4</v>
      </c>
      <c r="X22" s="26">
        <f>V22*0.5</f>
        <v>-2</v>
      </c>
      <c r="Y22" s="26">
        <v>6</v>
      </c>
      <c r="Z22" s="26">
        <v>4</v>
      </c>
      <c r="AA22" s="26">
        <f t="shared" si="5"/>
        <v>-2</v>
      </c>
      <c r="AB22" s="26">
        <f>AA22*2</f>
        <v>-4</v>
      </c>
      <c r="AC22" s="26">
        <v>5</v>
      </c>
      <c r="AD22" s="92">
        <v>10</v>
      </c>
      <c r="AE22" s="26">
        <v>148.87</v>
      </c>
      <c r="AF22" s="26">
        <f t="shared" si="6"/>
        <v>5</v>
      </c>
      <c r="AG22" s="26">
        <f>AD22*1</f>
        <v>10</v>
      </c>
      <c r="AH22" s="26"/>
      <c r="AI22" s="26">
        <v>4</v>
      </c>
      <c r="AJ22" s="26">
        <v>8</v>
      </c>
      <c r="AK22" s="26">
        <v>728</v>
      </c>
      <c r="AL22" s="26">
        <f t="shared" si="7"/>
        <v>4</v>
      </c>
      <c r="AM22" s="26">
        <f>AK22*0.03</f>
        <v>21.84</v>
      </c>
      <c r="AN22" s="26"/>
      <c r="AO22" s="22">
        <v>7765</v>
      </c>
      <c r="AP22" s="26">
        <v>15332.4499999999</v>
      </c>
      <c r="AQ22" s="26">
        <v>872</v>
      </c>
      <c r="AR22" s="26">
        <f t="shared" si="8"/>
        <v>7567.4499999999</v>
      </c>
      <c r="AS22" s="26">
        <f t="shared" si="17"/>
        <v>872</v>
      </c>
      <c r="AT22" s="22"/>
      <c r="AU22" s="41">
        <v>9</v>
      </c>
      <c r="AV22" s="41">
        <v>7</v>
      </c>
      <c r="AW22" s="98">
        <v>173.6</v>
      </c>
      <c r="AX22" s="41">
        <f t="shared" si="9"/>
        <v>-2</v>
      </c>
      <c r="AY22" s="41">
        <f t="shared" si="20"/>
        <v>5.208</v>
      </c>
      <c r="AZ22" s="41">
        <f t="shared" si="21"/>
        <v>-1</v>
      </c>
      <c r="BA22" s="41">
        <v>4</v>
      </c>
      <c r="BB22" s="98">
        <v>4</v>
      </c>
      <c r="BC22" s="98">
        <v>257.27</v>
      </c>
      <c r="BD22" s="98">
        <f t="shared" si="10"/>
        <v>0</v>
      </c>
      <c r="BE22" s="98">
        <f>BC22*0.05</f>
        <v>12.8635</v>
      </c>
      <c r="BF22" s="98"/>
      <c r="BG22" s="41">
        <v>14</v>
      </c>
      <c r="BH22" s="41">
        <v>16</v>
      </c>
      <c r="BI22" s="41">
        <v>352.21</v>
      </c>
      <c r="BJ22" s="41">
        <f t="shared" si="11"/>
        <v>2</v>
      </c>
      <c r="BK22" s="41">
        <f>BI22*0.06</f>
        <v>21.1326</v>
      </c>
      <c r="BL22" s="41"/>
      <c r="BM22" s="41">
        <v>14</v>
      </c>
      <c r="BN22" s="41">
        <v>3</v>
      </c>
      <c r="BO22" s="41">
        <v>243.64</v>
      </c>
      <c r="BP22" s="41">
        <f t="shared" si="12"/>
        <v>-11</v>
      </c>
      <c r="BQ22" s="41">
        <f t="shared" si="25"/>
        <v>12.182</v>
      </c>
      <c r="BR22" s="41">
        <f t="shared" si="24"/>
        <v>-11</v>
      </c>
      <c r="BS22" s="26">
        <v>9</v>
      </c>
      <c r="BT22" s="101">
        <v>15</v>
      </c>
      <c r="BU22" s="101">
        <f t="shared" si="13"/>
        <v>6</v>
      </c>
      <c r="BV22" s="101"/>
      <c r="BW22" s="101">
        <f t="shared" si="14"/>
        <v>1095.66</v>
      </c>
      <c r="BX22" s="101">
        <f t="shared" si="15"/>
        <v>-62</v>
      </c>
    </row>
    <row r="23" s="71" customFormat="1" customHeight="1" spans="1:76">
      <c r="A23" s="25">
        <v>21</v>
      </c>
      <c r="B23" s="25">
        <v>727</v>
      </c>
      <c r="C23" s="81" t="s">
        <v>100</v>
      </c>
      <c r="D23" s="25" t="s">
        <v>97</v>
      </c>
      <c r="E23" s="25" t="s">
        <v>75</v>
      </c>
      <c r="F23" s="26">
        <v>70</v>
      </c>
      <c r="G23" s="82">
        <v>87</v>
      </c>
      <c r="H23" s="82">
        <f t="shared" si="0"/>
        <v>17</v>
      </c>
      <c r="I23" s="82">
        <v>4769.97</v>
      </c>
      <c r="J23" s="82">
        <f>I23*0.04</f>
        <v>190.7988</v>
      </c>
      <c r="K23" s="82"/>
      <c r="L23" s="26">
        <v>21</v>
      </c>
      <c r="M23" s="89">
        <v>13</v>
      </c>
      <c r="N23" s="26">
        <f t="shared" si="3"/>
        <v>-8</v>
      </c>
      <c r="O23" s="26">
        <v>1104.01</v>
      </c>
      <c r="P23" s="26">
        <f>O23*0.03</f>
        <v>33.1203</v>
      </c>
      <c r="Q23" s="26">
        <f>N23*1</f>
        <v>-8</v>
      </c>
      <c r="R23" s="26">
        <v>4</v>
      </c>
      <c r="S23" s="26">
        <v>6</v>
      </c>
      <c r="T23" s="26">
        <v>225</v>
      </c>
      <c r="U23" s="26">
        <v>225</v>
      </c>
      <c r="V23" s="26">
        <f t="shared" si="4"/>
        <v>2</v>
      </c>
      <c r="W23" s="26">
        <f>T23*0.04+U23*0.03</f>
        <v>15.75</v>
      </c>
      <c r="X23" s="26"/>
      <c r="Y23" s="26">
        <v>9</v>
      </c>
      <c r="Z23" s="26">
        <v>0</v>
      </c>
      <c r="AA23" s="26">
        <f t="shared" si="5"/>
        <v>-9</v>
      </c>
      <c r="AB23" s="26">
        <f>AA23*2</f>
        <v>-18</v>
      </c>
      <c r="AC23" s="26">
        <v>8</v>
      </c>
      <c r="AD23" s="92">
        <v>6</v>
      </c>
      <c r="AE23" s="26">
        <v>87.25</v>
      </c>
      <c r="AF23" s="26">
        <f t="shared" si="6"/>
        <v>-2</v>
      </c>
      <c r="AG23" s="26">
        <f>AE23*0.02</f>
        <v>1.745</v>
      </c>
      <c r="AH23" s="26">
        <f>AF23*0.05</f>
        <v>-0.1</v>
      </c>
      <c r="AI23" s="26">
        <v>4</v>
      </c>
      <c r="AJ23" s="26">
        <v>-1</v>
      </c>
      <c r="AK23" s="26">
        <v>-112</v>
      </c>
      <c r="AL23" s="26">
        <f t="shared" si="7"/>
        <v>-5</v>
      </c>
      <c r="AM23" s="26">
        <f t="shared" ref="AM23:AM35" si="26">AK23*0.02</f>
        <v>-2.24</v>
      </c>
      <c r="AN23" s="26">
        <f t="shared" ref="AN23:AN35" si="27">AL23*0.5</f>
        <v>-2.5</v>
      </c>
      <c r="AO23" s="22">
        <v>1959</v>
      </c>
      <c r="AP23" s="26">
        <v>2241.81</v>
      </c>
      <c r="AQ23" s="26">
        <v>110</v>
      </c>
      <c r="AR23" s="26">
        <f t="shared" si="8"/>
        <v>282.81</v>
      </c>
      <c r="AS23" s="26">
        <f t="shared" si="17"/>
        <v>110</v>
      </c>
      <c r="AT23" s="22"/>
      <c r="AU23" s="41">
        <v>9</v>
      </c>
      <c r="AV23" s="41">
        <v>5</v>
      </c>
      <c r="AW23" s="98">
        <v>122.39</v>
      </c>
      <c r="AX23" s="41">
        <f t="shared" si="9"/>
        <v>-4</v>
      </c>
      <c r="AY23" s="41">
        <f t="shared" si="20"/>
        <v>3.6717</v>
      </c>
      <c r="AZ23" s="41">
        <f t="shared" si="21"/>
        <v>-2</v>
      </c>
      <c r="BA23" s="41">
        <v>4</v>
      </c>
      <c r="BB23" s="98">
        <v>0</v>
      </c>
      <c r="BC23" s="98">
        <v>0</v>
      </c>
      <c r="BD23" s="98">
        <f t="shared" si="10"/>
        <v>-4</v>
      </c>
      <c r="BE23" s="98">
        <f>BC23*0.04</f>
        <v>0</v>
      </c>
      <c r="BF23" s="98">
        <f>BD23*0.5</f>
        <v>-2</v>
      </c>
      <c r="BG23" s="41">
        <v>14</v>
      </c>
      <c r="BH23" s="41">
        <v>10</v>
      </c>
      <c r="BI23" s="41">
        <v>220.86</v>
      </c>
      <c r="BJ23" s="41">
        <f t="shared" si="11"/>
        <v>-4</v>
      </c>
      <c r="BK23" s="41">
        <f t="shared" ref="BK23:BK28" si="28">BI23*0.05</f>
        <v>11.043</v>
      </c>
      <c r="BL23" s="41">
        <f t="shared" ref="BL23:BL28" si="29">BJ23*0.5</f>
        <v>-2</v>
      </c>
      <c r="BM23" s="41">
        <v>16</v>
      </c>
      <c r="BN23" s="41">
        <v>12</v>
      </c>
      <c r="BO23" s="41">
        <v>784</v>
      </c>
      <c r="BP23" s="41">
        <f t="shared" si="12"/>
        <v>-4</v>
      </c>
      <c r="BQ23" s="41">
        <f t="shared" si="25"/>
        <v>39.2</v>
      </c>
      <c r="BR23" s="41">
        <f t="shared" si="24"/>
        <v>-4</v>
      </c>
      <c r="BS23" s="26">
        <v>7</v>
      </c>
      <c r="BT23" s="101">
        <v>7</v>
      </c>
      <c r="BU23" s="101">
        <f t="shared" si="13"/>
        <v>0</v>
      </c>
      <c r="BV23" s="101"/>
      <c r="BW23" s="101">
        <f t="shared" si="14"/>
        <v>403.09</v>
      </c>
      <c r="BX23" s="101">
        <f t="shared" si="15"/>
        <v>-39</v>
      </c>
    </row>
    <row r="24" s="71" customFormat="1" customHeight="1" spans="1:76">
      <c r="A24" s="25">
        <v>22</v>
      </c>
      <c r="B24" s="25">
        <v>105267</v>
      </c>
      <c r="C24" s="81" t="s">
        <v>101</v>
      </c>
      <c r="D24" s="25" t="s">
        <v>97</v>
      </c>
      <c r="E24" s="25" t="s">
        <v>75</v>
      </c>
      <c r="F24" s="26">
        <v>90</v>
      </c>
      <c r="G24" s="82">
        <v>80</v>
      </c>
      <c r="H24" s="82">
        <f t="shared" si="0"/>
        <v>-10</v>
      </c>
      <c r="I24" s="82">
        <v>4326.56</v>
      </c>
      <c r="J24" s="82">
        <f t="shared" ref="J24:J29" si="30">I24*0.03</f>
        <v>129.7968</v>
      </c>
      <c r="K24" s="82">
        <f t="shared" ref="K24:K29" si="31">H24*1</f>
        <v>-10</v>
      </c>
      <c r="L24" s="26">
        <v>17</v>
      </c>
      <c r="M24" s="89">
        <v>39</v>
      </c>
      <c r="N24" s="26">
        <f t="shared" si="3"/>
        <v>22</v>
      </c>
      <c r="O24" s="26">
        <v>3248.01</v>
      </c>
      <c r="P24" s="26">
        <f>O24*0.04</f>
        <v>129.9204</v>
      </c>
      <c r="Q24" s="26"/>
      <c r="R24" s="26">
        <v>5</v>
      </c>
      <c r="S24" s="26">
        <v>6</v>
      </c>
      <c r="T24" s="26">
        <v>310</v>
      </c>
      <c r="U24" s="26">
        <v>160</v>
      </c>
      <c r="V24" s="26">
        <f t="shared" si="4"/>
        <v>1</v>
      </c>
      <c r="W24" s="26">
        <f>T24*0.04+U24*0.03</f>
        <v>17.2</v>
      </c>
      <c r="X24" s="26"/>
      <c r="Y24" s="26">
        <v>8</v>
      </c>
      <c r="Z24" s="26">
        <v>6</v>
      </c>
      <c r="AA24" s="26">
        <f t="shared" si="5"/>
        <v>-2</v>
      </c>
      <c r="AB24" s="26">
        <f>AA24*2</f>
        <v>-4</v>
      </c>
      <c r="AC24" s="26">
        <v>8</v>
      </c>
      <c r="AD24" s="92">
        <v>11</v>
      </c>
      <c r="AE24" s="26">
        <v>159.92</v>
      </c>
      <c r="AF24" s="26">
        <f t="shared" si="6"/>
        <v>3</v>
      </c>
      <c r="AG24" s="26">
        <f>AD24*1</f>
        <v>11</v>
      </c>
      <c r="AH24" s="26"/>
      <c r="AI24" s="26">
        <v>4</v>
      </c>
      <c r="AJ24" s="26">
        <v>2</v>
      </c>
      <c r="AK24" s="26">
        <v>168</v>
      </c>
      <c r="AL24" s="26">
        <f t="shared" si="7"/>
        <v>-2</v>
      </c>
      <c r="AM24" s="26">
        <f t="shared" si="26"/>
        <v>3.36</v>
      </c>
      <c r="AN24" s="26">
        <f t="shared" si="27"/>
        <v>-1</v>
      </c>
      <c r="AO24" s="22">
        <v>1590</v>
      </c>
      <c r="AP24" s="26">
        <v>5111.65000000001</v>
      </c>
      <c r="AQ24" s="26">
        <v>284</v>
      </c>
      <c r="AR24" s="26">
        <f t="shared" si="8"/>
        <v>3521.65000000001</v>
      </c>
      <c r="AS24" s="26">
        <f t="shared" si="17"/>
        <v>284</v>
      </c>
      <c r="AT24" s="22"/>
      <c r="AU24" s="41">
        <v>9</v>
      </c>
      <c r="AV24" s="41">
        <v>8</v>
      </c>
      <c r="AW24" s="98">
        <v>198.4</v>
      </c>
      <c r="AX24" s="41">
        <f t="shared" si="9"/>
        <v>-1</v>
      </c>
      <c r="AY24" s="41">
        <f t="shared" si="20"/>
        <v>5.952</v>
      </c>
      <c r="AZ24" s="41">
        <f t="shared" si="21"/>
        <v>-0.5</v>
      </c>
      <c r="BA24" s="41">
        <v>4</v>
      </c>
      <c r="BB24" s="98">
        <v>4</v>
      </c>
      <c r="BC24" s="98">
        <v>254.34</v>
      </c>
      <c r="BD24" s="98">
        <f t="shared" si="10"/>
        <v>0</v>
      </c>
      <c r="BE24" s="98">
        <f>BC24*0.05</f>
        <v>12.717</v>
      </c>
      <c r="BF24" s="98"/>
      <c r="BG24" s="41">
        <v>14</v>
      </c>
      <c r="BH24" s="41">
        <v>12</v>
      </c>
      <c r="BI24" s="41">
        <v>291.75</v>
      </c>
      <c r="BJ24" s="41">
        <f t="shared" si="11"/>
        <v>-2</v>
      </c>
      <c r="BK24" s="41">
        <f t="shared" si="28"/>
        <v>14.5875</v>
      </c>
      <c r="BL24" s="41">
        <f t="shared" si="29"/>
        <v>-1</v>
      </c>
      <c r="BM24" s="41">
        <v>14</v>
      </c>
      <c r="BN24" s="41">
        <v>11</v>
      </c>
      <c r="BO24" s="41">
        <v>784</v>
      </c>
      <c r="BP24" s="41">
        <f t="shared" si="12"/>
        <v>-3</v>
      </c>
      <c r="BQ24" s="41">
        <f t="shared" si="25"/>
        <v>39.2</v>
      </c>
      <c r="BR24" s="41">
        <f t="shared" si="24"/>
        <v>-3</v>
      </c>
      <c r="BS24" s="26">
        <v>9</v>
      </c>
      <c r="BT24" s="101">
        <v>7</v>
      </c>
      <c r="BU24" s="101">
        <f t="shared" si="13"/>
        <v>-2</v>
      </c>
      <c r="BV24" s="101">
        <f>BU24*1</f>
        <v>-2</v>
      </c>
      <c r="BW24" s="101">
        <f t="shared" si="14"/>
        <v>647.73</v>
      </c>
      <c r="BX24" s="101">
        <f t="shared" si="15"/>
        <v>-22</v>
      </c>
    </row>
    <row r="25" s="71" customFormat="1" customHeight="1" spans="1:76">
      <c r="A25" s="25">
        <v>23</v>
      </c>
      <c r="B25" s="25">
        <v>311</v>
      </c>
      <c r="C25" s="81" t="s">
        <v>102</v>
      </c>
      <c r="D25" s="25" t="s">
        <v>103</v>
      </c>
      <c r="E25" s="25" t="s">
        <v>75</v>
      </c>
      <c r="F25" s="26">
        <v>72</v>
      </c>
      <c r="G25" s="82">
        <v>38</v>
      </c>
      <c r="H25" s="82">
        <f t="shared" si="0"/>
        <v>-34</v>
      </c>
      <c r="I25" s="82">
        <v>2070</v>
      </c>
      <c r="J25" s="82">
        <f t="shared" si="30"/>
        <v>62.1</v>
      </c>
      <c r="K25" s="82">
        <f t="shared" si="31"/>
        <v>-34</v>
      </c>
      <c r="L25" s="26">
        <v>13</v>
      </c>
      <c r="M25" s="89">
        <v>12</v>
      </c>
      <c r="N25" s="26">
        <f t="shared" si="3"/>
        <v>-1</v>
      </c>
      <c r="O25" s="26">
        <v>1064.14</v>
      </c>
      <c r="P25" s="26">
        <f>O25*0.03</f>
        <v>31.9242</v>
      </c>
      <c r="Q25" s="26">
        <f>N25*1</f>
        <v>-1</v>
      </c>
      <c r="R25" s="26">
        <v>6</v>
      </c>
      <c r="S25" s="26">
        <v>9</v>
      </c>
      <c r="T25" s="26">
        <v>398.75</v>
      </c>
      <c r="U25" s="26">
        <v>335</v>
      </c>
      <c r="V25" s="26">
        <f t="shared" si="4"/>
        <v>3</v>
      </c>
      <c r="W25" s="26">
        <f>T25*0.04+U25*0.03</f>
        <v>26</v>
      </c>
      <c r="X25" s="26"/>
      <c r="Y25" s="26">
        <v>4</v>
      </c>
      <c r="Z25" s="26">
        <v>3</v>
      </c>
      <c r="AA25" s="26">
        <f t="shared" si="5"/>
        <v>-1</v>
      </c>
      <c r="AB25" s="26">
        <f>AA25*2</f>
        <v>-2</v>
      </c>
      <c r="AC25" s="26">
        <v>4</v>
      </c>
      <c r="AD25" s="92">
        <v>1</v>
      </c>
      <c r="AE25" s="26">
        <v>13</v>
      </c>
      <c r="AF25" s="26">
        <f t="shared" si="6"/>
        <v>-3</v>
      </c>
      <c r="AG25" s="26">
        <f>AE25*0.02</f>
        <v>0.26</v>
      </c>
      <c r="AH25" s="26">
        <f>AF25*0.05</f>
        <v>-0.15</v>
      </c>
      <c r="AI25" s="26">
        <v>4</v>
      </c>
      <c r="AJ25" s="26">
        <v>2</v>
      </c>
      <c r="AK25" s="26">
        <v>168</v>
      </c>
      <c r="AL25" s="26">
        <f t="shared" si="7"/>
        <v>-2</v>
      </c>
      <c r="AM25" s="26">
        <f t="shared" si="26"/>
        <v>3.36</v>
      </c>
      <c r="AN25" s="26">
        <f t="shared" si="27"/>
        <v>-1</v>
      </c>
      <c r="AO25" s="22">
        <v>39544</v>
      </c>
      <c r="AP25" s="26">
        <v>119410.9</v>
      </c>
      <c r="AQ25" s="26">
        <v>7163</v>
      </c>
      <c r="AR25" s="26">
        <f t="shared" si="8"/>
        <v>79866.9</v>
      </c>
      <c r="AS25" s="26">
        <f t="shared" si="17"/>
        <v>7163</v>
      </c>
      <c r="AT25" s="22"/>
      <c r="AU25" s="41">
        <v>8</v>
      </c>
      <c r="AV25" s="41">
        <v>2</v>
      </c>
      <c r="AW25" s="98">
        <v>49.6</v>
      </c>
      <c r="AX25" s="41">
        <f t="shared" si="9"/>
        <v>-6</v>
      </c>
      <c r="AY25" s="41">
        <f t="shared" si="20"/>
        <v>1.488</v>
      </c>
      <c r="AZ25" s="41">
        <f t="shared" si="21"/>
        <v>-3</v>
      </c>
      <c r="BA25" s="41">
        <v>3</v>
      </c>
      <c r="BB25" s="98">
        <v>3</v>
      </c>
      <c r="BC25" s="98">
        <v>198</v>
      </c>
      <c r="BD25" s="98">
        <f t="shared" si="10"/>
        <v>0</v>
      </c>
      <c r="BE25" s="98">
        <f>BC25*0.05</f>
        <v>9.9</v>
      </c>
      <c r="BF25" s="98"/>
      <c r="BG25" s="41">
        <v>13</v>
      </c>
      <c r="BH25" s="41">
        <v>2</v>
      </c>
      <c r="BI25" s="41">
        <v>40.36</v>
      </c>
      <c r="BJ25" s="41">
        <f t="shared" si="11"/>
        <v>-11</v>
      </c>
      <c r="BK25" s="41">
        <f t="shared" si="28"/>
        <v>2.018</v>
      </c>
      <c r="BL25" s="41">
        <f t="shared" si="29"/>
        <v>-5.5</v>
      </c>
      <c r="BM25" s="41">
        <v>20</v>
      </c>
      <c r="BN25" s="41">
        <v>14</v>
      </c>
      <c r="BO25" s="41">
        <v>1078</v>
      </c>
      <c r="BP25" s="41">
        <f t="shared" si="12"/>
        <v>-6</v>
      </c>
      <c r="BQ25" s="41">
        <f t="shared" si="25"/>
        <v>53.9</v>
      </c>
      <c r="BR25" s="41">
        <f t="shared" si="24"/>
        <v>-6</v>
      </c>
      <c r="BS25" s="26">
        <v>7</v>
      </c>
      <c r="BT25" s="101">
        <v>5</v>
      </c>
      <c r="BU25" s="101">
        <f t="shared" si="13"/>
        <v>-2</v>
      </c>
      <c r="BV25" s="101">
        <f>BU25*1</f>
        <v>-2</v>
      </c>
      <c r="BW25" s="101">
        <f t="shared" si="14"/>
        <v>7353.95</v>
      </c>
      <c r="BX25" s="101">
        <f t="shared" si="15"/>
        <v>-55</v>
      </c>
    </row>
    <row r="26" s="71" customFormat="1" customHeight="1" spans="1:76">
      <c r="A26" s="25">
        <v>24</v>
      </c>
      <c r="B26" s="25">
        <v>570</v>
      </c>
      <c r="C26" s="81" t="s">
        <v>104</v>
      </c>
      <c r="D26" s="25" t="s">
        <v>103</v>
      </c>
      <c r="E26" s="25" t="s">
        <v>75</v>
      </c>
      <c r="F26" s="26">
        <v>92</v>
      </c>
      <c r="G26" s="82">
        <v>91</v>
      </c>
      <c r="H26" s="82">
        <f t="shared" si="0"/>
        <v>-1</v>
      </c>
      <c r="I26" s="82">
        <v>4968</v>
      </c>
      <c r="J26" s="82">
        <f t="shared" si="30"/>
        <v>149.04</v>
      </c>
      <c r="K26" s="82">
        <f t="shared" si="31"/>
        <v>-1</v>
      </c>
      <c r="L26" s="26">
        <v>16</v>
      </c>
      <c r="M26" s="89">
        <v>8</v>
      </c>
      <c r="N26" s="26">
        <f t="shared" si="3"/>
        <v>-8</v>
      </c>
      <c r="O26" s="26">
        <v>672</v>
      </c>
      <c r="P26" s="26">
        <f>O26*0.03</f>
        <v>20.16</v>
      </c>
      <c r="Q26" s="26">
        <f>N26*1</f>
        <v>-8</v>
      </c>
      <c r="R26" s="26">
        <v>5</v>
      </c>
      <c r="S26" s="26">
        <v>9</v>
      </c>
      <c r="T26" s="26">
        <v>415</v>
      </c>
      <c r="U26" s="26">
        <v>340</v>
      </c>
      <c r="V26" s="26">
        <f t="shared" si="4"/>
        <v>4</v>
      </c>
      <c r="W26" s="26">
        <f>T26*0.04+U26*0.03</f>
        <v>26.8</v>
      </c>
      <c r="X26" s="26"/>
      <c r="Y26" s="26">
        <v>4</v>
      </c>
      <c r="Z26" s="26">
        <v>4</v>
      </c>
      <c r="AA26" s="26">
        <f t="shared" si="5"/>
        <v>0</v>
      </c>
      <c r="AB26" s="26"/>
      <c r="AC26" s="26">
        <v>9</v>
      </c>
      <c r="AD26" s="92">
        <v>9</v>
      </c>
      <c r="AE26" s="26">
        <v>129.09</v>
      </c>
      <c r="AF26" s="26">
        <f t="shared" si="6"/>
        <v>0</v>
      </c>
      <c r="AG26" s="26">
        <f>AD26*1</f>
        <v>9</v>
      </c>
      <c r="AH26" s="26"/>
      <c r="AI26" s="26">
        <v>4</v>
      </c>
      <c r="AJ26" s="26">
        <v>0</v>
      </c>
      <c r="AK26" s="26">
        <v>0</v>
      </c>
      <c r="AL26" s="26">
        <f t="shared" si="7"/>
        <v>-4</v>
      </c>
      <c r="AM26" s="26">
        <f t="shared" si="26"/>
        <v>0</v>
      </c>
      <c r="AN26" s="26">
        <f t="shared" si="27"/>
        <v>-2</v>
      </c>
      <c r="AO26" s="22">
        <v>2283</v>
      </c>
      <c r="AP26" s="26">
        <v>2556.66</v>
      </c>
      <c r="AQ26" s="26">
        <v>115</v>
      </c>
      <c r="AR26" s="26">
        <f t="shared" si="8"/>
        <v>273.66</v>
      </c>
      <c r="AS26" s="26">
        <f t="shared" si="17"/>
        <v>115</v>
      </c>
      <c r="AT26" s="22"/>
      <c r="AU26" s="41">
        <v>8</v>
      </c>
      <c r="AV26" s="41">
        <v>3</v>
      </c>
      <c r="AW26" s="98">
        <v>74.4</v>
      </c>
      <c r="AX26" s="41">
        <f t="shared" si="9"/>
        <v>-5</v>
      </c>
      <c r="AY26" s="41">
        <f t="shared" si="20"/>
        <v>2.232</v>
      </c>
      <c r="AZ26" s="41">
        <f t="shared" si="21"/>
        <v>-2.5</v>
      </c>
      <c r="BA26" s="41">
        <v>3</v>
      </c>
      <c r="BB26" s="98">
        <v>1</v>
      </c>
      <c r="BC26" s="98">
        <v>68</v>
      </c>
      <c r="BD26" s="98">
        <f t="shared" si="10"/>
        <v>-2</v>
      </c>
      <c r="BE26" s="98">
        <f>BC26*0.04</f>
        <v>2.72</v>
      </c>
      <c r="BF26" s="98">
        <f>BD26*0.5</f>
        <v>-1</v>
      </c>
      <c r="BG26" s="41">
        <v>13</v>
      </c>
      <c r="BH26" s="41">
        <v>6</v>
      </c>
      <c r="BI26" s="41">
        <v>138.75</v>
      </c>
      <c r="BJ26" s="41">
        <f t="shared" si="11"/>
        <v>-7</v>
      </c>
      <c r="BK26" s="41">
        <f t="shared" si="28"/>
        <v>6.9375</v>
      </c>
      <c r="BL26" s="41">
        <f t="shared" si="29"/>
        <v>-3.5</v>
      </c>
      <c r="BM26" s="41">
        <v>12</v>
      </c>
      <c r="BN26" s="41">
        <v>8</v>
      </c>
      <c r="BO26" s="41">
        <v>583.28</v>
      </c>
      <c r="BP26" s="41">
        <f t="shared" si="12"/>
        <v>-4</v>
      </c>
      <c r="BQ26" s="41">
        <f t="shared" si="25"/>
        <v>29.164</v>
      </c>
      <c r="BR26" s="41">
        <f t="shared" si="24"/>
        <v>-4</v>
      </c>
      <c r="BS26" s="26">
        <v>7</v>
      </c>
      <c r="BT26" s="101">
        <v>0</v>
      </c>
      <c r="BU26" s="101">
        <f t="shared" si="13"/>
        <v>-7</v>
      </c>
      <c r="BV26" s="101">
        <f>BU26*1</f>
        <v>-7</v>
      </c>
      <c r="BW26" s="101">
        <f t="shared" si="14"/>
        <v>361.05</v>
      </c>
      <c r="BX26" s="101">
        <f t="shared" si="15"/>
        <v>-29</v>
      </c>
    </row>
    <row r="27" s="71" customFormat="1" customHeight="1" spans="1:76">
      <c r="A27" s="25">
        <v>25</v>
      </c>
      <c r="B27" s="25">
        <v>347</v>
      </c>
      <c r="C27" s="81" t="s">
        <v>105</v>
      </c>
      <c r="D27" s="25" t="s">
        <v>103</v>
      </c>
      <c r="E27" s="25" t="s">
        <v>75</v>
      </c>
      <c r="F27" s="26">
        <v>70</v>
      </c>
      <c r="G27" s="82">
        <v>54</v>
      </c>
      <c r="H27" s="82">
        <f t="shared" si="0"/>
        <v>-16</v>
      </c>
      <c r="I27" s="82">
        <v>2967</v>
      </c>
      <c r="J27" s="82">
        <f t="shared" si="30"/>
        <v>89.01</v>
      </c>
      <c r="K27" s="82">
        <f t="shared" si="31"/>
        <v>-16</v>
      </c>
      <c r="L27" s="26">
        <v>14</v>
      </c>
      <c r="M27" s="89">
        <v>2</v>
      </c>
      <c r="N27" s="26">
        <f t="shared" si="3"/>
        <v>-12</v>
      </c>
      <c r="O27" s="26">
        <v>224</v>
      </c>
      <c r="P27" s="26">
        <f>O27*0.03</f>
        <v>6.72</v>
      </c>
      <c r="Q27" s="26">
        <f>N27*1</f>
        <v>-12</v>
      </c>
      <c r="R27" s="26">
        <v>6</v>
      </c>
      <c r="S27" s="26">
        <v>0</v>
      </c>
      <c r="T27" s="26">
        <v>0</v>
      </c>
      <c r="U27" s="26">
        <v>0</v>
      </c>
      <c r="V27" s="26">
        <f t="shared" si="4"/>
        <v>-6</v>
      </c>
      <c r="W27" s="26">
        <f>T27*0.03+U27*0.02</f>
        <v>0</v>
      </c>
      <c r="X27" s="26">
        <f>V27*0.5</f>
        <v>-3</v>
      </c>
      <c r="Y27" s="26">
        <v>4</v>
      </c>
      <c r="Z27" s="26">
        <v>10</v>
      </c>
      <c r="AA27" s="26">
        <f t="shared" si="5"/>
        <v>6</v>
      </c>
      <c r="AB27" s="26"/>
      <c r="AC27" s="26">
        <v>5</v>
      </c>
      <c r="AD27" s="92">
        <v>7</v>
      </c>
      <c r="AE27" s="26">
        <v>101.92</v>
      </c>
      <c r="AF27" s="26">
        <f t="shared" si="6"/>
        <v>2</v>
      </c>
      <c r="AG27" s="26">
        <f>AD27*1</f>
        <v>7</v>
      </c>
      <c r="AH27" s="26"/>
      <c r="AI27" s="26">
        <v>4</v>
      </c>
      <c r="AJ27" s="26">
        <v>0</v>
      </c>
      <c r="AK27" s="26">
        <v>0</v>
      </c>
      <c r="AL27" s="26">
        <f t="shared" si="7"/>
        <v>-4</v>
      </c>
      <c r="AM27" s="26">
        <f t="shared" si="26"/>
        <v>0</v>
      </c>
      <c r="AN27" s="26">
        <f t="shared" si="27"/>
        <v>-2</v>
      </c>
      <c r="AO27" s="22">
        <v>4060</v>
      </c>
      <c r="AP27" s="26">
        <v>1889.11</v>
      </c>
      <c r="AQ27" s="26">
        <v>83</v>
      </c>
      <c r="AR27" s="26">
        <f t="shared" si="8"/>
        <v>-2170.89</v>
      </c>
      <c r="AS27" s="26">
        <f t="shared" si="17"/>
        <v>83</v>
      </c>
      <c r="AT27" s="26">
        <f>AR27*0.05</f>
        <v>-108.5445</v>
      </c>
      <c r="AU27" s="41">
        <v>8</v>
      </c>
      <c r="AV27" s="41">
        <v>7</v>
      </c>
      <c r="AW27" s="98">
        <v>172.3</v>
      </c>
      <c r="AX27" s="41">
        <f t="shared" si="9"/>
        <v>-1</v>
      </c>
      <c r="AY27" s="41">
        <f t="shared" si="20"/>
        <v>5.169</v>
      </c>
      <c r="AZ27" s="41">
        <f t="shared" si="21"/>
        <v>-0.5</v>
      </c>
      <c r="BA27" s="41">
        <v>3</v>
      </c>
      <c r="BB27" s="98">
        <v>1</v>
      </c>
      <c r="BC27" s="98">
        <v>57.97</v>
      </c>
      <c r="BD27" s="98">
        <f t="shared" si="10"/>
        <v>-2</v>
      </c>
      <c r="BE27" s="98">
        <f>BC27*0.04</f>
        <v>2.3188</v>
      </c>
      <c r="BF27" s="98">
        <f>BD27*0.5</f>
        <v>-1</v>
      </c>
      <c r="BG27" s="41">
        <v>13</v>
      </c>
      <c r="BH27" s="41">
        <v>12</v>
      </c>
      <c r="BI27" s="41">
        <v>279.2</v>
      </c>
      <c r="BJ27" s="41">
        <f t="shared" si="11"/>
        <v>-1</v>
      </c>
      <c r="BK27" s="41">
        <f t="shared" si="28"/>
        <v>13.96</v>
      </c>
      <c r="BL27" s="41">
        <f t="shared" si="29"/>
        <v>-0.5</v>
      </c>
      <c r="BM27" s="41">
        <v>14</v>
      </c>
      <c r="BN27" s="41">
        <v>0</v>
      </c>
      <c r="BO27" s="41">
        <v>0</v>
      </c>
      <c r="BP27" s="41">
        <f t="shared" si="12"/>
        <v>-14</v>
      </c>
      <c r="BQ27" s="41">
        <f t="shared" si="25"/>
        <v>0</v>
      </c>
      <c r="BR27" s="41">
        <f t="shared" si="24"/>
        <v>-14</v>
      </c>
      <c r="BS27" s="26">
        <v>7</v>
      </c>
      <c r="BT27" s="101">
        <v>1</v>
      </c>
      <c r="BU27" s="101">
        <f t="shared" si="13"/>
        <v>-6</v>
      </c>
      <c r="BV27" s="101">
        <f>BU27*1</f>
        <v>-6</v>
      </c>
      <c r="BW27" s="101">
        <f t="shared" si="14"/>
        <v>207.18</v>
      </c>
      <c r="BX27" s="101">
        <f t="shared" si="15"/>
        <v>-164</v>
      </c>
    </row>
    <row r="28" s="71" customFormat="1" customHeight="1" spans="1:76">
      <c r="A28" s="25">
        <v>26</v>
      </c>
      <c r="B28" s="25">
        <v>752</v>
      </c>
      <c r="C28" s="81" t="s">
        <v>106</v>
      </c>
      <c r="D28" s="25" t="s">
        <v>103</v>
      </c>
      <c r="E28" s="25" t="s">
        <v>75</v>
      </c>
      <c r="F28" s="26">
        <v>82</v>
      </c>
      <c r="G28" s="82">
        <v>40</v>
      </c>
      <c r="H28" s="82">
        <f t="shared" si="0"/>
        <v>-42</v>
      </c>
      <c r="I28" s="82">
        <v>2318.03</v>
      </c>
      <c r="J28" s="82">
        <f t="shared" si="30"/>
        <v>69.5409</v>
      </c>
      <c r="K28" s="82">
        <f t="shared" si="31"/>
        <v>-42</v>
      </c>
      <c r="L28" s="26">
        <v>15</v>
      </c>
      <c r="M28" s="89">
        <v>20</v>
      </c>
      <c r="N28" s="26">
        <f t="shared" si="3"/>
        <v>5</v>
      </c>
      <c r="O28" s="26">
        <v>1680</v>
      </c>
      <c r="P28" s="26">
        <f>O28*0.04</f>
        <v>67.2</v>
      </c>
      <c r="Q28" s="26"/>
      <c r="R28" s="26">
        <v>4</v>
      </c>
      <c r="S28" s="26">
        <v>8</v>
      </c>
      <c r="T28" s="26">
        <v>338</v>
      </c>
      <c r="U28" s="26">
        <v>338</v>
      </c>
      <c r="V28" s="26">
        <f t="shared" si="4"/>
        <v>4</v>
      </c>
      <c r="W28" s="26">
        <f>T28*0.04+U28*0.03</f>
        <v>23.66</v>
      </c>
      <c r="X28" s="26"/>
      <c r="Y28" s="26">
        <v>4</v>
      </c>
      <c r="Z28" s="26">
        <v>2</v>
      </c>
      <c r="AA28" s="26">
        <f t="shared" si="5"/>
        <v>-2</v>
      </c>
      <c r="AB28" s="26">
        <f>AA28*2</f>
        <v>-4</v>
      </c>
      <c r="AC28" s="26">
        <v>4</v>
      </c>
      <c r="AD28" s="92">
        <v>4</v>
      </c>
      <c r="AE28" s="26">
        <v>59.3</v>
      </c>
      <c r="AF28" s="26">
        <f t="shared" si="6"/>
        <v>0</v>
      </c>
      <c r="AG28" s="26">
        <f>AD28*1</f>
        <v>4</v>
      </c>
      <c r="AH28" s="26"/>
      <c r="AI28" s="26">
        <v>4</v>
      </c>
      <c r="AJ28" s="26">
        <v>0</v>
      </c>
      <c r="AK28" s="26">
        <v>0</v>
      </c>
      <c r="AL28" s="26">
        <f t="shared" si="7"/>
        <v>-4</v>
      </c>
      <c r="AM28" s="26">
        <f t="shared" si="26"/>
        <v>0</v>
      </c>
      <c r="AN28" s="26">
        <f t="shared" si="27"/>
        <v>-2</v>
      </c>
      <c r="AO28" s="22">
        <v>1593</v>
      </c>
      <c r="AP28" s="26">
        <v>4285.85</v>
      </c>
      <c r="AQ28" s="26">
        <v>235</v>
      </c>
      <c r="AR28" s="26">
        <f t="shared" si="8"/>
        <v>2692.85</v>
      </c>
      <c r="AS28" s="26">
        <f t="shared" si="17"/>
        <v>235</v>
      </c>
      <c r="AT28" s="22"/>
      <c r="AU28" s="41">
        <v>8</v>
      </c>
      <c r="AV28" s="41">
        <v>0</v>
      </c>
      <c r="AW28" s="98">
        <v>0</v>
      </c>
      <c r="AX28" s="41">
        <f t="shared" si="9"/>
        <v>-8</v>
      </c>
      <c r="AY28" s="41">
        <f t="shared" si="20"/>
        <v>0</v>
      </c>
      <c r="AZ28" s="41">
        <f t="shared" si="21"/>
        <v>-4</v>
      </c>
      <c r="BA28" s="41">
        <v>3</v>
      </c>
      <c r="BB28" s="98">
        <v>2</v>
      </c>
      <c r="BC28" s="98">
        <v>120.25</v>
      </c>
      <c r="BD28" s="98">
        <f t="shared" si="10"/>
        <v>-1</v>
      </c>
      <c r="BE28" s="98">
        <f>BC28*0.04</f>
        <v>4.81</v>
      </c>
      <c r="BF28" s="98">
        <f>BD28*0.5</f>
        <v>-0.5</v>
      </c>
      <c r="BG28" s="41">
        <v>13</v>
      </c>
      <c r="BH28" s="41">
        <v>0</v>
      </c>
      <c r="BI28" s="41">
        <v>0</v>
      </c>
      <c r="BJ28" s="41">
        <f t="shared" si="11"/>
        <v>-13</v>
      </c>
      <c r="BK28" s="41">
        <f t="shared" si="28"/>
        <v>0</v>
      </c>
      <c r="BL28" s="41">
        <f t="shared" si="29"/>
        <v>-6.5</v>
      </c>
      <c r="BM28" s="41">
        <v>12</v>
      </c>
      <c r="BN28" s="41">
        <v>15</v>
      </c>
      <c r="BO28" s="41">
        <v>1078</v>
      </c>
      <c r="BP28" s="41">
        <f t="shared" si="12"/>
        <v>3</v>
      </c>
      <c r="BQ28" s="41">
        <f>BO28*0.06</f>
        <v>64.68</v>
      </c>
      <c r="BR28" s="41"/>
      <c r="BS28" s="26">
        <v>7</v>
      </c>
      <c r="BT28" s="101">
        <v>10</v>
      </c>
      <c r="BU28" s="101">
        <f t="shared" si="13"/>
        <v>3</v>
      </c>
      <c r="BV28" s="101"/>
      <c r="BW28" s="101">
        <f t="shared" si="14"/>
        <v>468.89</v>
      </c>
      <c r="BX28" s="101">
        <f t="shared" si="15"/>
        <v>-59</v>
      </c>
    </row>
    <row r="29" s="71" customFormat="1" customHeight="1" spans="1:76">
      <c r="A29" s="25">
        <v>27</v>
      </c>
      <c r="B29" s="25">
        <v>102565</v>
      </c>
      <c r="C29" s="81" t="s">
        <v>107</v>
      </c>
      <c r="D29" s="25" t="s">
        <v>103</v>
      </c>
      <c r="E29" s="25" t="s">
        <v>75</v>
      </c>
      <c r="F29" s="26">
        <v>93</v>
      </c>
      <c r="G29" s="82">
        <v>46</v>
      </c>
      <c r="H29" s="82">
        <f t="shared" si="0"/>
        <v>-47</v>
      </c>
      <c r="I29" s="82">
        <v>2728.46</v>
      </c>
      <c r="J29" s="82">
        <f t="shared" si="30"/>
        <v>81.8538</v>
      </c>
      <c r="K29" s="82">
        <f t="shared" si="31"/>
        <v>-47</v>
      </c>
      <c r="L29" s="26">
        <v>13</v>
      </c>
      <c r="M29" s="89">
        <v>6</v>
      </c>
      <c r="N29" s="26">
        <f t="shared" si="3"/>
        <v>-7</v>
      </c>
      <c r="O29" s="26">
        <v>543.2</v>
      </c>
      <c r="P29" s="26">
        <f>O29*0.03</f>
        <v>16.296</v>
      </c>
      <c r="Q29" s="26">
        <f>N29*1</f>
        <v>-7</v>
      </c>
      <c r="R29" s="26">
        <v>6</v>
      </c>
      <c r="S29" s="26">
        <v>16</v>
      </c>
      <c r="T29" s="26">
        <v>750</v>
      </c>
      <c r="U29" s="26">
        <v>450</v>
      </c>
      <c r="V29" s="26">
        <f t="shared" si="4"/>
        <v>10</v>
      </c>
      <c r="W29" s="26">
        <f>T29*0.04+U29*0.03</f>
        <v>43.5</v>
      </c>
      <c r="X29" s="26"/>
      <c r="Y29" s="26">
        <v>8</v>
      </c>
      <c r="Z29" s="26">
        <v>18</v>
      </c>
      <c r="AA29" s="26">
        <f t="shared" si="5"/>
        <v>10</v>
      </c>
      <c r="AB29" s="26"/>
      <c r="AC29" s="26">
        <v>4</v>
      </c>
      <c r="AD29" s="92">
        <v>14</v>
      </c>
      <c r="AE29" s="26">
        <v>201.66</v>
      </c>
      <c r="AF29" s="26">
        <f t="shared" si="6"/>
        <v>10</v>
      </c>
      <c r="AG29" s="26">
        <f>AD29*1</f>
        <v>14</v>
      </c>
      <c r="AH29" s="26"/>
      <c r="AI29" s="26">
        <v>4</v>
      </c>
      <c r="AJ29" s="26">
        <v>3</v>
      </c>
      <c r="AK29" s="26">
        <v>280</v>
      </c>
      <c r="AL29" s="26">
        <f t="shared" si="7"/>
        <v>-1</v>
      </c>
      <c r="AM29" s="26">
        <f t="shared" si="26"/>
        <v>5.6</v>
      </c>
      <c r="AN29" s="26">
        <f t="shared" si="27"/>
        <v>-0.5</v>
      </c>
      <c r="AO29" s="22">
        <v>2610</v>
      </c>
      <c r="AP29" s="26">
        <v>5918.91</v>
      </c>
      <c r="AQ29" s="26">
        <v>214</v>
      </c>
      <c r="AR29" s="26">
        <f t="shared" si="8"/>
        <v>3308.91</v>
      </c>
      <c r="AS29" s="26">
        <f t="shared" si="17"/>
        <v>214</v>
      </c>
      <c r="AT29" s="22"/>
      <c r="AU29" s="41">
        <v>8</v>
      </c>
      <c r="AV29" s="41">
        <v>9</v>
      </c>
      <c r="AW29" s="98">
        <v>215.76</v>
      </c>
      <c r="AX29" s="41">
        <f t="shared" si="9"/>
        <v>1</v>
      </c>
      <c r="AY29" s="41">
        <f>AW29*0.04</f>
        <v>8.6304</v>
      </c>
      <c r="AZ29" s="41"/>
      <c r="BA29" s="41">
        <v>3</v>
      </c>
      <c r="BB29" s="98">
        <v>7</v>
      </c>
      <c r="BC29" s="98">
        <v>429.47</v>
      </c>
      <c r="BD29" s="98">
        <f t="shared" si="10"/>
        <v>4</v>
      </c>
      <c r="BE29" s="98">
        <f>BC29*0.05</f>
        <v>21.4735</v>
      </c>
      <c r="BF29" s="98"/>
      <c r="BG29" s="41">
        <v>13</v>
      </c>
      <c r="BH29" s="41">
        <v>18</v>
      </c>
      <c r="BI29" s="41">
        <v>448.95</v>
      </c>
      <c r="BJ29" s="41">
        <f t="shared" si="11"/>
        <v>5</v>
      </c>
      <c r="BK29" s="41">
        <f>BI29*0.06</f>
        <v>26.937</v>
      </c>
      <c r="BL29" s="41"/>
      <c r="BM29" s="41">
        <v>12</v>
      </c>
      <c r="BN29" s="41">
        <v>8</v>
      </c>
      <c r="BO29" s="41">
        <v>570</v>
      </c>
      <c r="BP29" s="41">
        <f t="shared" si="12"/>
        <v>-4</v>
      </c>
      <c r="BQ29" s="41">
        <f>BO29*0.05</f>
        <v>28.5</v>
      </c>
      <c r="BR29" s="41">
        <f>BP29*1</f>
        <v>-4</v>
      </c>
      <c r="BS29" s="26">
        <v>9</v>
      </c>
      <c r="BT29" s="101">
        <v>29</v>
      </c>
      <c r="BU29" s="101">
        <f t="shared" si="13"/>
        <v>20</v>
      </c>
      <c r="BV29" s="101"/>
      <c r="BW29" s="101">
        <f t="shared" si="14"/>
        <v>460.79</v>
      </c>
      <c r="BX29" s="101">
        <f t="shared" si="15"/>
        <v>-59</v>
      </c>
    </row>
    <row r="30" s="71" customFormat="1" customHeight="1" spans="1:76">
      <c r="A30" s="25">
        <v>28</v>
      </c>
      <c r="B30" s="25">
        <v>104429</v>
      </c>
      <c r="C30" s="81" t="s">
        <v>108</v>
      </c>
      <c r="D30" s="25" t="s">
        <v>103</v>
      </c>
      <c r="E30" s="25" t="s">
        <v>75</v>
      </c>
      <c r="F30" s="26">
        <v>72</v>
      </c>
      <c r="G30" s="82">
        <v>90</v>
      </c>
      <c r="H30" s="82">
        <f t="shared" si="0"/>
        <v>18</v>
      </c>
      <c r="I30" s="82">
        <v>4830</v>
      </c>
      <c r="J30" s="82">
        <f>I30*0.04</f>
        <v>193.2</v>
      </c>
      <c r="K30" s="82"/>
      <c r="L30" s="26">
        <v>18</v>
      </c>
      <c r="M30" s="89">
        <v>29</v>
      </c>
      <c r="N30" s="26">
        <f t="shared" si="3"/>
        <v>11</v>
      </c>
      <c r="O30" s="26">
        <v>2464</v>
      </c>
      <c r="P30" s="26">
        <f>O30*0.04</f>
        <v>98.56</v>
      </c>
      <c r="Q30" s="26"/>
      <c r="R30" s="26">
        <v>5</v>
      </c>
      <c r="S30" s="26">
        <v>6</v>
      </c>
      <c r="T30" s="26">
        <v>245.75</v>
      </c>
      <c r="U30" s="26">
        <v>245.75</v>
      </c>
      <c r="V30" s="26">
        <f t="shared" si="4"/>
        <v>1</v>
      </c>
      <c r="W30" s="26">
        <f>T30*0.04+U30*0.03</f>
        <v>17.2025</v>
      </c>
      <c r="X30" s="26"/>
      <c r="Y30" s="26">
        <v>6</v>
      </c>
      <c r="Z30" s="26">
        <v>6</v>
      </c>
      <c r="AA30" s="26">
        <f t="shared" si="5"/>
        <v>0</v>
      </c>
      <c r="AB30" s="26"/>
      <c r="AC30" s="26">
        <v>4</v>
      </c>
      <c r="AD30" s="92">
        <v>4</v>
      </c>
      <c r="AE30" s="26">
        <v>49.73</v>
      </c>
      <c r="AF30" s="26">
        <f t="shared" si="6"/>
        <v>0</v>
      </c>
      <c r="AG30" s="26">
        <f>AD30*1</f>
        <v>4</v>
      </c>
      <c r="AH30" s="26"/>
      <c r="AI30" s="26">
        <v>4</v>
      </c>
      <c r="AJ30" s="26">
        <v>2</v>
      </c>
      <c r="AK30" s="26">
        <v>168</v>
      </c>
      <c r="AL30" s="26">
        <f t="shared" si="7"/>
        <v>-2</v>
      </c>
      <c r="AM30" s="26">
        <f t="shared" si="26"/>
        <v>3.36</v>
      </c>
      <c r="AN30" s="26">
        <f t="shared" si="27"/>
        <v>-1</v>
      </c>
      <c r="AO30" s="22">
        <v>1203</v>
      </c>
      <c r="AP30" s="26">
        <v>1740.45</v>
      </c>
      <c r="AQ30" s="26">
        <v>82</v>
      </c>
      <c r="AR30" s="26">
        <f t="shared" si="8"/>
        <v>537.45</v>
      </c>
      <c r="AS30" s="26">
        <f t="shared" si="17"/>
        <v>82</v>
      </c>
      <c r="AT30" s="22"/>
      <c r="AU30" s="41">
        <v>8</v>
      </c>
      <c r="AV30" s="41">
        <v>1</v>
      </c>
      <c r="AW30" s="98">
        <v>24.8</v>
      </c>
      <c r="AX30" s="41">
        <f t="shared" si="9"/>
        <v>-7</v>
      </c>
      <c r="AY30" s="41">
        <f>AW30*0.03</f>
        <v>0.744</v>
      </c>
      <c r="AZ30" s="41">
        <f>AX30*0.5</f>
        <v>-3.5</v>
      </c>
      <c r="BA30" s="41">
        <v>3</v>
      </c>
      <c r="BB30" s="98">
        <v>1</v>
      </c>
      <c r="BC30" s="98">
        <v>50.7</v>
      </c>
      <c r="BD30" s="98">
        <f t="shared" si="10"/>
        <v>-2</v>
      </c>
      <c r="BE30" s="98">
        <f>BC30*0.04</f>
        <v>2.028</v>
      </c>
      <c r="BF30" s="98">
        <f>BD30*0.5</f>
        <v>-1</v>
      </c>
      <c r="BG30" s="41">
        <v>13</v>
      </c>
      <c r="BH30" s="41">
        <v>4</v>
      </c>
      <c r="BI30" s="41">
        <v>100.2</v>
      </c>
      <c r="BJ30" s="41">
        <f t="shared" si="11"/>
        <v>-9</v>
      </c>
      <c r="BK30" s="41">
        <f>BI30*0.05</f>
        <v>5.01</v>
      </c>
      <c r="BL30" s="41">
        <f>BJ30*0.5</f>
        <v>-4.5</v>
      </c>
      <c r="BM30" s="41">
        <v>12</v>
      </c>
      <c r="BN30" s="41">
        <v>16</v>
      </c>
      <c r="BO30" s="41">
        <v>1078</v>
      </c>
      <c r="BP30" s="41">
        <f t="shared" si="12"/>
        <v>4</v>
      </c>
      <c r="BQ30" s="41">
        <f>BO30*0.06</f>
        <v>64.68</v>
      </c>
      <c r="BR30" s="41"/>
      <c r="BS30" s="26">
        <v>7</v>
      </c>
      <c r="BT30" s="101">
        <v>0</v>
      </c>
      <c r="BU30" s="101">
        <f t="shared" si="13"/>
        <v>-7</v>
      </c>
      <c r="BV30" s="101">
        <f>BU30*1</f>
        <v>-7</v>
      </c>
      <c r="BW30" s="101">
        <f t="shared" si="14"/>
        <v>470.78</v>
      </c>
      <c r="BX30" s="101">
        <f t="shared" si="15"/>
        <v>-17</v>
      </c>
    </row>
    <row r="31" s="71" customFormat="1" customHeight="1" spans="1:76">
      <c r="A31" s="25">
        <v>29</v>
      </c>
      <c r="B31" s="25">
        <v>108277</v>
      </c>
      <c r="C31" s="81" t="s">
        <v>109</v>
      </c>
      <c r="D31" s="25" t="s">
        <v>103</v>
      </c>
      <c r="E31" s="25" t="s">
        <v>75</v>
      </c>
      <c r="F31" s="26">
        <v>72</v>
      </c>
      <c r="G31" s="82">
        <v>18</v>
      </c>
      <c r="H31" s="82">
        <f t="shared" si="0"/>
        <v>-54</v>
      </c>
      <c r="I31" s="82">
        <v>983.11</v>
      </c>
      <c r="J31" s="82">
        <f>I31*0.03</f>
        <v>29.4933</v>
      </c>
      <c r="K31" s="82">
        <f>H31*1</f>
        <v>-54</v>
      </c>
      <c r="L31" s="26">
        <v>10</v>
      </c>
      <c r="M31" s="89">
        <v>3</v>
      </c>
      <c r="N31" s="26">
        <f t="shared" si="3"/>
        <v>-7</v>
      </c>
      <c r="O31" s="26">
        <v>221.21</v>
      </c>
      <c r="P31" s="26">
        <f>O31*0.03</f>
        <v>6.6363</v>
      </c>
      <c r="Q31" s="26">
        <f>N31*1</f>
        <v>-7</v>
      </c>
      <c r="R31" s="26">
        <v>6</v>
      </c>
      <c r="S31" s="26">
        <v>6</v>
      </c>
      <c r="T31" s="26">
        <v>221</v>
      </c>
      <c r="U31" s="26">
        <v>221</v>
      </c>
      <c r="V31" s="26">
        <f t="shared" si="4"/>
        <v>0</v>
      </c>
      <c r="W31" s="26">
        <f>T31*0.04+U31*0.03</f>
        <v>15.47</v>
      </c>
      <c r="X31" s="26"/>
      <c r="Y31" s="26">
        <v>4</v>
      </c>
      <c r="Z31" s="26">
        <v>7</v>
      </c>
      <c r="AA31" s="26">
        <f t="shared" si="5"/>
        <v>3</v>
      </c>
      <c r="AB31" s="26"/>
      <c r="AC31" s="26">
        <v>6</v>
      </c>
      <c r="AD31" s="92">
        <v>2.4</v>
      </c>
      <c r="AE31" s="26">
        <v>31.06</v>
      </c>
      <c r="AF31" s="26">
        <f t="shared" si="6"/>
        <v>-3.6</v>
      </c>
      <c r="AG31" s="26">
        <f>AE31*0.02</f>
        <v>0.6212</v>
      </c>
      <c r="AH31" s="26">
        <f>AF31*0.05</f>
        <v>-0.18</v>
      </c>
      <c r="AI31" s="26">
        <v>4</v>
      </c>
      <c r="AJ31" s="26">
        <v>2</v>
      </c>
      <c r="AK31" s="26">
        <v>168</v>
      </c>
      <c r="AL31" s="26">
        <f t="shared" si="7"/>
        <v>-2</v>
      </c>
      <c r="AM31" s="26">
        <f t="shared" si="26"/>
        <v>3.36</v>
      </c>
      <c r="AN31" s="26">
        <f t="shared" si="27"/>
        <v>-1</v>
      </c>
      <c r="AO31" s="22">
        <v>1000</v>
      </c>
      <c r="AP31" s="26">
        <v>4500.39</v>
      </c>
      <c r="AQ31" s="26">
        <v>104</v>
      </c>
      <c r="AR31" s="26">
        <f t="shared" si="8"/>
        <v>3500.39</v>
      </c>
      <c r="AS31" s="26">
        <f t="shared" si="17"/>
        <v>104</v>
      </c>
      <c r="AT31" s="22"/>
      <c r="AU31" s="41">
        <v>8</v>
      </c>
      <c r="AV31" s="41">
        <v>2</v>
      </c>
      <c r="AW31" s="98">
        <v>49.6</v>
      </c>
      <c r="AX31" s="41">
        <f t="shared" si="9"/>
        <v>-6</v>
      </c>
      <c r="AY31" s="41">
        <f>AW31*0.03</f>
        <v>1.488</v>
      </c>
      <c r="AZ31" s="41">
        <f>AX31*0.5</f>
        <v>-3</v>
      </c>
      <c r="BA31" s="41">
        <v>3</v>
      </c>
      <c r="BB31" s="98">
        <v>0</v>
      </c>
      <c r="BC31" s="98">
        <v>0</v>
      </c>
      <c r="BD31" s="98">
        <f t="shared" si="10"/>
        <v>-3</v>
      </c>
      <c r="BE31" s="98">
        <f>BC31*0.04</f>
        <v>0</v>
      </c>
      <c r="BF31" s="98">
        <f>BD31*0.5</f>
        <v>-1.5</v>
      </c>
      <c r="BG31" s="41">
        <v>13</v>
      </c>
      <c r="BH31" s="41">
        <v>3</v>
      </c>
      <c r="BI31" s="41">
        <v>69.18</v>
      </c>
      <c r="BJ31" s="41">
        <f t="shared" si="11"/>
        <v>-10</v>
      </c>
      <c r="BK31" s="41">
        <f>BI31*0.05</f>
        <v>3.459</v>
      </c>
      <c r="BL31" s="41">
        <f>BJ31*0.5</f>
        <v>-5</v>
      </c>
      <c r="BM31" s="41">
        <v>12</v>
      </c>
      <c r="BN31" s="41">
        <v>0</v>
      </c>
      <c r="BO31" s="41">
        <v>0</v>
      </c>
      <c r="BP31" s="41">
        <f t="shared" si="12"/>
        <v>-12</v>
      </c>
      <c r="BQ31" s="41"/>
      <c r="BR31" s="41">
        <f>BP31*1</f>
        <v>-12</v>
      </c>
      <c r="BS31" s="26">
        <v>7</v>
      </c>
      <c r="BT31" s="101">
        <v>5</v>
      </c>
      <c r="BU31" s="101">
        <f t="shared" si="13"/>
        <v>-2</v>
      </c>
      <c r="BV31" s="101">
        <f>BU31*1</f>
        <v>-2</v>
      </c>
      <c r="BW31" s="101">
        <f t="shared" si="14"/>
        <v>164.53</v>
      </c>
      <c r="BX31" s="101">
        <f t="shared" si="15"/>
        <v>-86</v>
      </c>
    </row>
    <row r="32" s="71" customFormat="1" customHeight="1" spans="1:76">
      <c r="A32" s="83">
        <v>30</v>
      </c>
      <c r="B32" s="83">
        <v>741</v>
      </c>
      <c r="C32" s="84" t="s">
        <v>110</v>
      </c>
      <c r="D32" s="83" t="s">
        <v>111</v>
      </c>
      <c r="E32" s="83" t="s">
        <v>79</v>
      </c>
      <c r="F32" s="85">
        <v>65</v>
      </c>
      <c r="G32" s="86">
        <v>0</v>
      </c>
      <c r="H32" s="86">
        <f t="shared" si="0"/>
        <v>-65</v>
      </c>
      <c r="I32" s="86">
        <v>0</v>
      </c>
      <c r="J32" s="86">
        <f>I32*0.03</f>
        <v>0</v>
      </c>
      <c r="K32" s="82">
        <f>H32*1</f>
        <v>-65</v>
      </c>
      <c r="L32" s="85">
        <v>10</v>
      </c>
      <c r="M32" s="89">
        <v>0</v>
      </c>
      <c r="N32" s="26">
        <f t="shared" si="3"/>
        <v>-10</v>
      </c>
      <c r="O32" s="26">
        <v>0</v>
      </c>
      <c r="P32" s="26">
        <f>O32*0.03</f>
        <v>0</v>
      </c>
      <c r="Q32" s="26">
        <f>N32*1</f>
        <v>-10</v>
      </c>
      <c r="R32" s="85">
        <v>5</v>
      </c>
      <c r="S32" s="26">
        <v>0</v>
      </c>
      <c r="T32" s="26">
        <v>0</v>
      </c>
      <c r="U32" s="26">
        <v>0</v>
      </c>
      <c r="V32" s="26">
        <f t="shared" si="4"/>
        <v>-5</v>
      </c>
      <c r="W32" s="26">
        <f>T32*0.03+U32*0.02</f>
        <v>0</v>
      </c>
      <c r="X32" s="26">
        <f>V32*0.5</f>
        <v>-2.5</v>
      </c>
      <c r="Y32" s="85">
        <v>4</v>
      </c>
      <c r="Z32" s="26">
        <v>0</v>
      </c>
      <c r="AA32" s="26">
        <f t="shared" si="5"/>
        <v>-4</v>
      </c>
      <c r="AB32" s="26">
        <f>AA32*2</f>
        <v>-8</v>
      </c>
      <c r="AC32" s="85">
        <v>2</v>
      </c>
      <c r="AD32" s="92">
        <v>0</v>
      </c>
      <c r="AE32" s="26">
        <v>0</v>
      </c>
      <c r="AF32" s="26">
        <f t="shared" si="6"/>
        <v>-2</v>
      </c>
      <c r="AG32" s="85"/>
      <c r="AH32" s="26">
        <f>AF32*0.05</f>
        <v>-0.1</v>
      </c>
      <c r="AI32" s="85">
        <v>4</v>
      </c>
      <c r="AJ32" s="26">
        <v>0</v>
      </c>
      <c r="AK32" s="26">
        <v>0</v>
      </c>
      <c r="AL32" s="26">
        <f t="shared" si="7"/>
        <v>-4</v>
      </c>
      <c r="AM32" s="26">
        <f t="shared" si="26"/>
        <v>0</v>
      </c>
      <c r="AN32" s="26">
        <f t="shared" si="27"/>
        <v>-2</v>
      </c>
      <c r="AO32" s="85">
        <v>1207</v>
      </c>
      <c r="AP32" s="26">
        <v>9.9</v>
      </c>
      <c r="AQ32" s="26">
        <v>0</v>
      </c>
      <c r="AR32" s="26">
        <f t="shared" si="8"/>
        <v>-1197.1</v>
      </c>
      <c r="AS32" s="26">
        <f t="shared" si="17"/>
        <v>0</v>
      </c>
      <c r="AT32" s="26">
        <f>AR32*0.05</f>
        <v>-59.855</v>
      </c>
      <c r="AU32" s="96">
        <v>7</v>
      </c>
      <c r="AV32" s="41">
        <v>0</v>
      </c>
      <c r="AW32" s="98">
        <v>0</v>
      </c>
      <c r="AX32" s="41">
        <f t="shared" si="9"/>
        <v>-7</v>
      </c>
      <c r="AY32" s="41">
        <f>AW32*0.03</f>
        <v>0</v>
      </c>
      <c r="AZ32" s="41">
        <f>AX32*0.5</f>
        <v>-3.5</v>
      </c>
      <c r="BA32" s="96">
        <v>3</v>
      </c>
      <c r="BB32" s="98">
        <v>0</v>
      </c>
      <c r="BC32" s="98">
        <v>0</v>
      </c>
      <c r="BD32" s="98">
        <f t="shared" si="10"/>
        <v>-3</v>
      </c>
      <c r="BE32" s="98">
        <f>BC32*0.04</f>
        <v>0</v>
      </c>
      <c r="BF32" s="98">
        <f>BD32*0.5</f>
        <v>-1.5</v>
      </c>
      <c r="BG32" s="96">
        <v>11</v>
      </c>
      <c r="BH32" s="41">
        <v>0</v>
      </c>
      <c r="BI32" s="41">
        <v>0</v>
      </c>
      <c r="BJ32" s="41">
        <f t="shared" si="11"/>
        <v>-11</v>
      </c>
      <c r="BK32" s="41">
        <f>BI32*0.05</f>
        <v>0</v>
      </c>
      <c r="BL32" s="41">
        <f>BJ32*0.5</f>
        <v>-5.5</v>
      </c>
      <c r="BM32" s="96">
        <v>12</v>
      </c>
      <c r="BN32" s="41">
        <v>0</v>
      </c>
      <c r="BO32" s="41">
        <v>0</v>
      </c>
      <c r="BP32" s="41">
        <f t="shared" si="12"/>
        <v>-12</v>
      </c>
      <c r="BQ32" s="96"/>
      <c r="BR32" s="41">
        <f>BP32*1</f>
        <v>-12</v>
      </c>
      <c r="BS32" s="85">
        <v>7</v>
      </c>
      <c r="BT32" s="101">
        <v>0</v>
      </c>
      <c r="BU32" s="101">
        <f t="shared" si="13"/>
        <v>-7</v>
      </c>
      <c r="BV32" s="101">
        <f>BU32*1</f>
        <v>-7</v>
      </c>
      <c r="BW32" s="101">
        <f t="shared" si="14"/>
        <v>0</v>
      </c>
      <c r="BX32" s="101">
        <f t="shared" si="15"/>
        <v>-177</v>
      </c>
    </row>
    <row r="33" s="71" customFormat="1" customHeight="1" spans="1:76">
      <c r="A33" s="25">
        <v>31</v>
      </c>
      <c r="B33" s="25">
        <v>111219</v>
      </c>
      <c r="C33" s="84" t="s">
        <v>112</v>
      </c>
      <c r="D33" s="25" t="s">
        <v>111</v>
      </c>
      <c r="E33" s="25" t="s">
        <v>75</v>
      </c>
      <c r="F33" s="26">
        <v>48</v>
      </c>
      <c r="G33" s="82">
        <v>16</v>
      </c>
      <c r="H33" s="82">
        <f t="shared" si="0"/>
        <v>-32</v>
      </c>
      <c r="I33" s="82">
        <v>846</v>
      </c>
      <c r="J33" s="82">
        <f>I33*0.03</f>
        <v>25.38</v>
      </c>
      <c r="K33" s="82">
        <f>H33*1</f>
        <v>-32</v>
      </c>
      <c r="L33" s="26">
        <v>8</v>
      </c>
      <c r="M33" s="89">
        <v>8</v>
      </c>
      <c r="N33" s="26">
        <f t="shared" si="3"/>
        <v>0</v>
      </c>
      <c r="O33" s="26">
        <v>672</v>
      </c>
      <c r="P33" s="26">
        <f>O33*0.04</f>
        <v>26.88</v>
      </c>
      <c r="Q33" s="26"/>
      <c r="R33" s="26">
        <v>4</v>
      </c>
      <c r="S33" s="26">
        <v>6</v>
      </c>
      <c r="T33" s="26">
        <v>307.57</v>
      </c>
      <c r="U33" s="26">
        <v>168.82</v>
      </c>
      <c r="V33" s="26">
        <f t="shared" si="4"/>
        <v>2</v>
      </c>
      <c r="W33" s="26">
        <f>T33*0.04+U33*0.03</f>
        <v>17.3674</v>
      </c>
      <c r="X33" s="26"/>
      <c r="Y33" s="26">
        <v>4</v>
      </c>
      <c r="Z33" s="26">
        <v>4</v>
      </c>
      <c r="AA33" s="26">
        <f t="shared" si="5"/>
        <v>0</v>
      </c>
      <c r="AB33" s="26"/>
      <c r="AC33" s="26">
        <v>2</v>
      </c>
      <c r="AD33" s="92">
        <v>5</v>
      </c>
      <c r="AE33" s="26">
        <v>79</v>
      </c>
      <c r="AF33" s="26">
        <f t="shared" si="6"/>
        <v>3</v>
      </c>
      <c r="AG33" s="26">
        <f>AD33*1</f>
        <v>5</v>
      </c>
      <c r="AH33" s="26"/>
      <c r="AI33" s="26">
        <v>4</v>
      </c>
      <c r="AJ33" s="26">
        <v>0</v>
      </c>
      <c r="AK33" s="26">
        <v>0</v>
      </c>
      <c r="AL33" s="26">
        <f t="shared" si="7"/>
        <v>-4</v>
      </c>
      <c r="AM33" s="26">
        <f t="shared" si="26"/>
        <v>0</v>
      </c>
      <c r="AN33" s="26">
        <f t="shared" si="27"/>
        <v>-2</v>
      </c>
      <c r="AO33" s="22">
        <v>1000</v>
      </c>
      <c r="AP33" s="26">
        <v>7986.83000000001</v>
      </c>
      <c r="AQ33" s="26">
        <v>485</v>
      </c>
      <c r="AR33" s="26">
        <f t="shared" si="8"/>
        <v>6986.83000000001</v>
      </c>
      <c r="AS33" s="26">
        <f t="shared" si="17"/>
        <v>485</v>
      </c>
      <c r="AT33" s="22"/>
      <c r="AU33" s="41">
        <v>7</v>
      </c>
      <c r="AV33" s="41">
        <v>4</v>
      </c>
      <c r="AW33" s="98">
        <v>91.23</v>
      </c>
      <c r="AX33" s="41">
        <f t="shared" si="9"/>
        <v>-3</v>
      </c>
      <c r="AY33" s="41">
        <f>AW33*0.03</f>
        <v>2.7369</v>
      </c>
      <c r="AZ33" s="41">
        <f>AX33*0.5</f>
        <v>-1.5</v>
      </c>
      <c r="BA33" s="41">
        <v>3</v>
      </c>
      <c r="BB33" s="98">
        <v>5</v>
      </c>
      <c r="BC33" s="98">
        <v>334</v>
      </c>
      <c r="BD33" s="98">
        <f t="shared" si="10"/>
        <v>2</v>
      </c>
      <c r="BE33" s="98">
        <f>BC33*0.05</f>
        <v>16.7</v>
      </c>
      <c r="BF33" s="98"/>
      <c r="BG33" s="41">
        <v>11</v>
      </c>
      <c r="BH33" s="41">
        <v>4</v>
      </c>
      <c r="BI33" s="41">
        <v>105.7</v>
      </c>
      <c r="BJ33" s="41">
        <f t="shared" si="11"/>
        <v>-7</v>
      </c>
      <c r="BK33" s="41">
        <f>BI33*0.05</f>
        <v>5.285</v>
      </c>
      <c r="BL33" s="41">
        <f>BJ33*0.5</f>
        <v>-3.5</v>
      </c>
      <c r="BM33" s="41">
        <v>11</v>
      </c>
      <c r="BN33" s="41">
        <v>3</v>
      </c>
      <c r="BO33" s="41">
        <v>196</v>
      </c>
      <c r="BP33" s="41">
        <f t="shared" si="12"/>
        <v>-8</v>
      </c>
      <c r="BQ33" s="41">
        <f>BO33*0.05</f>
        <v>9.8</v>
      </c>
      <c r="BR33" s="41">
        <f>BP33*1</f>
        <v>-8</v>
      </c>
      <c r="BS33" s="26">
        <v>7</v>
      </c>
      <c r="BT33" s="101">
        <v>7</v>
      </c>
      <c r="BU33" s="101">
        <f t="shared" si="13"/>
        <v>0</v>
      </c>
      <c r="BV33" s="101"/>
      <c r="BW33" s="101">
        <f t="shared" si="14"/>
        <v>594.15</v>
      </c>
      <c r="BX33" s="101">
        <f t="shared" si="15"/>
        <v>-47</v>
      </c>
    </row>
    <row r="34" s="71" customFormat="1" customHeight="1" spans="1:76">
      <c r="A34" s="25">
        <v>32</v>
      </c>
      <c r="B34" s="87">
        <v>111064</v>
      </c>
      <c r="C34" s="84" t="s">
        <v>113</v>
      </c>
      <c r="D34" s="25" t="s">
        <v>111</v>
      </c>
      <c r="E34" s="25" t="s">
        <v>114</v>
      </c>
      <c r="F34" s="26">
        <v>30</v>
      </c>
      <c r="G34" s="82">
        <v>0</v>
      </c>
      <c r="H34" s="82">
        <f t="shared" si="0"/>
        <v>-30</v>
      </c>
      <c r="I34" s="82">
        <v>0</v>
      </c>
      <c r="J34" s="82">
        <f>I34*0.03</f>
        <v>0</v>
      </c>
      <c r="K34" s="82">
        <f>H34*1</f>
        <v>-30</v>
      </c>
      <c r="L34" s="26">
        <v>8</v>
      </c>
      <c r="M34" s="89">
        <v>0</v>
      </c>
      <c r="N34" s="26">
        <f t="shared" si="3"/>
        <v>-8</v>
      </c>
      <c r="O34" s="26">
        <v>0</v>
      </c>
      <c r="P34" s="26">
        <f>O34*0.03</f>
        <v>0</v>
      </c>
      <c r="Q34" s="26">
        <f>N34*1</f>
        <v>-8</v>
      </c>
      <c r="R34" s="26">
        <v>4</v>
      </c>
      <c r="S34" s="26">
        <v>0</v>
      </c>
      <c r="T34" s="26">
        <v>0</v>
      </c>
      <c r="U34" s="26">
        <v>0</v>
      </c>
      <c r="V34" s="26">
        <f t="shared" si="4"/>
        <v>-4</v>
      </c>
      <c r="W34" s="26">
        <f>T34*0.03+U34*0.02</f>
        <v>0</v>
      </c>
      <c r="X34" s="26">
        <f>V34*0.5</f>
        <v>-2</v>
      </c>
      <c r="Y34" s="26">
        <v>3</v>
      </c>
      <c r="Z34" s="26">
        <v>0</v>
      </c>
      <c r="AA34" s="26">
        <f t="shared" si="5"/>
        <v>-3</v>
      </c>
      <c r="AB34" s="26">
        <f>AA34*2</f>
        <v>-6</v>
      </c>
      <c r="AC34" s="26">
        <v>2</v>
      </c>
      <c r="AD34" s="92">
        <v>3</v>
      </c>
      <c r="AE34" s="26">
        <v>40.44</v>
      </c>
      <c r="AF34" s="26">
        <f t="shared" si="6"/>
        <v>1</v>
      </c>
      <c r="AG34" s="26">
        <f>AD34*1</f>
        <v>3</v>
      </c>
      <c r="AH34" s="26"/>
      <c r="AI34" s="26">
        <v>4</v>
      </c>
      <c r="AJ34" s="26">
        <v>0</v>
      </c>
      <c r="AK34" s="26">
        <v>0</v>
      </c>
      <c r="AL34" s="26">
        <f t="shared" si="7"/>
        <v>-4</v>
      </c>
      <c r="AM34" s="26">
        <f t="shared" si="26"/>
        <v>0</v>
      </c>
      <c r="AN34" s="26">
        <f t="shared" si="27"/>
        <v>-2</v>
      </c>
      <c r="AO34" s="22">
        <v>1000</v>
      </c>
      <c r="AP34" s="26">
        <v>2979.04</v>
      </c>
      <c r="AQ34" s="26">
        <v>143</v>
      </c>
      <c r="AR34" s="26">
        <f t="shared" si="8"/>
        <v>1979.04</v>
      </c>
      <c r="AS34" s="26">
        <f t="shared" si="17"/>
        <v>143</v>
      </c>
      <c r="AT34" s="22"/>
      <c r="AU34" s="41">
        <v>7</v>
      </c>
      <c r="AV34" s="41">
        <v>0</v>
      </c>
      <c r="AW34" s="98">
        <v>0</v>
      </c>
      <c r="AX34" s="41">
        <f t="shared" si="9"/>
        <v>-7</v>
      </c>
      <c r="AY34" s="41">
        <f>AW34*0.03</f>
        <v>0</v>
      </c>
      <c r="AZ34" s="41">
        <f>AX34*0.5</f>
        <v>-3.5</v>
      </c>
      <c r="BA34" s="41">
        <v>3</v>
      </c>
      <c r="BB34" s="98">
        <v>0</v>
      </c>
      <c r="BC34" s="98">
        <v>0</v>
      </c>
      <c r="BD34" s="98">
        <f t="shared" si="10"/>
        <v>-3</v>
      </c>
      <c r="BE34" s="98">
        <f>BC34*0.04</f>
        <v>0</v>
      </c>
      <c r="BF34" s="98">
        <f>BD34*0.5</f>
        <v>-1.5</v>
      </c>
      <c r="BG34" s="41">
        <v>11</v>
      </c>
      <c r="BH34" s="41">
        <v>1</v>
      </c>
      <c r="BI34" s="41">
        <v>21.25</v>
      </c>
      <c r="BJ34" s="41">
        <f t="shared" si="11"/>
        <v>-10</v>
      </c>
      <c r="BK34" s="41">
        <f>BI34*0.05</f>
        <v>1.0625</v>
      </c>
      <c r="BL34" s="41">
        <f>BJ34*0.5</f>
        <v>-5</v>
      </c>
      <c r="BM34" s="41">
        <v>11</v>
      </c>
      <c r="BN34" s="41">
        <v>0</v>
      </c>
      <c r="BO34" s="41">
        <v>0</v>
      </c>
      <c r="BP34" s="41">
        <f t="shared" si="12"/>
        <v>-11</v>
      </c>
      <c r="BQ34" s="41"/>
      <c r="BR34" s="41">
        <f>BP34*1</f>
        <v>-11</v>
      </c>
      <c r="BS34" s="26">
        <v>7</v>
      </c>
      <c r="BT34" s="101">
        <v>0</v>
      </c>
      <c r="BU34" s="101">
        <f t="shared" si="13"/>
        <v>-7</v>
      </c>
      <c r="BV34" s="101">
        <f>BU34*1</f>
        <v>-7</v>
      </c>
      <c r="BW34" s="101">
        <f t="shared" si="14"/>
        <v>147.06</v>
      </c>
      <c r="BX34" s="101">
        <f t="shared" si="15"/>
        <v>-76</v>
      </c>
    </row>
    <row r="35" s="71" customFormat="1" customHeight="1" spans="1:76">
      <c r="A35" s="25">
        <v>33</v>
      </c>
      <c r="B35" s="25">
        <v>106066</v>
      </c>
      <c r="C35" s="81" t="s">
        <v>115</v>
      </c>
      <c r="D35" s="25" t="s">
        <v>103</v>
      </c>
      <c r="E35" s="25" t="s">
        <v>116</v>
      </c>
      <c r="F35" s="26">
        <v>72</v>
      </c>
      <c r="G35" s="82">
        <v>93</v>
      </c>
      <c r="H35" s="82">
        <f t="shared" si="0"/>
        <v>21</v>
      </c>
      <c r="I35" s="82">
        <v>5244</v>
      </c>
      <c r="J35" s="82">
        <f>I35*0.04</f>
        <v>209.76</v>
      </c>
      <c r="K35" s="82"/>
      <c r="L35" s="26">
        <v>15</v>
      </c>
      <c r="M35" s="89">
        <v>8</v>
      </c>
      <c r="N35" s="26">
        <f t="shared" si="3"/>
        <v>-7</v>
      </c>
      <c r="O35" s="26">
        <v>672</v>
      </c>
      <c r="P35" s="26">
        <f>O35*0.03</f>
        <v>20.16</v>
      </c>
      <c r="Q35" s="26">
        <f>N35*1</f>
        <v>-7</v>
      </c>
      <c r="R35" s="26">
        <v>4</v>
      </c>
      <c r="S35" s="26">
        <v>16</v>
      </c>
      <c r="T35" s="26">
        <v>745</v>
      </c>
      <c r="U35" s="26">
        <v>595</v>
      </c>
      <c r="V35" s="26">
        <f t="shared" si="4"/>
        <v>12</v>
      </c>
      <c r="W35" s="26">
        <f t="shared" ref="W35:W47" si="32">T35*0.04+U35*0.03</f>
        <v>47.65</v>
      </c>
      <c r="X35" s="26"/>
      <c r="Y35" s="26">
        <v>4</v>
      </c>
      <c r="Z35" s="26">
        <v>6</v>
      </c>
      <c r="AA35" s="26">
        <f t="shared" si="5"/>
        <v>2</v>
      </c>
      <c r="AB35" s="26"/>
      <c r="AC35" s="26">
        <v>4</v>
      </c>
      <c r="AD35" s="92">
        <v>9</v>
      </c>
      <c r="AE35" s="26">
        <v>133.1</v>
      </c>
      <c r="AF35" s="26">
        <f t="shared" si="6"/>
        <v>5</v>
      </c>
      <c r="AG35" s="26">
        <f>AD35*1</f>
        <v>9</v>
      </c>
      <c r="AH35" s="26"/>
      <c r="AI35" s="26">
        <v>4</v>
      </c>
      <c r="AJ35" s="26">
        <v>1</v>
      </c>
      <c r="AK35" s="26">
        <v>112</v>
      </c>
      <c r="AL35" s="26">
        <f t="shared" si="7"/>
        <v>-3</v>
      </c>
      <c r="AM35" s="26">
        <f t="shared" si="26"/>
        <v>2.24</v>
      </c>
      <c r="AN35" s="26">
        <f t="shared" si="27"/>
        <v>-1.5</v>
      </c>
      <c r="AO35" s="22">
        <v>3085</v>
      </c>
      <c r="AP35" s="26">
        <v>5172.75000000002</v>
      </c>
      <c r="AQ35" s="26">
        <v>255</v>
      </c>
      <c r="AR35" s="26">
        <f t="shared" si="8"/>
        <v>2087.75000000002</v>
      </c>
      <c r="AS35" s="26">
        <f t="shared" si="17"/>
        <v>255</v>
      </c>
      <c r="AT35" s="22"/>
      <c r="AU35" s="41">
        <v>8</v>
      </c>
      <c r="AV35" s="41">
        <v>12</v>
      </c>
      <c r="AW35" s="98">
        <v>277.6</v>
      </c>
      <c r="AX35" s="41">
        <f t="shared" si="9"/>
        <v>4</v>
      </c>
      <c r="AY35" s="41">
        <f>AW35*0.04</f>
        <v>11.104</v>
      </c>
      <c r="AZ35" s="41"/>
      <c r="BA35" s="41">
        <v>4</v>
      </c>
      <c r="BB35" s="98">
        <v>8</v>
      </c>
      <c r="BC35" s="98">
        <v>516.25</v>
      </c>
      <c r="BD35" s="98">
        <f t="shared" si="10"/>
        <v>4</v>
      </c>
      <c r="BE35" s="98">
        <f>BC35*0.05</f>
        <v>25.8125</v>
      </c>
      <c r="BF35" s="98"/>
      <c r="BG35" s="41">
        <v>13</v>
      </c>
      <c r="BH35" s="41">
        <v>70</v>
      </c>
      <c r="BI35" s="41">
        <v>1614.5</v>
      </c>
      <c r="BJ35" s="41">
        <f t="shared" si="11"/>
        <v>57</v>
      </c>
      <c r="BK35" s="41">
        <f>BI35*0.06</f>
        <v>96.87</v>
      </c>
      <c r="BL35" s="41"/>
      <c r="BM35" s="41">
        <v>7</v>
      </c>
      <c r="BN35" s="41">
        <v>0</v>
      </c>
      <c r="BO35" s="41">
        <v>0</v>
      </c>
      <c r="BP35" s="41">
        <f t="shared" si="12"/>
        <v>-7</v>
      </c>
      <c r="BQ35" s="41"/>
      <c r="BR35" s="41">
        <f>BP35*1</f>
        <v>-7</v>
      </c>
      <c r="BS35" s="26">
        <v>7</v>
      </c>
      <c r="BT35" s="101">
        <v>28</v>
      </c>
      <c r="BU35" s="101">
        <f t="shared" si="13"/>
        <v>21</v>
      </c>
      <c r="BV35" s="101"/>
      <c r="BW35" s="101">
        <f t="shared" si="14"/>
        <v>677.6</v>
      </c>
      <c r="BX35" s="101">
        <f t="shared" si="15"/>
        <v>-16</v>
      </c>
    </row>
    <row r="36" s="71" customFormat="1" customHeight="1" spans="1:76">
      <c r="A36" s="25">
        <v>34</v>
      </c>
      <c r="B36" s="25">
        <v>307</v>
      </c>
      <c r="C36" s="81" t="s">
        <v>117</v>
      </c>
      <c r="D36" s="25" t="s">
        <v>118</v>
      </c>
      <c r="E36" s="25" t="s">
        <v>116</v>
      </c>
      <c r="F36" s="26">
        <v>600</v>
      </c>
      <c r="G36" s="82">
        <v>494</v>
      </c>
      <c r="H36" s="82">
        <f t="shared" ref="H36:H67" si="33">G36-F36</f>
        <v>-106</v>
      </c>
      <c r="I36" s="82">
        <v>26789.93</v>
      </c>
      <c r="J36" s="82">
        <f>I36*0.03</f>
        <v>803.6979</v>
      </c>
      <c r="K36" s="82">
        <f>H36*1</f>
        <v>-106</v>
      </c>
      <c r="L36" s="26">
        <v>103</v>
      </c>
      <c r="M36" s="89">
        <v>161</v>
      </c>
      <c r="N36" s="26">
        <f t="shared" ref="N36:N67" si="34">M36-L36</f>
        <v>58</v>
      </c>
      <c r="O36" s="26">
        <v>13216.01</v>
      </c>
      <c r="P36" s="26">
        <f>O36*0.04</f>
        <v>528.6404</v>
      </c>
      <c r="Q36" s="26"/>
      <c r="R36" s="26">
        <v>28</v>
      </c>
      <c r="S36" s="26">
        <v>36</v>
      </c>
      <c r="T36" s="26">
        <v>1373.82</v>
      </c>
      <c r="U36" s="26">
        <v>1373.82</v>
      </c>
      <c r="V36" s="26">
        <f t="shared" ref="V36:V67" si="35">S36-R36</f>
        <v>8</v>
      </c>
      <c r="W36" s="26">
        <f t="shared" si="32"/>
        <v>96.1674</v>
      </c>
      <c r="X36" s="26"/>
      <c r="Y36" s="26">
        <v>29</v>
      </c>
      <c r="Z36" s="26">
        <v>29</v>
      </c>
      <c r="AA36" s="26">
        <f t="shared" ref="AA36:AA67" si="36">Z36-Y36</f>
        <v>0</v>
      </c>
      <c r="AB36" s="26"/>
      <c r="AC36" s="26">
        <v>20</v>
      </c>
      <c r="AD36" s="92">
        <v>16</v>
      </c>
      <c r="AE36" s="26">
        <v>232.43</v>
      </c>
      <c r="AF36" s="26">
        <f t="shared" ref="AF36:AF67" si="37">AD36-AC36</f>
        <v>-4</v>
      </c>
      <c r="AG36" s="26">
        <f>AE36*0.02</f>
        <v>4.6486</v>
      </c>
      <c r="AH36" s="26">
        <f>AF36*0.05</f>
        <v>-0.2</v>
      </c>
      <c r="AI36" s="26">
        <v>19</v>
      </c>
      <c r="AJ36" s="26">
        <v>25</v>
      </c>
      <c r="AK36" s="26">
        <v>2128</v>
      </c>
      <c r="AL36" s="26">
        <f t="shared" ref="AL36:AL67" si="38">AJ36-AI36</f>
        <v>6</v>
      </c>
      <c r="AM36" s="26">
        <f>AK36*0.03</f>
        <v>63.84</v>
      </c>
      <c r="AN36" s="26"/>
      <c r="AO36" s="22">
        <v>13179</v>
      </c>
      <c r="AP36" s="26">
        <v>135214.69</v>
      </c>
      <c r="AQ36" s="26">
        <v>8752</v>
      </c>
      <c r="AR36" s="26">
        <f t="shared" ref="AR36:AR67" si="39">AP36-AO36</f>
        <v>122035.69</v>
      </c>
      <c r="AS36" s="26">
        <f t="shared" ref="AS36:AS67" si="40">AQ36*1</f>
        <v>8752</v>
      </c>
      <c r="AT36" s="22"/>
      <c r="AU36" s="41">
        <v>20</v>
      </c>
      <c r="AV36" s="41">
        <v>37</v>
      </c>
      <c r="AW36" s="98">
        <v>858.16</v>
      </c>
      <c r="AX36" s="41">
        <f t="shared" ref="AX36:AX67" si="41">AV36-AU36</f>
        <v>17</v>
      </c>
      <c r="AY36" s="41">
        <f>AW36*0.04</f>
        <v>34.3264</v>
      </c>
      <c r="AZ36" s="41"/>
      <c r="BA36" s="41">
        <v>18</v>
      </c>
      <c r="BB36" s="98">
        <v>14</v>
      </c>
      <c r="BC36" s="98">
        <v>906.04</v>
      </c>
      <c r="BD36" s="98">
        <f t="shared" ref="BD36:BD67" si="42">BB36-BA36</f>
        <v>-4</v>
      </c>
      <c r="BE36" s="98">
        <f>BC36*0.04</f>
        <v>36.2416</v>
      </c>
      <c r="BF36" s="98">
        <f>BD36*0.5</f>
        <v>-2</v>
      </c>
      <c r="BG36" s="41">
        <v>30</v>
      </c>
      <c r="BH36" s="41">
        <v>62</v>
      </c>
      <c r="BI36" s="41">
        <v>1383.87</v>
      </c>
      <c r="BJ36" s="41">
        <f t="shared" ref="BJ36:BJ67" si="43">BH36-BG36</f>
        <v>32</v>
      </c>
      <c r="BK36" s="41">
        <f>BI36*0.06</f>
        <v>83.0322</v>
      </c>
      <c r="BL36" s="41"/>
      <c r="BM36" s="41">
        <v>109</v>
      </c>
      <c r="BN36" s="41">
        <v>176</v>
      </c>
      <c r="BO36" s="41">
        <v>12740</v>
      </c>
      <c r="BP36" s="41">
        <f t="shared" ref="BP36:BP67" si="44">BN36-BM36</f>
        <v>67</v>
      </c>
      <c r="BQ36" s="41">
        <f>BO36*0.06</f>
        <v>764.4</v>
      </c>
      <c r="BR36" s="41"/>
      <c r="BS36" s="26">
        <v>35</v>
      </c>
      <c r="BT36" s="101">
        <v>37</v>
      </c>
      <c r="BU36" s="101">
        <f t="shared" ref="BU36:BU67" si="45">BT36-BS36</f>
        <v>2</v>
      </c>
      <c r="BV36" s="101"/>
      <c r="BW36" s="101">
        <f t="shared" ref="BW36:BW67" si="46">ROUND(J36+P36+W36+AG36+AM36+AS36+AY36+BY36+BE36+BK36+BQ36,2)</f>
        <v>11166.99</v>
      </c>
      <c r="BX36" s="101">
        <f t="shared" ref="BX36:BX67" si="47">ROUND(K36+Q36+X36+AB36+AH36+AN36+AT36+AZ36+BF36+BL36+BR36+BV36,0)</f>
        <v>-108</v>
      </c>
    </row>
    <row r="37" s="71" customFormat="1" customHeight="1" spans="1:76">
      <c r="A37" s="25">
        <v>35</v>
      </c>
      <c r="B37" s="25">
        <v>571</v>
      </c>
      <c r="C37" s="81" t="s">
        <v>119</v>
      </c>
      <c r="D37" s="25" t="s">
        <v>77</v>
      </c>
      <c r="E37" s="25" t="s">
        <v>120</v>
      </c>
      <c r="F37" s="26">
        <v>179</v>
      </c>
      <c r="G37" s="82">
        <v>142</v>
      </c>
      <c r="H37" s="82">
        <f t="shared" si="33"/>
        <v>-37</v>
      </c>
      <c r="I37" s="82">
        <v>7797</v>
      </c>
      <c r="J37" s="82">
        <f>I37*0.03</f>
        <v>233.91</v>
      </c>
      <c r="K37" s="82">
        <f>H37*1</f>
        <v>-37</v>
      </c>
      <c r="L37" s="26">
        <v>31</v>
      </c>
      <c r="M37" s="89">
        <v>41</v>
      </c>
      <c r="N37" s="26">
        <f t="shared" si="34"/>
        <v>10</v>
      </c>
      <c r="O37" s="26">
        <v>3472</v>
      </c>
      <c r="P37" s="26">
        <f>O37*0.04</f>
        <v>138.88</v>
      </c>
      <c r="Q37" s="26"/>
      <c r="R37" s="26">
        <v>9</v>
      </c>
      <c r="S37" s="26">
        <v>22</v>
      </c>
      <c r="T37" s="26">
        <v>961.13</v>
      </c>
      <c r="U37" s="26">
        <v>712.38</v>
      </c>
      <c r="V37" s="26">
        <f t="shared" si="35"/>
        <v>13</v>
      </c>
      <c r="W37" s="26">
        <f t="shared" si="32"/>
        <v>59.8166</v>
      </c>
      <c r="X37" s="26"/>
      <c r="Y37" s="26">
        <v>8</v>
      </c>
      <c r="Z37" s="26">
        <v>4</v>
      </c>
      <c r="AA37" s="26">
        <f t="shared" si="36"/>
        <v>-4</v>
      </c>
      <c r="AB37" s="26">
        <f>AA37*2</f>
        <v>-8</v>
      </c>
      <c r="AC37" s="26">
        <v>15</v>
      </c>
      <c r="AD37" s="92">
        <v>13</v>
      </c>
      <c r="AE37" s="26">
        <v>174.18</v>
      </c>
      <c r="AF37" s="26">
        <f t="shared" si="37"/>
        <v>-2</v>
      </c>
      <c r="AG37" s="26">
        <f>AE37*0.02</f>
        <v>3.4836</v>
      </c>
      <c r="AH37" s="26">
        <f>AF37*0.05</f>
        <v>-0.1</v>
      </c>
      <c r="AI37" s="26">
        <v>7</v>
      </c>
      <c r="AJ37" s="26">
        <v>12</v>
      </c>
      <c r="AK37" s="26">
        <v>1064</v>
      </c>
      <c r="AL37" s="26">
        <f t="shared" si="38"/>
        <v>5</v>
      </c>
      <c r="AM37" s="26">
        <f>AK37*0.03</f>
        <v>31.92</v>
      </c>
      <c r="AN37" s="26"/>
      <c r="AO37" s="22">
        <v>10053</v>
      </c>
      <c r="AP37" s="26">
        <v>9825.88</v>
      </c>
      <c r="AQ37" s="26">
        <v>475</v>
      </c>
      <c r="AR37" s="26">
        <f t="shared" si="39"/>
        <v>-227.120000000001</v>
      </c>
      <c r="AS37" s="26">
        <f t="shared" si="40"/>
        <v>475</v>
      </c>
      <c r="AT37" s="26">
        <f>AR37*0.05</f>
        <v>-11.356</v>
      </c>
      <c r="AU37" s="41">
        <v>13</v>
      </c>
      <c r="AV37" s="41">
        <v>12</v>
      </c>
      <c r="AW37" s="98">
        <v>283.88</v>
      </c>
      <c r="AX37" s="41">
        <f t="shared" si="41"/>
        <v>-1</v>
      </c>
      <c r="AY37" s="41">
        <f t="shared" ref="AY37:AY46" si="48">AW37*0.03</f>
        <v>8.5164</v>
      </c>
      <c r="AZ37" s="41">
        <f t="shared" ref="AZ37:AZ46" si="49">AX37*0.5</f>
        <v>-0.5</v>
      </c>
      <c r="BA37" s="41">
        <v>11</v>
      </c>
      <c r="BB37" s="98">
        <v>9</v>
      </c>
      <c r="BC37" s="98">
        <v>499.76</v>
      </c>
      <c r="BD37" s="98">
        <f t="shared" si="42"/>
        <v>-2</v>
      </c>
      <c r="BE37" s="98">
        <f>BC37*0.04</f>
        <v>19.9904</v>
      </c>
      <c r="BF37" s="98">
        <f>BD37*0.5</f>
        <v>-1</v>
      </c>
      <c r="BG37" s="41">
        <v>20</v>
      </c>
      <c r="BH37" s="41">
        <v>34</v>
      </c>
      <c r="BI37" s="41">
        <v>731.78</v>
      </c>
      <c r="BJ37" s="41">
        <f t="shared" si="43"/>
        <v>14</v>
      </c>
      <c r="BK37" s="41">
        <f>BI37*0.06</f>
        <v>43.9068</v>
      </c>
      <c r="BL37" s="41"/>
      <c r="BM37" s="41">
        <v>27</v>
      </c>
      <c r="BN37" s="41">
        <v>0</v>
      </c>
      <c r="BO37" s="41">
        <v>0</v>
      </c>
      <c r="BP37" s="41">
        <f t="shared" si="44"/>
        <v>-27</v>
      </c>
      <c r="BQ37" s="41"/>
      <c r="BR37" s="41">
        <f>BP37*1</f>
        <v>-27</v>
      </c>
      <c r="BS37" s="26">
        <v>23</v>
      </c>
      <c r="BT37" s="101">
        <v>2</v>
      </c>
      <c r="BU37" s="101">
        <f t="shared" si="45"/>
        <v>-21</v>
      </c>
      <c r="BV37" s="101">
        <f t="shared" ref="BV37:BV42" si="50">BU37*1</f>
        <v>-21</v>
      </c>
      <c r="BW37" s="101">
        <f t="shared" si="46"/>
        <v>1015.42</v>
      </c>
      <c r="BX37" s="101">
        <f t="shared" si="47"/>
        <v>-106</v>
      </c>
    </row>
    <row r="38" s="71" customFormat="1" customHeight="1" spans="1:76">
      <c r="A38" s="25">
        <v>36</v>
      </c>
      <c r="B38" s="25">
        <v>707</v>
      </c>
      <c r="C38" s="81" t="s">
        <v>121</v>
      </c>
      <c r="D38" s="25" t="s">
        <v>77</v>
      </c>
      <c r="E38" s="25" t="s">
        <v>120</v>
      </c>
      <c r="F38" s="26">
        <v>226</v>
      </c>
      <c r="G38" s="82">
        <v>227</v>
      </c>
      <c r="H38" s="82">
        <f t="shared" si="33"/>
        <v>1</v>
      </c>
      <c r="I38" s="82">
        <v>12364.28</v>
      </c>
      <c r="J38" s="82">
        <f>I38*0.04</f>
        <v>494.5712</v>
      </c>
      <c r="K38" s="82"/>
      <c r="L38" s="26">
        <v>24</v>
      </c>
      <c r="M38" s="89">
        <v>46</v>
      </c>
      <c r="N38" s="26">
        <f t="shared" si="34"/>
        <v>22</v>
      </c>
      <c r="O38" s="26">
        <v>4144</v>
      </c>
      <c r="P38" s="26">
        <f>O38*0.04</f>
        <v>165.76</v>
      </c>
      <c r="Q38" s="26"/>
      <c r="R38" s="26">
        <v>11</v>
      </c>
      <c r="S38" s="26">
        <v>15</v>
      </c>
      <c r="T38" s="26">
        <v>703.58</v>
      </c>
      <c r="U38" s="26">
        <v>478.58</v>
      </c>
      <c r="V38" s="26">
        <f t="shared" si="35"/>
        <v>4</v>
      </c>
      <c r="W38" s="26">
        <f t="shared" si="32"/>
        <v>42.5006</v>
      </c>
      <c r="X38" s="26"/>
      <c r="Y38" s="26">
        <v>10</v>
      </c>
      <c r="Z38" s="26">
        <v>1</v>
      </c>
      <c r="AA38" s="26">
        <f t="shared" si="36"/>
        <v>-9</v>
      </c>
      <c r="AB38" s="26">
        <f>AA38*2</f>
        <v>-18</v>
      </c>
      <c r="AC38" s="26">
        <v>12</v>
      </c>
      <c r="AD38" s="92">
        <v>10.4</v>
      </c>
      <c r="AE38" s="26">
        <v>143.72</v>
      </c>
      <c r="AF38" s="26">
        <f t="shared" si="37"/>
        <v>-1.6</v>
      </c>
      <c r="AG38" s="26">
        <f>AE38*0.02</f>
        <v>2.8744</v>
      </c>
      <c r="AH38" s="26">
        <f>AF38*0.05</f>
        <v>-0.08</v>
      </c>
      <c r="AI38" s="26">
        <v>7</v>
      </c>
      <c r="AJ38" s="26">
        <v>6</v>
      </c>
      <c r="AK38" s="26">
        <v>504</v>
      </c>
      <c r="AL38" s="26">
        <f t="shared" si="38"/>
        <v>-1</v>
      </c>
      <c r="AM38" s="26">
        <f>AK38*0.02</f>
        <v>10.08</v>
      </c>
      <c r="AN38" s="26">
        <f>AL38*0.5</f>
        <v>-0.5</v>
      </c>
      <c r="AO38" s="22">
        <v>2887</v>
      </c>
      <c r="AP38" s="26">
        <v>6638.46000000001</v>
      </c>
      <c r="AQ38" s="26">
        <v>258</v>
      </c>
      <c r="AR38" s="26">
        <f t="shared" si="39"/>
        <v>3751.46000000001</v>
      </c>
      <c r="AS38" s="26">
        <f t="shared" si="40"/>
        <v>258</v>
      </c>
      <c r="AT38" s="22"/>
      <c r="AU38" s="41">
        <v>13</v>
      </c>
      <c r="AV38" s="41">
        <v>5</v>
      </c>
      <c r="AW38" s="98">
        <v>120.28</v>
      </c>
      <c r="AX38" s="41">
        <f t="shared" si="41"/>
        <v>-8</v>
      </c>
      <c r="AY38" s="41">
        <f t="shared" si="48"/>
        <v>3.6084</v>
      </c>
      <c r="AZ38" s="41">
        <f t="shared" si="49"/>
        <v>-4</v>
      </c>
      <c r="BA38" s="41">
        <v>8</v>
      </c>
      <c r="BB38" s="98">
        <v>15</v>
      </c>
      <c r="BC38" s="98">
        <v>925.42</v>
      </c>
      <c r="BD38" s="98">
        <f t="shared" si="42"/>
        <v>7</v>
      </c>
      <c r="BE38" s="98">
        <f>BC38*0.05</f>
        <v>46.271</v>
      </c>
      <c r="BF38" s="98"/>
      <c r="BG38" s="41">
        <v>20</v>
      </c>
      <c r="BH38" s="41">
        <v>12</v>
      </c>
      <c r="BI38" s="41">
        <v>274.34</v>
      </c>
      <c r="BJ38" s="41">
        <f t="shared" si="43"/>
        <v>-8</v>
      </c>
      <c r="BK38" s="41">
        <f>BI38*0.05</f>
        <v>13.717</v>
      </c>
      <c r="BL38" s="41">
        <f>BJ38*0.5</f>
        <v>-4</v>
      </c>
      <c r="BM38" s="41">
        <v>20</v>
      </c>
      <c r="BN38" s="41">
        <v>12</v>
      </c>
      <c r="BO38" s="41">
        <v>882.02</v>
      </c>
      <c r="BP38" s="41">
        <f t="shared" si="44"/>
        <v>-8</v>
      </c>
      <c r="BQ38" s="41">
        <f>BO38*0.05</f>
        <v>44.101</v>
      </c>
      <c r="BR38" s="41">
        <f>BP38*1</f>
        <v>-8</v>
      </c>
      <c r="BS38" s="26">
        <v>23</v>
      </c>
      <c r="BT38" s="101">
        <v>1</v>
      </c>
      <c r="BU38" s="101">
        <f t="shared" si="45"/>
        <v>-22</v>
      </c>
      <c r="BV38" s="101">
        <f t="shared" si="50"/>
        <v>-22</v>
      </c>
      <c r="BW38" s="101">
        <f t="shared" si="46"/>
        <v>1081.48</v>
      </c>
      <c r="BX38" s="101">
        <f t="shared" si="47"/>
        <v>-57</v>
      </c>
    </row>
    <row r="39" s="71" customFormat="1" customHeight="1" spans="1:76">
      <c r="A39" s="25">
        <v>37</v>
      </c>
      <c r="B39" s="25">
        <v>712</v>
      </c>
      <c r="C39" s="81" t="s">
        <v>122</v>
      </c>
      <c r="D39" s="25" t="s">
        <v>77</v>
      </c>
      <c r="E39" s="25" t="s">
        <v>120</v>
      </c>
      <c r="F39" s="26">
        <v>214</v>
      </c>
      <c r="G39" s="82">
        <v>188</v>
      </c>
      <c r="H39" s="82">
        <f t="shared" si="33"/>
        <v>-26</v>
      </c>
      <c r="I39" s="82">
        <v>10250.99</v>
      </c>
      <c r="J39" s="82">
        <f t="shared" ref="J39:J44" si="51">I39*0.03</f>
        <v>307.5297</v>
      </c>
      <c r="K39" s="82">
        <f t="shared" ref="K39:K44" si="52">H39*1</f>
        <v>-26</v>
      </c>
      <c r="L39" s="26">
        <v>28</v>
      </c>
      <c r="M39" s="89">
        <v>20</v>
      </c>
      <c r="N39" s="26">
        <f t="shared" si="34"/>
        <v>-8</v>
      </c>
      <c r="O39" s="26">
        <v>1904</v>
      </c>
      <c r="P39" s="26">
        <f>O39*0.03</f>
        <v>57.12</v>
      </c>
      <c r="Q39" s="26">
        <f>N39*1</f>
        <v>-8</v>
      </c>
      <c r="R39" s="26">
        <v>7</v>
      </c>
      <c r="S39" s="26">
        <v>25</v>
      </c>
      <c r="T39" s="26">
        <v>1100</v>
      </c>
      <c r="U39" s="26">
        <v>875</v>
      </c>
      <c r="V39" s="26">
        <f t="shared" si="35"/>
        <v>18</v>
      </c>
      <c r="W39" s="26">
        <f t="shared" si="32"/>
        <v>70.25</v>
      </c>
      <c r="X39" s="26"/>
      <c r="Y39" s="26">
        <v>12</v>
      </c>
      <c r="Z39" s="26">
        <v>20</v>
      </c>
      <c r="AA39" s="26">
        <f t="shared" si="36"/>
        <v>8</v>
      </c>
      <c r="AB39" s="26"/>
      <c r="AC39" s="26">
        <v>14</v>
      </c>
      <c r="AD39" s="92">
        <v>14</v>
      </c>
      <c r="AE39" s="26">
        <v>196.88</v>
      </c>
      <c r="AF39" s="26">
        <f t="shared" si="37"/>
        <v>0</v>
      </c>
      <c r="AG39" s="26">
        <f>AD39*1</f>
        <v>14</v>
      </c>
      <c r="AH39" s="26"/>
      <c r="AI39" s="26">
        <v>7</v>
      </c>
      <c r="AJ39" s="26">
        <v>31</v>
      </c>
      <c r="AK39" s="26">
        <v>2672.54</v>
      </c>
      <c r="AL39" s="26">
        <f t="shared" si="38"/>
        <v>24</v>
      </c>
      <c r="AM39" s="26">
        <f>AK39*0.03</f>
        <v>80.1762</v>
      </c>
      <c r="AN39" s="26"/>
      <c r="AO39" s="22">
        <v>9553</v>
      </c>
      <c r="AP39" s="26">
        <v>16250.86</v>
      </c>
      <c r="AQ39" s="26">
        <v>803</v>
      </c>
      <c r="AR39" s="26">
        <f t="shared" si="39"/>
        <v>6697.86</v>
      </c>
      <c r="AS39" s="26">
        <f t="shared" si="40"/>
        <v>803</v>
      </c>
      <c r="AT39" s="22"/>
      <c r="AU39" s="41">
        <v>13</v>
      </c>
      <c r="AV39" s="41">
        <v>12</v>
      </c>
      <c r="AW39" s="98">
        <v>297.6</v>
      </c>
      <c r="AX39" s="41">
        <f t="shared" si="41"/>
        <v>-1</v>
      </c>
      <c r="AY39" s="41">
        <f t="shared" si="48"/>
        <v>8.928</v>
      </c>
      <c r="AZ39" s="41">
        <f t="shared" si="49"/>
        <v>-0.5</v>
      </c>
      <c r="BA39" s="41">
        <v>6</v>
      </c>
      <c r="BB39" s="98">
        <v>4</v>
      </c>
      <c r="BC39" s="98">
        <v>243</v>
      </c>
      <c r="BD39" s="98">
        <f t="shared" si="42"/>
        <v>-2</v>
      </c>
      <c r="BE39" s="98">
        <f>BC39*0.04</f>
        <v>9.72</v>
      </c>
      <c r="BF39" s="98">
        <f>BD39*0.5</f>
        <v>-1</v>
      </c>
      <c r="BG39" s="41">
        <v>20</v>
      </c>
      <c r="BH39" s="41">
        <v>36</v>
      </c>
      <c r="BI39" s="41">
        <v>836.79</v>
      </c>
      <c r="BJ39" s="41">
        <f t="shared" si="43"/>
        <v>16</v>
      </c>
      <c r="BK39" s="41">
        <f>BI39*0.06</f>
        <v>50.2074</v>
      </c>
      <c r="BL39" s="41"/>
      <c r="BM39" s="41">
        <v>24</v>
      </c>
      <c r="BN39" s="41">
        <v>24</v>
      </c>
      <c r="BO39" s="41">
        <v>1862</v>
      </c>
      <c r="BP39" s="41">
        <f t="shared" si="44"/>
        <v>0</v>
      </c>
      <c r="BQ39" s="41">
        <f>BO39*0.06</f>
        <v>111.72</v>
      </c>
      <c r="BR39" s="41"/>
      <c r="BS39" s="26">
        <v>23</v>
      </c>
      <c r="BT39" s="101">
        <v>20</v>
      </c>
      <c r="BU39" s="101">
        <f t="shared" si="45"/>
        <v>-3</v>
      </c>
      <c r="BV39" s="101">
        <f t="shared" si="50"/>
        <v>-3</v>
      </c>
      <c r="BW39" s="101">
        <f t="shared" si="46"/>
        <v>1512.65</v>
      </c>
      <c r="BX39" s="101">
        <f t="shared" si="47"/>
        <v>-39</v>
      </c>
    </row>
    <row r="40" s="71" customFormat="1" customHeight="1" spans="1:76">
      <c r="A40" s="25">
        <v>38</v>
      </c>
      <c r="B40" s="25">
        <v>750</v>
      </c>
      <c r="C40" s="81" t="s">
        <v>123</v>
      </c>
      <c r="D40" s="25" t="s">
        <v>77</v>
      </c>
      <c r="E40" s="25" t="s">
        <v>120</v>
      </c>
      <c r="F40" s="26">
        <v>284</v>
      </c>
      <c r="G40" s="82">
        <v>235</v>
      </c>
      <c r="H40" s="82">
        <f t="shared" si="33"/>
        <v>-49</v>
      </c>
      <c r="I40" s="82">
        <v>13102.51</v>
      </c>
      <c r="J40" s="82">
        <f t="shared" si="51"/>
        <v>393.0753</v>
      </c>
      <c r="K40" s="82">
        <f t="shared" si="52"/>
        <v>-49</v>
      </c>
      <c r="L40" s="26">
        <v>40</v>
      </c>
      <c r="M40" s="89">
        <v>56</v>
      </c>
      <c r="N40" s="26">
        <f t="shared" si="34"/>
        <v>16</v>
      </c>
      <c r="O40" s="26">
        <v>4480</v>
      </c>
      <c r="P40" s="26">
        <f>O40*0.04</f>
        <v>179.2</v>
      </c>
      <c r="Q40" s="26"/>
      <c r="R40" s="26">
        <v>15</v>
      </c>
      <c r="S40" s="26">
        <v>36</v>
      </c>
      <c r="T40" s="26">
        <v>1615</v>
      </c>
      <c r="U40" s="26">
        <v>1360</v>
      </c>
      <c r="V40" s="26">
        <f t="shared" si="35"/>
        <v>21</v>
      </c>
      <c r="W40" s="26">
        <f t="shared" si="32"/>
        <v>105.4</v>
      </c>
      <c r="X40" s="26"/>
      <c r="Y40" s="26">
        <v>13</v>
      </c>
      <c r="Z40" s="26">
        <v>22</v>
      </c>
      <c r="AA40" s="26">
        <f t="shared" si="36"/>
        <v>9</v>
      </c>
      <c r="AB40" s="26"/>
      <c r="AC40" s="26">
        <v>18</v>
      </c>
      <c r="AD40" s="92">
        <v>21</v>
      </c>
      <c r="AE40" s="26">
        <v>293.3</v>
      </c>
      <c r="AF40" s="26">
        <f t="shared" si="37"/>
        <v>3</v>
      </c>
      <c r="AG40" s="26">
        <f>AD40*1</f>
        <v>21</v>
      </c>
      <c r="AH40" s="26"/>
      <c r="AI40" s="26">
        <v>7</v>
      </c>
      <c r="AJ40" s="26">
        <v>11</v>
      </c>
      <c r="AK40" s="26">
        <v>1064</v>
      </c>
      <c r="AL40" s="26">
        <f t="shared" si="38"/>
        <v>4</v>
      </c>
      <c r="AM40" s="26">
        <f>AK40*0.03</f>
        <v>31.92</v>
      </c>
      <c r="AN40" s="26"/>
      <c r="AO40" s="22">
        <v>8242</v>
      </c>
      <c r="AP40" s="26">
        <v>18368</v>
      </c>
      <c r="AQ40" s="26">
        <v>1043</v>
      </c>
      <c r="AR40" s="26">
        <f t="shared" si="39"/>
        <v>10126</v>
      </c>
      <c r="AS40" s="26">
        <f t="shared" si="40"/>
        <v>1043</v>
      </c>
      <c r="AT40" s="22"/>
      <c r="AU40" s="41">
        <v>13</v>
      </c>
      <c r="AV40" s="41">
        <v>9</v>
      </c>
      <c r="AW40" s="98">
        <v>213.28</v>
      </c>
      <c r="AX40" s="41">
        <f t="shared" si="41"/>
        <v>-4</v>
      </c>
      <c r="AY40" s="41">
        <f t="shared" si="48"/>
        <v>6.3984</v>
      </c>
      <c r="AZ40" s="41">
        <f t="shared" si="49"/>
        <v>-2</v>
      </c>
      <c r="BA40" s="41">
        <v>11</v>
      </c>
      <c r="BB40" s="98">
        <v>23</v>
      </c>
      <c r="BC40" s="98">
        <v>1244.25</v>
      </c>
      <c r="BD40" s="98">
        <f t="shared" si="42"/>
        <v>12</v>
      </c>
      <c r="BE40" s="98">
        <f>BC40*0.05</f>
        <v>62.2125</v>
      </c>
      <c r="BF40" s="98"/>
      <c r="BG40" s="41">
        <v>20</v>
      </c>
      <c r="BH40" s="41">
        <v>23</v>
      </c>
      <c r="BI40" s="41">
        <v>552.3</v>
      </c>
      <c r="BJ40" s="41">
        <f t="shared" si="43"/>
        <v>3</v>
      </c>
      <c r="BK40" s="41">
        <f>BI40*0.06</f>
        <v>33.138</v>
      </c>
      <c r="BL40" s="41"/>
      <c r="BM40" s="41">
        <v>24</v>
      </c>
      <c r="BN40" s="41">
        <v>17</v>
      </c>
      <c r="BO40" s="41">
        <v>1274</v>
      </c>
      <c r="BP40" s="41">
        <f t="shared" si="44"/>
        <v>-7</v>
      </c>
      <c r="BQ40" s="41">
        <f>BO40*0.05</f>
        <v>63.7</v>
      </c>
      <c r="BR40" s="41">
        <f>BP40*1</f>
        <v>-7</v>
      </c>
      <c r="BS40" s="26">
        <v>31</v>
      </c>
      <c r="BT40" s="101">
        <v>19</v>
      </c>
      <c r="BU40" s="101">
        <f t="shared" si="45"/>
        <v>-12</v>
      </c>
      <c r="BV40" s="101">
        <f t="shared" si="50"/>
        <v>-12</v>
      </c>
      <c r="BW40" s="101">
        <f t="shared" si="46"/>
        <v>1939.04</v>
      </c>
      <c r="BX40" s="101">
        <f t="shared" si="47"/>
        <v>-70</v>
      </c>
    </row>
    <row r="41" s="71" customFormat="1" customHeight="1" spans="1:76">
      <c r="A41" s="25">
        <v>39</v>
      </c>
      <c r="B41" s="25">
        <v>387</v>
      </c>
      <c r="C41" s="81" t="s">
        <v>124</v>
      </c>
      <c r="D41" s="25" t="s">
        <v>84</v>
      </c>
      <c r="E41" s="25" t="s">
        <v>120</v>
      </c>
      <c r="F41" s="26">
        <v>190</v>
      </c>
      <c r="G41" s="82">
        <v>144</v>
      </c>
      <c r="H41" s="82">
        <f t="shared" si="33"/>
        <v>-46</v>
      </c>
      <c r="I41" s="82">
        <v>7728</v>
      </c>
      <c r="J41" s="82">
        <f t="shared" si="51"/>
        <v>231.84</v>
      </c>
      <c r="K41" s="82">
        <f t="shared" si="52"/>
        <v>-46</v>
      </c>
      <c r="L41" s="26">
        <v>16</v>
      </c>
      <c r="M41" s="89">
        <v>24</v>
      </c>
      <c r="N41" s="26">
        <f t="shared" si="34"/>
        <v>8</v>
      </c>
      <c r="O41" s="26">
        <v>2014.47</v>
      </c>
      <c r="P41" s="26">
        <f>O41*0.04</f>
        <v>80.5788</v>
      </c>
      <c r="Q41" s="26"/>
      <c r="R41" s="26">
        <v>10</v>
      </c>
      <c r="S41" s="26">
        <v>14</v>
      </c>
      <c r="T41" s="26">
        <v>690</v>
      </c>
      <c r="U41" s="26">
        <v>390</v>
      </c>
      <c r="V41" s="26">
        <f t="shared" si="35"/>
        <v>4</v>
      </c>
      <c r="W41" s="26">
        <f t="shared" si="32"/>
        <v>39.3</v>
      </c>
      <c r="X41" s="26"/>
      <c r="Y41" s="26">
        <v>6</v>
      </c>
      <c r="Z41" s="26">
        <v>7</v>
      </c>
      <c r="AA41" s="26">
        <f t="shared" si="36"/>
        <v>1</v>
      </c>
      <c r="AB41" s="26"/>
      <c r="AC41" s="26">
        <v>15</v>
      </c>
      <c r="AD41" s="92">
        <v>13</v>
      </c>
      <c r="AE41" s="26">
        <v>188.04</v>
      </c>
      <c r="AF41" s="26">
        <f t="shared" si="37"/>
        <v>-2</v>
      </c>
      <c r="AG41" s="26">
        <f>AE41*0.02</f>
        <v>3.7608</v>
      </c>
      <c r="AH41" s="26">
        <f>AF41*0.05</f>
        <v>-0.1</v>
      </c>
      <c r="AI41" s="26">
        <v>7</v>
      </c>
      <c r="AJ41" s="26">
        <v>3</v>
      </c>
      <c r="AK41" s="26">
        <v>280</v>
      </c>
      <c r="AL41" s="26">
        <f t="shared" si="38"/>
        <v>-4</v>
      </c>
      <c r="AM41" s="26">
        <f>AK41*0.02</f>
        <v>5.6</v>
      </c>
      <c r="AN41" s="26">
        <f>AL41*0.5</f>
        <v>-2</v>
      </c>
      <c r="AO41" s="22">
        <v>3603</v>
      </c>
      <c r="AP41" s="26">
        <v>3834.61</v>
      </c>
      <c r="AQ41" s="26">
        <v>201</v>
      </c>
      <c r="AR41" s="26">
        <f t="shared" si="39"/>
        <v>231.61</v>
      </c>
      <c r="AS41" s="26">
        <f t="shared" si="40"/>
        <v>201</v>
      </c>
      <c r="AT41" s="22"/>
      <c r="AU41" s="41">
        <v>12</v>
      </c>
      <c r="AV41" s="41">
        <v>1</v>
      </c>
      <c r="AW41" s="98">
        <v>24.8</v>
      </c>
      <c r="AX41" s="41">
        <f t="shared" si="41"/>
        <v>-11</v>
      </c>
      <c r="AY41" s="41">
        <f t="shared" si="48"/>
        <v>0.744</v>
      </c>
      <c r="AZ41" s="41">
        <f t="shared" si="49"/>
        <v>-5.5</v>
      </c>
      <c r="BA41" s="41">
        <v>7</v>
      </c>
      <c r="BB41" s="98">
        <v>3</v>
      </c>
      <c r="BC41" s="98">
        <v>184</v>
      </c>
      <c r="BD41" s="98">
        <f t="shared" si="42"/>
        <v>-4</v>
      </c>
      <c r="BE41" s="98">
        <f>BC41*0.04</f>
        <v>7.36</v>
      </c>
      <c r="BF41" s="98">
        <f>BD41*0.5</f>
        <v>-2</v>
      </c>
      <c r="BG41" s="41">
        <v>18</v>
      </c>
      <c r="BH41" s="41">
        <v>5</v>
      </c>
      <c r="BI41" s="41">
        <v>121.05</v>
      </c>
      <c r="BJ41" s="41">
        <f t="shared" si="43"/>
        <v>-13</v>
      </c>
      <c r="BK41" s="41">
        <f>BI41*0.05</f>
        <v>6.0525</v>
      </c>
      <c r="BL41" s="41">
        <f>BJ41*0.5</f>
        <v>-6.5</v>
      </c>
      <c r="BM41" s="41">
        <v>18</v>
      </c>
      <c r="BN41" s="41">
        <v>-3</v>
      </c>
      <c r="BO41" s="41">
        <v>-196</v>
      </c>
      <c r="BP41" s="41">
        <f t="shared" si="44"/>
        <v>-21</v>
      </c>
      <c r="BQ41" s="41">
        <f>BO41*0.05</f>
        <v>-9.8</v>
      </c>
      <c r="BR41" s="41">
        <f>BP41*1</f>
        <v>-21</v>
      </c>
      <c r="BS41" s="26">
        <v>12</v>
      </c>
      <c r="BT41" s="101">
        <v>7</v>
      </c>
      <c r="BU41" s="101">
        <f t="shared" si="45"/>
        <v>-5</v>
      </c>
      <c r="BV41" s="101">
        <f t="shared" si="50"/>
        <v>-5</v>
      </c>
      <c r="BW41" s="101">
        <f t="shared" si="46"/>
        <v>566.44</v>
      </c>
      <c r="BX41" s="101">
        <f t="shared" si="47"/>
        <v>-88</v>
      </c>
    </row>
    <row r="42" s="71" customFormat="1" customHeight="1" spans="1:76">
      <c r="A42" s="25">
        <v>40</v>
      </c>
      <c r="B42" s="25">
        <v>377</v>
      </c>
      <c r="C42" s="81" t="s">
        <v>125</v>
      </c>
      <c r="D42" s="25" t="s">
        <v>84</v>
      </c>
      <c r="E42" s="25" t="s">
        <v>120</v>
      </c>
      <c r="F42" s="26">
        <v>186</v>
      </c>
      <c r="G42" s="82">
        <v>123</v>
      </c>
      <c r="H42" s="82">
        <f t="shared" si="33"/>
        <v>-63</v>
      </c>
      <c r="I42" s="82">
        <v>6823.46</v>
      </c>
      <c r="J42" s="82">
        <f t="shared" si="51"/>
        <v>204.7038</v>
      </c>
      <c r="K42" s="82">
        <f t="shared" si="52"/>
        <v>-63</v>
      </c>
      <c r="L42" s="26">
        <v>16</v>
      </c>
      <c r="M42" s="89">
        <v>11</v>
      </c>
      <c r="N42" s="26">
        <f t="shared" si="34"/>
        <v>-5</v>
      </c>
      <c r="O42" s="26">
        <v>1008</v>
      </c>
      <c r="P42" s="26">
        <f>O42*0.03</f>
        <v>30.24</v>
      </c>
      <c r="Q42" s="26">
        <f>N42*1</f>
        <v>-5</v>
      </c>
      <c r="R42" s="26">
        <v>8</v>
      </c>
      <c r="S42" s="26">
        <v>8</v>
      </c>
      <c r="T42" s="26">
        <v>463</v>
      </c>
      <c r="U42" s="26">
        <v>163</v>
      </c>
      <c r="V42" s="26">
        <f t="shared" si="35"/>
        <v>0</v>
      </c>
      <c r="W42" s="26">
        <f t="shared" si="32"/>
        <v>23.41</v>
      </c>
      <c r="X42" s="26"/>
      <c r="Y42" s="26">
        <v>6</v>
      </c>
      <c r="Z42" s="26">
        <v>8</v>
      </c>
      <c r="AA42" s="26">
        <f t="shared" si="36"/>
        <v>2</v>
      </c>
      <c r="AB42" s="26"/>
      <c r="AC42" s="26">
        <v>15</v>
      </c>
      <c r="AD42" s="92">
        <v>13</v>
      </c>
      <c r="AE42" s="26">
        <v>179.19</v>
      </c>
      <c r="AF42" s="26">
        <f t="shared" si="37"/>
        <v>-2</v>
      </c>
      <c r="AG42" s="26">
        <f>AE42*0.02</f>
        <v>3.5838</v>
      </c>
      <c r="AH42" s="26">
        <f>AF42*0.05</f>
        <v>-0.1</v>
      </c>
      <c r="AI42" s="26">
        <v>7</v>
      </c>
      <c r="AJ42" s="26">
        <v>1</v>
      </c>
      <c r="AK42" s="26">
        <v>112</v>
      </c>
      <c r="AL42" s="26">
        <f t="shared" si="38"/>
        <v>-6</v>
      </c>
      <c r="AM42" s="26">
        <f>AK42*0.02</f>
        <v>2.24</v>
      </c>
      <c r="AN42" s="26">
        <f>AL42*0.5</f>
        <v>-3</v>
      </c>
      <c r="AO42" s="22">
        <v>5512</v>
      </c>
      <c r="AP42" s="26">
        <v>8234.48000000001</v>
      </c>
      <c r="AQ42" s="26">
        <v>380</v>
      </c>
      <c r="AR42" s="26">
        <f t="shared" si="39"/>
        <v>2722.48000000001</v>
      </c>
      <c r="AS42" s="26">
        <f t="shared" si="40"/>
        <v>380</v>
      </c>
      <c r="AT42" s="22"/>
      <c r="AU42" s="41">
        <v>12</v>
      </c>
      <c r="AV42" s="41">
        <v>7</v>
      </c>
      <c r="AW42" s="98">
        <v>169.5</v>
      </c>
      <c r="AX42" s="41">
        <f t="shared" si="41"/>
        <v>-5</v>
      </c>
      <c r="AY42" s="41">
        <f t="shared" si="48"/>
        <v>5.085</v>
      </c>
      <c r="AZ42" s="41">
        <f t="shared" si="49"/>
        <v>-2.5</v>
      </c>
      <c r="BA42" s="41">
        <v>8</v>
      </c>
      <c r="BB42" s="98">
        <v>5</v>
      </c>
      <c r="BC42" s="98">
        <v>267.09</v>
      </c>
      <c r="BD42" s="98">
        <f t="shared" si="42"/>
        <v>-3</v>
      </c>
      <c r="BE42" s="98">
        <f>BC42*0.04</f>
        <v>10.6836</v>
      </c>
      <c r="BF42" s="98">
        <f>BD42*0.5</f>
        <v>-1.5</v>
      </c>
      <c r="BG42" s="41">
        <v>18</v>
      </c>
      <c r="BH42" s="41">
        <v>18</v>
      </c>
      <c r="BI42" s="41">
        <v>463.45</v>
      </c>
      <c r="BJ42" s="41">
        <f t="shared" si="43"/>
        <v>0</v>
      </c>
      <c r="BK42" s="41">
        <f>BI42*0.06</f>
        <v>27.807</v>
      </c>
      <c r="BL42" s="41"/>
      <c r="BM42" s="41">
        <v>22</v>
      </c>
      <c r="BN42" s="41">
        <v>5</v>
      </c>
      <c r="BO42" s="41">
        <v>392</v>
      </c>
      <c r="BP42" s="41">
        <f t="shared" si="44"/>
        <v>-17</v>
      </c>
      <c r="BQ42" s="41">
        <f>BO42*0.05</f>
        <v>19.6</v>
      </c>
      <c r="BR42" s="41">
        <f>BP42*1</f>
        <v>-17</v>
      </c>
      <c r="BS42" s="26">
        <v>12</v>
      </c>
      <c r="BT42" s="101">
        <v>4</v>
      </c>
      <c r="BU42" s="101">
        <f t="shared" si="45"/>
        <v>-8</v>
      </c>
      <c r="BV42" s="101">
        <f t="shared" si="50"/>
        <v>-8</v>
      </c>
      <c r="BW42" s="101">
        <f t="shared" si="46"/>
        <v>707.35</v>
      </c>
      <c r="BX42" s="101">
        <f t="shared" si="47"/>
        <v>-100</v>
      </c>
    </row>
    <row r="43" s="71" customFormat="1" customHeight="1" spans="1:76">
      <c r="A43" s="25">
        <v>41</v>
      </c>
      <c r="B43" s="25">
        <v>546</v>
      </c>
      <c r="C43" s="81" t="s">
        <v>126</v>
      </c>
      <c r="D43" s="25" t="s">
        <v>84</v>
      </c>
      <c r="E43" s="25" t="s">
        <v>120</v>
      </c>
      <c r="F43" s="26">
        <v>191</v>
      </c>
      <c r="G43" s="82">
        <v>169</v>
      </c>
      <c r="H43" s="82">
        <f t="shared" si="33"/>
        <v>-22</v>
      </c>
      <c r="I43" s="82">
        <v>9166.21</v>
      </c>
      <c r="J43" s="82">
        <f t="shared" si="51"/>
        <v>274.9863</v>
      </c>
      <c r="K43" s="82">
        <f t="shared" si="52"/>
        <v>-22</v>
      </c>
      <c r="L43" s="26">
        <v>16</v>
      </c>
      <c r="M43" s="89">
        <v>15</v>
      </c>
      <c r="N43" s="26">
        <f t="shared" si="34"/>
        <v>-1</v>
      </c>
      <c r="O43" s="26">
        <v>1339</v>
      </c>
      <c r="P43" s="26">
        <f>O43*0.03</f>
        <v>40.17</v>
      </c>
      <c r="Q43" s="26">
        <f>N43*1</f>
        <v>-1</v>
      </c>
      <c r="R43" s="26">
        <v>8</v>
      </c>
      <c r="S43" s="26">
        <v>13</v>
      </c>
      <c r="T43" s="26">
        <v>525</v>
      </c>
      <c r="U43" s="26">
        <v>450</v>
      </c>
      <c r="V43" s="26">
        <f t="shared" si="35"/>
        <v>5</v>
      </c>
      <c r="W43" s="26">
        <f t="shared" si="32"/>
        <v>34.5</v>
      </c>
      <c r="X43" s="26"/>
      <c r="Y43" s="26">
        <v>6</v>
      </c>
      <c r="Z43" s="26">
        <v>11</v>
      </c>
      <c r="AA43" s="26">
        <f t="shared" si="36"/>
        <v>5</v>
      </c>
      <c r="AB43" s="26"/>
      <c r="AC43" s="26">
        <v>15</v>
      </c>
      <c r="AD43" s="92">
        <v>14</v>
      </c>
      <c r="AE43" s="26">
        <v>177</v>
      </c>
      <c r="AF43" s="26">
        <f t="shared" si="37"/>
        <v>-1</v>
      </c>
      <c r="AG43" s="26">
        <f>AE43*0.02</f>
        <v>3.54</v>
      </c>
      <c r="AH43" s="26">
        <f>AF43*0.05</f>
        <v>-0.05</v>
      </c>
      <c r="AI43" s="26">
        <v>7</v>
      </c>
      <c r="AJ43" s="26">
        <v>4</v>
      </c>
      <c r="AK43" s="26">
        <v>448</v>
      </c>
      <c r="AL43" s="26">
        <f t="shared" si="38"/>
        <v>-3</v>
      </c>
      <c r="AM43" s="26">
        <f>AK43*0.02</f>
        <v>8.96</v>
      </c>
      <c r="AN43" s="26">
        <f>AL43*0.5</f>
        <v>-1.5</v>
      </c>
      <c r="AO43" s="22">
        <v>4293</v>
      </c>
      <c r="AP43" s="26">
        <v>10207.93</v>
      </c>
      <c r="AQ43" s="26">
        <v>443</v>
      </c>
      <c r="AR43" s="26">
        <f t="shared" si="39"/>
        <v>5914.93</v>
      </c>
      <c r="AS43" s="26">
        <f t="shared" si="40"/>
        <v>443</v>
      </c>
      <c r="AT43" s="22"/>
      <c r="AU43" s="41">
        <v>12</v>
      </c>
      <c r="AV43" s="41">
        <v>6</v>
      </c>
      <c r="AW43" s="98">
        <v>148.8</v>
      </c>
      <c r="AX43" s="41">
        <f t="shared" si="41"/>
        <v>-6</v>
      </c>
      <c r="AY43" s="41">
        <f t="shared" si="48"/>
        <v>4.464</v>
      </c>
      <c r="AZ43" s="41">
        <f t="shared" si="49"/>
        <v>-3</v>
      </c>
      <c r="BA43" s="41">
        <v>7</v>
      </c>
      <c r="BB43" s="98">
        <v>7</v>
      </c>
      <c r="BC43" s="98">
        <v>406</v>
      </c>
      <c r="BD43" s="98">
        <f t="shared" si="42"/>
        <v>0</v>
      </c>
      <c r="BE43" s="98">
        <f>BC43*0.05</f>
        <v>20.3</v>
      </c>
      <c r="BF43" s="98"/>
      <c r="BG43" s="41">
        <v>18</v>
      </c>
      <c r="BH43" s="41">
        <v>10</v>
      </c>
      <c r="BI43" s="41">
        <v>253.8</v>
      </c>
      <c r="BJ43" s="41">
        <f t="shared" si="43"/>
        <v>-8</v>
      </c>
      <c r="BK43" s="41">
        <f>BI43*0.05</f>
        <v>12.69</v>
      </c>
      <c r="BL43" s="41">
        <f>BJ43*0.5</f>
        <v>-4</v>
      </c>
      <c r="BM43" s="41">
        <v>23</v>
      </c>
      <c r="BN43" s="41">
        <v>11</v>
      </c>
      <c r="BO43" s="41">
        <v>876.58</v>
      </c>
      <c r="BP43" s="41">
        <f t="shared" si="44"/>
        <v>-12</v>
      </c>
      <c r="BQ43" s="41">
        <f>BO43*0.05</f>
        <v>43.829</v>
      </c>
      <c r="BR43" s="41">
        <f>BP43*1</f>
        <v>-12</v>
      </c>
      <c r="BS43" s="26">
        <v>12</v>
      </c>
      <c r="BT43" s="101">
        <v>12</v>
      </c>
      <c r="BU43" s="101">
        <f t="shared" si="45"/>
        <v>0</v>
      </c>
      <c r="BV43" s="101"/>
      <c r="BW43" s="101">
        <f t="shared" si="46"/>
        <v>886.44</v>
      </c>
      <c r="BX43" s="101">
        <f t="shared" si="47"/>
        <v>-44</v>
      </c>
    </row>
    <row r="44" s="71" customFormat="1" customHeight="1" spans="1:76">
      <c r="A44" s="25">
        <v>42</v>
      </c>
      <c r="B44" s="25">
        <v>598</v>
      </c>
      <c r="C44" s="81" t="s">
        <v>127</v>
      </c>
      <c r="D44" s="25" t="s">
        <v>84</v>
      </c>
      <c r="E44" s="25" t="s">
        <v>120</v>
      </c>
      <c r="F44" s="26">
        <v>151</v>
      </c>
      <c r="G44" s="82">
        <v>76</v>
      </c>
      <c r="H44" s="82">
        <f t="shared" si="33"/>
        <v>-75</v>
      </c>
      <c r="I44" s="82">
        <v>4108.81</v>
      </c>
      <c r="J44" s="82">
        <f t="shared" si="51"/>
        <v>123.2643</v>
      </c>
      <c r="K44" s="82">
        <f t="shared" si="52"/>
        <v>-75</v>
      </c>
      <c r="L44" s="26">
        <v>13</v>
      </c>
      <c r="M44" s="89">
        <v>6</v>
      </c>
      <c r="N44" s="26">
        <f t="shared" si="34"/>
        <v>-7</v>
      </c>
      <c r="O44" s="26">
        <v>560</v>
      </c>
      <c r="P44" s="26">
        <f>O44*0.03</f>
        <v>16.8</v>
      </c>
      <c r="Q44" s="26">
        <f>N44*1</f>
        <v>-7</v>
      </c>
      <c r="R44" s="26">
        <v>3</v>
      </c>
      <c r="S44" s="26">
        <v>8</v>
      </c>
      <c r="T44" s="26">
        <v>405</v>
      </c>
      <c r="U44" s="26">
        <v>255</v>
      </c>
      <c r="V44" s="26">
        <f t="shared" si="35"/>
        <v>5</v>
      </c>
      <c r="W44" s="26">
        <f t="shared" si="32"/>
        <v>23.85</v>
      </c>
      <c r="X44" s="26"/>
      <c r="Y44" s="26">
        <v>6</v>
      </c>
      <c r="Z44" s="26">
        <v>14</v>
      </c>
      <c r="AA44" s="26">
        <f t="shared" si="36"/>
        <v>8</v>
      </c>
      <c r="AB44" s="26"/>
      <c r="AC44" s="26">
        <v>11</v>
      </c>
      <c r="AD44" s="92">
        <v>13</v>
      </c>
      <c r="AE44" s="26">
        <v>184.19</v>
      </c>
      <c r="AF44" s="26">
        <f t="shared" si="37"/>
        <v>2</v>
      </c>
      <c r="AG44" s="26">
        <f>AD44*1</f>
        <v>13</v>
      </c>
      <c r="AH44" s="26"/>
      <c r="AI44" s="26">
        <v>7</v>
      </c>
      <c r="AJ44" s="26">
        <v>1</v>
      </c>
      <c r="AK44" s="26">
        <v>112</v>
      </c>
      <c r="AL44" s="26">
        <f t="shared" si="38"/>
        <v>-6</v>
      </c>
      <c r="AM44" s="26">
        <f>AK44*0.02</f>
        <v>2.24</v>
      </c>
      <c r="AN44" s="26">
        <f>AL44*0.5</f>
        <v>-3</v>
      </c>
      <c r="AO44" s="22">
        <v>3281</v>
      </c>
      <c r="AP44" s="26">
        <v>5775.04000000002</v>
      </c>
      <c r="AQ44" s="26">
        <v>285</v>
      </c>
      <c r="AR44" s="26">
        <f t="shared" si="39"/>
        <v>2494.04000000002</v>
      </c>
      <c r="AS44" s="26">
        <f t="shared" si="40"/>
        <v>285</v>
      </c>
      <c r="AT44" s="22"/>
      <c r="AU44" s="41">
        <v>12</v>
      </c>
      <c r="AV44" s="41">
        <v>4</v>
      </c>
      <c r="AW44" s="98">
        <v>99.2</v>
      </c>
      <c r="AX44" s="41">
        <f t="shared" si="41"/>
        <v>-8</v>
      </c>
      <c r="AY44" s="41">
        <f t="shared" si="48"/>
        <v>2.976</v>
      </c>
      <c r="AZ44" s="41">
        <f t="shared" si="49"/>
        <v>-4</v>
      </c>
      <c r="BA44" s="41">
        <v>6</v>
      </c>
      <c r="BB44" s="98">
        <v>4</v>
      </c>
      <c r="BC44" s="98">
        <v>242.42</v>
      </c>
      <c r="BD44" s="98">
        <f t="shared" si="42"/>
        <v>-2</v>
      </c>
      <c r="BE44" s="98">
        <f>BC44*0.04</f>
        <v>9.6968</v>
      </c>
      <c r="BF44" s="98">
        <f>BD44*0.5</f>
        <v>-1</v>
      </c>
      <c r="BG44" s="41">
        <v>18</v>
      </c>
      <c r="BH44" s="41">
        <v>4</v>
      </c>
      <c r="BI44" s="41">
        <v>92.25</v>
      </c>
      <c r="BJ44" s="41">
        <f t="shared" si="43"/>
        <v>-14</v>
      </c>
      <c r="BK44" s="41">
        <f>BI44*0.05</f>
        <v>4.6125</v>
      </c>
      <c r="BL44" s="41">
        <f>BJ44*0.5</f>
        <v>-7</v>
      </c>
      <c r="BM44" s="41">
        <v>18</v>
      </c>
      <c r="BN44" s="41">
        <v>10</v>
      </c>
      <c r="BO44" s="41">
        <v>686</v>
      </c>
      <c r="BP44" s="41">
        <f t="shared" si="44"/>
        <v>-8</v>
      </c>
      <c r="BQ44" s="41">
        <f>BO44*0.05</f>
        <v>34.3</v>
      </c>
      <c r="BR44" s="41">
        <f>BP44*1</f>
        <v>-8</v>
      </c>
      <c r="BS44" s="26">
        <v>12</v>
      </c>
      <c r="BT44" s="101">
        <v>2</v>
      </c>
      <c r="BU44" s="101">
        <f t="shared" si="45"/>
        <v>-10</v>
      </c>
      <c r="BV44" s="101">
        <f t="shared" ref="BV44:BV53" si="53">BU44*1</f>
        <v>-10</v>
      </c>
      <c r="BW44" s="101">
        <f t="shared" si="46"/>
        <v>515.74</v>
      </c>
      <c r="BX44" s="101">
        <f t="shared" si="47"/>
        <v>-115</v>
      </c>
    </row>
    <row r="45" s="71" customFormat="1" customHeight="1" spans="1:76">
      <c r="A45" s="25">
        <v>43</v>
      </c>
      <c r="B45" s="25">
        <v>724</v>
      </c>
      <c r="C45" s="81" t="s">
        <v>128</v>
      </c>
      <c r="D45" s="25" t="s">
        <v>84</v>
      </c>
      <c r="E45" s="25" t="s">
        <v>120</v>
      </c>
      <c r="F45" s="26">
        <v>192</v>
      </c>
      <c r="G45" s="82">
        <v>200</v>
      </c>
      <c r="H45" s="82">
        <f t="shared" si="33"/>
        <v>8</v>
      </c>
      <c r="I45" s="82">
        <v>10613.7</v>
      </c>
      <c r="J45" s="82">
        <f>I45*0.04</f>
        <v>424.548</v>
      </c>
      <c r="K45" s="82"/>
      <c r="L45" s="26">
        <v>16</v>
      </c>
      <c r="M45" s="89">
        <v>17</v>
      </c>
      <c r="N45" s="26">
        <f t="shared" si="34"/>
        <v>1</v>
      </c>
      <c r="O45" s="26">
        <v>1518</v>
      </c>
      <c r="P45" s="26">
        <f>O45*0.04</f>
        <v>60.72</v>
      </c>
      <c r="Q45" s="26"/>
      <c r="R45" s="26">
        <v>4</v>
      </c>
      <c r="S45" s="26">
        <v>17</v>
      </c>
      <c r="T45" s="26">
        <v>775.31</v>
      </c>
      <c r="U45" s="26">
        <v>563.13</v>
      </c>
      <c r="V45" s="26">
        <f t="shared" si="35"/>
        <v>13</v>
      </c>
      <c r="W45" s="26">
        <f t="shared" si="32"/>
        <v>47.9063</v>
      </c>
      <c r="X45" s="26"/>
      <c r="Y45" s="26">
        <v>13</v>
      </c>
      <c r="Z45" s="26">
        <v>25</v>
      </c>
      <c r="AA45" s="26">
        <f t="shared" si="36"/>
        <v>12</v>
      </c>
      <c r="AB45" s="26"/>
      <c r="AC45" s="26">
        <v>15</v>
      </c>
      <c r="AD45" s="92">
        <v>11</v>
      </c>
      <c r="AE45" s="26">
        <v>157.7</v>
      </c>
      <c r="AF45" s="26">
        <f t="shared" si="37"/>
        <v>-4</v>
      </c>
      <c r="AG45" s="26">
        <f>AE45*0.02</f>
        <v>3.154</v>
      </c>
      <c r="AH45" s="26">
        <f>AF45*0.05</f>
        <v>-0.2</v>
      </c>
      <c r="AI45" s="26">
        <v>7</v>
      </c>
      <c r="AJ45" s="26">
        <v>10</v>
      </c>
      <c r="AK45" s="26">
        <v>907.2</v>
      </c>
      <c r="AL45" s="26">
        <f t="shared" si="38"/>
        <v>3</v>
      </c>
      <c r="AM45" s="26">
        <f>AK45*0.03</f>
        <v>27.216</v>
      </c>
      <c r="AN45" s="26"/>
      <c r="AO45" s="22">
        <v>3819</v>
      </c>
      <c r="AP45" s="26">
        <v>6975.77000000001</v>
      </c>
      <c r="AQ45" s="26">
        <v>336</v>
      </c>
      <c r="AR45" s="26">
        <f t="shared" si="39"/>
        <v>3156.77000000001</v>
      </c>
      <c r="AS45" s="26">
        <f t="shared" si="40"/>
        <v>336</v>
      </c>
      <c r="AT45" s="22"/>
      <c r="AU45" s="41">
        <v>12</v>
      </c>
      <c r="AV45" s="41">
        <v>6</v>
      </c>
      <c r="AW45" s="98">
        <v>139.41</v>
      </c>
      <c r="AX45" s="41">
        <f t="shared" si="41"/>
        <v>-6</v>
      </c>
      <c r="AY45" s="41">
        <f t="shared" si="48"/>
        <v>4.1823</v>
      </c>
      <c r="AZ45" s="41">
        <f t="shared" si="49"/>
        <v>-3</v>
      </c>
      <c r="BA45" s="41">
        <v>6</v>
      </c>
      <c r="BB45" s="98">
        <v>8</v>
      </c>
      <c r="BC45" s="98">
        <v>510.77</v>
      </c>
      <c r="BD45" s="98">
        <f t="shared" si="42"/>
        <v>2</v>
      </c>
      <c r="BE45" s="98">
        <f t="shared" ref="BE45:BE53" si="54">BC45*0.05</f>
        <v>25.5385</v>
      </c>
      <c r="BF45" s="98"/>
      <c r="BG45" s="41">
        <v>18</v>
      </c>
      <c r="BH45" s="41">
        <v>6</v>
      </c>
      <c r="BI45" s="41">
        <v>125.73</v>
      </c>
      <c r="BJ45" s="41">
        <f t="shared" si="43"/>
        <v>-12</v>
      </c>
      <c r="BK45" s="41">
        <f>BI45*0.05</f>
        <v>6.2865</v>
      </c>
      <c r="BL45" s="41">
        <f>BJ45*0.5</f>
        <v>-6</v>
      </c>
      <c r="BM45" s="41">
        <v>16</v>
      </c>
      <c r="BN45" s="41">
        <v>16</v>
      </c>
      <c r="BO45" s="41">
        <v>1176</v>
      </c>
      <c r="BP45" s="41">
        <f t="shared" si="44"/>
        <v>0</v>
      </c>
      <c r="BQ45" s="41">
        <f>BO45*0.06</f>
        <v>70.56</v>
      </c>
      <c r="BR45" s="41"/>
      <c r="BS45" s="26">
        <v>12</v>
      </c>
      <c r="BT45" s="101">
        <v>9</v>
      </c>
      <c r="BU45" s="101">
        <f t="shared" si="45"/>
        <v>-3</v>
      </c>
      <c r="BV45" s="101">
        <f t="shared" si="53"/>
        <v>-3</v>
      </c>
      <c r="BW45" s="101">
        <f t="shared" si="46"/>
        <v>1006.11</v>
      </c>
      <c r="BX45" s="101">
        <f t="shared" si="47"/>
        <v>-12</v>
      </c>
    </row>
    <row r="46" s="71" customFormat="1" customHeight="1" spans="1:76">
      <c r="A46" s="25">
        <v>44</v>
      </c>
      <c r="B46" s="25">
        <v>737</v>
      </c>
      <c r="C46" s="81" t="s">
        <v>129</v>
      </c>
      <c r="D46" s="25" t="s">
        <v>84</v>
      </c>
      <c r="E46" s="25" t="s">
        <v>120</v>
      </c>
      <c r="F46" s="26">
        <v>170</v>
      </c>
      <c r="G46" s="82">
        <v>64</v>
      </c>
      <c r="H46" s="82">
        <f t="shared" si="33"/>
        <v>-106</v>
      </c>
      <c r="I46" s="82">
        <v>3662</v>
      </c>
      <c r="J46" s="82">
        <f t="shared" ref="J46:J57" si="55">I46*0.03</f>
        <v>109.86</v>
      </c>
      <c r="K46" s="82">
        <f t="shared" ref="K46:K57" si="56">H46*1</f>
        <v>-106</v>
      </c>
      <c r="L46" s="26">
        <v>18</v>
      </c>
      <c r="M46" s="89">
        <v>17</v>
      </c>
      <c r="N46" s="26">
        <f t="shared" si="34"/>
        <v>-1</v>
      </c>
      <c r="O46" s="26">
        <v>1456.01</v>
      </c>
      <c r="P46" s="26">
        <f>O46*0.03</f>
        <v>43.6803</v>
      </c>
      <c r="Q46" s="26">
        <f>N46*1</f>
        <v>-1</v>
      </c>
      <c r="R46" s="26">
        <v>8</v>
      </c>
      <c r="S46" s="26">
        <v>20</v>
      </c>
      <c r="T46" s="26">
        <v>926.75</v>
      </c>
      <c r="U46" s="26">
        <v>638</v>
      </c>
      <c r="V46" s="26">
        <f t="shared" si="35"/>
        <v>12</v>
      </c>
      <c r="W46" s="26">
        <f t="shared" si="32"/>
        <v>56.21</v>
      </c>
      <c r="X46" s="26"/>
      <c r="Y46" s="26">
        <v>6</v>
      </c>
      <c r="Z46" s="26">
        <v>16</v>
      </c>
      <c r="AA46" s="26">
        <f t="shared" si="36"/>
        <v>10</v>
      </c>
      <c r="AB46" s="26"/>
      <c r="AC46" s="26">
        <v>8</v>
      </c>
      <c r="AD46" s="92">
        <v>6</v>
      </c>
      <c r="AE46" s="26">
        <v>92.2</v>
      </c>
      <c r="AF46" s="26">
        <f t="shared" si="37"/>
        <v>-2</v>
      </c>
      <c r="AG46" s="26">
        <f>AE46*0.02</f>
        <v>1.844</v>
      </c>
      <c r="AH46" s="26">
        <f>AF46*0.05</f>
        <v>-0.1</v>
      </c>
      <c r="AI46" s="26">
        <v>7</v>
      </c>
      <c r="AJ46" s="26">
        <v>7</v>
      </c>
      <c r="AK46" s="26">
        <v>616</v>
      </c>
      <c r="AL46" s="26">
        <f t="shared" si="38"/>
        <v>0</v>
      </c>
      <c r="AM46" s="26">
        <f>AK46*0.03</f>
        <v>18.48</v>
      </c>
      <c r="AN46" s="26"/>
      <c r="AO46" s="22">
        <v>2438</v>
      </c>
      <c r="AP46" s="26">
        <v>10242.15</v>
      </c>
      <c r="AQ46" s="26">
        <v>537</v>
      </c>
      <c r="AR46" s="26">
        <f t="shared" si="39"/>
        <v>7804.15</v>
      </c>
      <c r="AS46" s="26">
        <f t="shared" si="40"/>
        <v>537</v>
      </c>
      <c r="AT46" s="22"/>
      <c r="AU46" s="41">
        <v>12</v>
      </c>
      <c r="AV46" s="41">
        <v>8</v>
      </c>
      <c r="AW46" s="98">
        <v>182.64</v>
      </c>
      <c r="AX46" s="41">
        <f t="shared" si="41"/>
        <v>-4</v>
      </c>
      <c r="AY46" s="41">
        <f t="shared" si="48"/>
        <v>5.4792</v>
      </c>
      <c r="AZ46" s="41">
        <f t="shared" si="49"/>
        <v>-2</v>
      </c>
      <c r="BA46" s="41">
        <v>6</v>
      </c>
      <c r="BB46" s="98">
        <v>7</v>
      </c>
      <c r="BC46" s="98">
        <v>408.7</v>
      </c>
      <c r="BD46" s="98">
        <f t="shared" si="42"/>
        <v>1</v>
      </c>
      <c r="BE46" s="98">
        <f t="shared" si="54"/>
        <v>20.435</v>
      </c>
      <c r="BF46" s="98"/>
      <c r="BG46" s="41">
        <v>18</v>
      </c>
      <c r="BH46" s="41">
        <v>21</v>
      </c>
      <c r="BI46" s="41">
        <v>455.61</v>
      </c>
      <c r="BJ46" s="41">
        <f t="shared" si="43"/>
        <v>3</v>
      </c>
      <c r="BK46" s="41">
        <f>BI46*0.06</f>
        <v>27.3366</v>
      </c>
      <c r="BL46" s="41"/>
      <c r="BM46" s="41">
        <v>18</v>
      </c>
      <c r="BN46" s="41">
        <v>12</v>
      </c>
      <c r="BO46" s="41">
        <v>882</v>
      </c>
      <c r="BP46" s="41">
        <f t="shared" si="44"/>
        <v>-6</v>
      </c>
      <c r="BQ46" s="41">
        <f>BO46*0.05</f>
        <v>44.1</v>
      </c>
      <c r="BR46" s="41">
        <f>BP46*1</f>
        <v>-6</v>
      </c>
      <c r="BS46" s="26">
        <v>12</v>
      </c>
      <c r="BT46" s="101">
        <v>7</v>
      </c>
      <c r="BU46" s="101">
        <f t="shared" si="45"/>
        <v>-5</v>
      </c>
      <c r="BV46" s="101">
        <f t="shared" si="53"/>
        <v>-5</v>
      </c>
      <c r="BW46" s="101">
        <f t="shared" si="46"/>
        <v>864.43</v>
      </c>
      <c r="BX46" s="101">
        <f t="shared" si="47"/>
        <v>-120</v>
      </c>
    </row>
    <row r="47" s="71" customFormat="1" customHeight="1" spans="1:76">
      <c r="A47" s="25">
        <v>45</v>
      </c>
      <c r="B47" s="25">
        <v>105751</v>
      </c>
      <c r="C47" s="81" t="s">
        <v>130</v>
      </c>
      <c r="D47" s="25" t="s">
        <v>84</v>
      </c>
      <c r="E47" s="25" t="s">
        <v>120</v>
      </c>
      <c r="F47" s="26">
        <v>112</v>
      </c>
      <c r="G47" s="82">
        <v>74</v>
      </c>
      <c r="H47" s="82">
        <f t="shared" si="33"/>
        <v>-38</v>
      </c>
      <c r="I47" s="82">
        <v>4140</v>
      </c>
      <c r="J47" s="82">
        <f t="shared" si="55"/>
        <v>124.2</v>
      </c>
      <c r="K47" s="82">
        <f t="shared" si="56"/>
        <v>-38</v>
      </c>
      <c r="L47" s="26">
        <v>14</v>
      </c>
      <c r="M47" s="89">
        <v>12</v>
      </c>
      <c r="N47" s="26">
        <f t="shared" si="34"/>
        <v>-2</v>
      </c>
      <c r="O47" s="26">
        <v>1224</v>
      </c>
      <c r="P47" s="26">
        <f>O47*0.03</f>
        <v>36.72</v>
      </c>
      <c r="Q47" s="26">
        <f>N47*1</f>
        <v>-2</v>
      </c>
      <c r="R47" s="26">
        <v>6</v>
      </c>
      <c r="S47" s="26">
        <v>14</v>
      </c>
      <c r="T47" s="26">
        <v>719.76</v>
      </c>
      <c r="U47" s="26">
        <v>425</v>
      </c>
      <c r="V47" s="26">
        <f t="shared" si="35"/>
        <v>8</v>
      </c>
      <c r="W47" s="26">
        <f t="shared" si="32"/>
        <v>41.5404</v>
      </c>
      <c r="X47" s="26"/>
      <c r="Y47" s="26">
        <v>5</v>
      </c>
      <c r="Z47" s="26">
        <v>0</v>
      </c>
      <c r="AA47" s="26">
        <f t="shared" si="36"/>
        <v>-5</v>
      </c>
      <c r="AB47" s="26">
        <f>AA47*2</f>
        <v>-10</v>
      </c>
      <c r="AC47" s="26">
        <v>10</v>
      </c>
      <c r="AD47" s="92">
        <v>12</v>
      </c>
      <c r="AE47" s="26">
        <v>187</v>
      </c>
      <c r="AF47" s="26">
        <f t="shared" si="37"/>
        <v>2</v>
      </c>
      <c r="AG47" s="26">
        <f>AD47*1</f>
        <v>12</v>
      </c>
      <c r="AH47" s="26"/>
      <c r="AI47" s="26">
        <v>7</v>
      </c>
      <c r="AJ47" s="26">
        <v>3</v>
      </c>
      <c r="AK47" s="26">
        <v>280</v>
      </c>
      <c r="AL47" s="26">
        <f t="shared" si="38"/>
        <v>-4</v>
      </c>
      <c r="AM47" s="26">
        <f>AK47*0.02</f>
        <v>5.6</v>
      </c>
      <c r="AN47" s="26">
        <f>AL47*0.5</f>
        <v>-2</v>
      </c>
      <c r="AO47" s="22">
        <v>1878</v>
      </c>
      <c r="AP47" s="26">
        <v>4852.58000000001</v>
      </c>
      <c r="AQ47" s="26">
        <v>226</v>
      </c>
      <c r="AR47" s="26">
        <f t="shared" si="39"/>
        <v>2974.58000000001</v>
      </c>
      <c r="AS47" s="26">
        <f t="shared" si="40"/>
        <v>226</v>
      </c>
      <c r="AT47" s="22"/>
      <c r="AU47" s="41">
        <v>12</v>
      </c>
      <c r="AV47" s="41">
        <v>12</v>
      </c>
      <c r="AW47" s="98">
        <v>290.16</v>
      </c>
      <c r="AX47" s="41">
        <f t="shared" si="41"/>
        <v>0</v>
      </c>
      <c r="AY47" s="41">
        <f>AW47*0.04</f>
        <v>11.6064</v>
      </c>
      <c r="AZ47" s="41"/>
      <c r="BA47" s="41">
        <v>6</v>
      </c>
      <c r="BB47" s="98">
        <v>11</v>
      </c>
      <c r="BC47" s="98">
        <v>721.49</v>
      </c>
      <c r="BD47" s="98">
        <f t="shared" si="42"/>
        <v>5</v>
      </c>
      <c r="BE47" s="98">
        <f t="shared" si="54"/>
        <v>36.0745</v>
      </c>
      <c r="BF47" s="98"/>
      <c r="BG47" s="41">
        <v>18</v>
      </c>
      <c r="BH47" s="41">
        <v>36</v>
      </c>
      <c r="BI47" s="41">
        <v>910.28</v>
      </c>
      <c r="BJ47" s="41">
        <f t="shared" si="43"/>
        <v>18</v>
      </c>
      <c r="BK47" s="41">
        <f>BI47*0.06</f>
        <v>54.6168</v>
      </c>
      <c r="BL47" s="41"/>
      <c r="BM47" s="41">
        <v>18</v>
      </c>
      <c r="BN47" s="41">
        <v>12</v>
      </c>
      <c r="BO47" s="41">
        <v>882</v>
      </c>
      <c r="BP47" s="41">
        <f t="shared" si="44"/>
        <v>-6</v>
      </c>
      <c r="BQ47" s="41">
        <f>BO47*0.05</f>
        <v>44.1</v>
      </c>
      <c r="BR47" s="41">
        <f>BP47*1</f>
        <v>-6</v>
      </c>
      <c r="BS47" s="26">
        <v>12</v>
      </c>
      <c r="BT47" s="101">
        <v>7</v>
      </c>
      <c r="BU47" s="101">
        <f t="shared" si="45"/>
        <v>-5</v>
      </c>
      <c r="BV47" s="101">
        <f t="shared" si="53"/>
        <v>-5</v>
      </c>
      <c r="BW47" s="101">
        <f t="shared" si="46"/>
        <v>592.46</v>
      </c>
      <c r="BX47" s="101">
        <f t="shared" si="47"/>
        <v>-63</v>
      </c>
    </row>
    <row r="48" s="71" customFormat="1" customHeight="1" spans="1:76">
      <c r="A48" s="25">
        <v>46</v>
      </c>
      <c r="B48" s="25">
        <v>399</v>
      </c>
      <c r="C48" s="81" t="s">
        <v>131</v>
      </c>
      <c r="D48" s="25" t="s">
        <v>89</v>
      </c>
      <c r="E48" s="25" t="s">
        <v>120</v>
      </c>
      <c r="F48" s="26">
        <v>109</v>
      </c>
      <c r="G48" s="82">
        <v>100</v>
      </c>
      <c r="H48" s="82">
        <f t="shared" si="33"/>
        <v>-9</v>
      </c>
      <c r="I48" s="82">
        <v>5313</v>
      </c>
      <c r="J48" s="82">
        <f t="shared" si="55"/>
        <v>159.39</v>
      </c>
      <c r="K48" s="82">
        <f t="shared" si="56"/>
        <v>-9</v>
      </c>
      <c r="L48" s="26">
        <v>26</v>
      </c>
      <c r="M48" s="89">
        <v>25</v>
      </c>
      <c r="N48" s="26">
        <f t="shared" si="34"/>
        <v>-1</v>
      </c>
      <c r="O48" s="26">
        <v>2114.77</v>
      </c>
      <c r="P48" s="26">
        <f>O48*0.03</f>
        <v>63.4431</v>
      </c>
      <c r="Q48" s="26">
        <f>N48*1</f>
        <v>-1</v>
      </c>
      <c r="R48" s="26">
        <v>6</v>
      </c>
      <c r="S48" s="26">
        <v>5</v>
      </c>
      <c r="T48" s="26">
        <v>245</v>
      </c>
      <c r="U48" s="26">
        <v>170</v>
      </c>
      <c r="V48" s="26">
        <f t="shared" si="35"/>
        <v>-1</v>
      </c>
      <c r="W48" s="26">
        <f>T48*0.03+U48*0.02</f>
        <v>10.75</v>
      </c>
      <c r="X48" s="26">
        <f>V48*0.5</f>
        <v>-0.5</v>
      </c>
      <c r="Y48" s="26">
        <v>4</v>
      </c>
      <c r="Z48" s="26">
        <v>7</v>
      </c>
      <c r="AA48" s="26">
        <f t="shared" si="36"/>
        <v>3</v>
      </c>
      <c r="AB48" s="26"/>
      <c r="AC48" s="26">
        <v>12</v>
      </c>
      <c r="AD48" s="92">
        <v>13</v>
      </c>
      <c r="AE48" s="26">
        <v>185.15</v>
      </c>
      <c r="AF48" s="26">
        <f t="shared" si="37"/>
        <v>1</v>
      </c>
      <c r="AG48" s="26">
        <f>AD48*1</f>
        <v>13</v>
      </c>
      <c r="AH48" s="26"/>
      <c r="AI48" s="26">
        <v>5</v>
      </c>
      <c r="AJ48" s="26">
        <v>10</v>
      </c>
      <c r="AK48" s="26">
        <v>840</v>
      </c>
      <c r="AL48" s="26">
        <f t="shared" si="38"/>
        <v>5</v>
      </c>
      <c r="AM48" s="26">
        <f>AK48*0.03</f>
        <v>25.2</v>
      </c>
      <c r="AN48" s="26"/>
      <c r="AO48" s="22">
        <v>5174</v>
      </c>
      <c r="AP48" s="26">
        <v>2717.7</v>
      </c>
      <c r="AQ48" s="26">
        <v>67</v>
      </c>
      <c r="AR48" s="26">
        <f t="shared" si="39"/>
        <v>-2456.3</v>
      </c>
      <c r="AS48" s="26">
        <f t="shared" si="40"/>
        <v>67</v>
      </c>
      <c r="AT48" s="26">
        <f>AR48*0.05</f>
        <v>-122.815</v>
      </c>
      <c r="AU48" s="41">
        <v>10</v>
      </c>
      <c r="AV48" s="41">
        <v>4</v>
      </c>
      <c r="AW48" s="98">
        <v>94.83</v>
      </c>
      <c r="AX48" s="41">
        <f t="shared" si="41"/>
        <v>-6</v>
      </c>
      <c r="AY48" s="41">
        <f>AW48*0.03</f>
        <v>2.8449</v>
      </c>
      <c r="AZ48" s="41">
        <f>AX48*0.5</f>
        <v>-3</v>
      </c>
      <c r="BA48" s="41">
        <v>6</v>
      </c>
      <c r="BB48" s="98">
        <v>6</v>
      </c>
      <c r="BC48" s="98">
        <v>362.2</v>
      </c>
      <c r="BD48" s="98">
        <f t="shared" si="42"/>
        <v>0</v>
      </c>
      <c r="BE48" s="98">
        <f t="shared" si="54"/>
        <v>18.11</v>
      </c>
      <c r="BF48" s="98"/>
      <c r="BG48" s="41">
        <v>16</v>
      </c>
      <c r="BH48" s="41">
        <v>24</v>
      </c>
      <c r="BI48" s="41">
        <v>542.76</v>
      </c>
      <c r="BJ48" s="41">
        <f t="shared" si="43"/>
        <v>8</v>
      </c>
      <c r="BK48" s="41">
        <f>BI48*0.06</f>
        <v>32.5656</v>
      </c>
      <c r="BL48" s="41"/>
      <c r="BM48" s="41">
        <v>20</v>
      </c>
      <c r="BN48" s="41">
        <v>16</v>
      </c>
      <c r="BO48" s="41">
        <v>1176</v>
      </c>
      <c r="BP48" s="41">
        <f t="shared" si="44"/>
        <v>-4</v>
      </c>
      <c r="BQ48" s="41">
        <f>BO48*0.05</f>
        <v>58.8</v>
      </c>
      <c r="BR48" s="41">
        <f>BP48*1</f>
        <v>-4</v>
      </c>
      <c r="BS48" s="26">
        <v>11</v>
      </c>
      <c r="BT48" s="101">
        <v>7</v>
      </c>
      <c r="BU48" s="101">
        <f t="shared" si="45"/>
        <v>-4</v>
      </c>
      <c r="BV48" s="101">
        <f t="shared" si="53"/>
        <v>-4</v>
      </c>
      <c r="BW48" s="101">
        <f t="shared" si="46"/>
        <v>451.1</v>
      </c>
      <c r="BX48" s="101">
        <f t="shared" si="47"/>
        <v>-144</v>
      </c>
    </row>
    <row r="49" s="71" customFormat="1" customHeight="1" spans="1:76">
      <c r="A49" s="25">
        <v>47</v>
      </c>
      <c r="B49" s="25">
        <v>743</v>
      </c>
      <c r="C49" s="81" t="s">
        <v>132</v>
      </c>
      <c r="D49" s="25" t="s">
        <v>89</v>
      </c>
      <c r="E49" s="25" t="s">
        <v>120</v>
      </c>
      <c r="F49" s="26">
        <v>180</v>
      </c>
      <c r="G49" s="82">
        <v>122</v>
      </c>
      <c r="H49" s="82">
        <f t="shared" si="33"/>
        <v>-58</v>
      </c>
      <c r="I49" s="82">
        <v>6975</v>
      </c>
      <c r="J49" s="82">
        <f t="shared" si="55"/>
        <v>209.25</v>
      </c>
      <c r="K49" s="82">
        <f t="shared" si="56"/>
        <v>-58</v>
      </c>
      <c r="L49" s="26">
        <v>18</v>
      </c>
      <c r="M49" s="89">
        <v>25</v>
      </c>
      <c r="N49" s="26">
        <f t="shared" si="34"/>
        <v>7</v>
      </c>
      <c r="O49" s="26">
        <v>2061.96</v>
      </c>
      <c r="P49" s="26">
        <f>O49*0.04</f>
        <v>82.4784</v>
      </c>
      <c r="Q49" s="26"/>
      <c r="R49" s="26">
        <v>8</v>
      </c>
      <c r="S49" s="26">
        <v>14</v>
      </c>
      <c r="T49" s="26">
        <v>574.2</v>
      </c>
      <c r="U49" s="26">
        <v>574.2</v>
      </c>
      <c r="V49" s="26">
        <f t="shared" si="35"/>
        <v>6</v>
      </c>
      <c r="W49" s="26">
        <f>T49*0.04+U49*0.03</f>
        <v>40.194</v>
      </c>
      <c r="X49" s="26"/>
      <c r="Y49" s="26">
        <v>4</v>
      </c>
      <c r="Z49" s="26">
        <v>4</v>
      </c>
      <c r="AA49" s="26">
        <f t="shared" si="36"/>
        <v>0</v>
      </c>
      <c r="AB49" s="26"/>
      <c r="AC49" s="26">
        <v>9</v>
      </c>
      <c r="AD49" s="92">
        <v>23</v>
      </c>
      <c r="AE49" s="26">
        <v>324.48</v>
      </c>
      <c r="AF49" s="26">
        <f t="shared" si="37"/>
        <v>14</v>
      </c>
      <c r="AG49" s="26">
        <f>AD49*1</f>
        <v>23</v>
      </c>
      <c r="AH49" s="26"/>
      <c r="AI49" s="26">
        <v>5</v>
      </c>
      <c r="AJ49" s="26">
        <v>2</v>
      </c>
      <c r="AK49" s="26">
        <v>168</v>
      </c>
      <c r="AL49" s="26">
        <f t="shared" si="38"/>
        <v>-3</v>
      </c>
      <c r="AM49" s="26">
        <f t="shared" ref="AM49:AM61" si="57">AK49*0.02</f>
        <v>3.36</v>
      </c>
      <c r="AN49" s="26">
        <f t="shared" ref="AN49:AN61" si="58">AL49*0.5</f>
        <v>-1.5</v>
      </c>
      <c r="AO49" s="22">
        <v>3095</v>
      </c>
      <c r="AP49" s="26">
        <v>3531.58000000001</v>
      </c>
      <c r="AQ49" s="26">
        <v>153</v>
      </c>
      <c r="AR49" s="26">
        <f t="shared" si="39"/>
        <v>436.58000000001</v>
      </c>
      <c r="AS49" s="26">
        <f t="shared" si="40"/>
        <v>153</v>
      </c>
      <c r="AT49" s="22"/>
      <c r="AU49" s="41">
        <v>10</v>
      </c>
      <c r="AV49" s="41">
        <v>10</v>
      </c>
      <c r="AW49" s="98">
        <v>244.71</v>
      </c>
      <c r="AX49" s="41">
        <f t="shared" si="41"/>
        <v>0</v>
      </c>
      <c r="AY49" s="41">
        <f>AW49*0.04</f>
        <v>9.7884</v>
      </c>
      <c r="AZ49" s="41"/>
      <c r="BA49" s="41">
        <v>7</v>
      </c>
      <c r="BB49" s="98">
        <v>16</v>
      </c>
      <c r="BC49" s="98">
        <v>1032.35</v>
      </c>
      <c r="BD49" s="98">
        <f t="shared" si="42"/>
        <v>9</v>
      </c>
      <c r="BE49" s="98">
        <f t="shared" si="54"/>
        <v>51.6175</v>
      </c>
      <c r="BF49" s="98"/>
      <c r="BG49" s="41">
        <v>16</v>
      </c>
      <c r="BH49" s="41">
        <v>24</v>
      </c>
      <c r="BI49" s="41">
        <v>567.27</v>
      </c>
      <c r="BJ49" s="41">
        <f t="shared" si="43"/>
        <v>8</v>
      </c>
      <c r="BK49" s="41">
        <f>BI49*0.06</f>
        <v>34.0362</v>
      </c>
      <c r="BL49" s="41"/>
      <c r="BM49" s="41">
        <v>16</v>
      </c>
      <c r="BN49" s="41">
        <v>18</v>
      </c>
      <c r="BO49" s="41">
        <v>1176.19</v>
      </c>
      <c r="BP49" s="41">
        <f t="shared" si="44"/>
        <v>2</v>
      </c>
      <c r="BQ49" s="41">
        <f>BO49*0.06</f>
        <v>70.5714</v>
      </c>
      <c r="BR49" s="41"/>
      <c r="BS49" s="26">
        <v>11</v>
      </c>
      <c r="BT49" s="101">
        <v>3</v>
      </c>
      <c r="BU49" s="101">
        <f t="shared" si="45"/>
        <v>-8</v>
      </c>
      <c r="BV49" s="101">
        <f t="shared" si="53"/>
        <v>-8</v>
      </c>
      <c r="BW49" s="101">
        <f t="shared" si="46"/>
        <v>677.3</v>
      </c>
      <c r="BX49" s="101">
        <f t="shared" si="47"/>
        <v>-68</v>
      </c>
    </row>
    <row r="50" s="71" customFormat="1" customHeight="1" spans="1:76">
      <c r="A50" s="25">
        <v>48</v>
      </c>
      <c r="B50" s="25">
        <v>103639</v>
      </c>
      <c r="C50" s="81" t="s">
        <v>133</v>
      </c>
      <c r="D50" s="25" t="s">
        <v>89</v>
      </c>
      <c r="E50" s="25" t="s">
        <v>120</v>
      </c>
      <c r="F50" s="26">
        <v>98</v>
      </c>
      <c r="G50" s="82">
        <v>60</v>
      </c>
      <c r="H50" s="82">
        <f t="shared" si="33"/>
        <v>-38</v>
      </c>
      <c r="I50" s="82">
        <v>3504.05</v>
      </c>
      <c r="J50" s="82">
        <f t="shared" si="55"/>
        <v>105.1215</v>
      </c>
      <c r="K50" s="82">
        <f t="shared" si="56"/>
        <v>-38</v>
      </c>
      <c r="L50" s="26">
        <v>15</v>
      </c>
      <c r="M50" s="89">
        <v>8</v>
      </c>
      <c r="N50" s="26">
        <f t="shared" si="34"/>
        <v>-7</v>
      </c>
      <c r="O50" s="26">
        <v>784</v>
      </c>
      <c r="P50" s="26">
        <f t="shared" ref="P50:P58" si="59">O50*0.03</f>
        <v>23.52</v>
      </c>
      <c r="Q50" s="26">
        <f t="shared" ref="Q50:Q58" si="60">N50*1</f>
        <v>-7</v>
      </c>
      <c r="R50" s="26">
        <v>5</v>
      </c>
      <c r="S50" s="26">
        <v>0</v>
      </c>
      <c r="T50" s="26">
        <v>0</v>
      </c>
      <c r="U50" s="26">
        <v>0</v>
      </c>
      <c r="V50" s="26">
        <f t="shared" si="35"/>
        <v>-5</v>
      </c>
      <c r="W50" s="26">
        <f>T50*0.03+U50*0.02</f>
        <v>0</v>
      </c>
      <c r="X50" s="26">
        <f>V50*0.5</f>
        <v>-2.5</v>
      </c>
      <c r="Y50" s="26">
        <v>4</v>
      </c>
      <c r="Z50" s="26">
        <v>4</v>
      </c>
      <c r="AA50" s="26">
        <f t="shared" si="36"/>
        <v>0</v>
      </c>
      <c r="AB50" s="26"/>
      <c r="AC50" s="26">
        <v>6</v>
      </c>
      <c r="AD50" s="92">
        <v>10.4</v>
      </c>
      <c r="AE50" s="26">
        <v>158.74</v>
      </c>
      <c r="AF50" s="26">
        <f t="shared" si="37"/>
        <v>4.4</v>
      </c>
      <c r="AG50" s="26">
        <f>AD50*1</f>
        <v>10.4</v>
      </c>
      <c r="AH50" s="26"/>
      <c r="AI50" s="26">
        <v>5</v>
      </c>
      <c r="AJ50" s="26">
        <v>0</v>
      </c>
      <c r="AK50" s="26">
        <v>0</v>
      </c>
      <c r="AL50" s="26">
        <f t="shared" si="38"/>
        <v>-5</v>
      </c>
      <c r="AM50" s="26">
        <f t="shared" si="57"/>
        <v>0</v>
      </c>
      <c r="AN50" s="26">
        <f t="shared" si="58"/>
        <v>-2.5</v>
      </c>
      <c r="AO50" s="22">
        <v>2403</v>
      </c>
      <c r="AP50" s="26">
        <v>3391.88</v>
      </c>
      <c r="AQ50" s="26">
        <v>161</v>
      </c>
      <c r="AR50" s="26">
        <f t="shared" si="39"/>
        <v>988.88</v>
      </c>
      <c r="AS50" s="26">
        <f t="shared" si="40"/>
        <v>161</v>
      </c>
      <c r="AT50" s="22"/>
      <c r="AU50" s="41">
        <v>10</v>
      </c>
      <c r="AV50" s="41">
        <v>1</v>
      </c>
      <c r="AW50" s="98">
        <v>24.8</v>
      </c>
      <c r="AX50" s="41">
        <f t="shared" si="41"/>
        <v>-9</v>
      </c>
      <c r="AY50" s="41">
        <f t="shared" ref="AY50:AY59" si="61">AW50*0.03</f>
        <v>0.744</v>
      </c>
      <c r="AZ50" s="41">
        <f t="shared" ref="AZ50:AZ59" si="62">AX50*0.5</f>
        <v>-4.5</v>
      </c>
      <c r="BA50" s="41">
        <v>4</v>
      </c>
      <c r="BB50" s="98">
        <v>8</v>
      </c>
      <c r="BC50" s="98">
        <v>495.61</v>
      </c>
      <c r="BD50" s="98">
        <f t="shared" si="42"/>
        <v>4</v>
      </c>
      <c r="BE50" s="98">
        <f t="shared" si="54"/>
        <v>24.7805</v>
      </c>
      <c r="BF50" s="98"/>
      <c r="BG50" s="41">
        <v>16</v>
      </c>
      <c r="BH50" s="41">
        <v>16</v>
      </c>
      <c r="BI50" s="41">
        <v>390.33</v>
      </c>
      <c r="BJ50" s="41">
        <f t="shared" si="43"/>
        <v>0</v>
      </c>
      <c r="BK50" s="41">
        <f>BI50*0.06</f>
        <v>23.4198</v>
      </c>
      <c r="BL50" s="41"/>
      <c r="BM50" s="41">
        <v>16</v>
      </c>
      <c r="BN50" s="41">
        <v>8</v>
      </c>
      <c r="BO50" s="41">
        <v>588</v>
      </c>
      <c r="BP50" s="41">
        <f t="shared" si="44"/>
        <v>-8</v>
      </c>
      <c r="BQ50" s="41">
        <f>BO50*0.05</f>
        <v>29.4</v>
      </c>
      <c r="BR50" s="41">
        <f>BP50*1</f>
        <v>-8</v>
      </c>
      <c r="BS50" s="26">
        <v>11</v>
      </c>
      <c r="BT50" s="101">
        <v>1</v>
      </c>
      <c r="BU50" s="101">
        <f t="shared" si="45"/>
        <v>-10</v>
      </c>
      <c r="BV50" s="101">
        <f t="shared" si="53"/>
        <v>-10</v>
      </c>
      <c r="BW50" s="101">
        <f t="shared" si="46"/>
        <v>378.39</v>
      </c>
      <c r="BX50" s="101">
        <f t="shared" si="47"/>
        <v>-73</v>
      </c>
    </row>
    <row r="51" s="71" customFormat="1" customHeight="1" spans="1:76">
      <c r="A51" s="25">
        <v>49</v>
      </c>
      <c r="B51" s="25">
        <v>733</v>
      </c>
      <c r="C51" s="81" t="s">
        <v>134</v>
      </c>
      <c r="D51" s="25" t="s">
        <v>97</v>
      </c>
      <c r="E51" s="25" t="s">
        <v>120</v>
      </c>
      <c r="F51" s="26">
        <v>98</v>
      </c>
      <c r="G51" s="82">
        <v>33</v>
      </c>
      <c r="H51" s="82">
        <f t="shared" si="33"/>
        <v>-65</v>
      </c>
      <c r="I51" s="82">
        <v>1902.3</v>
      </c>
      <c r="J51" s="82">
        <f t="shared" si="55"/>
        <v>57.069</v>
      </c>
      <c r="K51" s="82">
        <f t="shared" si="56"/>
        <v>-65</v>
      </c>
      <c r="L51" s="26">
        <v>14</v>
      </c>
      <c r="M51" s="89">
        <v>1</v>
      </c>
      <c r="N51" s="26">
        <f t="shared" si="34"/>
        <v>-13</v>
      </c>
      <c r="O51" s="26">
        <v>112</v>
      </c>
      <c r="P51" s="26">
        <f t="shared" si="59"/>
        <v>3.36</v>
      </c>
      <c r="Q51" s="26">
        <f t="shared" si="60"/>
        <v>-13</v>
      </c>
      <c r="R51" s="26">
        <v>5</v>
      </c>
      <c r="S51" s="26">
        <v>10</v>
      </c>
      <c r="T51" s="26">
        <v>425</v>
      </c>
      <c r="U51" s="26">
        <v>425</v>
      </c>
      <c r="V51" s="26">
        <f t="shared" si="35"/>
        <v>5</v>
      </c>
      <c r="W51" s="26">
        <f>T51*0.04+U51*0.03</f>
        <v>29.75</v>
      </c>
      <c r="X51" s="26"/>
      <c r="Y51" s="26">
        <v>4</v>
      </c>
      <c r="Z51" s="26">
        <v>11</v>
      </c>
      <c r="AA51" s="26">
        <f t="shared" si="36"/>
        <v>7</v>
      </c>
      <c r="AB51" s="26"/>
      <c r="AC51" s="26">
        <v>6</v>
      </c>
      <c r="AD51" s="92">
        <v>6</v>
      </c>
      <c r="AE51" s="26">
        <v>90.9</v>
      </c>
      <c r="AF51" s="26">
        <f t="shared" si="37"/>
        <v>0</v>
      </c>
      <c r="AG51" s="26">
        <f>AD51*1</f>
        <v>6</v>
      </c>
      <c r="AH51" s="26"/>
      <c r="AI51" s="26">
        <v>4</v>
      </c>
      <c r="AJ51" s="26">
        <v>3</v>
      </c>
      <c r="AK51" s="26">
        <v>318.14</v>
      </c>
      <c r="AL51" s="26">
        <f t="shared" si="38"/>
        <v>-1</v>
      </c>
      <c r="AM51" s="26">
        <f t="shared" si="57"/>
        <v>6.3628</v>
      </c>
      <c r="AN51" s="26">
        <f t="shared" si="58"/>
        <v>-0.5</v>
      </c>
      <c r="AO51" s="22">
        <v>2068</v>
      </c>
      <c r="AP51" s="26">
        <v>16055.2</v>
      </c>
      <c r="AQ51" s="26">
        <v>188</v>
      </c>
      <c r="AR51" s="26">
        <f t="shared" si="39"/>
        <v>13987.2</v>
      </c>
      <c r="AS51" s="26">
        <f t="shared" si="40"/>
        <v>188</v>
      </c>
      <c r="AT51" s="22"/>
      <c r="AU51" s="41">
        <v>9</v>
      </c>
      <c r="AV51" s="41">
        <v>6</v>
      </c>
      <c r="AW51" s="98">
        <v>148.78</v>
      </c>
      <c r="AX51" s="41">
        <f t="shared" si="41"/>
        <v>-3</v>
      </c>
      <c r="AY51" s="41">
        <f t="shared" si="61"/>
        <v>4.4634</v>
      </c>
      <c r="AZ51" s="41">
        <f t="shared" si="62"/>
        <v>-1.5</v>
      </c>
      <c r="BA51" s="41">
        <v>4</v>
      </c>
      <c r="BB51" s="98">
        <v>4</v>
      </c>
      <c r="BC51" s="98">
        <v>253.25</v>
      </c>
      <c r="BD51" s="98">
        <f t="shared" si="42"/>
        <v>0</v>
      </c>
      <c r="BE51" s="98">
        <f t="shared" si="54"/>
        <v>12.6625</v>
      </c>
      <c r="BF51" s="98"/>
      <c r="BG51" s="41">
        <v>14</v>
      </c>
      <c r="BH51" s="41">
        <v>11</v>
      </c>
      <c r="BI51" s="41">
        <v>288.35</v>
      </c>
      <c r="BJ51" s="41">
        <f t="shared" si="43"/>
        <v>-3</v>
      </c>
      <c r="BK51" s="41">
        <f t="shared" ref="BK51:BK57" si="63">BI51*0.05</f>
        <v>14.4175</v>
      </c>
      <c r="BL51" s="41">
        <f t="shared" ref="BL51:BL57" si="64">BJ51*0.5</f>
        <v>-1.5</v>
      </c>
      <c r="BM51" s="41">
        <v>20</v>
      </c>
      <c r="BN51" s="41">
        <v>7</v>
      </c>
      <c r="BO51" s="41">
        <v>588</v>
      </c>
      <c r="BP51" s="41">
        <f t="shared" si="44"/>
        <v>-13</v>
      </c>
      <c r="BQ51" s="41">
        <f>BO51*0.05</f>
        <v>29.4</v>
      </c>
      <c r="BR51" s="41">
        <f>BP51*1</f>
        <v>-13</v>
      </c>
      <c r="BS51" s="26">
        <v>9</v>
      </c>
      <c r="BT51" s="101">
        <v>1</v>
      </c>
      <c r="BU51" s="101">
        <f t="shared" si="45"/>
        <v>-8</v>
      </c>
      <c r="BV51" s="101">
        <f t="shared" si="53"/>
        <v>-8</v>
      </c>
      <c r="BW51" s="101">
        <f t="shared" si="46"/>
        <v>351.49</v>
      </c>
      <c r="BX51" s="101">
        <f t="shared" si="47"/>
        <v>-103</v>
      </c>
    </row>
    <row r="52" s="71" customFormat="1" customHeight="1" spans="1:76">
      <c r="A52" s="25">
        <v>50</v>
      </c>
      <c r="B52" s="25">
        <v>106485</v>
      </c>
      <c r="C52" s="81" t="s">
        <v>135</v>
      </c>
      <c r="D52" s="25" t="s">
        <v>97</v>
      </c>
      <c r="E52" s="25" t="s">
        <v>120</v>
      </c>
      <c r="F52" s="26">
        <v>90</v>
      </c>
      <c r="G52" s="82">
        <v>40</v>
      </c>
      <c r="H52" s="82">
        <f t="shared" si="33"/>
        <v>-50</v>
      </c>
      <c r="I52" s="82">
        <v>2208</v>
      </c>
      <c r="J52" s="82">
        <f t="shared" si="55"/>
        <v>66.24</v>
      </c>
      <c r="K52" s="82">
        <f t="shared" si="56"/>
        <v>-50</v>
      </c>
      <c r="L52" s="26">
        <v>16</v>
      </c>
      <c r="M52" s="89">
        <v>1</v>
      </c>
      <c r="N52" s="26">
        <f t="shared" si="34"/>
        <v>-15</v>
      </c>
      <c r="O52" s="26">
        <v>112</v>
      </c>
      <c r="P52" s="26">
        <f t="shared" si="59"/>
        <v>3.36</v>
      </c>
      <c r="Q52" s="26">
        <f t="shared" si="60"/>
        <v>-15</v>
      </c>
      <c r="R52" s="26">
        <v>4</v>
      </c>
      <c r="S52" s="26">
        <v>3</v>
      </c>
      <c r="T52" s="26">
        <v>168.75</v>
      </c>
      <c r="U52" s="26">
        <v>0</v>
      </c>
      <c r="V52" s="26">
        <f t="shared" si="35"/>
        <v>-1</v>
      </c>
      <c r="W52" s="26">
        <f>T52*0.03+U52*0.02</f>
        <v>5.0625</v>
      </c>
      <c r="X52" s="26">
        <f>V52*0.5</f>
        <v>-0.5</v>
      </c>
      <c r="Y52" s="26">
        <v>4</v>
      </c>
      <c r="Z52" s="26">
        <v>0</v>
      </c>
      <c r="AA52" s="26">
        <f t="shared" si="36"/>
        <v>-4</v>
      </c>
      <c r="AB52" s="26">
        <f>AA52*2</f>
        <v>-8</v>
      </c>
      <c r="AC52" s="26">
        <v>7</v>
      </c>
      <c r="AD52" s="92">
        <v>3</v>
      </c>
      <c r="AE52" s="26">
        <v>46.1</v>
      </c>
      <c r="AF52" s="26">
        <f t="shared" si="37"/>
        <v>-4</v>
      </c>
      <c r="AG52" s="26">
        <f>AE52*0.02</f>
        <v>0.922</v>
      </c>
      <c r="AH52" s="26">
        <f>AF52*0.05</f>
        <v>-0.2</v>
      </c>
      <c r="AI52" s="26">
        <v>4</v>
      </c>
      <c r="AJ52" s="26">
        <v>0</v>
      </c>
      <c r="AK52" s="26">
        <v>0</v>
      </c>
      <c r="AL52" s="26">
        <f t="shared" si="38"/>
        <v>-4</v>
      </c>
      <c r="AM52" s="26">
        <f t="shared" si="57"/>
        <v>0</v>
      </c>
      <c r="AN52" s="26">
        <f t="shared" si="58"/>
        <v>-2</v>
      </c>
      <c r="AO52" s="22">
        <v>1201</v>
      </c>
      <c r="AP52" s="26">
        <v>1724.72</v>
      </c>
      <c r="AQ52" s="26">
        <v>80</v>
      </c>
      <c r="AR52" s="26">
        <f t="shared" si="39"/>
        <v>523.72</v>
      </c>
      <c r="AS52" s="26">
        <f t="shared" si="40"/>
        <v>80</v>
      </c>
      <c r="AT52" s="22"/>
      <c r="AU52" s="41">
        <v>9</v>
      </c>
      <c r="AV52" s="41">
        <v>0</v>
      </c>
      <c r="AW52" s="98">
        <v>0</v>
      </c>
      <c r="AX52" s="41">
        <f t="shared" si="41"/>
        <v>-9</v>
      </c>
      <c r="AY52" s="41">
        <f t="shared" si="61"/>
        <v>0</v>
      </c>
      <c r="AZ52" s="41">
        <f t="shared" si="62"/>
        <v>-4.5</v>
      </c>
      <c r="BA52" s="41">
        <v>4</v>
      </c>
      <c r="BB52" s="98">
        <v>5</v>
      </c>
      <c r="BC52" s="98">
        <v>245</v>
      </c>
      <c r="BD52" s="98">
        <f t="shared" si="42"/>
        <v>1</v>
      </c>
      <c r="BE52" s="98">
        <f t="shared" si="54"/>
        <v>12.25</v>
      </c>
      <c r="BF52" s="98"/>
      <c r="BG52" s="41">
        <v>14</v>
      </c>
      <c r="BH52" s="41">
        <v>3</v>
      </c>
      <c r="BI52" s="41">
        <v>64.3</v>
      </c>
      <c r="BJ52" s="41">
        <f t="shared" si="43"/>
        <v>-11</v>
      </c>
      <c r="BK52" s="41">
        <f t="shared" si="63"/>
        <v>3.215</v>
      </c>
      <c r="BL52" s="41">
        <f t="shared" si="64"/>
        <v>-5.5</v>
      </c>
      <c r="BM52" s="41">
        <v>16</v>
      </c>
      <c r="BN52" s="41">
        <v>6</v>
      </c>
      <c r="BO52" s="41">
        <v>392</v>
      </c>
      <c r="BP52" s="41">
        <f t="shared" si="44"/>
        <v>-10</v>
      </c>
      <c r="BQ52" s="41">
        <f>BO52*0.05</f>
        <v>19.6</v>
      </c>
      <c r="BR52" s="41">
        <f>BP52*1</f>
        <v>-10</v>
      </c>
      <c r="BS52" s="26">
        <v>9</v>
      </c>
      <c r="BT52" s="101">
        <v>0</v>
      </c>
      <c r="BU52" s="101">
        <f t="shared" si="45"/>
        <v>-9</v>
      </c>
      <c r="BV52" s="101">
        <f t="shared" si="53"/>
        <v>-9</v>
      </c>
      <c r="BW52" s="101">
        <f t="shared" si="46"/>
        <v>190.65</v>
      </c>
      <c r="BX52" s="101">
        <f t="shared" si="47"/>
        <v>-105</v>
      </c>
    </row>
    <row r="53" s="71" customFormat="1" customHeight="1" spans="1:76">
      <c r="A53" s="25">
        <v>51</v>
      </c>
      <c r="B53" s="25">
        <v>573</v>
      </c>
      <c r="C53" s="81" t="s">
        <v>136</v>
      </c>
      <c r="D53" s="25" t="s">
        <v>103</v>
      </c>
      <c r="E53" s="25" t="s">
        <v>120</v>
      </c>
      <c r="F53" s="26">
        <v>102</v>
      </c>
      <c r="G53" s="82">
        <v>65</v>
      </c>
      <c r="H53" s="82">
        <f t="shared" si="33"/>
        <v>-37</v>
      </c>
      <c r="I53" s="82">
        <v>3692.53</v>
      </c>
      <c r="J53" s="82">
        <f t="shared" si="55"/>
        <v>110.7759</v>
      </c>
      <c r="K53" s="82">
        <f t="shared" si="56"/>
        <v>-37</v>
      </c>
      <c r="L53" s="26">
        <v>14</v>
      </c>
      <c r="M53" s="89">
        <v>1</v>
      </c>
      <c r="N53" s="26">
        <f t="shared" si="34"/>
        <v>-13</v>
      </c>
      <c r="O53" s="26">
        <v>112</v>
      </c>
      <c r="P53" s="26">
        <f t="shared" si="59"/>
        <v>3.36</v>
      </c>
      <c r="Q53" s="26">
        <f t="shared" si="60"/>
        <v>-13</v>
      </c>
      <c r="R53" s="26">
        <v>5</v>
      </c>
      <c r="S53" s="26">
        <v>6</v>
      </c>
      <c r="T53" s="26">
        <v>255</v>
      </c>
      <c r="U53" s="26">
        <v>255</v>
      </c>
      <c r="V53" s="26">
        <f t="shared" si="35"/>
        <v>1</v>
      </c>
      <c r="W53" s="26">
        <f>T53*0.04+U53*0.03</f>
        <v>17.85</v>
      </c>
      <c r="X53" s="26"/>
      <c r="Y53" s="26">
        <v>4</v>
      </c>
      <c r="Z53" s="26">
        <v>6</v>
      </c>
      <c r="AA53" s="26">
        <f t="shared" si="36"/>
        <v>2</v>
      </c>
      <c r="AB53" s="26"/>
      <c r="AC53" s="26">
        <v>8</v>
      </c>
      <c r="AD53" s="92">
        <v>8.8</v>
      </c>
      <c r="AE53" s="26">
        <v>112.39</v>
      </c>
      <c r="AF53" s="26">
        <f t="shared" si="37"/>
        <v>0.800000000000001</v>
      </c>
      <c r="AG53" s="26">
        <f>AD53*1</f>
        <v>8.8</v>
      </c>
      <c r="AH53" s="26"/>
      <c r="AI53" s="26">
        <v>4</v>
      </c>
      <c r="AJ53" s="26">
        <v>0</v>
      </c>
      <c r="AK53" s="26">
        <v>0</v>
      </c>
      <c r="AL53" s="26">
        <f t="shared" si="38"/>
        <v>-4</v>
      </c>
      <c r="AM53" s="26">
        <f t="shared" si="57"/>
        <v>0</v>
      </c>
      <c r="AN53" s="26">
        <f t="shared" si="58"/>
        <v>-2</v>
      </c>
      <c r="AO53" s="22">
        <v>2749</v>
      </c>
      <c r="AP53" s="26">
        <v>7380.7</v>
      </c>
      <c r="AQ53" s="26">
        <v>446</v>
      </c>
      <c r="AR53" s="26">
        <f t="shared" si="39"/>
        <v>4631.7</v>
      </c>
      <c r="AS53" s="26">
        <f t="shared" si="40"/>
        <v>446</v>
      </c>
      <c r="AT53" s="22"/>
      <c r="AU53" s="41">
        <v>8</v>
      </c>
      <c r="AV53" s="41">
        <v>4</v>
      </c>
      <c r="AW53" s="98">
        <v>99.2</v>
      </c>
      <c r="AX53" s="41">
        <f t="shared" si="41"/>
        <v>-4</v>
      </c>
      <c r="AY53" s="41">
        <f t="shared" si="61"/>
        <v>2.976</v>
      </c>
      <c r="AZ53" s="41">
        <f t="shared" si="62"/>
        <v>-2</v>
      </c>
      <c r="BA53" s="41">
        <v>3</v>
      </c>
      <c r="BB53" s="98">
        <v>3</v>
      </c>
      <c r="BC53" s="98">
        <v>195</v>
      </c>
      <c r="BD53" s="98">
        <f t="shared" si="42"/>
        <v>0</v>
      </c>
      <c r="BE53" s="98">
        <f t="shared" si="54"/>
        <v>9.75</v>
      </c>
      <c r="BF53" s="98"/>
      <c r="BG53" s="41">
        <v>13</v>
      </c>
      <c r="BH53" s="41">
        <v>8</v>
      </c>
      <c r="BI53" s="41">
        <v>164.69</v>
      </c>
      <c r="BJ53" s="41">
        <f t="shared" si="43"/>
        <v>-5</v>
      </c>
      <c r="BK53" s="41">
        <f t="shared" si="63"/>
        <v>8.2345</v>
      </c>
      <c r="BL53" s="41">
        <f t="shared" si="64"/>
        <v>-2.5</v>
      </c>
      <c r="BM53" s="41">
        <v>12</v>
      </c>
      <c r="BN53" s="41">
        <v>8</v>
      </c>
      <c r="BO53" s="41">
        <v>588</v>
      </c>
      <c r="BP53" s="41">
        <f t="shared" si="44"/>
        <v>-4</v>
      </c>
      <c r="BQ53" s="41">
        <f>BO53*0.05</f>
        <v>29.4</v>
      </c>
      <c r="BR53" s="41">
        <f>BP53*1</f>
        <v>-4</v>
      </c>
      <c r="BS53" s="26">
        <v>7</v>
      </c>
      <c r="BT53" s="101">
        <v>0</v>
      </c>
      <c r="BU53" s="101">
        <f t="shared" si="45"/>
        <v>-7</v>
      </c>
      <c r="BV53" s="101">
        <f t="shared" si="53"/>
        <v>-7</v>
      </c>
      <c r="BW53" s="101">
        <f t="shared" si="46"/>
        <v>637.15</v>
      </c>
      <c r="BX53" s="101">
        <f t="shared" si="47"/>
        <v>-68</v>
      </c>
    </row>
    <row r="54" s="71" customFormat="1" customHeight="1" spans="1:76">
      <c r="A54" s="25">
        <v>52</v>
      </c>
      <c r="B54" s="25">
        <v>740</v>
      </c>
      <c r="C54" s="81" t="s">
        <v>137</v>
      </c>
      <c r="D54" s="25" t="s">
        <v>103</v>
      </c>
      <c r="E54" s="25" t="s">
        <v>120</v>
      </c>
      <c r="F54" s="26">
        <v>86</v>
      </c>
      <c r="G54" s="82">
        <v>82</v>
      </c>
      <c r="H54" s="82">
        <f t="shared" si="33"/>
        <v>-4</v>
      </c>
      <c r="I54" s="82">
        <v>4450.01</v>
      </c>
      <c r="J54" s="82">
        <f t="shared" si="55"/>
        <v>133.5003</v>
      </c>
      <c r="K54" s="82">
        <f t="shared" si="56"/>
        <v>-4</v>
      </c>
      <c r="L54" s="26">
        <v>15</v>
      </c>
      <c r="M54" s="89">
        <v>5</v>
      </c>
      <c r="N54" s="26">
        <f t="shared" si="34"/>
        <v>-10</v>
      </c>
      <c r="O54" s="26">
        <v>532</v>
      </c>
      <c r="P54" s="26">
        <f t="shared" si="59"/>
        <v>15.96</v>
      </c>
      <c r="Q54" s="26">
        <f t="shared" si="60"/>
        <v>-10</v>
      </c>
      <c r="R54" s="26">
        <v>5</v>
      </c>
      <c r="S54" s="26">
        <v>15</v>
      </c>
      <c r="T54" s="26">
        <v>691.46</v>
      </c>
      <c r="U54" s="26">
        <v>489.09</v>
      </c>
      <c r="V54" s="26">
        <f t="shared" si="35"/>
        <v>10</v>
      </c>
      <c r="W54" s="26">
        <f>T54*0.04+U54*0.03</f>
        <v>42.3311</v>
      </c>
      <c r="X54" s="26"/>
      <c r="Y54" s="26">
        <v>6</v>
      </c>
      <c r="Z54" s="26">
        <v>7</v>
      </c>
      <c r="AA54" s="26">
        <f t="shared" si="36"/>
        <v>1</v>
      </c>
      <c r="AB54" s="26"/>
      <c r="AC54" s="26">
        <v>8</v>
      </c>
      <c r="AD54" s="92">
        <v>5.2</v>
      </c>
      <c r="AE54" s="26">
        <v>78</v>
      </c>
      <c r="AF54" s="26">
        <f t="shared" si="37"/>
        <v>-2.8</v>
      </c>
      <c r="AG54" s="26">
        <f>AE54*0.02</f>
        <v>1.56</v>
      </c>
      <c r="AH54" s="26">
        <f>AF54*0.05</f>
        <v>-0.14</v>
      </c>
      <c r="AI54" s="26">
        <v>4</v>
      </c>
      <c r="AJ54" s="26">
        <v>1</v>
      </c>
      <c r="AK54" s="26">
        <v>56</v>
      </c>
      <c r="AL54" s="26">
        <f t="shared" si="38"/>
        <v>-3</v>
      </c>
      <c r="AM54" s="26">
        <f t="shared" si="57"/>
        <v>1.12</v>
      </c>
      <c r="AN54" s="26">
        <f t="shared" si="58"/>
        <v>-1.5</v>
      </c>
      <c r="AO54" s="22">
        <v>1998</v>
      </c>
      <c r="AP54" s="26">
        <v>4694.43000000001</v>
      </c>
      <c r="AQ54" s="26">
        <v>226.8</v>
      </c>
      <c r="AR54" s="26">
        <f t="shared" si="39"/>
        <v>2696.43000000001</v>
      </c>
      <c r="AS54" s="26">
        <f t="shared" si="40"/>
        <v>226.8</v>
      </c>
      <c r="AT54" s="22"/>
      <c r="AU54" s="41">
        <v>8</v>
      </c>
      <c r="AV54" s="41">
        <v>3</v>
      </c>
      <c r="AW54" s="98">
        <v>61.06</v>
      </c>
      <c r="AX54" s="41">
        <f t="shared" si="41"/>
        <v>-5</v>
      </c>
      <c r="AY54" s="41">
        <f t="shared" si="61"/>
        <v>1.8318</v>
      </c>
      <c r="AZ54" s="41">
        <f t="shared" si="62"/>
        <v>-2.5</v>
      </c>
      <c r="BA54" s="41">
        <v>3</v>
      </c>
      <c r="BB54" s="98">
        <v>2</v>
      </c>
      <c r="BC54" s="98">
        <v>107.56</v>
      </c>
      <c r="BD54" s="98">
        <f t="shared" si="42"/>
        <v>-1</v>
      </c>
      <c r="BE54" s="98">
        <f>BC54*0.04</f>
        <v>4.3024</v>
      </c>
      <c r="BF54" s="98">
        <f>BD54*0.5</f>
        <v>-0.5</v>
      </c>
      <c r="BG54" s="41">
        <v>13</v>
      </c>
      <c r="BH54" s="41">
        <v>8</v>
      </c>
      <c r="BI54" s="41">
        <v>191.56</v>
      </c>
      <c r="BJ54" s="41">
        <f t="shared" si="43"/>
        <v>-5</v>
      </c>
      <c r="BK54" s="41">
        <f t="shared" si="63"/>
        <v>9.578</v>
      </c>
      <c r="BL54" s="41">
        <f t="shared" si="64"/>
        <v>-2.5</v>
      </c>
      <c r="BM54" s="41">
        <v>14</v>
      </c>
      <c r="BN54" s="41">
        <v>16</v>
      </c>
      <c r="BO54" s="41">
        <v>1150.02</v>
      </c>
      <c r="BP54" s="41">
        <f t="shared" si="44"/>
        <v>2</v>
      </c>
      <c r="BQ54" s="41">
        <f>BO54*0.06</f>
        <v>69.0012</v>
      </c>
      <c r="BR54" s="41"/>
      <c r="BS54" s="26">
        <v>7</v>
      </c>
      <c r="BT54" s="101">
        <v>7</v>
      </c>
      <c r="BU54" s="101">
        <f t="shared" si="45"/>
        <v>0</v>
      </c>
      <c r="BV54" s="101"/>
      <c r="BW54" s="101">
        <f t="shared" si="46"/>
        <v>505.98</v>
      </c>
      <c r="BX54" s="101">
        <f t="shared" si="47"/>
        <v>-21</v>
      </c>
    </row>
    <row r="55" s="71" customFormat="1" customHeight="1" spans="1:76">
      <c r="A55" s="25">
        <v>53</v>
      </c>
      <c r="B55" s="25">
        <v>753</v>
      </c>
      <c r="C55" s="81" t="s">
        <v>138</v>
      </c>
      <c r="D55" s="25" t="s">
        <v>103</v>
      </c>
      <c r="E55" s="25" t="s">
        <v>120</v>
      </c>
      <c r="F55" s="26">
        <v>64</v>
      </c>
      <c r="G55" s="82">
        <v>14</v>
      </c>
      <c r="H55" s="82">
        <f t="shared" si="33"/>
        <v>-50</v>
      </c>
      <c r="I55" s="82">
        <v>828</v>
      </c>
      <c r="J55" s="82">
        <f t="shared" si="55"/>
        <v>24.84</v>
      </c>
      <c r="K55" s="82">
        <f t="shared" si="56"/>
        <v>-50</v>
      </c>
      <c r="L55" s="26">
        <v>8</v>
      </c>
      <c r="M55" s="89">
        <v>0</v>
      </c>
      <c r="N55" s="26">
        <f t="shared" si="34"/>
        <v>-8</v>
      </c>
      <c r="O55" s="26">
        <v>0</v>
      </c>
      <c r="P55" s="26">
        <f t="shared" si="59"/>
        <v>0</v>
      </c>
      <c r="Q55" s="26">
        <f t="shared" si="60"/>
        <v>-8</v>
      </c>
      <c r="R55" s="26">
        <v>5</v>
      </c>
      <c r="S55" s="26">
        <v>0</v>
      </c>
      <c r="T55" s="26">
        <v>0</v>
      </c>
      <c r="U55" s="26">
        <v>0</v>
      </c>
      <c r="V55" s="26">
        <f t="shared" si="35"/>
        <v>-5</v>
      </c>
      <c r="W55" s="26">
        <f>T55*0.03+U55*0.02</f>
        <v>0</v>
      </c>
      <c r="X55" s="26">
        <f>V55*0.5</f>
        <v>-2.5</v>
      </c>
      <c r="Y55" s="26">
        <v>4</v>
      </c>
      <c r="Z55" s="26">
        <v>0</v>
      </c>
      <c r="AA55" s="26">
        <f t="shared" si="36"/>
        <v>-4</v>
      </c>
      <c r="AB55" s="26">
        <f t="shared" ref="AB55:AB60" si="65">AA55*2</f>
        <v>-8</v>
      </c>
      <c r="AC55" s="26">
        <v>2</v>
      </c>
      <c r="AD55" s="92">
        <v>1</v>
      </c>
      <c r="AE55" s="26">
        <v>12.32</v>
      </c>
      <c r="AF55" s="26">
        <f t="shared" si="37"/>
        <v>-1</v>
      </c>
      <c r="AG55" s="26">
        <f>AE55*0.02</f>
        <v>0.2464</v>
      </c>
      <c r="AH55" s="26">
        <f>AF55*0.05</f>
        <v>-0.05</v>
      </c>
      <c r="AI55" s="26">
        <v>4</v>
      </c>
      <c r="AJ55" s="26">
        <v>0</v>
      </c>
      <c r="AK55" s="26">
        <v>0</v>
      </c>
      <c r="AL55" s="26">
        <f t="shared" si="38"/>
        <v>-4</v>
      </c>
      <c r="AM55" s="26">
        <f t="shared" si="57"/>
        <v>0</v>
      </c>
      <c r="AN55" s="26">
        <f t="shared" si="58"/>
        <v>-2</v>
      </c>
      <c r="AO55" s="22">
        <v>1739</v>
      </c>
      <c r="AP55" s="26">
        <v>673.2</v>
      </c>
      <c r="AQ55" s="26">
        <v>31</v>
      </c>
      <c r="AR55" s="26">
        <f t="shared" si="39"/>
        <v>-1065.8</v>
      </c>
      <c r="AS55" s="26">
        <f t="shared" si="40"/>
        <v>31</v>
      </c>
      <c r="AT55" s="26">
        <f>AR55*0.05</f>
        <v>-53.29</v>
      </c>
      <c r="AU55" s="41">
        <v>8</v>
      </c>
      <c r="AV55" s="41">
        <v>1</v>
      </c>
      <c r="AW55" s="98">
        <v>24.8</v>
      </c>
      <c r="AX55" s="41">
        <f t="shared" si="41"/>
        <v>-7</v>
      </c>
      <c r="AY55" s="41">
        <f t="shared" si="61"/>
        <v>0.744</v>
      </c>
      <c r="AZ55" s="41">
        <f t="shared" si="62"/>
        <v>-3.5</v>
      </c>
      <c r="BA55" s="41">
        <v>3</v>
      </c>
      <c r="BB55" s="98">
        <v>0</v>
      </c>
      <c r="BC55" s="98">
        <v>0</v>
      </c>
      <c r="BD55" s="98">
        <f t="shared" si="42"/>
        <v>-3</v>
      </c>
      <c r="BE55" s="98">
        <f>BC55*0.04</f>
        <v>0</v>
      </c>
      <c r="BF55" s="98">
        <f>BD55*0.5</f>
        <v>-1.5</v>
      </c>
      <c r="BG55" s="41">
        <v>13</v>
      </c>
      <c r="BH55" s="41">
        <v>1</v>
      </c>
      <c r="BI55" s="41">
        <v>25</v>
      </c>
      <c r="BJ55" s="41">
        <f t="shared" si="43"/>
        <v>-12</v>
      </c>
      <c r="BK55" s="41">
        <f t="shared" si="63"/>
        <v>1.25</v>
      </c>
      <c r="BL55" s="41">
        <f t="shared" si="64"/>
        <v>-6</v>
      </c>
      <c r="BM55" s="41">
        <v>12</v>
      </c>
      <c r="BN55" s="41">
        <v>0</v>
      </c>
      <c r="BO55" s="41">
        <v>0</v>
      </c>
      <c r="BP55" s="41">
        <f t="shared" si="44"/>
        <v>-12</v>
      </c>
      <c r="BQ55" s="41"/>
      <c r="BR55" s="41">
        <f>BP55*1</f>
        <v>-12</v>
      </c>
      <c r="BS55" s="26">
        <v>7</v>
      </c>
      <c r="BT55" s="101">
        <v>1</v>
      </c>
      <c r="BU55" s="101">
        <f t="shared" si="45"/>
        <v>-6</v>
      </c>
      <c r="BV55" s="101">
        <f>BU55*1</f>
        <v>-6</v>
      </c>
      <c r="BW55" s="101">
        <f t="shared" si="46"/>
        <v>58.08</v>
      </c>
      <c r="BX55" s="101">
        <f t="shared" si="47"/>
        <v>-153</v>
      </c>
    </row>
    <row r="56" s="71" customFormat="1" customHeight="1" spans="1:76">
      <c r="A56" s="25">
        <v>54</v>
      </c>
      <c r="B56" s="25">
        <v>545</v>
      </c>
      <c r="C56" s="81" t="s">
        <v>139</v>
      </c>
      <c r="D56" s="25" t="s">
        <v>111</v>
      </c>
      <c r="E56" s="25" t="s">
        <v>120</v>
      </c>
      <c r="F56" s="26">
        <v>63</v>
      </c>
      <c r="G56" s="82">
        <v>44</v>
      </c>
      <c r="H56" s="82">
        <f t="shared" si="33"/>
        <v>-19</v>
      </c>
      <c r="I56" s="82">
        <v>2437.72</v>
      </c>
      <c r="J56" s="82">
        <f t="shared" si="55"/>
        <v>73.1316</v>
      </c>
      <c r="K56" s="82">
        <f t="shared" si="56"/>
        <v>-19</v>
      </c>
      <c r="L56" s="26">
        <v>13</v>
      </c>
      <c r="M56" s="89">
        <v>11</v>
      </c>
      <c r="N56" s="26">
        <f t="shared" si="34"/>
        <v>-2</v>
      </c>
      <c r="O56" s="26">
        <v>1008.01</v>
      </c>
      <c r="P56" s="26">
        <f t="shared" si="59"/>
        <v>30.2403</v>
      </c>
      <c r="Q56" s="26">
        <f t="shared" si="60"/>
        <v>-2</v>
      </c>
      <c r="R56" s="26">
        <v>4</v>
      </c>
      <c r="S56" s="26">
        <v>8</v>
      </c>
      <c r="T56" s="26">
        <v>300</v>
      </c>
      <c r="U56" s="26">
        <v>300</v>
      </c>
      <c r="V56" s="26">
        <f t="shared" si="35"/>
        <v>4</v>
      </c>
      <c r="W56" s="26">
        <f>T56*0.04+U56*0.03</f>
        <v>21</v>
      </c>
      <c r="X56" s="26"/>
      <c r="Y56" s="26">
        <v>4</v>
      </c>
      <c r="Z56" s="26">
        <v>0</v>
      </c>
      <c r="AA56" s="26">
        <f t="shared" si="36"/>
        <v>-4</v>
      </c>
      <c r="AB56" s="26">
        <f t="shared" si="65"/>
        <v>-8</v>
      </c>
      <c r="AC56" s="26">
        <v>5</v>
      </c>
      <c r="AD56" s="92">
        <v>3.8</v>
      </c>
      <c r="AE56" s="26">
        <v>58.48</v>
      </c>
      <c r="AF56" s="26">
        <f t="shared" si="37"/>
        <v>-1.2</v>
      </c>
      <c r="AG56" s="26">
        <f>AE56*0.02</f>
        <v>1.1696</v>
      </c>
      <c r="AH56" s="26">
        <f>AF56*0.05</f>
        <v>-0.06</v>
      </c>
      <c r="AI56" s="26">
        <v>4</v>
      </c>
      <c r="AJ56" s="26">
        <v>2</v>
      </c>
      <c r="AK56" s="26">
        <v>168</v>
      </c>
      <c r="AL56" s="26">
        <f t="shared" si="38"/>
        <v>-2</v>
      </c>
      <c r="AM56" s="26">
        <f t="shared" si="57"/>
        <v>3.36</v>
      </c>
      <c r="AN56" s="26">
        <f t="shared" si="58"/>
        <v>-1</v>
      </c>
      <c r="AO56" s="22">
        <v>2075</v>
      </c>
      <c r="AP56" s="26">
        <v>9653.62</v>
      </c>
      <c r="AQ56" s="26">
        <v>609</v>
      </c>
      <c r="AR56" s="26">
        <f t="shared" si="39"/>
        <v>7578.62</v>
      </c>
      <c r="AS56" s="26">
        <f t="shared" si="40"/>
        <v>609</v>
      </c>
      <c r="AT56" s="22"/>
      <c r="AU56" s="41">
        <v>7</v>
      </c>
      <c r="AV56" s="41">
        <v>5</v>
      </c>
      <c r="AW56" s="98">
        <v>124</v>
      </c>
      <c r="AX56" s="41">
        <f t="shared" si="41"/>
        <v>-2</v>
      </c>
      <c r="AY56" s="41">
        <f t="shared" si="61"/>
        <v>3.72</v>
      </c>
      <c r="AZ56" s="41">
        <f t="shared" si="62"/>
        <v>-1</v>
      </c>
      <c r="BA56" s="41">
        <v>3</v>
      </c>
      <c r="BB56" s="98">
        <v>3</v>
      </c>
      <c r="BC56" s="98">
        <v>195</v>
      </c>
      <c r="BD56" s="98">
        <f t="shared" si="42"/>
        <v>0</v>
      </c>
      <c r="BE56" s="98">
        <f>BC56*0.05</f>
        <v>9.75</v>
      </c>
      <c r="BF56" s="98"/>
      <c r="BG56" s="41">
        <v>11</v>
      </c>
      <c r="BH56" s="41">
        <v>8</v>
      </c>
      <c r="BI56" s="41">
        <v>209.5</v>
      </c>
      <c r="BJ56" s="41">
        <f t="shared" si="43"/>
        <v>-3</v>
      </c>
      <c r="BK56" s="41">
        <f t="shared" si="63"/>
        <v>10.475</v>
      </c>
      <c r="BL56" s="41">
        <f t="shared" si="64"/>
        <v>-1.5</v>
      </c>
      <c r="BM56" s="41">
        <v>12</v>
      </c>
      <c r="BN56" s="41">
        <v>15</v>
      </c>
      <c r="BO56" s="41">
        <v>1176</v>
      </c>
      <c r="BP56" s="41">
        <f t="shared" si="44"/>
        <v>3</v>
      </c>
      <c r="BQ56" s="41">
        <f>BO56*0.06</f>
        <v>70.56</v>
      </c>
      <c r="BR56" s="41"/>
      <c r="BS56" s="26">
        <v>7</v>
      </c>
      <c r="BT56" s="101">
        <v>6</v>
      </c>
      <c r="BU56" s="101">
        <f t="shared" si="45"/>
        <v>-1</v>
      </c>
      <c r="BV56" s="101">
        <f>BU56*1</f>
        <v>-1</v>
      </c>
      <c r="BW56" s="101">
        <f t="shared" si="46"/>
        <v>832.41</v>
      </c>
      <c r="BX56" s="101">
        <f t="shared" si="47"/>
        <v>-34</v>
      </c>
    </row>
    <row r="57" s="71" customFormat="1" customHeight="1" spans="1:76">
      <c r="A57" s="25">
        <v>55</v>
      </c>
      <c r="B57" s="25">
        <v>104430</v>
      </c>
      <c r="C57" s="81" t="s">
        <v>140</v>
      </c>
      <c r="D57" s="25" t="s">
        <v>111</v>
      </c>
      <c r="E57" s="25" t="s">
        <v>120</v>
      </c>
      <c r="F57" s="26">
        <v>65</v>
      </c>
      <c r="G57" s="82">
        <v>43</v>
      </c>
      <c r="H57" s="82">
        <f t="shared" si="33"/>
        <v>-22</v>
      </c>
      <c r="I57" s="82">
        <v>2484</v>
      </c>
      <c r="J57" s="82">
        <f t="shared" si="55"/>
        <v>74.52</v>
      </c>
      <c r="K57" s="82">
        <f t="shared" si="56"/>
        <v>-22</v>
      </c>
      <c r="L57" s="26">
        <v>14</v>
      </c>
      <c r="M57" s="89">
        <v>6</v>
      </c>
      <c r="N57" s="26">
        <f t="shared" si="34"/>
        <v>-8</v>
      </c>
      <c r="O57" s="26">
        <v>448</v>
      </c>
      <c r="P57" s="26">
        <f t="shared" si="59"/>
        <v>13.44</v>
      </c>
      <c r="Q57" s="26">
        <f t="shared" si="60"/>
        <v>-8</v>
      </c>
      <c r="R57" s="26">
        <v>4</v>
      </c>
      <c r="S57" s="26">
        <v>10</v>
      </c>
      <c r="T57" s="26">
        <v>473.5</v>
      </c>
      <c r="U57" s="26">
        <v>340</v>
      </c>
      <c r="V57" s="26">
        <f t="shared" si="35"/>
        <v>6</v>
      </c>
      <c r="W57" s="26">
        <f>T57*0.04+U57*0.03</f>
        <v>29.14</v>
      </c>
      <c r="X57" s="26"/>
      <c r="Y57" s="26">
        <v>4</v>
      </c>
      <c r="Z57" s="26">
        <v>2</v>
      </c>
      <c r="AA57" s="26">
        <f t="shared" si="36"/>
        <v>-2</v>
      </c>
      <c r="AB57" s="26">
        <f t="shared" si="65"/>
        <v>-4</v>
      </c>
      <c r="AC57" s="26">
        <v>8</v>
      </c>
      <c r="AD57" s="92">
        <v>10</v>
      </c>
      <c r="AE57" s="26">
        <v>125.54</v>
      </c>
      <c r="AF57" s="26">
        <f t="shared" si="37"/>
        <v>2</v>
      </c>
      <c r="AG57" s="26">
        <f>AD57*1</f>
        <v>10</v>
      </c>
      <c r="AH57" s="26"/>
      <c r="AI57" s="26">
        <v>4</v>
      </c>
      <c r="AJ57" s="26">
        <v>3</v>
      </c>
      <c r="AK57" s="26">
        <v>255.36</v>
      </c>
      <c r="AL57" s="26">
        <f t="shared" si="38"/>
        <v>-1</v>
      </c>
      <c r="AM57" s="26">
        <f t="shared" si="57"/>
        <v>5.1072</v>
      </c>
      <c r="AN57" s="26">
        <f t="shared" si="58"/>
        <v>-0.5</v>
      </c>
      <c r="AO57" s="22">
        <v>3129</v>
      </c>
      <c r="AP57" s="26">
        <v>1235.81</v>
      </c>
      <c r="AQ57" s="26">
        <v>46</v>
      </c>
      <c r="AR57" s="26">
        <f t="shared" si="39"/>
        <v>-1893.19</v>
      </c>
      <c r="AS57" s="26">
        <f t="shared" si="40"/>
        <v>46</v>
      </c>
      <c r="AT57" s="26">
        <f>AR57*0.05</f>
        <v>-94.6595</v>
      </c>
      <c r="AU57" s="41">
        <v>7</v>
      </c>
      <c r="AV57" s="41">
        <v>3</v>
      </c>
      <c r="AW57" s="98">
        <v>70.68</v>
      </c>
      <c r="AX57" s="41">
        <f t="shared" si="41"/>
        <v>-4</v>
      </c>
      <c r="AY57" s="41">
        <f t="shared" si="61"/>
        <v>2.1204</v>
      </c>
      <c r="AZ57" s="41">
        <f t="shared" si="62"/>
        <v>-2</v>
      </c>
      <c r="BA57" s="41">
        <v>3</v>
      </c>
      <c r="BB57" s="98">
        <v>1</v>
      </c>
      <c r="BC57" s="98">
        <v>58.43</v>
      </c>
      <c r="BD57" s="98">
        <f t="shared" si="42"/>
        <v>-2</v>
      </c>
      <c r="BE57" s="98">
        <f>BC57*0.04</f>
        <v>2.3372</v>
      </c>
      <c r="BF57" s="98">
        <f>BD57*0.5</f>
        <v>-1</v>
      </c>
      <c r="BG57" s="41">
        <v>11</v>
      </c>
      <c r="BH57" s="41">
        <v>6</v>
      </c>
      <c r="BI57" s="41">
        <v>144.55</v>
      </c>
      <c r="BJ57" s="41">
        <f t="shared" si="43"/>
        <v>-5</v>
      </c>
      <c r="BK57" s="41">
        <f t="shared" si="63"/>
        <v>7.2275</v>
      </c>
      <c r="BL57" s="41">
        <f t="shared" si="64"/>
        <v>-2.5</v>
      </c>
      <c r="BM57" s="41">
        <v>12</v>
      </c>
      <c r="BN57" s="41">
        <v>3</v>
      </c>
      <c r="BO57" s="41">
        <v>196</v>
      </c>
      <c r="BP57" s="41">
        <f t="shared" si="44"/>
        <v>-9</v>
      </c>
      <c r="BQ57" s="41">
        <f>BO57*0.05</f>
        <v>9.8</v>
      </c>
      <c r="BR57" s="41">
        <f>BP57*1</f>
        <v>-9</v>
      </c>
      <c r="BS57" s="26">
        <v>7</v>
      </c>
      <c r="BT57" s="101">
        <v>9</v>
      </c>
      <c r="BU57" s="101">
        <f t="shared" si="45"/>
        <v>2</v>
      </c>
      <c r="BV57" s="101"/>
      <c r="BW57" s="101">
        <f t="shared" si="46"/>
        <v>199.69</v>
      </c>
      <c r="BX57" s="101">
        <f t="shared" si="47"/>
        <v>-144</v>
      </c>
    </row>
    <row r="58" s="71" customFormat="1" customHeight="1" spans="1:76">
      <c r="A58" s="25">
        <v>56</v>
      </c>
      <c r="B58" s="25">
        <v>105396</v>
      </c>
      <c r="C58" s="81" t="s">
        <v>141</v>
      </c>
      <c r="D58" s="25" t="s">
        <v>111</v>
      </c>
      <c r="E58" s="25" t="s">
        <v>120</v>
      </c>
      <c r="F58" s="26">
        <v>65</v>
      </c>
      <c r="G58" s="82">
        <v>71</v>
      </c>
      <c r="H58" s="82">
        <f t="shared" si="33"/>
        <v>6</v>
      </c>
      <c r="I58" s="82">
        <v>4130</v>
      </c>
      <c r="J58" s="82">
        <f>I58*0.04</f>
        <v>165.2</v>
      </c>
      <c r="K58" s="82"/>
      <c r="L58" s="26">
        <v>8</v>
      </c>
      <c r="M58" s="89">
        <v>0</v>
      </c>
      <c r="N58" s="26">
        <f t="shared" si="34"/>
        <v>-8</v>
      </c>
      <c r="O58" s="26">
        <v>0</v>
      </c>
      <c r="P58" s="26">
        <f t="shared" si="59"/>
        <v>0</v>
      </c>
      <c r="Q58" s="26">
        <f t="shared" si="60"/>
        <v>-8</v>
      </c>
      <c r="R58" s="26">
        <v>4</v>
      </c>
      <c r="S58" s="26">
        <v>3</v>
      </c>
      <c r="T58" s="26">
        <v>160</v>
      </c>
      <c r="U58" s="26">
        <v>85</v>
      </c>
      <c r="V58" s="26">
        <f t="shared" si="35"/>
        <v>-1</v>
      </c>
      <c r="W58" s="26">
        <f>T58*0.03+U58*0.02</f>
        <v>6.5</v>
      </c>
      <c r="X58" s="26">
        <f>V58*0.5</f>
        <v>-0.5</v>
      </c>
      <c r="Y58" s="26">
        <v>4</v>
      </c>
      <c r="Z58" s="26">
        <v>0</v>
      </c>
      <c r="AA58" s="26">
        <f t="shared" si="36"/>
        <v>-4</v>
      </c>
      <c r="AB58" s="26">
        <f t="shared" si="65"/>
        <v>-8</v>
      </c>
      <c r="AC58" s="26">
        <v>2</v>
      </c>
      <c r="AD58" s="92">
        <v>4</v>
      </c>
      <c r="AE58" s="26">
        <v>60.6</v>
      </c>
      <c r="AF58" s="26">
        <f t="shared" si="37"/>
        <v>2</v>
      </c>
      <c r="AG58" s="26">
        <f>AD58*1</f>
        <v>4</v>
      </c>
      <c r="AH58" s="26"/>
      <c r="AI58" s="26">
        <v>4</v>
      </c>
      <c r="AJ58" s="26">
        <v>0</v>
      </c>
      <c r="AK58" s="26">
        <v>0</v>
      </c>
      <c r="AL58" s="26">
        <f t="shared" si="38"/>
        <v>-4</v>
      </c>
      <c r="AM58" s="26">
        <f t="shared" si="57"/>
        <v>0</v>
      </c>
      <c r="AN58" s="26">
        <f t="shared" si="58"/>
        <v>-2</v>
      </c>
      <c r="AO58" s="22">
        <v>1367</v>
      </c>
      <c r="AP58" s="26">
        <v>4315.46</v>
      </c>
      <c r="AQ58" s="26">
        <v>211</v>
      </c>
      <c r="AR58" s="26">
        <f t="shared" si="39"/>
        <v>2948.46</v>
      </c>
      <c r="AS58" s="26">
        <f t="shared" si="40"/>
        <v>211</v>
      </c>
      <c r="AT58" s="22"/>
      <c r="AU58" s="41">
        <v>7</v>
      </c>
      <c r="AV58" s="41">
        <v>4</v>
      </c>
      <c r="AW58" s="98">
        <v>95.48</v>
      </c>
      <c r="AX58" s="41">
        <f t="shared" si="41"/>
        <v>-3</v>
      </c>
      <c r="AY58" s="41">
        <f t="shared" si="61"/>
        <v>2.8644</v>
      </c>
      <c r="AZ58" s="41">
        <f t="shared" si="62"/>
        <v>-1.5</v>
      </c>
      <c r="BA58" s="41">
        <v>3</v>
      </c>
      <c r="BB58" s="98">
        <v>2</v>
      </c>
      <c r="BC58" s="98">
        <v>110.5</v>
      </c>
      <c r="BD58" s="98">
        <f t="shared" si="42"/>
        <v>-1</v>
      </c>
      <c r="BE58" s="98">
        <f>BC58*0.04</f>
        <v>4.42</v>
      </c>
      <c r="BF58" s="98">
        <f>BD58*0.5</f>
        <v>-0.5</v>
      </c>
      <c r="BG58" s="41">
        <v>11</v>
      </c>
      <c r="BH58" s="41">
        <v>19</v>
      </c>
      <c r="BI58" s="41">
        <v>476.6</v>
      </c>
      <c r="BJ58" s="41">
        <f t="shared" si="43"/>
        <v>8</v>
      </c>
      <c r="BK58" s="41">
        <f>BI58*0.06</f>
        <v>28.596</v>
      </c>
      <c r="BL58" s="41"/>
      <c r="BM58" s="41">
        <v>12</v>
      </c>
      <c r="BN58" s="41">
        <v>0</v>
      </c>
      <c r="BO58" s="41">
        <v>0</v>
      </c>
      <c r="BP58" s="41">
        <f t="shared" si="44"/>
        <v>-12</v>
      </c>
      <c r="BQ58" s="41"/>
      <c r="BR58" s="41">
        <f>BP58*1</f>
        <v>-12</v>
      </c>
      <c r="BS58" s="26">
        <v>7</v>
      </c>
      <c r="BT58" s="101">
        <v>7</v>
      </c>
      <c r="BU58" s="101">
        <f t="shared" si="45"/>
        <v>0</v>
      </c>
      <c r="BV58" s="101"/>
      <c r="BW58" s="101">
        <f t="shared" si="46"/>
        <v>422.58</v>
      </c>
      <c r="BX58" s="101">
        <f t="shared" si="47"/>
        <v>-33</v>
      </c>
    </row>
    <row r="59" s="71" customFormat="1" customHeight="1" spans="1:76">
      <c r="A59" s="25">
        <v>57</v>
      </c>
      <c r="B59" s="25">
        <v>105910</v>
      </c>
      <c r="C59" s="81" t="s">
        <v>142</v>
      </c>
      <c r="D59" s="25" t="s">
        <v>111</v>
      </c>
      <c r="E59" s="25" t="s">
        <v>120</v>
      </c>
      <c r="F59" s="26">
        <v>65</v>
      </c>
      <c r="G59" s="82">
        <v>22</v>
      </c>
      <c r="H59" s="82">
        <f t="shared" si="33"/>
        <v>-43</v>
      </c>
      <c r="I59" s="82">
        <v>1177</v>
      </c>
      <c r="J59" s="82">
        <f t="shared" ref="J59:J70" si="66">I59*0.03</f>
        <v>35.31</v>
      </c>
      <c r="K59" s="82">
        <f t="shared" ref="K59:K70" si="67">H59*1</f>
        <v>-43</v>
      </c>
      <c r="L59" s="26">
        <v>8</v>
      </c>
      <c r="M59" s="89">
        <v>8</v>
      </c>
      <c r="N59" s="26">
        <f t="shared" si="34"/>
        <v>0</v>
      </c>
      <c r="O59" s="26">
        <v>672</v>
      </c>
      <c r="P59" s="26">
        <f>O59*0.04</f>
        <v>26.88</v>
      </c>
      <c r="Q59" s="26"/>
      <c r="R59" s="26">
        <v>4</v>
      </c>
      <c r="S59" s="26">
        <v>2</v>
      </c>
      <c r="T59" s="26">
        <v>75</v>
      </c>
      <c r="U59" s="26">
        <v>75</v>
      </c>
      <c r="V59" s="26">
        <f t="shared" si="35"/>
        <v>-2</v>
      </c>
      <c r="W59" s="26">
        <f>T59*0.03+U59*0.02</f>
        <v>3.75</v>
      </c>
      <c r="X59" s="26">
        <f>V59*0.5</f>
        <v>-1</v>
      </c>
      <c r="Y59" s="26">
        <v>4</v>
      </c>
      <c r="Z59" s="26">
        <v>0</v>
      </c>
      <c r="AA59" s="26">
        <f t="shared" si="36"/>
        <v>-4</v>
      </c>
      <c r="AB59" s="26">
        <f t="shared" si="65"/>
        <v>-8</v>
      </c>
      <c r="AC59" s="26">
        <v>7</v>
      </c>
      <c r="AD59" s="92">
        <v>5</v>
      </c>
      <c r="AE59" s="26">
        <v>69.23</v>
      </c>
      <c r="AF59" s="26">
        <f t="shared" si="37"/>
        <v>-2</v>
      </c>
      <c r="AG59" s="26">
        <f>AE59*0.02</f>
        <v>1.3846</v>
      </c>
      <c r="AH59" s="26">
        <f>AF59*0.05</f>
        <v>-0.1</v>
      </c>
      <c r="AI59" s="26">
        <v>4</v>
      </c>
      <c r="AJ59" s="26">
        <v>0</v>
      </c>
      <c r="AK59" s="26">
        <v>0</v>
      </c>
      <c r="AL59" s="26">
        <f t="shared" si="38"/>
        <v>-4</v>
      </c>
      <c r="AM59" s="26">
        <f t="shared" si="57"/>
        <v>0</v>
      </c>
      <c r="AN59" s="26">
        <f t="shared" si="58"/>
        <v>-2</v>
      </c>
      <c r="AO59" s="22">
        <v>1213</v>
      </c>
      <c r="AP59" s="26">
        <v>1079.1</v>
      </c>
      <c r="AQ59" s="26">
        <v>47</v>
      </c>
      <c r="AR59" s="26">
        <f t="shared" si="39"/>
        <v>-133.9</v>
      </c>
      <c r="AS59" s="26">
        <f t="shared" si="40"/>
        <v>47</v>
      </c>
      <c r="AT59" s="26">
        <f>AR59*0.05</f>
        <v>-6.695</v>
      </c>
      <c r="AU59" s="41">
        <v>7</v>
      </c>
      <c r="AV59" s="41">
        <v>3</v>
      </c>
      <c r="AW59" s="98">
        <v>63.78</v>
      </c>
      <c r="AX59" s="41">
        <f t="shared" si="41"/>
        <v>-4</v>
      </c>
      <c r="AY59" s="41">
        <f t="shared" si="61"/>
        <v>1.9134</v>
      </c>
      <c r="AZ59" s="41">
        <f t="shared" si="62"/>
        <v>-2</v>
      </c>
      <c r="BA59" s="41">
        <v>3</v>
      </c>
      <c r="BB59" s="98">
        <v>0</v>
      </c>
      <c r="BC59" s="98">
        <v>0</v>
      </c>
      <c r="BD59" s="98">
        <f t="shared" si="42"/>
        <v>-3</v>
      </c>
      <c r="BE59" s="98">
        <f>BC59*0.04</f>
        <v>0</v>
      </c>
      <c r="BF59" s="98">
        <f>BD59*0.5</f>
        <v>-1.5</v>
      </c>
      <c r="BG59" s="41">
        <v>11</v>
      </c>
      <c r="BH59" s="41">
        <v>4</v>
      </c>
      <c r="BI59" s="41">
        <v>107.6</v>
      </c>
      <c r="BJ59" s="41">
        <f t="shared" si="43"/>
        <v>-7</v>
      </c>
      <c r="BK59" s="41">
        <f>BI59*0.05</f>
        <v>5.38</v>
      </c>
      <c r="BL59" s="41">
        <f>BJ59*0.5</f>
        <v>-3.5</v>
      </c>
      <c r="BM59" s="41">
        <v>11</v>
      </c>
      <c r="BN59" s="41">
        <v>3</v>
      </c>
      <c r="BO59" s="41">
        <v>254</v>
      </c>
      <c r="BP59" s="41">
        <f t="shared" si="44"/>
        <v>-8</v>
      </c>
      <c r="BQ59" s="41">
        <f>BO59*0.05</f>
        <v>12.7</v>
      </c>
      <c r="BR59" s="41">
        <f>BP59*1</f>
        <v>-8</v>
      </c>
      <c r="BS59" s="26">
        <v>7</v>
      </c>
      <c r="BT59" s="101">
        <v>5</v>
      </c>
      <c r="BU59" s="101">
        <f t="shared" si="45"/>
        <v>-2</v>
      </c>
      <c r="BV59" s="101">
        <f>BU59*1</f>
        <v>-2</v>
      </c>
      <c r="BW59" s="101">
        <f t="shared" si="46"/>
        <v>134.32</v>
      </c>
      <c r="BX59" s="101">
        <f t="shared" si="47"/>
        <v>-78</v>
      </c>
    </row>
    <row r="60" s="71" customFormat="1" customHeight="1" spans="1:76">
      <c r="A60" s="25">
        <v>58</v>
      </c>
      <c r="B60" s="25">
        <v>106568</v>
      </c>
      <c r="C60" s="81" t="s">
        <v>143</v>
      </c>
      <c r="D60" s="25" t="s">
        <v>111</v>
      </c>
      <c r="E60" s="25" t="s">
        <v>120</v>
      </c>
      <c r="F60" s="26">
        <v>58</v>
      </c>
      <c r="G60" s="82">
        <v>35</v>
      </c>
      <c r="H60" s="82">
        <f t="shared" si="33"/>
        <v>-23</v>
      </c>
      <c r="I60" s="82">
        <v>2001</v>
      </c>
      <c r="J60" s="82">
        <f t="shared" si="66"/>
        <v>60.03</v>
      </c>
      <c r="K60" s="82">
        <f t="shared" si="67"/>
        <v>-23</v>
      </c>
      <c r="L60" s="26">
        <v>12</v>
      </c>
      <c r="M60" s="89">
        <v>9</v>
      </c>
      <c r="N60" s="26">
        <f t="shared" si="34"/>
        <v>-3</v>
      </c>
      <c r="O60" s="26">
        <v>784</v>
      </c>
      <c r="P60" s="26">
        <f>O60*0.03</f>
        <v>23.52</v>
      </c>
      <c r="Q60" s="26">
        <f>N60*1</f>
        <v>-3</v>
      </c>
      <c r="R60" s="26">
        <v>5</v>
      </c>
      <c r="S60" s="26">
        <v>2</v>
      </c>
      <c r="T60" s="26">
        <v>85</v>
      </c>
      <c r="U60" s="26">
        <v>85</v>
      </c>
      <c r="V60" s="26">
        <f t="shared" si="35"/>
        <v>-3</v>
      </c>
      <c r="W60" s="26">
        <f>T60*0.03+U60*0.02</f>
        <v>4.25</v>
      </c>
      <c r="X60" s="26">
        <f>V60*0.5</f>
        <v>-1.5</v>
      </c>
      <c r="Y60" s="26">
        <v>4</v>
      </c>
      <c r="Z60" s="26">
        <v>0</v>
      </c>
      <c r="AA60" s="26">
        <f t="shared" si="36"/>
        <v>-4</v>
      </c>
      <c r="AB60" s="26">
        <f t="shared" si="65"/>
        <v>-8</v>
      </c>
      <c r="AC60" s="26">
        <v>3</v>
      </c>
      <c r="AD60" s="92">
        <v>10</v>
      </c>
      <c r="AE60" s="26">
        <v>155.4</v>
      </c>
      <c r="AF60" s="26">
        <f t="shared" si="37"/>
        <v>7</v>
      </c>
      <c r="AG60" s="26">
        <f>AD60*1</f>
        <v>10</v>
      </c>
      <c r="AH60" s="26"/>
      <c r="AI60" s="26">
        <v>4</v>
      </c>
      <c r="AJ60" s="26">
        <v>2</v>
      </c>
      <c r="AK60" s="26">
        <v>168</v>
      </c>
      <c r="AL60" s="26">
        <f t="shared" si="38"/>
        <v>-2</v>
      </c>
      <c r="AM60" s="26">
        <f t="shared" si="57"/>
        <v>3.36</v>
      </c>
      <c r="AN60" s="26">
        <f t="shared" si="58"/>
        <v>-1</v>
      </c>
      <c r="AO60" s="22">
        <v>1200</v>
      </c>
      <c r="AP60" s="26">
        <v>4502.26</v>
      </c>
      <c r="AQ60" s="26">
        <v>157</v>
      </c>
      <c r="AR60" s="26">
        <f t="shared" si="39"/>
        <v>3302.26</v>
      </c>
      <c r="AS60" s="26">
        <f t="shared" si="40"/>
        <v>157</v>
      </c>
      <c r="AT60" s="22"/>
      <c r="AU60" s="41">
        <v>7</v>
      </c>
      <c r="AV60" s="41">
        <v>11</v>
      </c>
      <c r="AW60" s="98">
        <v>265.36</v>
      </c>
      <c r="AX60" s="41">
        <f t="shared" si="41"/>
        <v>4</v>
      </c>
      <c r="AY60" s="41">
        <f>AW60*0.04</f>
        <v>10.6144</v>
      </c>
      <c r="AZ60" s="41"/>
      <c r="BA60" s="41">
        <v>3</v>
      </c>
      <c r="BB60" s="98">
        <v>2</v>
      </c>
      <c r="BC60" s="98">
        <v>133</v>
      </c>
      <c r="BD60" s="98">
        <f t="shared" si="42"/>
        <v>-1</v>
      </c>
      <c r="BE60" s="98">
        <f>BC60*0.04</f>
        <v>5.32</v>
      </c>
      <c r="BF60" s="98">
        <f>BD60*0.5</f>
        <v>-0.5</v>
      </c>
      <c r="BG60" s="41">
        <v>11</v>
      </c>
      <c r="BH60" s="41">
        <v>11</v>
      </c>
      <c r="BI60" s="41">
        <v>282.06</v>
      </c>
      <c r="BJ60" s="41">
        <f t="shared" si="43"/>
        <v>0</v>
      </c>
      <c r="BK60" s="41">
        <f>BI60*0.06</f>
        <v>16.9236</v>
      </c>
      <c r="BL60" s="41"/>
      <c r="BM60" s="41">
        <v>11</v>
      </c>
      <c r="BN60" s="41">
        <v>3</v>
      </c>
      <c r="BO60" s="41">
        <v>294</v>
      </c>
      <c r="BP60" s="41">
        <f t="shared" si="44"/>
        <v>-8</v>
      </c>
      <c r="BQ60" s="41">
        <f>BO60*0.05</f>
        <v>14.7</v>
      </c>
      <c r="BR60" s="41">
        <f>BP60*1</f>
        <v>-8</v>
      </c>
      <c r="BS60" s="26">
        <v>7</v>
      </c>
      <c r="BT60" s="101">
        <v>0</v>
      </c>
      <c r="BU60" s="101">
        <f t="shared" si="45"/>
        <v>-7</v>
      </c>
      <c r="BV60" s="101">
        <f>BU60*1</f>
        <v>-7</v>
      </c>
      <c r="BW60" s="101">
        <f t="shared" si="46"/>
        <v>305.72</v>
      </c>
      <c r="BX60" s="101">
        <f t="shared" si="47"/>
        <v>-52</v>
      </c>
    </row>
    <row r="61" s="71" customFormat="1" customHeight="1" spans="1:76">
      <c r="A61" s="25">
        <v>59</v>
      </c>
      <c r="B61" s="25">
        <v>337</v>
      </c>
      <c r="C61" s="81" t="s">
        <v>144</v>
      </c>
      <c r="D61" s="25" t="s">
        <v>74</v>
      </c>
      <c r="E61" s="25" t="s">
        <v>79</v>
      </c>
      <c r="F61" s="26">
        <v>262</v>
      </c>
      <c r="G61" s="82">
        <v>134</v>
      </c>
      <c r="H61" s="82">
        <f t="shared" si="33"/>
        <v>-128</v>
      </c>
      <c r="I61" s="82">
        <v>7421.95</v>
      </c>
      <c r="J61" s="82">
        <f t="shared" si="66"/>
        <v>222.6585</v>
      </c>
      <c r="K61" s="82">
        <f t="shared" si="67"/>
        <v>-128</v>
      </c>
      <c r="L61" s="26">
        <v>35</v>
      </c>
      <c r="M61" s="89">
        <v>51</v>
      </c>
      <c r="N61" s="26">
        <f t="shared" si="34"/>
        <v>16</v>
      </c>
      <c r="O61" s="26">
        <v>4032</v>
      </c>
      <c r="P61" s="26">
        <f>O61*0.04</f>
        <v>161.28</v>
      </c>
      <c r="Q61" s="26"/>
      <c r="R61" s="26">
        <v>12</v>
      </c>
      <c r="S61" s="26">
        <v>16</v>
      </c>
      <c r="T61" s="26">
        <v>690.82</v>
      </c>
      <c r="U61" s="26">
        <v>540.82</v>
      </c>
      <c r="V61" s="26">
        <f t="shared" si="35"/>
        <v>4</v>
      </c>
      <c r="W61" s="26">
        <f>T61*0.04+U61*0.03</f>
        <v>43.8574</v>
      </c>
      <c r="X61" s="26"/>
      <c r="Y61" s="26">
        <v>11</v>
      </c>
      <c r="Z61" s="26">
        <v>14</v>
      </c>
      <c r="AA61" s="26">
        <f t="shared" si="36"/>
        <v>3</v>
      </c>
      <c r="AB61" s="26"/>
      <c r="AC61" s="26">
        <v>15</v>
      </c>
      <c r="AD61" s="92">
        <v>18</v>
      </c>
      <c r="AE61" s="26">
        <v>277.54</v>
      </c>
      <c r="AF61" s="26">
        <f t="shared" si="37"/>
        <v>3</v>
      </c>
      <c r="AG61" s="26">
        <f>AD61*1</f>
        <v>18</v>
      </c>
      <c r="AH61" s="26"/>
      <c r="AI61" s="26">
        <v>7</v>
      </c>
      <c r="AJ61" s="26">
        <v>4</v>
      </c>
      <c r="AK61" s="26">
        <v>392</v>
      </c>
      <c r="AL61" s="26">
        <f t="shared" si="38"/>
        <v>-3</v>
      </c>
      <c r="AM61" s="26">
        <f t="shared" si="57"/>
        <v>7.84</v>
      </c>
      <c r="AN61" s="26">
        <f t="shared" si="58"/>
        <v>-1.5</v>
      </c>
      <c r="AO61" s="22">
        <v>4626</v>
      </c>
      <c r="AP61" s="26">
        <v>23682.16</v>
      </c>
      <c r="AQ61" s="26">
        <v>1524</v>
      </c>
      <c r="AR61" s="26">
        <f t="shared" si="39"/>
        <v>19056.16</v>
      </c>
      <c r="AS61" s="26">
        <f t="shared" si="40"/>
        <v>1524</v>
      </c>
      <c r="AT61" s="22"/>
      <c r="AU61" s="41">
        <v>14</v>
      </c>
      <c r="AV61" s="41">
        <v>9</v>
      </c>
      <c r="AW61" s="98">
        <v>203.2</v>
      </c>
      <c r="AX61" s="41">
        <f t="shared" si="41"/>
        <v>-5</v>
      </c>
      <c r="AY61" s="41">
        <f>AW61*0.03</f>
        <v>6.096</v>
      </c>
      <c r="AZ61" s="41">
        <f>AX61*0.5</f>
        <v>-2.5</v>
      </c>
      <c r="BA61" s="41">
        <v>7</v>
      </c>
      <c r="BB61" s="98">
        <v>12</v>
      </c>
      <c r="BC61" s="98">
        <v>753.64</v>
      </c>
      <c r="BD61" s="98">
        <f t="shared" si="42"/>
        <v>5</v>
      </c>
      <c r="BE61" s="98">
        <f>BC61*0.05</f>
        <v>37.682</v>
      </c>
      <c r="BF61" s="98"/>
      <c r="BG61" s="41">
        <v>25</v>
      </c>
      <c r="BH61" s="41">
        <v>15</v>
      </c>
      <c r="BI61" s="41">
        <v>330.87</v>
      </c>
      <c r="BJ61" s="41">
        <f t="shared" si="43"/>
        <v>-10</v>
      </c>
      <c r="BK61" s="41">
        <f>BI61*0.05</f>
        <v>16.5435</v>
      </c>
      <c r="BL61" s="41">
        <f>BJ61*0.5</f>
        <v>-5</v>
      </c>
      <c r="BM61" s="41">
        <v>43</v>
      </c>
      <c r="BN61" s="41">
        <v>78</v>
      </c>
      <c r="BO61" s="41">
        <v>5880</v>
      </c>
      <c r="BP61" s="41">
        <f t="shared" si="44"/>
        <v>35</v>
      </c>
      <c r="BQ61" s="41">
        <f>BO61*0.06</f>
        <v>352.8</v>
      </c>
      <c r="BR61" s="41"/>
      <c r="BS61" s="26">
        <v>33</v>
      </c>
      <c r="BT61" s="101">
        <v>49</v>
      </c>
      <c r="BU61" s="101">
        <f t="shared" si="45"/>
        <v>16</v>
      </c>
      <c r="BV61" s="101"/>
      <c r="BW61" s="101">
        <f t="shared" si="46"/>
        <v>2390.76</v>
      </c>
      <c r="BX61" s="101">
        <f t="shared" si="47"/>
        <v>-137</v>
      </c>
    </row>
    <row r="62" s="71" customFormat="1" customHeight="1" spans="1:76">
      <c r="A62" s="25">
        <v>60</v>
      </c>
      <c r="B62" s="25">
        <v>373</v>
      </c>
      <c r="C62" s="81" t="s">
        <v>145</v>
      </c>
      <c r="D62" s="25" t="s">
        <v>77</v>
      </c>
      <c r="E62" s="25" t="s">
        <v>79</v>
      </c>
      <c r="F62" s="26">
        <v>189</v>
      </c>
      <c r="G62" s="82">
        <v>181</v>
      </c>
      <c r="H62" s="82">
        <f t="shared" si="33"/>
        <v>-8</v>
      </c>
      <c r="I62" s="82">
        <v>10074</v>
      </c>
      <c r="J62" s="82">
        <f t="shared" si="66"/>
        <v>302.22</v>
      </c>
      <c r="K62" s="82">
        <f t="shared" si="67"/>
        <v>-8</v>
      </c>
      <c r="L62" s="26">
        <v>23</v>
      </c>
      <c r="M62" s="89">
        <v>36</v>
      </c>
      <c r="N62" s="26">
        <f t="shared" si="34"/>
        <v>13</v>
      </c>
      <c r="O62" s="26">
        <v>2904</v>
      </c>
      <c r="P62" s="26">
        <f>O62*0.04</f>
        <v>116.16</v>
      </c>
      <c r="Q62" s="26"/>
      <c r="R62" s="26">
        <v>7</v>
      </c>
      <c r="S62" s="26">
        <v>11</v>
      </c>
      <c r="T62" s="26">
        <v>450</v>
      </c>
      <c r="U62" s="26">
        <v>375</v>
      </c>
      <c r="V62" s="26">
        <f t="shared" si="35"/>
        <v>4</v>
      </c>
      <c r="W62" s="26">
        <f>T62*0.04+U62*0.03</f>
        <v>29.25</v>
      </c>
      <c r="X62" s="26"/>
      <c r="Y62" s="26">
        <v>8</v>
      </c>
      <c r="Z62" s="26">
        <v>4</v>
      </c>
      <c r="AA62" s="26">
        <f t="shared" si="36"/>
        <v>-4</v>
      </c>
      <c r="AB62" s="26">
        <f>AA62*2</f>
        <v>-8</v>
      </c>
      <c r="AC62" s="26">
        <v>13</v>
      </c>
      <c r="AD62" s="92">
        <v>6</v>
      </c>
      <c r="AE62" s="26">
        <v>88.3</v>
      </c>
      <c r="AF62" s="26">
        <f t="shared" si="37"/>
        <v>-7</v>
      </c>
      <c r="AG62" s="26">
        <f>AE62*0.02</f>
        <v>1.766</v>
      </c>
      <c r="AH62" s="26">
        <f>AF62*0.05</f>
        <v>-0.35</v>
      </c>
      <c r="AI62" s="26">
        <v>7</v>
      </c>
      <c r="AJ62" s="26">
        <v>8</v>
      </c>
      <c r="AK62" s="26">
        <v>728</v>
      </c>
      <c r="AL62" s="26">
        <f t="shared" si="38"/>
        <v>1</v>
      </c>
      <c r="AM62" s="26">
        <f>AK62*0.03</f>
        <v>21.84</v>
      </c>
      <c r="AN62" s="26"/>
      <c r="AO62" s="22">
        <v>2210</v>
      </c>
      <c r="AP62" s="26">
        <v>5155.65000000001</v>
      </c>
      <c r="AQ62" s="26">
        <v>272</v>
      </c>
      <c r="AR62" s="26">
        <f t="shared" si="39"/>
        <v>2945.65000000001</v>
      </c>
      <c r="AS62" s="26">
        <f t="shared" si="40"/>
        <v>272</v>
      </c>
      <c r="AT62" s="22"/>
      <c r="AU62" s="41">
        <v>13</v>
      </c>
      <c r="AV62" s="41">
        <v>3</v>
      </c>
      <c r="AW62" s="98">
        <v>74.4</v>
      </c>
      <c r="AX62" s="41">
        <f t="shared" si="41"/>
        <v>-10</v>
      </c>
      <c r="AY62" s="41">
        <f>AW62*0.03</f>
        <v>2.232</v>
      </c>
      <c r="AZ62" s="41">
        <f>AX62*0.5</f>
        <v>-5</v>
      </c>
      <c r="BA62" s="41">
        <v>11</v>
      </c>
      <c r="BB62" s="98">
        <v>13</v>
      </c>
      <c r="BC62" s="98">
        <v>736.93</v>
      </c>
      <c r="BD62" s="98">
        <f t="shared" si="42"/>
        <v>2</v>
      </c>
      <c r="BE62" s="98">
        <f>BC62*0.05</f>
        <v>36.8465</v>
      </c>
      <c r="BF62" s="98"/>
      <c r="BG62" s="41">
        <v>20</v>
      </c>
      <c r="BH62" s="41">
        <v>6</v>
      </c>
      <c r="BI62" s="41">
        <v>130.7</v>
      </c>
      <c r="BJ62" s="41">
        <f t="shared" si="43"/>
        <v>-14</v>
      </c>
      <c r="BK62" s="41">
        <f>BI62*0.05</f>
        <v>6.535</v>
      </c>
      <c r="BL62" s="41">
        <f>BJ62*0.5</f>
        <v>-7</v>
      </c>
      <c r="BM62" s="41">
        <v>27</v>
      </c>
      <c r="BN62" s="41">
        <v>13</v>
      </c>
      <c r="BO62" s="41">
        <v>980</v>
      </c>
      <c r="BP62" s="41">
        <f t="shared" si="44"/>
        <v>-14</v>
      </c>
      <c r="BQ62" s="41">
        <f t="shared" ref="BQ62:BQ68" si="68">BO62*0.05</f>
        <v>49</v>
      </c>
      <c r="BR62" s="41">
        <f t="shared" ref="BR62:BR72" si="69">BP62*1</f>
        <v>-14</v>
      </c>
      <c r="BS62" s="26">
        <v>23</v>
      </c>
      <c r="BT62" s="101">
        <v>12</v>
      </c>
      <c r="BU62" s="101">
        <f t="shared" si="45"/>
        <v>-11</v>
      </c>
      <c r="BV62" s="101">
        <f>BU62*1</f>
        <v>-11</v>
      </c>
      <c r="BW62" s="101">
        <f t="shared" si="46"/>
        <v>837.85</v>
      </c>
      <c r="BX62" s="101">
        <f t="shared" si="47"/>
        <v>-53</v>
      </c>
    </row>
    <row r="63" s="71" customFormat="1" customHeight="1" spans="1:76">
      <c r="A63" s="25">
        <v>61</v>
      </c>
      <c r="B63" s="25">
        <v>517</v>
      </c>
      <c r="C63" s="81" t="s">
        <v>146</v>
      </c>
      <c r="D63" s="25" t="s">
        <v>77</v>
      </c>
      <c r="E63" s="25" t="s">
        <v>79</v>
      </c>
      <c r="F63" s="26">
        <v>168</v>
      </c>
      <c r="G63" s="82">
        <v>91</v>
      </c>
      <c r="H63" s="82">
        <f t="shared" si="33"/>
        <v>-77</v>
      </c>
      <c r="I63" s="82">
        <v>5382</v>
      </c>
      <c r="J63" s="82">
        <f t="shared" si="66"/>
        <v>161.46</v>
      </c>
      <c r="K63" s="82">
        <f t="shared" si="67"/>
        <v>-77</v>
      </c>
      <c r="L63" s="26">
        <v>20</v>
      </c>
      <c r="M63" s="89">
        <v>17</v>
      </c>
      <c r="N63" s="26">
        <f t="shared" si="34"/>
        <v>-3</v>
      </c>
      <c r="O63" s="26">
        <v>1677.35</v>
      </c>
      <c r="P63" s="26">
        <f>O63*0.03</f>
        <v>50.3205</v>
      </c>
      <c r="Q63" s="26">
        <f>N63*1</f>
        <v>-3</v>
      </c>
      <c r="R63" s="26">
        <v>10</v>
      </c>
      <c r="S63" s="26">
        <v>9</v>
      </c>
      <c r="T63" s="26">
        <v>365</v>
      </c>
      <c r="U63" s="26">
        <v>290</v>
      </c>
      <c r="V63" s="26">
        <f t="shared" si="35"/>
        <v>-1</v>
      </c>
      <c r="W63" s="26">
        <f>T63*0.03+U63*0.02</f>
        <v>16.75</v>
      </c>
      <c r="X63" s="26">
        <f>V63*0.5</f>
        <v>-0.5</v>
      </c>
      <c r="Y63" s="26">
        <v>6</v>
      </c>
      <c r="Z63" s="26">
        <v>23</v>
      </c>
      <c r="AA63" s="26">
        <f t="shared" si="36"/>
        <v>17</v>
      </c>
      <c r="AB63" s="26"/>
      <c r="AC63" s="26">
        <v>15</v>
      </c>
      <c r="AD63" s="92">
        <v>13</v>
      </c>
      <c r="AE63" s="26">
        <v>200.2</v>
      </c>
      <c r="AF63" s="26">
        <f t="shared" si="37"/>
        <v>-2</v>
      </c>
      <c r="AG63" s="26">
        <f>AE63*0.02</f>
        <v>4.004</v>
      </c>
      <c r="AH63" s="26">
        <f>AF63*0.05</f>
        <v>-0.1</v>
      </c>
      <c r="AI63" s="26">
        <v>7</v>
      </c>
      <c r="AJ63" s="26">
        <v>4</v>
      </c>
      <c r="AK63" s="26">
        <v>392</v>
      </c>
      <c r="AL63" s="26">
        <f t="shared" si="38"/>
        <v>-3</v>
      </c>
      <c r="AM63" s="26">
        <f t="shared" ref="AM63:AM68" si="70">AK63*0.02</f>
        <v>7.84</v>
      </c>
      <c r="AN63" s="26">
        <f t="shared" ref="AN63:AN68" si="71">AL63*0.5</f>
        <v>-1.5</v>
      </c>
      <c r="AO63" s="22">
        <v>2384</v>
      </c>
      <c r="AP63" s="26">
        <v>3246.67</v>
      </c>
      <c r="AQ63" s="26">
        <v>159</v>
      </c>
      <c r="AR63" s="26">
        <f t="shared" si="39"/>
        <v>862.67</v>
      </c>
      <c r="AS63" s="26">
        <f t="shared" si="40"/>
        <v>159</v>
      </c>
      <c r="AT63" s="22"/>
      <c r="AU63" s="41">
        <v>13</v>
      </c>
      <c r="AV63" s="41">
        <v>12</v>
      </c>
      <c r="AW63" s="98">
        <v>297.6</v>
      </c>
      <c r="AX63" s="41">
        <f t="shared" si="41"/>
        <v>-1</v>
      </c>
      <c r="AY63" s="41">
        <f>AW63*0.03</f>
        <v>8.928</v>
      </c>
      <c r="AZ63" s="41">
        <f>AX63*0.5</f>
        <v>-0.5</v>
      </c>
      <c r="BA63" s="41">
        <v>6</v>
      </c>
      <c r="BB63" s="98">
        <v>3</v>
      </c>
      <c r="BC63" s="98">
        <v>175.5</v>
      </c>
      <c r="BD63" s="98">
        <f t="shared" si="42"/>
        <v>-3</v>
      </c>
      <c r="BE63" s="98">
        <f>BC63*0.04</f>
        <v>7.02</v>
      </c>
      <c r="BF63" s="98">
        <f>BD63*0.5</f>
        <v>-1.5</v>
      </c>
      <c r="BG63" s="41">
        <v>20</v>
      </c>
      <c r="BH63" s="41">
        <v>11</v>
      </c>
      <c r="BI63" s="41">
        <v>249.85</v>
      </c>
      <c r="BJ63" s="41">
        <f t="shared" si="43"/>
        <v>-9</v>
      </c>
      <c r="BK63" s="41">
        <f>BI63*0.05</f>
        <v>12.4925</v>
      </c>
      <c r="BL63" s="41">
        <f>BJ63*0.5</f>
        <v>-4.5</v>
      </c>
      <c r="BM63" s="41">
        <v>22</v>
      </c>
      <c r="BN63" s="41">
        <v>3</v>
      </c>
      <c r="BO63" s="41">
        <v>294</v>
      </c>
      <c r="BP63" s="41">
        <f t="shared" si="44"/>
        <v>-19</v>
      </c>
      <c r="BQ63" s="41">
        <f t="shared" si="68"/>
        <v>14.7</v>
      </c>
      <c r="BR63" s="41">
        <f t="shared" si="69"/>
        <v>-19</v>
      </c>
      <c r="BS63" s="26">
        <v>23</v>
      </c>
      <c r="BT63" s="101">
        <v>3</v>
      </c>
      <c r="BU63" s="101">
        <f t="shared" si="45"/>
        <v>-20</v>
      </c>
      <c r="BV63" s="101">
        <f>BU63*1</f>
        <v>-20</v>
      </c>
      <c r="BW63" s="101">
        <f t="shared" si="46"/>
        <v>442.52</v>
      </c>
      <c r="BX63" s="101">
        <f t="shared" si="47"/>
        <v>-128</v>
      </c>
    </row>
    <row r="64" s="71" customFormat="1" customHeight="1" spans="1:76">
      <c r="A64" s="25">
        <v>62</v>
      </c>
      <c r="B64" s="25">
        <v>511</v>
      </c>
      <c r="C64" s="81" t="s">
        <v>147</v>
      </c>
      <c r="D64" s="25" t="s">
        <v>84</v>
      </c>
      <c r="E64" s="25" t="s">
        <v>79</v>
      </c>
      <c r="F64" s="26">
        <v>153</v>
      </c>
      <c r="G64" s="82">
        <v>105</v>
      </c>
      <c r="H64" s="82">
        <f t="shared" si="33"/>
        <v>-48</v>
      </c>
      <c r="I64" s="82">
        <v>5487.01</v>
      </c>
      <c r="J64" s="82">
        <f t="shared" si="66"/>
        <v>164.6103</v>
      </c>
      <c r="K64" s="82">
        <f t="shared" si="67"/>
        <v>-48</v>
      </c>
      <c r="L64" s="26">
        <v>18</v>
      </c>
      <c r="M64" s="89">
        <v>4</v>
      </c>
      <c r="N64" s="26">
        <f t="shared" si="34"/>
        <v>-14</v>
      </c>
      <c r="O64" s="26">
        <v>448</v>
      </c>
      <c r="P64" s="26">
        <f>O64*0.03</f>
        <v>13.44</v>
      </c>
      <c r="Q64" s="26">
        <f>N64*1</f>
        <v>-14</v>
      </c>
      <c r="R64" s="26">
        <v>4</v>
      </c>
      <c r="S64" s="26">
        <v>8</v>
      </c>
      <c r="T64" s="26">
        <v>340</v>
      </c>
      <c r="U64" s="26">
        <v>340</v>
      </c>
      <c r="V64" s="26">
        <f t="shared" si="35"/>
        <v>4</v>
      </c>
      <c r="W64" s="26">
        <f>T64*0.04+U64*0.03</f>
        <v>23.8</v>
      </c>
      <c r="X64" s="26"/>
      <c r="Y64" s="26">
        <v>6</v>
      </c>
      <c r="Z64" s="26">
        <v>12</v>
      </c>
      <c r="AA64" s="26">
        <f t="shared" si="36"/>
        <v>6</v>
      </c>
      <c r="AB64" s="26"/>
      <c r="AC64" s="26">
        <v>10</v>
      </c>
      <c r="AD64" s="92">
        <v>11</v>
      </c>
      <c r="AE64" s="26">
        <v>146.84</v>
      </c>
      <c r="AF64" s="26">
        <f t="shared" si="37"/>
        <v>1</v>
      </c>
      <c r="AG64" s="26">
        <f>AD64*1</f>
        <v>11</v>
      </c>
      <c r="AH64" s="26"/>
      <c r="AI64" s="26">
        <v>7</v>
      </c>
      <c r="AJ64" s="26">
        <v>2</v>
      </c>
      <c r="AK64" s="26">
        <v>168</v>
      </c>
      <c r="AL64" s="26">
        <f t="shared" si="38"/>
        <v>-5</v>
      </c>
      <c r="AM64" s="26">
        <f t="shared" si="70"/>
        <v>3.36</v>
      </c>
      <c r="AN64" s="26">
        <f t="shared" si="71"/>
        <v>-2.5</v>
      </c>
      <c r="AO64" s="22">
        <v>6960</v>
      </c>
      <c r="AP64" s="26">
        <v>2227.5</v>
      </c>
      <c r="AQ64" s="26">
        <v>108</v>
      </c>
      <c r="AR64" s="26">
        <f t="shared" si="39"/>
        <v>-4732.5</v>
      </c>
      <c r="AS64" s="26">
        <f t="shared" si="40"/>
        <v>108</v>
      </c>
      <c r="AT64" s="26">
        <f>AR64*0.05</f>
        <v>-236.625</v>
      </c>
      <c r="AU64" s="41">
        <v>12</v>
      </c>
      <c r="AV64" s="41">
        <v>3</v>
      </c>
      <c r="AW64" s="98">
        <v>65.4</v>
      </c>
      <c r="AX64" s="41">
        <f t="shared" si="41"/>
        <v>-9</v>
      </c>
      <c r="AY64" s="41">
        <f>AW64*0.03</f>
        <v>1.962</v>
      </c>
      <c r="AZ64" s="41">
        <f>AX64*0.5</f>
        <v>-4.5</v>
      </c>
      <c r="BA64" s="41">
        <v>6</v>
      </c>
      <c r="BB64" s="98">
        <v>5</v>
      </c>
      <c r="BC64" s="98">
        <v>305.96</v>
      </c>
      <c r="BD64" s="98">
        <f t="shared" si="42"/>
        <v>-1</v>
      </c>
      <c r="BE64" s="98">
        <f>BC64*0.04</f>
        <v>12.2384</v>
      </c>
      <c r="BF64" s="98">
        <f>BD64*0.5</f>
        <v>-0.5</v>
      </c>
      <c r="BG64" s="41">
        <v>18</v>
      </c>
      <c r="BH64" s="41">
        <v>4</v>
      </c>
      <c r="BI64" s="41">
        <v>90.35</v>
      </c>
      <c r="BJ64" s="41">
        <f t="shared" si="43"/>
        <v>-14</v>
      </c>
      <c r="BK64" s="41">
        <f>BI64*0.05</f>
        <v>4.5175</v>
      </c>
      <c r="BL64" s="41">
        <f>BJ64*0.5</f>
        <v>-7</v>
      </c>
      <c r="BM64" s="41">
        <v>23</v>
      </c>
      <c r="BN64" s="41">
        <v>7</v>
      </c>
      <c r="BO64" s="41">
        <v>546.97</v>
      </c>
      <c r="BP64" s="41">
        <f t="shared" si="44"/>
        <v>-16</v>
      </c>
      <c r="BQ64" s="41">
        <f t="shared" si="68"/>
        <v>27.3485</v>
      </c>
      <c r="BR64" s="41">
        <f t="shared" si="69"/>
        <v>-16</v>
      </c>
      <c r="BS64" s="26">
        <v>12</v>
      </c>
      <c r="BT64" s="101">
        <v>5</v>
      </c>
      <c r="BU64" s="101">
        <f t="shared" si="45"/>
        <v>-7</v>
      </c>
      <c r="BV64" s="101">
        <f>BU64*1</f>
        <v>-7</v>
      </c>
      <c r="BW64" s="101">
        <f t="shared" si="46"/>
        <v>370.28</v>
      </c>
      <c r="BX64" s="101">
        <f t="shared" si="47"/>
        <v>-336</v>
      </c>
    </row>
    <row r="65" s="71" customFormat="1" customHeight="1" spans="1:76">
      <c r="A65" s="25">
        <v>63</v>
      </c>
      <c r="B65" s="25">
        <v>578</v>
      </c>
      <c r="C65" s="81" t="s">
        <v>148</v>
      </c>
      <c r="D65" s="25" t="s">
        <v>84</v>
      </c>
      <c r="E65" s="25" t="s">
        <v>79</v>
      </c>
      <c r="F65" s="26">
        <v>131</v>
      </c>
      <c r="G65" s="82">
        <v>95</v>
      </c>
      <c r="H65" s="82">
        <f t="shared" si="33"/>
        <v>-36</v>
      </c>
      <c r="I65" s="82">
        <v>5128.6</v>
      </c>
      <c r="J65" s="82">
        <f t="shared" si="66"/>
        <v>153.858</v>
      </c>
      <c r="K65" s="82">
        <f t="shared" si="67"/>
        <v>-36</v>
      </c>
      <c r="L65" s="26">
        <v>17</v>
      </c>
      <c r="M65" s="89">
        <v>14</v>
      </c>
      <c r="N65" s="26">
        <f t="shared" si="34"/>
        <v>-3</v>
      </c>
      <c r="O65" s="26">
        <v>1232</v>
      </c>
      <c r="P65" s="26">
        <f>O65*0.03</f>
        <v>36.96</v>
      </c>
      <c r="Q65" s="26">
        <f>N65*1</f>
        <v>-3</v>
      </c>
      <c r="R65" s="26">
        <v>12</v>
      </c>
      <c r="S65" s="26">
        <v>10</v>
      </c>
      <c r="T65" s="26">
        <v>425</v>
      </c>
      <c r="U65" s="26">
        <v>425</v>
      </c>
      <c r="V65" s="26">
        <f t="shared" si="35"/>
        <v>-2</v>
      </c>
      <c r="W65" s="26">
        <f>T65*0.03+U65*0.02</f>
        <v>21.25</v>
      </c>
      <c r="X65" s="26">
        <f>V65*0.5</f>
        <v>-1</v>
      </c>
      <c r="Y65" s="26">
        <v>6</v>
      </c>
      <c r="Z65" s="26">
        <v>11</v>
      </c>
      <c r="AA65" s="26">
        <f t="shared" si="36"/>
        <v>5</v>
      </c>
      <c r="AB65" s="26"/>
      <c r="AC65" s="26">
        <v>10</v>
      </c>
      <c r="AD65" s="92">
        <v>9</v>
      </c>
      <c r="AE65" s="26">
        <v>131.79</v>
      </c>
      <c r="AF65" s="26">
        <f t="shared" si="37"/>
        <v>-1</v>
      </c>
      <c r="AG65" s="26">
        <f>AE65*0.02</f>
        <v>2.6358</v>
      </c>
      <c r="AH65" s="26">
        <f>AF65*0.05</f>
        <v>-0.05</v>
      </c>
      <c r="AI65" s="26">
        <v>7</v>
      </c>
      <c r="AJ65" s="26">
        <v>4</v>
      </c>
      <c r="AK65" s="26">
        <v>336</v>
      </c>
      <c r="AL65" s="26">
        <f t="shared" si="38"/>
        <v>-3</v>
      </c>
      <c r="AM65" s="26">
        <f t="shared" si="70"/>
        <v>6.72</v>
      </c>
      <c r="AN65" s="26">
        <f t="shared" si="71"/>
        <v>-1.5</v>
      </c>
      <c r="AO65" s="22">
        <v>5031</v>
      </c>
      <c r="AP65" s="26">
        <v>19617.06</v>
      </c>
      <c r="AQ65" s="26">
        <v>1218</v>
      </c>
      <c r="AR65" s="26">
        <f t="shared" si="39"/>
        <v>14586.06</v>
      </c>
      <c r="AS65" s="26">
        <f t="shared" si="40"/>
        <v>1218</v>
      </c>
      <c r="AT65" s="22"/>
      <c r="AU65" s="41">
        <v>12</v>
      </c>
      <c r="AV65" s="41">
        <v>20</v>
      </c>
      <c r="AW65" s="98">
        <v>484.02</v>
      </c>
      <c r="AX65" s="41">
        <f t="shared" si="41"/>
        <v>8</v>
      </c>
      <c r="AY65" s="41">
        <f>AW65*0.04</f>
        <v>19.3608</v>
      </c>
      <c r="AZ65" s="41"/>
      <c r="BA65" s="41">
        <v>6</v>
      </c>
      <c r="BB65" s="98">
        <v>6</v>
      </c>
      <c r="BC65" s="98">
        <v>388</v>
      </c>
      <c r="BD65" s="98">
        <f t="shared" si="42"/>
        <v>0</v>
      </c>
      <c r="BE65" s="98">
        <f>BC65*0.05</f>
        <v>19.4</v>
      </c>
      <c r="BF65" s="98"/>
      <c r="BG65" s="41">
        <v>18</v>
      </c>
      <c r="BH65" s="41">
        <v>26</v>
      </c>
      <c r="BI65" s="41">
        <v>614.03</v>
      </c>
      <c r="BJ65" s="41">
        <f t="shared" si="43"/>
        <v>8</v>
      </c>
      <c r="BK65" s="41">
        <f>BI65*0.06</f>
        <v>36.8418</v>
      </c>
      <c r="BL65" s="41"/>
      <c r="BM65" s="41">
        <v>18</v>
      </c>
      <c r="BN65" s="41">
        <v>15</v>
      </c>
      <c r="BO65" s="41">
        <v>1176.01</v>
      </c>
      <c r="BP65" s="41">
        <f t="shared" si="44"/>
        <v>-3</v>
      </c>
      <c r="BQ65" s="41">
        <f t="shared" si="68"/>
        <v>58.8005</v>
      </c>
      <c r="BR65" s="41">
        <f t="shared" si="69"/>
        <v>-3</v>
      </c>
      <c r="BS65" s="26">
        <v>12</v>
      </c>
      <c r="BT65" s="101">
        <v>8</v>
      </c>
      <c r="BU65" s="101">
        <f t="shared" si="45"/>
        <v>-4</v>
      </c>
      <c r="BV65" s="101">
        <f>BU65*1</f>
        <v>-4</v>
      </c>
      <c r="BW65" s="101">
        <f t="shared" si="46"/>
        <v>1573.83</v>
      </c>
      <c r="BX65" s="101">
        <f t="shared" si="47"/>
        <v>-49</v>
      </c>
    </row>
    <row r="66" s="71" customFormat="1" customHeight="1" spans="1:76">
      <c r="A66" s="25">
        <v>64</v>
      </c>
      <c r="B66" s="25">
        <v>742</v>
      </c>
      <c r="C66" s="81" t="s">
        <v>149</v>
      </c>
      <c r="D66" s="25" t="s">
        <v>84</v>
      </c>
      <c r="E66" s="25" t="s">
        <v>79</v>
      </c>
      <c r="F66" s="26">
        <v>88</v>
      </c>
      <c r="G66" s="82">
        <v>22</v>
      </c>
      <c r="H66" s="82">
        <f t="shared" si="33"/>
        <v>-66</v>
      </c>
      <c r="I66" s="82">
        <v>1221.8</v>
      </c>
      <c r="J66" s="82">
        <f t="shared" si="66"/>
        <v>36.654</v>
      </c>
      <c r="K66" s="82">
        <f t="shared" si="67"/>
        <v>-66</v>
      </c>
      <c r="L66" s="26">
        <v>13</v>
      </c>
      <c r="M66" s="89">
        <v>9</v>
      </c>
      <c r="N66" s="26">
        <f t="shared" si="34"/>
        <v>-4</v>
      </c>
      <c r="O66" s="26">
        <v>845</v>
      </c>
      <c r="P66" s="26">
        <f>O66*0.03</f>
        <v>25.35</v>
      </c>
      <c r="Q66" s="26">
        <f>N66*1</f>
        <v>-4</v>
      </c>
      <c r="R66" s="26">
        <v>4</v>
      </c>
      <c r="S66" s="26">
        <v>3</v>
      </c>
      <c r="T66" s="26">
        <v>160</v>
      </c>
      <c r="U66" s="26">
        <v>85</v>
      </c>
      <c r="V66" s="26">
        <f t="shared" si="35"/>
        <v>-1</v>
      </c>
      <c r="W66" s="26">
        <f>T66*0.03+U66*0.02</f>
        <v>6.5</v>
      </c>
      <c r="X66" s="26">
        <f>V66*0.5</f>
        <v>-0.5</v>
      </c>
      <c r="Y66" s="26">
        <v>6</v>
      </c>
      <c r="Z66" s="26">
        <v>1</v>
      </c>
      <c r="AA66" s="26">
        <f t="shared" si="36"/>
        <v>-5</v>
      </c>
      <c r="AB66" s="26">
        <f>AA66*2</f>
        <v>-10</v>
      </c>
      <c r="AC66" s="26">
        <v>7</v>
      </c>
      <c r="AD66" s="92">
        <v>4</v>
      </c>
      <c r="AE66" s="26">
        <v>61.9</v>
      </c>
      <c r="AF66" s="26">
        <f t="shared" si="37"/>
        <v>-3</v>
      </c>
      <c r="AG66" s="26">
        <f>AE66*0.02</f>
        <v>1.238</v>
      </c>
      <c r="AH66" s="26">
        <f>AF66*0.05</f>
        <v>-0.15</v>
      </c>
      <c r="AI66" s="26">
        <v>7</v>
      </c>
      <c r="AJ66" s="26">
        <v>2</v>
      </c>
      <c r="AK66" s="26">
        <v>168</v>
      </c>
      <c r="AL66" s="26">
        <f t="shared" si="38"/>
        <v>-5</v>
      </c>
      <c r="AM66" s="26">
        <f t="shared" si="70"/>
        <v>3.36</v>
      </c>
      <c r="AN66" s="26">
        <f t="shared" si="71"/>
        <v>-2.5</v>
      </c>
      <c r="AO66" s="22">
        <v>1206</v>
      </c>
      <c r="AP66" s="26">
        <v>850.2</v>
      </c>
      <c r="AQ66" s="26">
        <v>40</v>
      </c>
      <c r="AR66" s="26">
        <f t="shared" si="39"/>
        <v>-355.8</v>
      </c>
      <c r="AS66" s="26">
        <f t="shared" si="40"/>
        <v>40</v>
      </c>
      <c r="AT66" s="26">
        <f>AR66*0.05</f>
        <v>-17.79</v>
      </c>
      <c r="AU66" s="41">
        <v>12</v>
      </c>
      <c r="AV66" s="41">
        <v>1</v>
      </c>
      <c r="AW66" s="98">
        <v>24.8</v>
      </c>
      <c r="AX66" s="41">
        <f t="shared" si="41"/>
        <v>-11</v>
      </c>
      <c r="AY66" s="41">
        <f>AW66*0.03</f>
        <v>0.744</v>
      </c>
      <c r="AZ66" s="41">
        <f>AX66*0.5</f>
        <v>-5.5</v>
      </c>
      <c r="BA66" s="41">
        <v>6</v>
      </c>
      <c r="BB66" s="98">
        <v>1</v>
      </c>
      <c r="BC66" s="98">
        <v>68</v>
      </c>
      <c r="BD66" s="98">
        <f t="shared" si="42"/>
        <v>-5</v>
      </c>
      <c r="BE66" s="98">
        <f>BC66*0.04</f>
        <v>2.72</v>
      </c>
      <c r="BF66" s="98">
        <f>BD66*0.5</f>
        <v>-2.5</v>
      </c>
      <c r="BG66" s="41">
        <v>18</v>
      </c>
      <c r="BH66" s="41">
        <v>5</v>
      </c>
      <c r="BI66" s="41">
        <v>124.62</v>
      </c>
      <c r="BJ66" s="41">
        <f t="shared" si="43"/>
        <v>-13</v>
      </c>
      <c r="BK66" s="41">
        <f>BI66*0.05</f>
        <v>6.231</v>
      </c>
      <c r="BL66" s="41">
        <f>BJ66*0.5</f>
        <v>-6.5</v>
      </c>
      <c r="BM66" s="41">
        <v>22</v>
      </c>
      <c r="BN66" s="41">
        <v>16</v>
      </c>
      <c r="BO66" s="41">
        <v>1043.24</v>
      </c>
      <c r="BP66" s="41">
        <f t="shared" si="44"/>
        <v>-6</v>
      </c>
      <c r="BQ66" s="41">
        <f t="shared" si="68"/>
        <v>52.162</v>
      </c>
      <c r="BR66" s="41">
        <f t="shared" si="69"/>
        <v>-6</v>
      </c>
      <c r="BS66" s="26">
        <v>12</v>
      </c>
      <c r="BT66" s="101">
        <v>5</v>
      </c>
      <c r="BU66" s="101">
        <f t="shared" si="45"/>
        <v>-7</v>
      </c>
      <c r="BV66" s="101">
        <f>BU66*1</f>
        <v>-7</v>
      </c>
      <c r="BW66" s="101">
        <f t="shared" si="46"/>
        <v>174.96</v>
      </c>
      <c r="BX66" s="101">
        <f t="shared" si="47"/>
        <v>-128</v>
      </c>
    </row>
    <row r="67" s="71" customFormat="1" customHeight="1" spans="1:76">
      <c r="A67" s="25">
        <v>65</v>
      </c>
      <c r="B67" s="25">
        <v>747</v>
      </c>
      <c r="C67" s="81" t="s">
        <v>150</v>
      </c>
      <c r="D67" s="25" t="s">
        <v>84</v>
      </c>
      <c r="E67" s="25" t="s">
        <v>79</v>
      </c>
      <c r="F67" s="26">
        <v>88</v>
      </c>
      <c r="G67" s="82">
        <v>19</v>
      </c>
      <c r="H67" s="82">
        <f t="shared" si="33"/>
        <v>-69</v>
      </c>
      <c r="I67" s="82">
        <v>1311</v>
      </c>
      <c r="J67" s="82">
        <f t="shared" si="66"/>
        <v>39.33</v>
      </c>
      <c r="K67" s="82">
        <f t="shared" si="67"/>
        <v>-69</v>
      </c>
      <c r="L67" s="26">
        <v>10</v>
      </c>
      <c r="M67" s="89">
        <v>13</v>
      </c>
      <c r="N67" s="26">
        <f t="shared" si="34"/>
        <v>3</v>
      </c>
      <c r="O67" s="26">
        <v>1329.36</v>
      </c>
      <c r="P67" s="26">
        <f>O67*0.04</f>
        <v>53.1744</v>
      </c>
      <c r="Q67" s="26"/>
      <c r="R67" s="26">
        <v>3</v>
      </c>
      <c r="S67" s="26">
        <v>2</v>
      </c>
      <c r="T67" s="26">
        <v>85</v>
      </c>
      <c r="U67" s="26">
        <v>85</v>
      </c>
      <c r="V67" s="26">
        <f t="shared" si="35"/>
        <v>-1</v>
      </c>
      <c r="W67" s="26">
        <f>T67*0.03+U67*0.02</f>
        <v>4.25</v>
      </c>
      <c r="X67" s="26">
        <f>V67*0.5</f>
        <v>-0.5</v>
      </c>
      <c r="Y67" s="26">
        <v>6</v>
      </c>
      <c r="Z67" s="26">
        <v>4</v>
      </c>
      <c r="AA67" s="26">
        <f t="shared" si="36"/>
        <v>-2</v>
      </c>
      <c r="AB67" s="26">
        <f>AA67*2</f>
        <v>-4</v>
      </c>
      <c r="AC67" s="26">
        <v>7</v>
      </c>
      <c r="AD67" s="92">
        <v>3.4</v>
      </c>
      <c r="AE67" s="26">
        <v>47.67</v>
      </c>
      <c r="AF67" s="26">
        <f t="shared" si="37"/>
        <v>-3.6</v>
      </c>
      <c r="AG67" s="26">
        <f>AE67*0.02</f>
        <v>0.9534</v>
      </c>
      <c r="AH67" s="26">
        <f>AF67*0.05</f>
        <v>-0.18</v>
      </c>
      <c r="AI67" s="26">
        <v>7</v>
      </c>
      <c r="AJ67" s="26">
        <v>3</v>
      </c>
      <c r="AK67" s="26">
        <v>336</v>
      </c>
      <c r="AL67" s="26">
        <f t="shared" si="38"/>
        <v>-4</v>
      </c>
      <c r="AM67" s="26">
        <f t="shared" si="70"/>
        <v>6.72</v>
      </c>
      <c r="AN67" s="26">
        <f t="shared" si="71"/>
        <v>-2</v>
      </c>
      <c r="AO67" s="22">
        <v>2224</v>
      </c>
      <c r="AP67" s="26">
        <v>10872.44</v>
      </c>
      <c r="AQ67" s="26">
        <v>695</v>
      </c>
      <c r="AR67" s="26">
        <f t="shared" si="39"/>
        <v>8648.44</v>
      </c>
      <c r="AS67" s="26">
        <f t="shared" si="40"/>
        <v>695</v>
      </c>
      <c r="AT67" s="22"/>
      <c r="AU67" s="41">
        <v>12</v>
      </c>
      <c r="AV67" s="41">
        <v>1</v>
      </c>
      <c r="AW67" s="98">
        <v>24.8</v>
      </c>
      <c r="AX67" s="41">
        <f t="shared" si="41"/>
        <v>-11</v>
      </c>
      <c r="AY67" s="41">
        <f>AW67*0.03</f>
        <v>0.744</v>
      </c>
      <c r="AZ67" s="41">
        <f>AX67*0.5</f>
        <v>-5.5</v>
      </c>
      <c r="BA67" s="41">
        <v>6</v>
      </c>
      <c r="BB67" s="98">
        <v>3</v>
      </c>
      <c r="BC67" s="98">
        <v>195</v>
      </c>
      <c r="BD67" s="98">
        <f t="shared" si="42"/>
        <v>-3</v>
      </c>
      <c r="BE67" s="98">
        <f>BC67*0.04</f>
        <v>7.8</v>
      </c>
      <c r="BF67" s="98">
        <f>BD67*0.5</f>
        <v>-1.5</v>
      </c>
      <c r="BG67" s="41">
        <v>18</v>
      </c>
      <c r="BH67" s="41">
        <v>1</v>
      </c>
      <c r="BI67" s="41">
        <v>25</v>
      </c>
      <c r="BJ67" s="41">
        <f t="shared" si="43"/>
        <v>-17</v>
      </c>
      <c r="BK67" s="41">
        <f>BI67*0.05</f>
        <v>1.25</v>
      </c>
      <c r="BL67" s="41">
        <f>BJ67*0.5</f>
        <v>-8.5</v>
      </c>
      <c r="BM67" s="41">
        <v>20</v>
      </c>
      <c r="BN67" s="41">
        <v>5</v>
      </c>
      <c r="BO67" s="41">
        <v>392.01</v>
      </c>
      <c r="BP67" s="41">
        <f t="shared" si="44"/>
        <v>-15</v>
      </c>
      <c r="BQ67" s="41">
        <f t="shared" si="68"/>
        <v>19.6005</v>
      </c>
      <c r="BR67" s="41">
        <f t="shared" si="69"/>
        <v>-15</v>
      </c>
      <c r="BS67" s="26">
        <v>12</v>
      </c>
      <c r="BT67" s="101">
        <v>32</v>
      </c>
      <c r="BU67" s="101">
        <f t="shared" si="45"/>
        <v>20</v>
      </c>
      <c r="BV67" s="101"/>
      <c r="BW67" s="101">
        <f t="shared" si="46"/>
        <v>828.82</v>
      </c>
      <c r="BX67" s="101">
        <f t="shared" si="47"/>
        <v>-106</v>
      </c>
    </row>
    <row r="68" s="71" customFormat="1" customHeight="1" spans="1:76">
      <c r="A68" s="25">
        <v>66</v>
      </c>
      <c r="B68" s="25">
        <v>355</v>
      </c>
      <c r="C68" s="81" t="s">
        <v>151</v>
      </c>
      <c r="D68" s="25" t="s">
        <v>89</v>
      </c>
      <c r="E68" s="25" t="s">
        <v>79</v>
      </c>
      <c r="F68" s="26">
        <v>109</v>
      </c>
      <c r="G68" s="82">
        <v>59</v>
      </c>
      <c r="H68" s="82">
        <f t="shared" ref="H68:H99" si="72">G68-F68</f>
        <v>-50</v>
      </c>
      <c r="I68" s="82">
        <v>3281</v>
      </c>
      <c r="J68" s="82">
        <f t="shared" si="66"/>
        <v>98.43</v>
      </c>
      <c r="K68" s="82">
        <f t="shared" si="67"/>
        <v>-50</v>
      </c>
      <c r="L68" s="26">
        <v>12</v>
      </c>
      <c r="M68" s="89">
        <v>4</v>
      </c>
      <c r="N68" s="26">
        <f t="shared" ref="N68:N99" si="73">M68-L68</f>
        <v>-8</v>
      </c>
      <c r="O68" s="26">
        <v>352</v>
      </c>
      <c r="P68" s="26">
        <f t="shared" ref="P68:P74" si="74">O68*0.03</f>
        <v>10.56</v>
      </c>
      <c r="Q68" s="26">
        <f t="shared" ref="Q68:Q74" si="75">N68*1</f>
        <v>-8</v>
      </c>
      <c r="R68" s="26">
        <v>5</v>
      </c>
      <c r="S68" s="26">
        <v>6</v>
      </c>
      <c r="T68" s="26">
        <v>237.8</v>
      </c>
      <c r="U68" s="26">
        <v>237.8</v>
      </c>
      <c r="V68" s="26">
        <f t="shared" ref="V68:V99" si="76">S68-R68</f>
        <v>1</v>
      </c>
      <c r="W68" s="26">
        <f>T68*0.04+U68*0.03</f>
        <v>16.646</v>
      </c>
      <c r="X68" s="26"/>
      <c r="Y68" s="26">
        <v>4</v>
      </c>
      <c r="Z68" s="26">
        <v>10</v>
      </c>
      <c r="AA68" s="26">
        <f t="shared" ref="AA68:AA99" si="77">Z68-Y68</f>
        <v>6</v>
      </c>
      <c r="AB68" s="26"/>
      <c r="AC68" s="26">
        <v>8</v>
      </c>
      <c r="AD68" s="92">
        <v>8</v>
      </c>
      <c r="AE68" s="26">
        <v>115.12</v>
      </c>
      <c r="AF68" s="26">
        <f t="shared" ref="AF68:AF99" si="78">AD68-AC68</f>
        <v>0</v>
      </c>
      <c r="AG68" s="26">
        <f>AD68*1</f>
        <v>8</v>
      </c>
      <c r="AH68" s="26"/>
      <c r="AI68" s="26">
        <v>5</v>
      </c>
      <c r="AJ68" s="26">
        <v>4</v>
      </c>
      <c r="AK68" s="26">
        <v>336</v>
      </c>
      <c r="AL68" s="26">
        <f t="shared" ref="AL68:AL99" si="79">AJ68-AI68</f>
        <v>-1</v>
      </c>
      <c r="AM68" s="26">
        <f t="shared" si="70"/>
        <v>6.72</v>
      </c>
      <c r="AN68" s="26">
        <f t="shared" si="71"/>
        <v>-0.5</v>
      </c>
      <c r="AO68" s="22">
        <v>2495</v>
      </c>
      <c r="AP68" s="26">
        <v>11317.45</v>
      </c>
      <c r="AQ68" s="26">
        <v>715</v>
      </c>
      <c r="AR68" s="26">
        <f t="shared" ref="AR68:AR99" si="80">AP68-AO68</f>
        <v>8822.45</v>
      </c>
      <c r="AS68" s="26">
        <f t="shared" ref="AS68:AS99" si="81">AQ68*1</f>
        <v>715</v>
      </c>
      <c r="AT68" s="22"/>
      <c r="AU68" s="41">
        <v>10</v>
      </c>
      <c r="AV68" s="41">
        <v>6</v>
      </c>
      <c r="AW68" s="98">
        <v>144.02</v>
      </c>
      <c r="AX68" s="41">
        <f t="shared" ref="AX68:AX99" si="82">AV68-AU68</f>
        <v>-4</v>
      </c>
      <c r="AY68" s="41">
        <f>AW68*0.03</f>
        <v>4.3206</v>
      </c>
      <c r="AZ68" s="41">
        <f>AX68*0.5</f>
        <v>-2</v>
      </c>
      <c r="BA68" s="41">
        <v>4</v>
      </c>
      <c r="BB68" s="98">
        <v>4</v>
      </c>
      <c r="BC68" s="98">
        <v>266</v>
      </c>
      <c r="BD68" s="98">
        <f t="shared" ref="BD68:BD99" si="83">BB68-BA68</f>
        <v>0</v>
      </c>
      <c r="BE68" s="98">
        <f>BC68*0.05</f>
        <v>13.3</v>
      </c>
      <c r="BF68" s="98"/>
      <c r="BG68" s="41">
        <v>16</v>
      </c>
      <c r="BH68" s="41">
        <v>8</v>
      </c>
      <c r="BI68" s="41">
        <v>178.85</v>
      </c>
      <c r="BJ68" s="41">
        <f t="shared" ref="BJ68:BJ99" si="84">BH68-BG68</f>
        <v>-8</v>
      </c>
      <c r="BK68" s="41">
        <f>BI68*0.05</f>
        <v>8.9425</v>
      </c>
      <c r="BL68" s="41">
        <f>BJ68*0.5</f>
        <v>-4</v>
      </c>
      <c r="BM68" s="41">
        <v>30</v>
      </c>
      <c r="BN68" s="41">
        <v>16</v>
      </c>
      <c r="BO68" s="41">
        <v>1078</v>
      </c>
      <c r="BP68" s="41">
        <f t="shared" ref="BP68:BP99" si="85">BN68-BM68</f>
        <v>-14</v>
      </c>
      <c r="BQ68" s="41">
        <f t="shared" si="68"/>
        <v>53.9</v>
      </c>
      <c r="BR68" s="41">
        <f t="shared" si="69"/>
        <v>-14</v>
      </c>
      <c r="BS68" s="26">
        <v>13</v>
      </c>
      <c r="BT68" s="101">
        <v>19</v>
      </c>
      <c r="BU68" s="101">
        <f t="shared" ref="BU68:BU99" si="86">BT68-BS68</f>
        <v>6</v>
      </c>
      <c r="BV68" s="101"/>
      <c r="BW68" s="101">
        <f t="shared" ref="BW68:BW99" si="87">ROUND(J68+P68+W68+AG68+AM68+AS68+AY68+BY68+BE68+BK68+BQ68,2)</f>
        <v>935.82</v>
      </c>
      <c r="BX68" s="101">
        <f t="shared" ref="BX68:BX99" si="88">ROUND(K68+Q68+X68+AB68+AH68+AN68+AT68+AZ68+BF68+BL68+BR68+BV68,0)</f>
        <v>-79</v>
      </c>
    </row>
    <row r="69" s="71" customFormat="1" customHeight="1" spans="1:76">
      <c r="A69" s="25">
        <v>67</v>
      </c>
      <c r="B69" s="25">
        <v>391</v>
      </c>
      <c r="C69" s="81" t="s">
        <v>152</v>
      </c>
      <c r="D69" s="25" t="s">
        <v>89</v>
      </c>
      <c r="E69" s="25" t="s">
        <v>79</v>
      </c>
      <c r="F69" s="26">
        <v>109</v>
      </c>
      <c r="G69" s="82">
        <v>43</v>
      </c>
      <c r="H69" s="82">
        <f t="shared" si="72"/>
        <v>-66</v>
      </c>
      <c r="I69" s="82">
        <v>2484.01</v>
      </c>
      <c r="J69" s="82">
        <f t="shared" si="66"/>
        <v>74.5203</v>
      </c>
      <c r="K69" s="82">
        <f t="shared" si="67"/>
        <v>-66</v>
      </c>
      <c r="L69" s="26">
        <v>13</v>
      </c>
      <c r="M69" s="89">
        <v>3</v>
      </c>
      <c r="N69" s="26">
        <f t="shared" si="73"/>
        <v>-10</v>
      </c>
      <c r="O69" s="26">
        <v>336</v>
      </c>
      <c r="P69" s="26">
        <f t="shared" si="74"/>
        <v>10.08</v>
      </c>
      <c r="Q69" s="26">
        <f t="shared" si="75"/>
        <v>-10</v>
      </c>
      <c r="R69" s="26">
        <v>5</v>
      </c>
      <c r="S69" s="26">
        <v>10</v>
      </c>
      <c r="T69" s="26">
        <v>446.33</v>
      </c>
      <c r="U69" s="26">
        <v>316.33</v>
      </c>
      <c r="V69" s="26">
        <f t="shared" si="76"/>
        <v>5</v>
      </c>
      <c r="W69" s="26">
        <f>T69*0.04+U69*0.03</f>
        <v>27.3431</v>
      </c>
      <c r="X69" s="26"/>
      <c r="Y69" s="26">
        <v>9</v>
      </c>
      <c r="Z69" s="26">
        <v>14</v>
      </c>
      <c r="AA69" s="26">
        <f t="shared" si="77"/>
        <v>5</v>
      </c>
      <c r="AB69" s="26"/>
      <c r="AC69" s="26">
        <v>6</v>
      </c>
      <c r="AD69" s="92">
        <v>9</v>
      </c>
      <c r="AE69" s="26">
        <v>132.22</v>
      </c>
      <c r="AF69" s="26">
        <f t="shared" si="78"/>
        <v>3</v>
      </c>
      <c r="AG69" s="26">
        <f>AD69*1</f>
        <v>9</v>
      </c>
      <c r="AH69" s="26"/>
      <c r="AI69" s="26">
        <v>5</v>
      </c>
      <c r="AJ69" s="26">
        <v>7</v>
      </c>
      <c r="AK69" s="26">
        <v>616</v>
      </c>
      <c r="AL69" s="26">
        <f t="shared" si="79"/>
        <v>2</v>
      </c>
      <c r="AM69" s="26">
        <f>AK69*0.03</f>
        <v>18.48</v>
      </c>
      <c r="AN69" s="26"/>
      <c r="AO69" s="22">
        <v>3134</v>
      </c>
      <c r="AP69" s="26">
        <v>2412.86</v>
      </c>
      <c r="AQ69" s="26">
        <v>112</v>
      </c>
      <c r="AR69" s="26">
        <f t="shared" si="80"/>
        <v>-721.14</v>
      </c>
      <c r="AS69" s="26">
        <f t="shared" si="81"/>
        <v>112</v>
      </c>
      <c r="AT69" s="26">
        <f>AR69*0.05</f>
        <v>-36.057</v>
      </c>
      <c r="AU69" s="41">
        <v>10</v>
      </c>
      <c r="AV69" s="41">
        <v>20</v>
      </c>
      <c r="AW69" s="98">
        <v>495.2</v>
      </c>
      <c r="AX69" s="41">
        <f t="shared" si="82"/>
        <v>10</v>
      </c>
      <c r="AY69" s="41">
        <f>AW69*0.04</f>
        <v>19.808</v>
      </c>
      <c r="AZ69" s="41"/>
      <c r="BA69" s="41">
        <v>4</v>
      </c>
      <c r="BB69" s="98">
        <v>1</v>
      </c>
      <c r="BC69" s="98">
        <v>65</v>
      </c>
      <c r="BD69" s="98">
        <f t="shared" si="83"/>
        <v>-3</v>
      </c>
      <c r="BE69" s="98">
        <f t="shared" ref="BE69:BE75" si="89">BC69*0.04</f>
        <v>2.6</v>
      </c>
      <c r="BF69" s="98">
        <f t="shared" ref="BF69:BF75" si="90">BD69*0.5</f>
        <v>-1.5</v>
      </c>
      <c r="BG69" s="41">
        <v>16</v>
      </c>
      <c r="BH69" s="41">
        <v>33</v>
      </c>
      <c r="BI69" s="41">
        <v>732.04</v>
      </c>
      <c r="BJ69" s="41">
        <f t="shared" si="84"/>
        <v>17</v>
      </c>
      <c r="BK69" s="41">
        <f>BI69*0.06</f>
        <v>43.9224</v>
      </c>
      <c r="BL69" s="41"/>
      <c r="BM69" s="41">
        <v>26</v>
      </c>
      <c r="BN69" s="41">
        <v>0</v>
      </c>
      <c r="BO69" s="41">
        <v>0</v>
      </c>
      <c r="BP69" s="41">
        <f t="shared" si="85"/>
        <v>-26</v>
      </c>
      <c r="BQ69" s="41"/>
      <c r="BR69" s="41">
        <f t="shared" si="69"/>
        <v>-26</v>
      </c>
      <c r="BS69" s="26">
        <v>11</v>
      </c>
      <c r="BT69" s="101">
        <v>1</v>
      </c>
      <c r="BU69" s="101">
        <f t="shared" si="86"/>
        <v>-10</v>
      </c>
      <c r="BV69" s="101">
        <f>BU69*1</f>
        <v>-10</v>
      </c>
      <c r="BW69" s="101">
        <f t="shared" si="87"/>
        <v>317.75</v>
      </c>
      <c r="BX69" s="101">
        <f t="shared" si="88"/>
        <v>-150</v>
      </c>
    </row>
    <row r="70" s="71" customFormat="1" customHeight="1" spans="1:76">
      <c r="A70" s="25">
        <v>68</v>
      </c>
      <c r="B70" s="25">
        <v>515</v>
      </c>
      <c r="C70" s="81" t="s">
        <v>153</v>
      </c>
      <c r="D70" s="25" t="s">
        <v>89</v>
      </c>
      <c r="E70" s="25" t="s">
        <v>79</v>
      </c>
      <c r="F70" s="26">
        <v>161</v>
      </c>
      <c r="G70" s="82">
        <v>38</v>
      </c>
      <c r="H70" s="82">
        <f t="shared" si="72"/>
        <v>-123</v>
      </c>
      <c r="I70" s="82">
        <v>2134.83</v>
      </c>
      <c r="J70" s="82">
        <f t="shared" si="66"/>
        <v>64.0449</v>
      </c>
      <c r="K70" s="82">
        <f t="shared" si="67"/>
        <v>-123</v>
      </c>
      <c r="L70" s="26">
        <v>19</v>
      </c>
      <c r="M70" s="89">
        <v>10</v>
      </c>
      <c r="N70" s="26">
        <f t="shared" si="73"/>
        <v>-9</v>
      </c>
      <c r="O70" s="26">
        <v>1008</v>
      </c>
      <c r="P70" s="26">
        <f t="shared" si="74"/>
        <v>30.24</v>
      </c>
      <c r="Q70" s="26">
        <f t="shared" si="75"/>
        <v>-9</v>
      </c>
      <c r="R70" s="26">
        <v>5</v>
      </c>
      <c r="S70" s="26">
        <v>4</v>
      </c>
      <c r="T70" s="26">
        <v>149.2</v>
      </c>
      <c r="U70" s="26">
        <v>149.2</v>
      </c>
      <c r="V70" s="26">
        <f t="shared" si="76"/>
        <v>-1</v>
      </c>
      <c r="W70" s="26">
        <f>T70*0.03+U70*0.02</f>
        <v>7.46</v>
      </c>
      <c r="X70" s="26">
        <f>V70*0.5</f>
        <v>-0.5</v>
      </c>
      <c r="Y70" s="26">
        <v>4</v>
      </c>
      <c r="Z70" s="26">
        <v>6</v>
      </c>
      <c r="AA70" s="26">
        <f t="shared" si="77"/>
        <v>2</v>
      </c>
      <c r="AB70" s="26"/>
      <c r="AC70" s="26">
        <v>9</v>
      </c>
      <c r="AD70" s="92">
        <v>12.4</v>
      </c>
      <c r="AE70" s="26">
        <v>179.8</v>
      </c>
      <c r="AF70" s="26">
        <f t="shared" si="78"/>
        <v>3.4</v>
      </c>
      <c r="AG70" s="26">
        <f>AD70*1</f>
        <v>12.4</v>
      </c>
      <c r="AH70" s="26"/>
      <c r="AI70" s="26">
        <v>5</v>
      </c>
      <c r="AJ70" s="26">
        <v>2</v>
      </c>
      <c r="AK70" s="26">
        <v>224</v>
      </c>
      <c r="AL70" s="26">
        <f t="shared" si="79"/>
        <v>-3</v>
      </c>
      <c r="AM70" s="26">
        <f t="shared" ref="AM70:AM79" si="91">AK70*0.02</f>
        <v>4.48</v>
      </c>
      <c r="AN70" s="26">
        <f t="shared" ref="AN70:AN79" si="92">AL70*0.5</f>
        <v>-1.5</v>
      </c>
      <c r="AO70" s="22">
        <v>2485</v>
      </c>
      <c r="AP70" s="26">
        <v>3237.36</v>
      </c>
      <c r="AQ70" s="26">
        <v>162</v>
      </c>
      <c r="AR70" s="26">
        <f t="shared" si="80"/>
        <v>752.36</v>
      </c>
      <c r="AS70" s="26">
        <f t="shared" si="81"/>
        <v>162</v>
      </c>
      <c r="AT70" s="22"/>
      <c r="AU70" s="41">
        <v>10</v>
      </c>
      <c r="AV70" s="41">
        <v>7</v>
      </c>
      <c r="AW70" s="98">
        <v>173.6</v>
      </c>
      <c r="AX70" s="41">
        <f t="shared" si="82"/>
        <v>-3</v>
      </c>
      <c r="AY70" s="41">
        <f t="shared" ref="AY70:AY100" si="93">AW70*0.03</f>
        <v>5.208</v>
      </c>
      <c r="AZ70" s="41">
        <f t="shared" ref="AZ70:AZ100" si="94">AX70*0.5</f>
        <v>-1.5</v>
      </c>
      <c r="BA70" s="41">
        <v>4</v>
      </c>
      <c r="BB70" s="98">
        <v>3</v>
      </c>
      <c r="BC70" s="98">
        <v>198</v>
      </c>
      <c r="BD70" s="98">
        <f t="shared" si="83"/>
        <v>-1</v>
      </c>
      <c r="BE70" s="98">
        <f t="shared" si="89"/>
        <v>7.92</v>
      </c>
      <c r="BF70" s="98">
        <f t="shared" si="90"/>
        <v>-0.5</v>
      </c>
      <c r="BG70" s="41">
        <v>16</v>
      </c>
      <c r="BH70" s="41">
        <v>6</v>
      </c>
      <c r="BI70" s="41">
        <v>142.25</v>
      </c>
      <c r="BJ70" s="41">
        <f t="shared" si="84"/>
        <v>-10</v>
      </c>
      <c r="BK70" s="41">
        <f>BI70*0.05</f>
        <v>7.1125</v>
      </c>
      <c r="BL70" s="41">
        <f>BJ70*0.5</f>
        <v>-5</v>
      </c>
      <c r="BM70" s="41">
        <v>19</v>
      </c>
      <c r="BN70" s="41">
        <v>3</v>
      </c>
      <c r="BO70" s="41">
        <v>294</v>
      </c>
      <c r="BP70" s="41">
        <f t="shared" si="85"/>
        <v>-16</v>
      </c>
      <c r="BQ70" s="41">
        <f>BO70*0.05</f>
        <v>14.7</v>
      </c>
      <c r="BR70" s="41">
        <f t="shared" si="69"/>
        <v>-16</v>
      </c>
      <c r="BS70" s="26">
        <v>10</v>
      </c>
      <c r="BT70" s="101">
        <v>4</v>
      </c>
      <c r="BU70" s="101">
        <f t="shared" si="86"/>
        <v>-6</v>
      </c>
      <c r="BV70" s="101">
        <f>BU70*1</f>
        <v>-6</v>
      </c>
      <c r="BW70" s="101">
        <f t="shared" si="87"/>
        <v>315.57</v>
      </c>
      <c r="BX70" s="101">
        <f t="shared" si="88"/>
        <v>-163</v>
      </c>
    </row>
    <row r="71" s="71" customFormat="1" customHeight="1" spans="1:76">
      <c r="A71" s="25">
        <v>69</v>
      </c>
      <c r="B71" s="25">
        <v>572</v>
      </c>
      <c r="C71" s="81" t="s">
        <v>154</v>
      </c>
      <c r="D71" s="25" t="s">
        <v>89</v>
      </c>
      <c r="E71" s="25" t="s">
        <v>79</v>
      </c>
      <c r="F71" s="26">
        <v>117</v>
      </c>
      <c r="G71" s="82">
        <v>118</v>
      </c>
      <c r="H71" s="82">
        <f t="shared" si="72"/>
        <v>1</v>
      </c>
      <c r="I71" s="82">
        <v>6372.4</v>
      </c>
      <c r="J71" s="82">
        <f>I71*0.04</f>
        <v>254.896</v>
      </c>
      <c r="K71" s="82"/>
      <c r="L71" s="26">
        <v>23</v>
      </c>
      <c r="M71" s="89">
        <v>18</v>
      </c>
      <c r="N71" s="26">
        <f t="shared" si="73"/>
        <v>-5</v>
      </c>
      <c r="O71" s="26">
        <v>1754.72</v>
      </c>
      <c r="P71" s="26">
        <f t="shared" si="74"/>
        <v>52.6416</v>
      </c>
      <c r="Q71" s="26">
        <f t="shared" si="75"/>
        <v>-5</v>
      </c>
      <c r="R71" s="26">
        <v>4</v>
      </c>
      <c r="S71" s="26">
        <v>4</v>
      </c>
      <c r="T71" s="26">
        <v>170</v>
      </c>
      <c r="U71" s="26">
        <v>170</v>
      </c>
      <c r="V71" s="26">
        <f t="shared" si="76"/>
        <v>0</v>
      </c>
      <c r="W71" s="26">
        <f t="shared" ref="W71:W78" si="95">T71*0.04+U71*0.03</f>
        <v>11.9</v>
      </c>
      <c r="X71" s="26"/>
      <c r="Y71" s="26">
        <v>5</v>
      </c>
      <c r="Z71" s="26">
        <v>7</v>
      </c>
      <c r="AA71" s="26">
        <f t="shared" si="77"/>
        <v>2</v>
      </c>
      <c r="AB71" s="26"/>
      <c r="AC71" s="26">
        <v>15</v>
      </c>
      <c r="AD71" s="92">
        <v>11</v>
      </c>
      <c r="AE71" s="26">
        <v>154.85</v>
      </c>
      <c r="AF71" s="26">
        <f t="shared" si="78"/>
        <v>-4</v>
      </c>
      <c r="AG71" s="26">
        <f>AE71*0.02</f>
        <v>3.097</v>
      </c>
      <c r="AH71" s="26">
        <f>AF71*0.05</f>
        <v>-0.2</v>
      </c>
      <c r="AI71" s="26">
        <v>5</v>
      </c>
      <c r="AJ71" s="26">
        <v>4</v>
      </c>
      <c r="AK71" s="26">
        <v>392</v>
      </c>
      <c r="AL71" s="26">
        <f t="shared" si="79"/>
        <v>-1</v>
      </c>
      <c r="AM71" s="26">
        <f t="shared" si="91"/>
        <v>7.84</v>
      </c>
      <c r="AN71" s="26">
        <f t="shared" si="92"/>
        <v>-0.5</v>
      </c>
      <c r="AO71" s="22">
        <v>2095</v>
      </c>
      <c r="AP71" s="26">
        <v>3069</v>
      </c>
      <c r="AQ71" s="26">
        <v>152</v>
      </c>
      <c r="AR71" s="26">
        <f t="shared" si="80"/>
        <v>974</v>
      </c>
      <c r="AS71" s="26">
        <f t="shared" si="81"/>
        <v>152</v>
      </c>
      <c r="AT71" s="22"/>
      <c r="AU71" s="41">
        <v>10</v>
      </c>
      <c r="AV71" s="41">
        <v>3</v>
      </c>
      <c r="AW71" s="98">
        <v>66.96</v>
      </c>
      <c r="AX71" s="41">
        <f t="shared" si="82"/>
        <v>-7</v>
      </c>
      <c r="AY71" s="41">
        <f t="shared" si="93"/>
        <v>2.0088</v>
      </c>
      <c r="AZ71" s="41">
        <f t="shared" si="94"/>
        <v>-3.5</v>
      </c>
      <c r="BA71" s="41">
        <v>4</v>
      </c>
      <c r="BB71" s="98">
        <v>3</v>
      </c>
      <c r="BC71" s="98">
        <v>188.25</v>
      </c>
      <c r="BD71" s="98">
        <f t="shared" si="83"/>
        <v>-1</v>
      </c>
      <c r="BE71" s="98">
        <f t="shared" si="89"/>
        <v>7.53</v>
      </c>
      <c r="BF71" s="98">
        <f t="shared" si="90"/>
        <v>-0.5</v>
      </c>
      <c r="BG71" s="41">
        <v>16</v>
      </c>
      <c r="BH71" s="41">
        <v>11</v>
      </c>
      <c r="BI71" s="41">
        <v>249.86</v>
      </c>
      <c r="BJ71" s="41">
        <f t="shared" si="84"/>
        <v>-5</v>
      </c>
      <c r="BK71" s="41">
        <f>BI71*0.05</f>
        <v>12.493</v>
      </c>
      <c r="BL71" s="41">
        <f>BJ71*0.5</f>
        <v>-2.5</v>
      </c>
      <c r="BM71" s="41">
        <v>16</v>
      </c>
      <c r="BN71" s="41">
        <v>5</v>
      </c>
      <c r="BO71" s="41">
        <v>392</v>
      </c>
      <c r="BP71" s="41">
        <f t="shared" si="85"/>
        <v>-11</v>
      </c>
      <c r="BQ71" s="41">
        <f>BO71*0.05</f>
        <v>19.6</v>
      </c>
      <c r="BR71" s="41">
        <f t="shared" si="69"/>
        <v>-11</v>
      </c>
      <c r="BS71" s="26">
        <v>11</v>
      </c>
      <c r="BT71" s="101">
        <v>8</v>
      </c>
      <c r="BU71" s="101">
        <f t="shared" si="86"/>
        <v>-3</v>
      </c>
      <c r="BV71" s="101">
        <f>BU71*1</f>
        <v>-3</v>
      </c>
      <c r="BW71" s="101">
        <f t="shared" si="87"/>
        <v>524.01</v>
      </c>
      <c r="BX71" s="101">
        <f t="shared" si="88"/>
        <v>-26</v>
      </c>
    </row>
    <row r="72" s="71" customFormat="1" customHeight="1" spans="1:76">
      <c r="A72" s="25">
        <v>70</v>
      </c>
      <c r="B72" s="25">
        <v>744</v>
      </c>
      <c r="C72" s="81" t="s">
        <v>155</v>
      </c>
      <c r="D72" s="25" t="s">
        <v>89</v>
      </c>
      <c r="E72" s="25" t="s">
        <v>79</v>
      </c>
      <c r="F72" s="26">
        <v>121</v>
      </c>
      <c r="G72" s="82">
        <v>46</v>
      </c>
      <c r="H72" s="82">
        <f t="shared" si="72"/>
        <v>-75</v>
      </c>
      <c r="I72" s="82">
        <v>2484</v>
      </c>
      <c r="J72" s="82">
        <f t="shared" ref="J72:J82" si="96">I72*0.03</f>
        <v>74.52</v>
      </c>
      <c r="K72" s="82">
        <f t="shared" ref="K72:K82" si="97">H72*1</f>
        <v>-75</v>
      </c>
      <c r="L72" s="26">
        <v>15</v>
      </c>
      <c r="M72" s="89">
        <v>7</v>
      </c>
      <c r="N72" s="26">
        <f t="shared" si="73"/>
        <v>-8</v>
      </c>
      <c r="O72" s="26">
        <v>560</v>
      </c>
      <c r="P72" s="26">
        <f t="shared" si="74"/>
        <v>16.8</v>
      </c>
      <c r="Q72" s="26">
        <f t="shared" si="75"/>
        <v>-8</v>
      </c>
      <c r="R72" s="26">
        <v>6</v>
      </c>
      <c r="S72" s="26">
        <v>6</v>
      </c>
      <c r="T72" s="26">
        <v>255</v>
      </c>
      <c r="U72" s="26">
        <v>255</v>
      </c>
      <c r="V72" s="26">
        <f t="shared" si="76"/>
        <v>0</v>
      </c>
      <c r="W72" s="26">
        <f t="shared" si="95"/>
        <v>17.85</v>
      </c>
      <c r="X72" s="26"/>
      <c r="Y72" s="26">
        <v>4</v>
      </c>
      <c r="Z72" s="26">
        <v>11</v>
      </c>
      <c r="AA72" s="26">
        <f t="shared" si="77"/>
        <v>7</v>
      </c>
      <c r="AB72" s="26"/>
      <c r="AC72" s="26">
        <v>15</v>
      </c>
      <c r="AD72" s="92">
        <v>9</v>
      </c>
      <c r="AE72" s="26">
        <v>128.8</v>
      </c>
      <c r="AF72" s="26">
        <f t="shared" si="78"/>
        <v>-6</v>
      </c>
      <c r="AG72" s="26">
        <f>AE72*0.02</f>
        <v>2.576</v>
      </c>
      <c r="AH72" s="26">
        <f>AF72*0.05</f>
        <v>-0.3</v>
      </c>
      <c r="AI72" s="26">
        <v>5</v>
      </c>
      <c r="AJ72" s="26">
        <v>2</v>
      </c>
      <c r="AK72" s="26">
        <v>168</v>
      </c>
      <c r="AL72" s="26">
        <f t="shared" si="79"/>
        <v>-3</v>
      </c>
      <c r="AM72" s="26">
        <f t="shared" si="91"/>
        <v>3.36</v>
      </c>
      <c r="AN72" s="26">
        <f t="shared" si="92"/>
        <v>-1.5</v>
      </c>
      <c r="AO72" s="22">
        <v>32314</v>
      </c>
      <c r="AP72" s="26">
        <v>26190.12</v>
      </c>
      <c r="AQ72" s="26">
        <v>131</v>
      </c>
      <c r="AR72" s="26">
        <f t="shared" si="80"/>
        <v>-6123.88</v>
      </c>
      <c r="AS72" s="26">
        <f t="shared" si="81"/>
        <v>131</v>
      </c>
      <c r="AT72" s="26">
        <f>AR72*0.05</f>
        <v>-306.194</v>
      </c>
      <c r="AU72" s="41">
        <v>10</v>
      </c>
      <c r="AV72" s="41">
        <v>6</v>
      </c>
      <c r="AW72" s="98">
        <v>129.26</v>
      </c>
      <c r="AX72" s="41">
        <f t="shared" si="82"/>
        <v>-4</v>
      </c>
      <c r="AY72" s="41">
        <f t="shared" si="93"/>
        <v>3.8778</v>
      </c>
      <c r="AZ72" s="41">
        <f t="shared" si="94"/>
        <v>-2</v>
      </c>
      <c r="BA72" s="41">
        <v>4</v>
      </c>
      <c r="BB72" s="98">
        <v>3</v>
      </c>
      <c r="BC72" s="98">
        <v>188.14</v>
      </c>
      <c r="BD72" s="98">
        <f t="shared" si="83"/>
        <v>-1</v>
      </c>
      <c r="BE72" s="98">
        <f t="shared" si="89"/>
        <v>7.5256</v>
      </c>
      <c r="BF72" s="98">
        <f t="shared" si="90"/>
        <v>-0.5</v>
      </c>
      <c r="BG72" s="41">
        <v>16</v>
      </c>
      <c r="BH72" s="41">
        <v>1</v>
      </c>
      <c r="BI72" s="41">
        <v>26.9</v>
      </c>
      <c r="BJ72" s="41">
        <f t="shared" si="84"/>
        <v>-15</v>
      </c>
      <c r="BK72" s="41">
        <f>BI72*0.05</f>
        <v>1.345</v>
      </c>
      <c r="BL72" s="41">
        <f>BJ72*0.5</f>
        <v>-7.5</v>
      </c>
      <c r="BM72" s="41">
        <v>16</v>
      </c>
      <c r="BN72" s="41">
        <v>0</v>
      </c>
      <c r="BO72" s="41">
        <v>0</v>
      </c>
      <c r="BP72" s="41">
        <f t="shared" si="85"/>
        <v>-16</v>
      </c>
      <c r="BQ72" s="41"/>
      <c r="BR72" s="41">
        <f t="shared" si="69"/>
        <v>-16</v>
      </c>
      <c r="BS72" s="26">
        <v>11</v>
      </c>
      <c r="BT72" s="101">
        <v>2</v>
      </c>
      <c r="BU72" s="101">
        <f t="shared" si="86"/>
        <v>-9</v>
      </c>
      <c r="BV72" s="101">
        <f>BU72*1</f>
        <v>-9</v>
      </c>
      <c r="BW72" s="101">
        <f t="shared" si="87"/>
        <v>258.85</v>
      </c>
      <c r="BX72" s="101">
        <f t="shared" si="88"/>
        <v>-426</v>
      </c>
    </row>
    <row r="73" s="71" customFormat="1" customHeight="1" spans="1:76">
      <c r="A73" s="25">
        <v>71</v>
      </c>
      <c r="B73" s="25">
        <v>102479</v>
      </c>
      <c r="C73" s="81" t="s">
        <v>156</v>
      </c>
      <c r="D73" s="25" t="s">
        <v>89</v>
      </c>
      <c r="E73" s="25" t="s">
        <v>79</v>
      </c>
      <c r="F73" s="26">
        <v>110</v>
      </c>
      <c r="G73" s="82">
        <v>46</v>
      </c>
      <c r="H73" s="82">
        <f t="shared" si="72"/>
        <v>-64</v>
      </c>
      <c r="I73" s="82">
        <v>2462</v>
      </c>
      <c r="J73" s="82">
        <f t="shared" si="96"/>
        <v>73.86</v>
      </c>
      <c r="K73" s="82">
        <f t="shared" si="97"/>
        <v>-64</v>
      </c>
      <c r="L73" s="26">
        <v>10</v>
      </c>
      <c r="M73" s="89">
        <v>6</v>
      </c>
      <c r="N73" s="26">
        <f t="shared" si="73"/>
        <v>-4</v>
      </c>
      <c r="O73" s="26">
        <v>560</v>
      </c>
      <c r="P73" s="26">
        <f t="shared" si="74"/>
        <v>16.8</v>
      </c>
      <c r="Q73" s="26">
        <f t="shared" si="75"/>
        <v>-4</v>
      </c>
      <c r="R73" s="26">
        <v>4</v>
      </c>
      <c r="S73" s="26">
        <v>8</v>
      </c>
      <c r="T73" s="26">
        <v>335.75</v>
      </c>
      <c r="U73" s="26">
        <v>335.75</v>
      </c>
      <c r="V73" s="26">
        <f t="shared" si="76"/>
        <v>4</v>
      </c>
      <c r="W73" s="26">
        <f t="shared" si="95"/>
        <v>23.5025</v>
      </c>
      <c r="X73" s="26"/>
      <c r="Y73" s="26">
        <v>6</v>
      </c>
      <c r="Z73" s="26">
        <v>6</v>
      </c>
      <c r="AA73" s="26">
        <f t="shared" si="77"/>
        <v>0</v>
      </c>
      <c r="AB73" s="26"/>
      <c r="AC73" s="26">
        <v>9</v>
      </c>
      <c r="AD73" s="92">
        <v>4</v>
      </c>
      <c r="AE73" s="26">
        <v>58</v>
      </c>
      <c r="AF73" s="26">
        <f t="shared" si="78"/>
        <v>-5</v>
      </c>
      <c r="AG73" s="26">
        <f>AE73*0.02</f>
        <v>1.16</v>
      </c>
      <c r="AH73" s="26">
        <f>AF73*0.05</f>
        <v>-0.25</v>
      </c>
      <c r="AI73" s="26">
        <v>5</v>
      </c>
      <c r="AJ73" s="26">
        <v>4</v>
      </c>
      <c r="AK73" s="26">
        <v>336</v>
      </c>
      <c r="AL73" s="26">
        <f t="shared" si="79"/>
        <v>-1</v>
      </c>
      <c r="AM73" s="26">
        <f t="shared" si="91"/>
        <v>6.72</v>
      </c>
      <c r="AN73" s="26">
        <f t="shared" si="92"/>
        <v>-0.5</v>
      </c>
      <c r="AO73" s="22">
        <v>1779</v>
      </c>
      <c r="AP73" s="26">
        <v>3100.00000000001</v>
      </c>
      <c r="AQ73" s="26">
        <v>155</v>
      </c>
      <c r="AR73" s="26">
        <f t="shared" si="80"/>
        <v>1321.00000000001</v>
      </c>
      <c r="AS73" s="26">
        <f t="shared" si="81"/>
        <v>155</v>
      </c>
      <c r="AT73" s="22"/>
      <c r="AU73" s="41">
        <v>10</v>
      </c>
      <c r="AV73" s="41">
        <v>8</v>
      </c>
      <c r="AW73" s="98">
        <v>197.1</v>
      </c>
      <c r="AX73" s="41">
        <f t="shared" si="82"/>
        <v>-2</v>
      </c>
      <c r="AY73" s="41">
        <f t="shared" si="93"/>
        <v>5.913</v>
      </c>
      <c r="AZ73" s="41">
        <f t="shared" si="94"/>
        <v>-1</v>
      </c>
      <c r="BA73" s="41">
        <v>4</v>
      </c>
      <c r="BB73" s="98">
        <v>3</v>
      </c>
      <c r="BC73" s="98">
        <v>195</v>
      </c>
      <c r="BD73" s="98">
        <f t="shared" si="83"/>
        <v>-1</v>
      </c>
      <c r="BE73" s="98">
        <f t="shared" si="89"/>
        <v>7.8</v>
      </c>
      <c r="BF73" s="98">
        <f t="shared" si="90"/>
        <v>-0.5</v>
      </c>
      <c r="BG73" s="41">
        <v>16</v>
      </c>
      <c r="BH73" s="41">
        <v>28</v>
      </c>
      <c r="BI73" s="41">
        <v>702.75</v>
      </c>
      <c r="BJ73" s="41">
        <f t="shared" si="84"/>
        <v>12</v>
      </c>
      <c r="BK73" s="41">
        <f>BI73*0.06</f>
        <v>42.165</v>
      </c>
      <c r="BL73" s="41"/>
      <c r="BM73" s="41">
        <v>16</v>
      </c>
      <c r="BN73" s="41">
        <v>19</v>
      </c>
      <c r="BO73" s="41">
        <v>1340.6</v>
      </c>
      <c r="BP73" s="41">
        <f t="shared" si="85"/>
        <v>3</v>
      </c>
      <c r="BQ73" s="41">
        <f>BO73*0.06</f>
        <v>80.436</v>
      </c>
      <c r="BR73" s="41"/>
      <c r="BS73" s="26">
        <v>11</v>
      </c>
      <c r="BT73" s="101">
        <v>13</v>
      </c>
      <c r="BU73" s="101">
        <f t="shared" si="86"/>
        <v>2</v>
      </c>
      <c r="BV73" s="101"/>
      <c r="BW73" s="101">
        <f t="shared" si="87"/>
        <v>413.36</v>
      </c>
      <c r="BX73" s="101">
        <f t="shared" si="88"/>
        <v>-70</v>
      </c>
    </row>
    <row r="74" s="71" customFormat="1" customHeight="1" spans="1:76">
      <c r="A74" s="25">
        <v>72</v>
      </c>
      <c r="B74" s="25">
        <v>308</v>
      </c>
      <c r="C74" s="81" t="s">
        <v>157</v>
      </c>
      <c r="D74" s="25" t="s">
        <v>97</v>
      </c>
      <c r="E74" s="25" t="s">
        <v>79</v>
      </c>
      <c r="F74" s="26">
        <v>100</v>
      </c>
      <c r="G74" s="82">
        <v>43</v>
      </c>
      <c r="H74" s="82">
        <f t="shared" si="72"/>
        <v>-57</v>
      </c>
      <c r="I74" s="82">
        <v>2484</v>
      </c>
      <c r="J74" s="82">
        <f t="shared" si="96"/>
        <v>74.52</v>
      </c>
      <c r="K74" s="82">
        <f t="shared" si="97"/>
        <v>-57</v>
      </c>
      <c r="L74" s="26">
        <v>11</v>
      </c>
      <c r="M74" s="89">
        <v>10</v>
      </c>
      <c r="N74" s="26">
        <f t="shared" si="73"/>
        <v>-1</v>
      </c>
      <c r="O74" s="26">
        <v>896</v>
      </c>
      <c r="P74" s="26">
        <f t="shared" si="74"/>
        <v>26.88</v>
      </c>
      <c r="Q74" s="26">
        <f t="shared" si="75"/>
        <v>-1</v>
      </c>
      <c r="R74" s="26">
        <v>4</v>
      </c>
      <c r="S74" s="26">
        <v>10</v>
      </c>
      <c r="T74" s="26">
        <v>418</v>
      </c>
      <c r="U74" s="26">
        <v>418</v>
      </c>
      <c r="V74" s="26">
        <f t="shared" si="76"/>
        <v>6</v>
      </c>
      <c r="W74" s="26">
        <f t="shared" si="95"/>
        <v>29.26</v>
      </c>
      <c r="X74" s="26"/>
      <c r="Y74" s="26">
        <v>4</v>
      </c>
      <c r="Z74" s="26">
        <v>8</v>
      </c>
      <c r="AA74" s="26">
        <f t="shared" si="77"/>
        <v>4</v>
      </c>
      <c r="AB74" s="26"/>
      <c r="AC74" s="26">
        <v>4</v>
      </c>
      <c r="AD74" s="92">
        <v>6</v>
      </c>
      <c r="AE74" s="26">
        <v>88.3</v>
      </c>
      <c r="AF74" s="26">
        <f t="shared" si="78"/>
        <v>2</v>
      </c>
      <c r="AG74" s="26">
        <f>AD74*1</f>
        <v>6</v>
      </c>
      <c r="AH74" s="26"/>
      <c r="AI74" s="26">
        <v>4</v>
      </c>
      <c r="AJ74" s="26">
        <v>0</v>
      </c>
      <c r="AK74" s="26">
        <v>0</v>
      </c>
      <c r="AL74" s="26">
        <f t="shared" si="79"/>
        <v>-4</v>
      </c>
      <c r="AM74" s="26">
        <f t="shared" si="91"/>
        <v>0</v>
      </c>
      <c r="AN74" s="26">
        <f t="shared" si="92"/>
        <v>-2</v>
      </c>
      <c r="AO74" s="22">
        <v>1559</v>
      </c>
      <c r="AP74" s="26">
        <v>7856.33</v>
      </c>
      <c r="AQ74" s="26">
        <v>180</v>
      </c>
      <c r="AR74" s="26">
        <f t="shared" si="80"/>
        <v>6297.33</v>
      </c>
      <c r="AS74" s="26">
        <f t="shared" si="81"/>
        <v>180</v>
      </c>
      <c r="AT74" s="22"/>
      <c r="AU74" s="41">
        <v>9</v>
      </c>
      <c r="AV74" s="41">
        <v>2</v>
      </c>
      <c r="AW74" s="98">
        <v>49.6</v>
      </c>
      <c r="AX74" s="41">
        <f t="shared" si="82"/>
        <v>-7</v>
      </c>
      <c r="AY74" s="41">
        <f t="shared" si="93"/>
        <v>1.488</v>
      </c>
      <c r="AZ74" s="41">
        <f t="shared" si="94"/>
        <v>-3.5</v>
      </c>
      <c r="BA74" s="41">
        <v>4</v>
      </c>
      <c r="BB74" s="98">
        <v>2</v>
      </c>
      <c r="BC74" s="98">
        <v>130</v>
      </c>
      <c r="BD74" s="98">
        <f t="shared" si="83"/>
        <v>-2</v>
      </c>
      <c r="BE74" s="98">
        <f t="shared" si="89"/>
        <v>5.2</v>
      </c>
      <c r="BF74" s="98">
        <f t="shared" si="90"/>
        <v>-1</v>
      </c>
      <c r="BG74" s="41">
        <v>14</v>
      </c>
      <c r="BH74" s="41">
        <v>9</v>
      </c>
      <c r="BI74" s="41">
        <v>205.75</v>
      </c>
      <c r="BJ74" s="41">
        <f t="shared" si="84"/>
        <v>-5</v>
      </c>
      <c r="BK74" s="41">
        <f>BI74*0.05</f>
        <v>10.2875</v>
      </c>
      <c r="BL74" s="41">
        <f>BJ74*0.5</f>
        <v>-2.5</v>
      </c>
      <c r="BM74" s="41">
        <v>26</v>
      </c>
      <c r="BN74" s="41">
        <v>16</v>
      </c>
      <c r="BO74" s="41">
        <v>1176</v>
      </c>
      <c r="BP74" s="41">
        <f t="shared" si="85"/>
        <v>-10</v>
      </c>
      <c r="BQ74" s="41">
        <f>BO74*0.05</f>
        <v>58.8</v>
      </c>
      <c r="BR74" s="41">
        <f>BP74*1</f>
        <v>-10</v>
      </c>
      <c r="BS74" s="26">
        <v>9</v>
      </c>
      <c r="BT74" s="101">
        <v>5</v>
      </c>
      <c r="BU74" s="101">
        <f t="shared" si="86"/>
        <v>-4</v>
      </c>
      <c r="BV74" s="101">
        <f>BU74*1</f>
        <v>-4</v>
      </c>
      <c r="BW74" s="101">
        <f t="shared" si="87"/>
        <v>392.44</v>
      </c>
      <c r="BX74" s="101">
        <f t="shared" si="88"/>
        <v>-81</v>
      </c>
    </row>
    <row r="75" s="71" customFormat="1" customHeight="1" spans="1:76">
      <c r="A75" s="25">
        <v>73</v>
      </c>
      <c r="B75" s="25">
        <v>723</v>
      </c>
      <c r="C75" s="81" t="s">
        <v>158</v>
      </c>
      <c r="D75" s="25" t="s">
        <v>97</v>
      </c>
      <c r="E75" s="25" t="s">
        <v>79</v>
      </c>
      <c r="F75" s="26">
        <v>100</v>
      </c>
      <c r="G75" s="82">
        <v>21</v>
      </c>
      <c r="H75" s="82">
        <f t="shared" si="72"/>
        <v>-79</v>
      </c>
      <c r="I75" s="82">
        <v>1274.5</v>
      </c>
      <c r="J75" s="82">
        <f t="shared" si="96"/>
        <v>38.235</v>
      </c>
      <c r="K75" s="82">
        <f t="shared" si="97"/>
        <v>-79</v>
      </c>
      <c r="L75" s="26">
        <v>10</v>
      </c>
      <c r="M75" s="89">
        <v>10</v>
      </c>
      <c r="N75" s="26">
        <f t="shared" si="73"/>
        <v>0</v>
      </c>
      <c r="O75" s="26">
        <v>784</v>
      </c>
      <c r="P75" s="26">
        <f>O75*0.04</f>
        <v>31.36</v>
      </c>
      <c r="Q75" s="26"/>
      <c r="R75" s="26">
        <v>3</v>
      </c>
      <c r="S75" s="26">
        <v>6</v>
      </c>
      <c r="T75" s="26">
        <v>237</v>
      </c>
      <c r="U75" s="26">
        <v>237</v>
      </c>
      <c r="V75" s="26">
        <f t="shared" si="76"/>
        <v>3</v>
      </c>
      <c r="W75" s="26">
        <f t="shared" si="95"/>
        <v>16.59</v>
      </c>
      <c r="X75" s="26"/>
      <c r="Y75" s="26">
        <v>4</v>
      </c>
      <c r="Z75" s="26">
        <v>0</v>
      </c>
      <c r="AA75" s="26">
        <f t="shared" si="77"/>
        <v>-4</v>
      </c>
      <c r="AB75" s="26">
        <f>AA75*2</f>
        <v>-8</v>
      </c>
      <c r="AC75" s="26">
        <v>4</v>
      </c>
      <c r="AD75" s="92">
        <v>6</v>
      </c>
      <c r="AE75" s="26">
        <v>85.4</v>
      </c>
      <c r="AF75" s="26">
        <f t="shared" si="78"/>
        <v>2</v>
      </c>
      <c r="AG75" s="26">
        <f>AD75*1</f>
        <v>6</v>
      </c>
      <c r="AH75" s="26"/>
      <c r="AI75" s="26">
        <v>4</v>
      </c>
      <c r="AJ75" s="26">
        <v>2</v>
      </c>
      <c r="AK75" s="26">
        <v>168</v>
      </c>
      <c r="AL75" s="26">
        <f t="shared" si="79"/>
        <v>-2</v>
      </c>
      <c r="AM75" s="26">
        <f t="shared" si="91"/>
        <v>3.36</v>
      </c>
      <c r="AN75" s="26">
        <f t="shared" si="92"/>
        <v>-1</v>
      </c>
      <c r="AO75" s="22">
        <v>2343</v>
      </c>
      <c r="AP75" s="26">
        <v>5144.64</v>
      </c>
      <c r="AQ75" s="26">
        <v>238</v>
      </c>
      <c r="AR75" s="26">
        <f t="shared" si="80"/>
        <v>2801.64</v>
      </c>
      <c r="AS75" s="26">
        <f t="shared" si="81"/>
        <v>238</v>
      </c>
      <c r="AT75" s="22"/>
      <c r="AU75" s="41">
        <v>9</v>
      </c>
      <c r="AV75" s="41">
        <v>4</v>
      </c>
      <c r="AW75" s="98">
        <v>90</v>
      </c>
      <c r="AX75" s="41">
        <f t="shared" si="82"/>
        <v>-5</v>
      </c>
      <c r="AY75" s="41">
        <f t="shared" si="93"/>
        <v>2.7</v>
      </c>
      <c r="AZ75" s="41">
        <f t="shared" si="94"/>
        <v>-2.5</v>
      </c>
      <c r="BA75" s="41">
        <v>4</v>
      </c>
      <c r="BB75" s="98">
        <v>1</v>
      </c>
      <c r="BC75" s="98">
        <v>65</v>
      </c>
      <c r="BD75" s="98">
        <f t="shared" si="83"/>
        <v>-3</v>
      </c>
      <c r="BE75" s="98">
        <f t="shared" si="89"/>
        <v>2.6</v>
      </c>
      <c r="BF75" s="98">
        <f t="shared" si="90"/>
        <v>-1.5</v>
      </c>
      <c r="BG75" s="41">
        <v>14</v>
      </c>
      <c r="BH75" s="41">
        <v>5</v>
      </c>
      <c r="BI75" s="41">
        <v>126.31</v>
      </c>
      <c r="BJ75" s="41">
        <f t="shared" si="84"/>
        <v>-9</v>
      </c>
      <c r="BK75" s="41">
        <f>BI75*0.05</f>
        <v>6.3155</v>
      </c>
      <c r="BL75" s="41">
        <f>BJ75*0.5</f>
        <v>-4.5</v>
      </c>
      <c r="BM75" s="41">
        <v>14</v>
      </c>
      <c r="BN75" s="41">
        <v>4</v>
      </c>
      <c r="BO75" s="41">
        <v>294</v>
      </c>
      <c r="BP75" s="41">
        <f t="shared" si="85"/>
        <v>-10</v>
      </c>
      <c r="BQ75" s="41">
        <f>BO75*0.05</f>
        <v>14.7</v>
      </c>
      <c r="BR75" s="41">
        <f>BP75*1</f>
        <v>-10</v>
      </c>
      <c r="BS75" s="26">
        <v>9</v>
      </c>
      <c r="BT75" s="101">
        <v>3</v>
      </c>
      <c r="BU75" s="101">
        <f t="shared" si="86"/>
        <v>-6</v>
      </c>
      <c r="BV75" s="101">
        <f>BU75*1</f>
        <v>-6</v>
      </c>
      <c r="BW75" s="101">
        <f t="shared" si="87"/>
        <v>359.86</v>
      </c>
      <c r="BX75" s="101">
        <f t="shared" si="88"/>
        <v>-113</v>
      </c>
    </row>
    <row r="76" s="71" customFormat="1" customHeight="1" spans="1:76">
      <c r="A76" s="25">
        <v>74</v>
      </c>
      <c r="B76" s="25">
        <v>349</v>
      </c>
      <c r="C76" s="81" t="s">
        <v>159</v>
      </c>
      <c r="D76" s="25" t="s">
        <v>103</v>
      </c>
      <c r="E76" s="25" t="s">
        <v>79</v>
      </c>
      <c r="F76" s="26">
        <v>91</v>
      </c>
      <c r="G76" s="82">
        <v>53</v>
      </c>
      <c r="H76" s="82">
        <f t="shared" si="72"/>
        <v>-38</v>
      </c>
      <c r="I76" s="82">
        <v>2725.51</v>
      </c>
      <c r="J76" s="82">
        <f t="shared" si="96"/>
        <v>81.7653</v>
      </c>
      <c r="K76" s="82">
        <f t="shared" si="97"/>
        <v>-38</v>
      </c>
      <c r="L76" s="26">
        <v>14</v>
      </c>
      <c r="M76" s="89">
        <v>3</v>
      </c>
      <c r="N76" s="26">
        <f t="shared" si="73"/>
        <v>-11</v>
      </c>
      <c r="O76" s="26">
        <v>293.74</v>
      </c>
      <c r="P76" s="26">
        <f t="shared" ref="P76:P81" si="98">O76*0.03</f>
        <v>8.8122</v>
      </c>
      <c r="Q76" s="26">
        <f t="shared" ref="Q76:Q81" si="99">N76*1</f>
        <v>-11</v>
      </c>
      <c r="R76" s="26">
        <v>4</v>
      </c>
      <c r="S76" s="26">
        <v>9</v>
      </c>
      <c r="T76" s="26">
        <v>415</v>
      </c>
      <c r="U76" s="26">
        <v>340</v>
      </c>
      <c r="V76" s="26">
        <f t="shared" si="76"/>
        <v>5</v>
      </c>
      <c r="W76" s="26">
        <f t="shared" si="95"/>
        <v>26.8</v>
      </c>
      <c r="X76" s="26"/>
      <c r="Y76" s="26">
        <v>4</v>
      </c>
      <c r="Z76" s="26">
        <v>9</v>
      </c>
      <c r="AA76" s="26">
        <f t="shared" si="77"/>
        <v>5</v>
      </c>
      <c r="AB76" s="26"/>
      <c r="AC76" s="26">
        <v>2</v>
      </c>
      <c r="AD76" s="92">
        <v>5</v>
      </c>
      <c r="AE76" s="26">
        <v>72.5</v>
      </c>
      <c r="AF76" s="26">
        <f t="shared" si="78"/>
        <v>3</v>
      </c>
      <c r="AG76" s="26">
        <f>AD76*1</f>
        <v>5</v>
      </c>
      <c r="AH76" s="26"/>
      <c r="AI76" s="26">
        <v>4</v>
      </c>
      <c r="AJ76" s="26">
        <v>2</v>
      </c>
      <c r="AK76" s="26">
        <v>224</v>
      </c>
      <c r="AL76" s="26">
        <f t="shared" si="79"/>
        <v>-2</v>
      </c>
      <c r="AM76" s="26">
        <f t="shared" si="91"/>
        <v>4.48</v>
      </c>
      <c r="AN76" s="26">
        <f t="shared" si="92"/>
        <v>-1</v>
      </c>
      <c r="AO76" s="22">
        <v>1685</v>
      </c>
      <c r="AP76" s="26">
        <v>2865.93</v>
      </c>
      <c r="AQ76" s="26">
        <v>152</v>
      </c>
      <c r="AR76" s="26">
        <f t="shared" si="80"/>
        <v>1180.93</v>
      </c>
      <c r="AS76" s="26">
        <f t="shared" si="81"/>
        <v>152</v>
      </c>
      <c r="AT76" s="22"/>
      <c r="AU76" s="41">
        <v>8</v>
      </c>
      <c r="AV76" s="41">
        <v>3</v>
      </c>
      <c r="AW76" s="98">
        <v>74.4</v>
      </c>
      <c r="AX76" s="41">
        <f t="shared" si="82"/>
        <v>-5</v>
      </c>
      <c r="AY76" s="41">
        <f t="shared" si="93"/>
        <v>2.232</v>
      </c>
      <c r="AZ76" s="41">
        <f t="shared" si="94"/>
        <v>-2.5</v>
      </c>
      <c r="BA76" s="41">
        <v>3</v>
      </c>
      <c r="BB76" s="98">
        <v>4</v>
      </c>
      <c r="BC76" s="98">
        <v>234.4</v>
      </c>
      <c r="BD76" s="98">
        <f t="shared" si="83"/>
        <v>1</v>
      </c>
      <c r="BE76" s="98">
        <f>BC76*0.05</f>
        <v>11.72</v>
      </c>
      <c r="BF76" s="98"/>
      <c r="BG76" s="41">
        <v>13</v>
      </c>
      <c r="BH76" s="41">
        <v>9</v>
      </c>
      <c r="BI76" s="41">
        <v>227.1</v>
      </c>
      <c r="BJ76" s="41">
        <f t="shared" si="84"/>
        <v>-4</v>
      </c>
      <c r="BK76" s="41">
        <f>BI76*0.05</f>
        <v>11.355</v>
      </c>
      <c r="BL76" s="41">
        <f>BJ76*0.5</f>
        <v>-2</v>
      </c>
      <c r="BM76" s="41">
        <v>12</v>
      </c>
      <c r="BN76" s="41">
        <v>8</v>
      </c>
      <c r="BO76" s="41">
        <v>588</v>
      </c>
      <c r="BP76" s="41">
        <f t="shared" si="85"/>
        <v>-4</v>
      </c>
      <c r="BQ76" s="41">
        <f>BO76*0.05</f>
        <v>29.4</v>
      </c>
      <c r="BR76" s="41">
        <f>BP76*1</f>
        <v>-4</v>
      </c>
      <c r="BS76" s="26">
        <v>7</v>
      </c>
      <c r="BT76" s="101">
        <v>14</v>
      </c>
      <c r="BU76" s="101">
        <f t="shared" si="86"/>
        <v>7</v>
      </c>
      <c r="BV76" s="101"/>
      <c r="BW76" s="101">
        <f t="shared" si="87"/>
        <v>333.56</v>
      </c>
      <c r="BX76" s="101">
        <f t="shared" si="88"/>
        <v>-59</v>
      </c>
    </row>
    <row r="77" s="71" customFormat="1" customHeight="1" spans="1:76">
      <c r="A77" s="25">
        <v>75</v>
      </c>
      <c r="B77" s="25">
        <v>106865</v>
      </c>
      <c r="C77" s="81" t="s">
        <v>160</v>
      </c>
      <c r="D77" s="25" t="s">
        <v>103</v>
      </c>
      <c r="E77" s="25" t="s">
        <v>79</v>
      </c>
      <c r="F77" s="26">
        <v>65</v>
      </c>
      <c r="G77" s="82">
        <v>35</v>
      </c>
      <c r="H77" s="82">
        <f t="shared" si="72"/>
        <v>-30</v>
      </c>
      <c r="I77" s="82">
        <v>1863</v>
      </c>
      <c r="J77" s="82">
        <f t="shared" si="96"/>
        <v>55.89</v>
      </c>
      <c r="K77" s="82">
        <f t="shared" si="97"/>
        <v>-30</v>
      </c>
      <c r="L77" s="26">
        <v>13</v>
      </c>
      <c r="M77" s="89">
        <v>6</v>
      </c>
      <c r="N77" s="26">
        <f t="shared" si="73"/>
        <v>-7</v>
      </c>
      <c r="O77" s="26">
        <v>448</v>
      </c>
      <c r="P77" s="26">
        <f t="shared" si="98"/>
        <v>13.44</v>
      </c>
      <c r="Q77" s="26">
        <f t="shared" si="99"/>
        <v>-7</v>
      </c>
      <c r="R77" s="26">
        <v>4</v>
      </c>
      <c r="S77" s="26">
        <v>8</v>
      </c>
      <c r="T77" s="26">
        <v>288</v>
      </c>
      <c r="U77" s="26">
        <v>288</v>
      </c>
      <c r="V77" s="26">
        <f t="shared" si="76"/>
        <v>4</v>
      </c>
      <c r="W77" s="26">
        <f t="shared" si="95"/>
        <v>20.16</v>
      </c>
      <c r="X77" s="26"/>
      <c r="Y77" s="26">
        <v>4</v>
      </c>
      <c r="Z77" s="26">
        <v>70</v>
      </c>
      <c r="AA77" s="26">
        <f t="shared" si="77"/>
        <v>66</v>
      </c>
      <c r="AB77" s="26"/>
      <c r="AC77" s="26">
        <v>10</v>
      </c>
      <c r="AD77" s="92">
        <v>3</v>
      </c>
      <c r="AE77" s="26">
        <v>46.1</v>
      </c>
      <c r="AF77" s="26">
        <f t="shared" si="78"/>
        <v>-7</v>
      </c>
      <c r="AG77" s="26">
        <f>AE77*0.02</f>
        <v>0.922</v>
      </c>
      <c r="AH77" s="26">
        <f>AF77*0.05</f>
        <v>-0.35</v>
      </c>
      <c r="AI77" s="26">
        <v>4</v>
      </c>
      <c r="AJ77" s="26">
        <v>1</v>
      </c>
      <c r="AK77" s="26">
        <v>112</v>
      </c>
      <c r="AL77" s="26">
        <f t="shared" si="79"/>
        <v>-3</v>
      </c>
      <c r="AM77" s="26">
        <f t="shared" si="91"/>
        <v>2.24</v>
      </c>
      <c r="AN77" s="26">
        <f t="shared" si="92"/>
        <v>-1.5</v>
      </c>
      <c r="AO77" s="22">
        <v>1000</v>
      </c>
      <c r="AP77" s="26">
        <v>1760.72</v>
      </c>
      <c r="AQ77" s="26">
        <v>83</v>
      </c>
      <c r="AR77" s="26">
        <f t="shared" si="80"/>
        <v>760.72</v>
      </c>
      <c r="AS77" s="26">
        <f t="shared" si="81"/>
        <v>83</v>
      </c>
      <c r="AT77" s="22"/>
      <c r="AU77" s="41">
        <v>8</v>
      </c>
      <c r="AV77" s="41">
        <v>1</v>
      </c>
      <c r="AW77" s="98">
        <v>24.8</v>
      </c>
      <c r="AX77" s="41">
        <f t="shared" si="82"/>
        <v>-7</v>
      </c>
      <c r="AY77" s="41">
        <f t="shared" si="93"/>
        <v>0.744</v>
      </c>
      <c r="AZ77" s="41">
        <f t="shared" si="94"/>
        <v>-3.5</v>
      </c>
      <c r="BA77" s="41">
        <v>3</v>
      </c>
      <c r="BB77" s="98">
        <v>3</v>
      </c>
      <c r="BC77" s="98">
        <v>154.73</v>
      </c>
      <c r="BD77" s="98">
        <f t="shared" si="83"/>
        <v>0</v>
      </c>
      <c r="BE77" s="98">
        <f>BC77*0.05</f>
        <v>7.7365</v>
      </c>
      <c r="BF77" s="98"/>
      <c r="BG77" s="41">
        <v>13</v>
      </c>
      <c r="BH77" s="41">
        <v>9</v>
      </c>
      <c r="BI77" s="41">
        <v>197.98</v>
      </c>
      <c r="BJ77" s="41">
        <f t="shared" si="84"/>
        <v>-4</v>
      </c>
      <c r="BK77" s="41">
        <f>BI77*0.05</f>
        <v>9.899</v>
      </c>
      <c r="BL77" s="41">
        <f>BJ77*0.5</f>
        <v>-2</v>
      </c>
      <c r="BM77" s="41">
        <v>12</v>
      </c>
      <c r="BN77" s="41">
        <v>9</v>
      </c>
      <c r="BO77" s="41">
        <v>686.01</v>
      </c>
      <c r="BP77" s="41">
        <f t="shared" si="85"/>
        <v>-3</v>
      </c>
      <c r="BQ77" s="41">
        <f>BO77*0.05</f>
        <v>34.3005</v>
      </c>
      <c r="BR77" s="41">
        <f>BP77*1</f>
        <v>-3</v>
      </c>
      <c r="BS77" s="26">
        <v>7</v>
      </c>
      <c r="BT77" s="101">
        <v>0</v>
      </c>
      <c r="BU77" s="101">
        <f t="shared" si="86"/>
        <v>-7</v>
      </c>
      <c r="BV77" s="101">
        <f>BU77*1</f>
        <v>-7</v>
      </c>
      <c r="BW77" s="101">
        <f t="shared" si="87"/>
        <v>228.33</v>
      </c>
      <c r="BX77" s="101">
        <f t="shared" si="88"/>
        <v>-54</v>
      </c>
    </row>
    <row r="78" s="71" customFormat="1" customHeight="1" spans="1:76">
      <c r="A78" s="25">
        <v>76</v>
      </c>
      <c r="B78" s="25">
        <v>102478</v>
      </c>
      <c r="C78" s="81" t="s">
        <v>161</v>
      </c>
      <c r="D78" s="25" t="s">
        <v>111</v>
      </c>
      <c r="E78" s="25" t="s">
        <v>79</v>
      </c>
      <c r="F78" s="26">
        <v>58</v>
      </c>
      <c r="G78" s="82">
        <v>20</v>
      </c>
      <c r="H78" s="82">
        <f t="shared" si="72"/>
        <v>-38</v>
      </c>
      <c r="I78" s="82">
        <v>1153</v>
      </c>
      <c r="J78" s="82">
        <f t="shared" si="96"/>
        <v>34.59</v>
      </c>
      <c r="K78" s="82">
        <f t="shared" si="97"/>
        <v>-38</v>
      </c>
      <c r="L78" s="26">
        <v>12</v>
      </c>
      <c r="M78" s="89">
        <v>4</v>
      </c>
      <c r="N78" s="26">
        <f t="shared" si="73"/>
        <v>-8</v>
      </c>
      <c r="O78" s="26">
        <v>336</v>
      </c>
      <c r="P78" s="26">
        <f t="shared" si="98"/>
        <v>10.08</v>
      </c>
      <c r="Q78" s="26">
        <f t="shared" si="99"/>
        <v>-8</v>
      </c>
      <c r="R78" s="26">
        <v>3</v>
      </c>
      <c r="S78" s="26">
        <v>3</v>
      </c>
      <c r="T78" s="26">
        <v>160</v>
      </c>
      <c r="U78" s="26">
        <v>85</v>
      </c>
      <c r="V78" s="26">
        <f t="shared" si="76"/>
        <v>0</v>
      </c>
      <c r="W78" s="26">
        <f t="shared" si="95"/>
        <v>8.95</v>
      </c>
      <c r="X78" s="26"/>
      <c r="Y78" s="26">
        <v>4</v>
      </c>
      <c r="Z78" s="26">
        <v>7</v>
      </c>
      <c r="AA78" s="26">
        <f t="shared" si="77"/>
        <v>3</v>
      </c>
      <c r="AB78" s="26"/>
      <c r="AC78" s="26">
        <v>2</v>
      </c>
      <c r="AD78" s="92">
        <v>4</v>
      </c>
      <c r="AE78" s="26">
        <v>55.84</v>
      </c>
      <c r="AF78" s="26">
        <f t="shared" si="78"/>
        <v>2</v>
      </c>
      <c r="AG78" s="26">
        <f>AD78*1</f>
        <v>4</v>
      </c>
      <c r="AH78" s="26"/>
      <c r="AI78" s="26">
        <v>4</v>
      </c>
      <c r="AJ78" s="26">
        <v>0</v>
      </c>
      <c r="AK78" s="26">
        <v>0</v>
      </c>
      <c r="AL78" s="26">
        <f t="shared" si="79"/>
        <v>-4</v>
      </c>
      <c r="AM78" s="26">
        <f t="shared" si="91"/>
        <v>0</v>
      </c>
      <c r="AN78" s="26">
        <f t="shared" si="92"/>
        <v>-2</v>
      </c>
      <c r="AO78" s="22">
        <v>1564</v>
      </c>
      <c r="AP78" s="26">
        <v>1051.28</v>
      </c>
      <c r="AQ78" s="26">
        <v>49</v>
      </c>
      <c r="AR78" s="26">
        <f t="shared" si="80"/>
        <v>-512.72</v>
      </c>
      <c r="AS78" s="26">
        <f t="shared" si="81"/>
        <v>49</v>
      </c>
      <c r="AT78" s="26">
        <f>AR78*0.05</f>
        <v>-25.636</v>
      </c>
      <c r="AU78" s="41">
        <v>7</v>
      </c>
      <c r="AV78" s="41">
        <v>0</v>
      </c>
      <c r="AW78" s="98">
        <v>0</v>
      </c>
      <c r="AX78" s="41">
        <f t="shared" si="82"/>
        <v>-7</v>
      </c>
      <c r="AY78" s="41">
        <f t="shared" si="93"/>
        <v>0</v>
      </c>
      <c r="AZ78" s="41">
        <f t="shared" si="94"/>
        <v>-3.5</v>
      </c>
      <c r="BA78" s="41">
        <v>3</v>
      </c>
      <c r="BB78" s="98">
        <v>1</v>
      </c>
      <c r="BC78" s="98">
        <v>68</v>
      </c>
      <c r="BD78" s="98">
        <f t="shared" si="83"/>
        <v>-2</v>
      </c>
      <c r="BE78" s="98">
        <f>BC78*0.04</f>
        <v>2.72</v>
      </c>
      <c r="BF78" s="98">
        <f>BD78*0.5</f>
        <v>-1</v>
      </c>
      <c r="BG78" s="41">
        <v>11</v>
      </c>
      <c r="BH78" s="41">
        <v>5</v>
      </c>
      <c r="BI78" s="41">
        <v>117.25</v>
      </c>
      <c r="BJ78" s="41">
        <f t="shared" si="84"/>
        <v>-6</v>
      </c>
      <c r="BK78" s="41">
        <f>BI78*0.05</f>
        <v>5.8625</v>
      </c>
      <c r="BL78" s="41">
        <f>BJ78*0.5</f>
        <v>-3</v>
      </c>
      <c r="BM78" s="41">
        <v>12</v>
      </c>
      <c r="BN78" s="41">
        <v>0</v>
      </c>
      <c r="BO78" s="41">
        <v>0</v>
      </c>
      <c r="BP78" s="41">
        <f t="shared" si="85"/>
        <v>-12</v>
      </c>
      <c r="BQ78" s="41">
        <f>BO78*0.05</f>
        <v>0</v>
      </c>
      <c r="BR78" s="41">
        <f>BP78*1</f>
        <v>-12</v>
      </c>
      <c r="BS78" s="26">
        <v>7</v>
      </c>
      <c r="BT78" s="101">
        <v>8</v>
      </c>
      <c r="BU78" s="101">
        <f t="shared" si="86"/>
        <v>1</v>
      </c>
      <c r="BV78" s="101"/>
      <c r="BW78" s="101">
        <f t="shared" si="87"/>
        <v>115.2</v>
      </c>
      <c r="BX78" s="101">
        <f t="shared" si="88"/>
        <v>-93</v>
      </c>
    </row>
    <row r="79" s="71" customFormat="1" customHeight="1" spans="1:76">
      <c r="A79" s="25">
        <v>77</v>
      </c>
      <c r="B79" s="25">
        <v>102935</v>
      </c>
      <c r="C79" s="81" t="s">
        <v>162</v>
      </c>
      <c r="D79" s="25" t="s">
        <v>111</v>
      </c>
      <c r="E79" s="25" t="s">
        <v>79</v>
      </c>
      <c r="F79" s="26">
        <v>70</v>
      </c>
      <c r="G79" s="82">
        <v>39</v>
      </c>
      <c r="H79" s="82">
        <f t="shared" si="72"/>
        <v>-31</v>
      </c>
      <c r="I79" s="82">
        <v>2158.01</v>
      </c>
      <c r="J79" s="82">
        <f t="shared" si="96"/>
        <v>64.7403</v>
      </c>
      <c r="K79" s="82">
        <f t="shared" si="97"/>
        <v>-31</v>
      </c>
      <c r="L79" s="26">
        <v>10</v>
      </c>
      <c r="M79" s="89">
        <v>3</v>
      </c>
      <c r="N79" s="26">
        <f t="shared" si="73"/>
        <v>-7</v>
      </c>
      <c r="O79" s="26">
        <v>224</v>
      </c>
      <c r="P79" s="26">
        <f t="shared" si="98"/>
        <v>6.72</v>
      </c>
      <c r="Q79" s="26">
        <f t="shared" si="99"/>
        <v>-7</v>
      </c>
      <c r="R79" s="26">
        <v>3</v>
      </c>
      <c r="S79" s="26">
        <v>2</v>
      </c>
      <c r="T79" s="26">
        <v>75</v>
      </c>
      <c r="U79" s="26">
        <v>75</v>
      </c>
      <c r="V79" s="26">
        <f t="shared" si="76"/>
        <v>-1</v>
      </c>
      <c r="W79" s="26">
        <f>T79*0.03+U79*0.02</f>
        <v>3.75</v>
      </c>
      <c r="X79" s="26">
        <f>V79*0.5</f>
        <v>-0.5</v>
      </c>
      <c r="Y79" s="26">
        <v>3</v>
      </c>
      <c r="Z79" s="26">
        <v>1</v>
      </c>
      <c r="AA79" s="26">
        <f t="shared" si="77"/>
        <v>-2</v>
      </c>
      <c r="AB79" s="26">
        <f>AA79*2</f>
        <v>-4</v>
      </c>
      <c r="AC79" s="26">
        <v>4</v>
      </c>
      <c r="AD79" s="92">
        <v>9</v>
      </c>
      <c r="AE79" s="26">
        <v>126.57</v>
      </c>
      <c r="AF79" s="26">
        <f t="shared" si="78"/>
        <v>5</v>
      </c>
      <c r="AG79" s="26">
        <f>AD79*1</f>
        <v>9</v>
      </c>
      <c r="AH79" s="26"/>
      <c r="AI79" s="26">
        <v>4</v>
      </c>
      <c r="AJ79" s="26">
        <v>0</v>
      </c>
      <c r="AK79" s="26">
        <v>0</v>
      </c>
      <c r="AL79" s="26">
        <f t="shared" si="79"/>
        <v>-4</v>
      </c>
      <c r="AM79" s="26">
        <f t="shared" si="91"/>
        <v>0</v>
      </c>
      <c r="AN79" s="26">
        <f t="shared" si="92"/>
        <v>-2</v>
      </c>
      <c r="AO79" s="22">
        <v>2434</v>
      </c>
      <c r="AP79" s="26">
        <v>2247.3</v>
      </c>
      <c r="AQ79" s="26">
        <v>109</v>
      </c>
      <c r="AR79" s="26">
        <f t="shared" si="80"/>
        <v>-186.7</v>
      </c>
      <c r="AS79" s="26">
        <f t="shared" si="81"/>
        <v>109</v>
      </c>
      <c r="AT79" s="26">
        <f>AR79*0.05</f>
        <v>-9.33499999999999</v>
      </c>
      <c r="AU79" s="41">
        <v>7</v>
      </c>
      <c r="AV79" s="41">
        <v>2</v>
      </c>
      <c r="AW79" s="98">
        <v>49.6</v>
      </c>
      <c r="AX79" s="41">
        <f t="shared" si="82"/>
        <v>-5</v>
      </c>
      <c r="AY79" s="41">
        <f t="shared" si="93"/>
        <v>1.488</v>
      </c>
      <c r="AZ79" s="41">
        <f t="shared" si="94"/>
        <v>-2.5</v>
      </c>
      <c r="BA79" s="41">
        <v>6</v>
      </c>
      <c r="BB79" s="98">
        <v>5</v>
      </c>
      <c r="BC79" s="98">
        <v>321.25</v>
      </c>
      <c r="BD79" s="98">
        <f t="shared" si="83"/>
        <v>-1</v>
      </c>
      <c r="BE79" s="98">
        <f>BC79*0.04</f>
        <v>12.85</v>
      </c>
      <c r="BF79" s="98">
        <f>BD79*0.5</f>
        <v>-0.5</v>
      </c>
      <c r="BG79" s="41">
        <v>11</v>
      </c>
      <c r="BH79" s="41">
        <v>11</v>
      </c>
      <c r="BI79" s="41">
        <v>290.2</v>
      </c>
      <c r="BJ79" s="41">
        <f t="shared" si="84"/>
        <v>0</v>
      </c>
      <c r="BK79" s="41">
        <f>BI79*0.06</f>
        <v>17.412</v>
      </c>
      <c r="BL79" s="41"/>
      <c r="BM79" s="41">
        <v>15</v>
      </c>
      <c r="BN79" s="41">
        <v>21</v>
      </c>
      <c r="BO79" s="41">
        <v>1568</v>
      </c>
      <c r="BP79" s="41">
        <f t="shared" si="85"/>
        <v>6</v>
      </c>
      <c r="BQ79" s="41">
        <f>BO79*0.06</f>
        <v>94.08</v>
      </c>
      <c r="BR79" s="41"/>
      <c r="BS79" s="26">
        <v>7</v>
      </c>
      <c r="BT79" s="101">
        <v>5</v>
      </c>
      <c r="BU79" s="101">
        <f t="shared" si="86"/>
        <v>-2</v>
      </c>
      <c r="BV79" s="101">
        <f>BU79*1</f>
        <v>-2</v>
      </c>
      <c r="BW79" s="101">
        <f t="shared" si="87"/>
        <v>319.04</v>
      </c>
      <c r="BX79" s="101">
        <f t="shared" si="88"/>
        <v>-59</v>
      </c>
    </row>
    <row r="80" s="71" customFormat="1" customHeight="1" spans="1:76">
      <c r="A80" s="25">
        <v>78</v>
      </c>
      <c r="B80" s="25">
        <v>107829</v>
      </c>
      <c r="C80" s="81" t="s">
        <v>163</v>
      </c>
      <c r="D80" s="25" t="s">
        <v>111</v>
      </c>
      <c r="E80" s="25" t="s">
        <v>79</v>
      </c>
      <c r="F80" s="26">
        <v>58</v>
      </c>
      <c r="G80" s="82">
        <v>31</v>
      </c>
      <c r="H80" s="82">
        <f t="shared" si="72"/>
        <v>-27</v>
      </c>
      <c r="I80" s="82">
        <v>1641.21</v>
      </c>
      <c r="J80" s="82">
        <f t="shared" si="96"/>
        <v>49.2363</v>
      </c>
      <c r="K80" s="82">
        <f t="shared" si="97"/>
        <v>-27</v>
      </c>
      <c r="L80" s="26">
        <v>10</v>
      </c>
      <c r="M80" s="89">
        <v>3</v>
      </c>
      <c r="N80" s="26">
        <f t="shared" si="73"/>
        <v>-7</v>
      </c>
      <c r="O80" s="26">
        <v>224</v>
      </c>
      <c r="P80" s="26">
        <f t="shared" si="98"/>
        <v>6.72</v>
      </c>
      <c r="Q80" s="26">
        <f t="shared" si="99"/>
        <v>-7</v>
      </c>
      <c r="R80" s="26">
        <v>4</v>
      </c>
      <c r="S80" s="26">
        <v>1</v>
      </c>
      <c r="T80" s="26">
        <v>71.4</v>
      </c>
      <c r="U80" s="26">
        <v>0</v>
      </c>
      <c r="V80" s="26">
        <f t="shared" si="76"/>
        <v>-3</v>
      </c>
      <c r="W80" s="26">
        <f>T80*0.03+U80*0.02</f>
        <v>2.142</v>
      </c>
      <c r="X80" s="26">
        <f>V80*0.5</f>
        <v>-1.5</v>
      </c>
      <c r="Y80" s="26">
        <v>4</v>
      </c>
      <c r="Z80" s="26">
        <v>3</v>
      </c>
      <c r="AA80" s="26">
        <f t="shared" si="77"/>
        <v>-1</v>
      </c>
      <c r="AB80" s="26">
        <f>AA80*2</f>
        <v>-2</v>
      </c>
      <c r="AC80" s="26">
        <v>2</v>
      </c>
      <c r="AD80" s="92">
        <v>1</v>
      </c>
      <c r="AE80" s="26">
        <v>15.8</v>
      </c>
      <c r="AF80" s="26">
        <f t="shared" si="78"/>
        <v>-1</v>
      </c>
      <c r="AG80" s="26">
        <f>AE80*0.02</f>
        <v>0.316</v>
      </c>
      <c r="AH80" s="26">
        <f>AF80*0.05</f>
        <v>-0.05</v>
      </c>
      <c r="AI80" s="26">
        <v>4</v>
      </c>
      <c r="AJ80" s="26">
        <v>10</v>
      </c>
      <c r="AK80" s="26">
        <v>840</v>
      </c>
      <c r="AL80" s="26">
        <f t="shared" si="79"/>
        <v>6</v>
      </c>
      <c r="AM80" s="26">
        <f>AK80*0.03</f>
        <v>25.2</v>
      </c>
      <c r="AN80" s="26"/>
      <c r="AO80" s="22">
        <v>1000</v>
      </c>
      <c r="AP80" s="26">
        <v>1253.13</v>
      </c>
      <c r="AQ80" s="26">
        <v>61</v>
      </c>
      <c r="AR80" s="26">
        <f t="shared" si="80"/>
        <v>253.13</v>
      </c>
      <c r="AS80" s="26">
        <f t="shared" si="81"/>
        <v>61</v>
      </c>
      <c r="AT80" s="22"/>
      <c r="AU80" s="41">
        <v>7</v>
      </c>
      <c r="AV80" s="41">
        <v>5</v>
      </c>
      <c r="AW80" s="98">
        <v>124</v>
      </c>
      <c r="AX80" s="41">
        <f t="shared" si="82"/>
        <v>-2</v>
      </c>
      <c r="AY80" s="41">
        <f t="shared" si="93"/>
        <v>3.72</v>
      </c>
      <c r="AZ80" s="41">
        <f t="shared" si="94"/>
        <v>-1</v>
      </c>
      <c r="BA80" s="41">
        <v>3</v>
      </c>
      <c r="BB80" s="98">
        <v>0</v>
      </c>
      <c r="BC80" s="98">
        <v>0</v>
      </c>
      <c r="BD80" s="98">
        <f t="shared" si="83"/>
        <v>-3</v>
      </c>
      <c r="BE80" s="98">
        <f>BC80*0.04</f>
        <v>0</v>
      </c>
      <c r="BF80" s="98">
        <f>BD80*0.5</f>
        <v>-1.5</v>
      </c>
      <c r="BG80" s="41">
        <v>11</v>
      </c>
      <c r="BH80" s="41">
        <v>12</v>
      </c>
      <c r="BI80" s="41">
        <v>295.18</v>
      </c>
      <c r="BJ80" s="41">
        <f t="shared" si="84"/>
        <v>1</v>
      </c>
      <c r="BK80" s="41">
        <f>BI80*0.06</f>
        <v>17.7108</v>
      </c>
      <c r="BL80" s="41"/>
      <c r="BM80" s="41">
        <v>15</v>
      </c>
      <c r="BN80" s="41">
        <v>3</v>
      </c>
      <c r="BO80" s="41">
        <v>294</v>
      </c>
      <c r="BP80" s="41">
        <f t="shared" si="85"/>
        <v>-12</v>
      </c>
      <c r="BQ80" s="41">
        <f>BO80*0.05</f>
        <v>14.7</v>
      </c>
      <c r="BR80" s="41">
        <f t="shared" ref="BR80:BR85" si="100">BP80*1</f>
        <v>-12</v>
      </c>
      <c r="BS80" s="26">
        <v>7</v>
      </c>
      <c r="BT80" s="101">
        <v>5</v>
      </c>
      <c r="BU80" s="101">
        <f t="shared" si="86"/>
        <v>-2</v>
      </c>
      <c r="BV80" s="101">
        <f>BU80*1</f>
        <v>-2</v>
      </c>
      <c r="BW80" s="101">
        <f t="shared" si="87"/>
        <v>180.75</v>
      </c>
      <c r="BX80" s="101">
        <f t="shared" si="88"/>
        <v>-54</v>
      </c>
    </row>
    <row r="81" s="71" customFormat="1" customHeight="1" spans="1:76">
      <c r="A81" s="25">
        <v>79</v>
      </c>
      <c r="B81" s="25">
        <v>385</v>
      </c>
      <c r="C81" s="81" t="s">
        <v>164</v>
      </c>
      <c r="D81" s="25" t="s">
        <v>77</v>
      </c>
      <c r="E81" s="25" t="s">
        <v>165</v>
      </c>
      <c r="F81" s="26">
        <v>189</v>
      </c>
      <c r="G81" s="82">
        <v>176</v>
      </c>
      <c r="H81" s="82">
        <f t="shared" si="72"/>
        <v>-13</v>
      </c>
      <c r="I81" s="82">
        <v>9406.5</v>
      </c>
      <c r="J81" s="82">
        <f t="shared" si="96"/>
        <v>282.195</v>
      </c>
      <c r="K81" s="82">
        <f t="shared" si="97"/>
        <v>-13</v>
      </c>
      <c r="L81" s="26">
        <v>24</v>
      </c>
      <c r="M81" s="89">
        <v>21</v>
      </c>
      <c r="N81" s="26">
        <f t="shared" si="73"/>
        <v>-3</v>
      </c>
      <c r="O81" s="26">
        <v>1887</v>
      </c>
      <c r="P81" s="26">
        <f t="shared" si="98"/>
        <v>56.61</v>
      </c>
      <c r="Q81" s="26">
        <f t="shared" si="99"/>
        <v>-3</v>
      </c>
      <c r="R81" s="26">
        <v>19</v>
      </c>
      <c r="S81" s="26">
        <v>25</v>
      </c>
      <c r="T81" s="26">
        <v>1001.62</v>
      </c>
      <c r="U81" s="26">
        <v>921</v>
      </c>
      <c r="V81" s="26">
        <f t="shared" si="76"/>
        <v>6</v>
      </c>
      <c r="W81" s="26">
        <f>T81*0.04+U81*0.03</f>
        <v>67.6948</v>
      </c>
      <c r="X81" s="26"/>
      <c r="Y81" s="26">
        <v>6</v>
      </c>
      <c r="Z81" s="26">
        <v>32</v>
      </c>
      <c r="AA81" s="26">
        <f t="shared" si="77"/>
        <v>26</v>
      </c>
      <c r="AB81" s="26"/>
      <c r="AC81" s="26">
        <v>10</v>
      </c>
      <c r="AD81" s="92">
        <v>14</v>
      </c>
      <c r="AE81" s="26">
        <v>204.3</v>
      </c>
      <c r="AF81" s="26">
        <f t="shared" si="78"/>
        <v>4</v>
      </c>
      <c r="AG81" s="26">
        <f>AD81*1</f>
        <v>14</v>
      </c>
      <c r="AH81" s="26"/>
      <c r="AI81" s="26">
        <v>7</v>
      </c>
      <c r="AJ81" s="26">
        <v>8</v>
      </c>
      <c r="AK81" s="26">
        <v>662.64</v>
      </c>
      <c r="AL81" s="26">
        <f t="shared" si="79"/>
        <v>1</v>
      </c>
      <c r="AM81" s="26">
        <f>AK81*0.03</f>
        <v>19.8792</v>
      </c>
      <c r="AN81" s="26"/>
      <c r="AO81" s="22">
        <v>9853</v>
      </c>
      <c r="AP81" s="26">
        <v>54453.1800000001</v>
      </c>
      <c r="AQ81" s="26">
        <v>3475</v>
      </c>
      <c r="AR81" s="26">
        <f t="shared" si="80"/>
        <v>44600.1800000001</v>
      </c>
      <c r="AS81" s="26">
        <f t="shared" si="81"/>
        <v>3475</v>
      </c>
      <c r="AT81" s="22"/>
      <c r="AU81" s="41">
        <v>13</v>
      </c>
      <c r="AV81" s="41">
        <v>9</v>
      </c>
      <c r="AW81" s="98">
        <v>219.21</v>
      </c>
      <c r="AX81" s="41">
        <f t="shared" si="82"/>
        <v>-4</v>
      </c>
      <c r="AY81" s="41">
        <f t="shared" si="93"/>
        <v>6.5763</v>
      </c>
      <c r="AZ81" s="41">
        <f t="shared" si="94"/>
        <v>-2</v>
      </c>
      <c r="BA81" s="41">
        <v>7</v>
      </c>
      <c r="BB81" s="98">
        <v>7</v>
      </c>
      <c r="BC81" s="98">
        <v>394.89</v>
      </c>
      <c r="BD81" s="98">
        <f t="shared" si="83"/>
        <v>0</v>
      </c>
      <c r="BE81" s="98">
        <f>BC81*0.05</f>
        <v>19.7445</v>
      </c>
      <c r="BF81" s="98"/>
      <c r="BG81" s="41">
        <v>20</v>
      </c>
      <c r="BH81" s="41">
        <v>3</v>
      </c>
      <c r="BI81" s="41">
        <v>76.9</v>
      </c>
      <c r="BJ81" s="41">
        <f t="shared" si="84"/>
        <v>-17</v>
      </c>
      <c r="BK81" s="41">
        <f t="shared" ref="BK81:BK87" si="101">BI81*0.05</f>
        <v>3.845</v>
      </c>
      <c r="BL81" s="41">
        <f t="shared" ref="BL81:BL87" si="102">BJ81*0.5</f>
        <v>-8.5</v>
      </c>
      <c r="BM81" s="41">
        <v>27</v>
      </c>
      <c r="BN81" s="41">
        <v>8</v>
      </c>
      <c r="BO81" s="41">
        <v>588</v>
      </c>
      <c r="BP81" s="41">
        <f t="shared" si="85"/>
        <v>-19</v>
      </c>
      <c r="BQ81" s="41">
        <f>BO81*0.05</f>
        <v>29.4</v>
      </c>
      <c r="BR81" s="41">
        <f t="shared" si="100"/>
        <v>-19</v>
      </c>
      <c r="BS81" s="26">
        <v>23</v>
      </c>
      <c r="BT81" s="101">
        <v>27</v>
      </c>
      <c r="BU81" s="101">
        <f t="shared" si="86"/>
        <v>4</v>
      </c>
      <c r="BV81" s="101"/>
      <c r="BW81" s="101">
        <f t="shared" si="87"/>
        <v>3974.94</v>
      </c>
      <c r="BX81" s="101">
        <f t="shared" si="88"/>
        <v>-46</v>
      </c>
    </row>
    <row r="82" s="71" customFormat="1" customHeight="1" spans="1:76">
      <c r="A82" s="25">
        <v>80</v>
      </c>
      <c r="B82" s="25">
        <v>514</v>
      </c>
      <c r="C82" s="81" t="s">
        <v>166</v>
      </c>
      <c r="D82" s="25" t="s">
        <v>84</v>
      </c>
      <c r="E82" s="25" t="s">
        <v>165</v>
      </c>
      <c r="F82" s="26">
        <v>260</v>
      </c>
      <c r="G82" s="82">
        <v>215</v>
      </c>
      <c r="H82" s="82">
        <f t="shared" si="72"/>
        <v>-45</v>
      </c>
      <c r="I82" s="82">
        <v>11697.52</v>
      </c>
      <c r="J82" s="82">
        <f t="shared" si="96"/>
        <v>350.9256</v>
      </c>
      <c r="K82" s="82">
        <f t="shared" si="97"/>
        <v>-45</v>
      </c>
      <c r="L82" s="26">
        <v>16</v>
      </c>
      <c r="M82" s="89">
        <v>25</v>
      </c>
      <c r="N82" s="26">
        <f t="shared" si="73"/>
        <v>9</v>
      </c>
      <c r="O82" s="26">
        <v>2016</v>
      </c>
      <c r="P82" s="26">
        <f>O82*0.04</f>
        <v>80.64</v>
      </c>
      <c r="Q82" s="26"/>
      <c r="R82" s="26">
        <v>10</v>
      </c>
      <c r="S82" s="26">
        <v>22</v>
      </c>
      <c r="T82" s="26">
        <v>930</v>
      </c>
      <c r="U82" s="26">
        <v>780</v>
      </c>
      <c r="V82" s="26">
        <f t="shared" si="76"/>
        <v>12</v>
      </c>
      <c r="W82" s="26">
        <f>T82*0.04+U82*0.03</f>
        <v>60.6</v>
      </c>
      <c r="X82" s="26"/>
      <c r="Y82" s="26">
        <v>6</v>
      </c>
      <c r="Z82" s="26">
        <v>23</v>
      </c>
      <c r="AA82" s="26">
        <f t="shared" si="77"/>
        <v>17</v>
      </c>
      <c r="AB82" s="26"/>
      <c r="AC82" s="26">
        <v>15</v>
      </c>
      <c r="AD82" s="92">
        <v>22</v>
      </c>
      <c r="AE82" s="26">
        <v>320.68</v>
      </c>
      <c r="AF82" s="26">
        <f t="shared" si="78"/>
        <v>7</v>
      </c>
      <c r="AG82" s="26">
        <f>AD82*1</f>
        <v>22</v>
      </c>
      <c r="AH82" s="26"/>
      <c r="AI82" s="26">
        <v>7</v>
      </c>
      <c r="AJ82" s="26">
        <v>6</v>
      </c>
      <c r="AK82" s="26">
        <v>560</v>
      </c>
      <c r="AL82" s="26">
        <f t="shared" si="79"/>
        <v>-1</v>
      </c>
      <c r="AM82" s="26">
        <f>AK82*0.02</f>
        <v>11.2</v>
      </c>
      <c r="AN82" s="26">
        <f>AL82*0.5</f>
        <v>-0.5</v>
      </c>
      <c r="AO82" s="22">
        <v>7670</v>
      </c>
      <c r="AP82" s="26">
        <v>23987.7899999999</v>
      </c>
      <c r="AQ82" s="26">
        <v>1296</v>
      </c>
      <c r="AR82" s="26">
        <f t="shared" si="80"/>
        <v>16317.7899999999</v>
      </c>
      <c r="AS82" s="26">
        <f t="shared" si="81"/>
        <v>1296</v>
      </c>
      <c r="AT82" s="22"/>
      <c r="AU82" s="41">
        <v>12</v>
      </c>
      <c r="AV82" s="41">
        <v>6</v>
      </c>
      <c r="AW82" s="98">
        <v>141.36</v>
      </c>
      <c r="AX82" s="41">
        <f t="shared" si="82"/>
        <v>-6</v>
      </c>
      <c r="AY82" s="41">
        <f t="shared" si="93"/>
        <v>4.2408</v>
      </c>
      <c r="AZ82" s="41">
        <f t="shared" si="94"/>
        <v>-3</v>
      </c>
      <c r="BA82" s="41">
        <v>6</v>
      </c>
      <c r="BB82" s="98">
        <v>3</v>
      </c>
      <c r="BC82" s="98">
        <v>195</v>
      </c>
      <c r="BD82" s="98">
        <f t="shared" si="83"/>
        <v>-3</v>
      </c>
      <c r="BE82" s="98">
        <f>BC82*0.04</f>
        <v>7.8</v>
      </c>
      <c r="BF82" s="98">
        <f>BD82*0.5</f>
        <v>-1.5</v>
      </c>
      <c r="BG82" s="41">
        <v>18</v>
      </c>
      <c r="BH82" s="41">
        <v>17</v>
      </c>
      <c r="BI82" s="41">
        <v>367.93</v>
      </c>
      <c r="BJ82" s="41">
        <f t="shared" si="84"/>
        <v>-1</v>
      </c>
      <c r="BK82" s="41">
        <f t="shared" si="101"/>
        <v>18.3965</v>
      </c>
      <c r="BL82" s="41">
        <f t="shared" si="102"/>
        <v>-0.5</v>
      </c>
      <c r="BM82" s="41">
        <v>19</v>
      </c>
      <c r="BN82" s="41">
        <v>11</v>
      </c>
      <c r="BO82" s="41">
        <v>784</v>
      </c>
      <c r="BP82" s="41">
        <f t="shared" si="85"/>
        <v>-8</v>
      </c>
      <c r="BQ82" s="41">
        <f>BO82*0.05</f>
        <v>39.2</v>
      </c>
      <c r="BR82" s="41">
        <f t="shared" si="100"/>
        <v>-8</v>
      </c>
      <c r="BS82" s="26">
        <v>12</v>
      </c>
      <c r="BT82" s="101">
        <v>7</v>
      </c>
      <c r="BU82" s="101">
        <f t="shared" si="86"/>
        <v>-5</v>
      </c>
      <c r="BV82" s="101">
        <f t="shared" ref="BV82:BV87" si="103">BU82*1</f>
        <v>-5</v>
      </c>
      <c r="BW82" s="101">
        <f t="shared" si="87"/>
        <v>1891</v>
      </c>
      <c r="BX82" s="101">
        <f t="shared" si="88"/>
        <v>-64</v>
      </c>
    </row>
    <row r="83" s="71" customFormat="1" customHeight="1" spans="1:76">
      <c r="A83" s="25">
        <v>81</v>
      </c>
      <c r="B83" s="25">
        <v>371</v>
      </c>
      <c r="C83" s="81" t="s">
        <v>167</v>
      </c>
      <c r="D83" s="25" t="s">
        <v>89</v>
      </c>
      <c r="E83" s="25" t="s">
        <v>165</v>
      </c>
      <c r="F83" s="26">
        <v>117</v>
      </c>
      <c r="G83" s="82">
        <v>124</v>
      </c>
      <c r="H83" s="82">
        <f t="shared" si="72"/>
        <v>7</v>
      </c>
      <c r="I83" s="82">
        <v>6762.01</v>
      </c>
      <c r="J83" s="82">
        <f>I83*0.04</f>
        <v>270.4804</v>
      </c>
      <c r="K83" s="82"/>
      <c r="L83" s="26">
        <v>12</v>
      </c>
      <c r="M83" s="89">
        <v>4</v>
      </c>
      <c r="N83" s="26">
        <f t="shared" si="73"/>
        <v>-8</v>
      </c>
      <c r="O83" s="26">
        <v>336</v>
      </c>
      <c r="P83" s="26">
        <f>O83*0.03</f>
        <v>10.08</v>
      </c>
      <c r="Q83" s="26">
        <f>N83*1</f>
        <v>-8</v>
      </c>
      <c r="R83" s="26">
        <v>4</v>
      </c>
      <c r="S83" s="26">
        <v>8</v>
      </c>
      <c r="T83" s="26">
        <v>300</v>
      </c>
      <c r="U83" s="26">
        <v>300</v>
      </c>
      <c r="V83" s="26">
        <f t="shared" si="76"/>
        <v>4</v>
      </c>
      <c r="W83" s="26">
        <f>T83*0.04+U83*0.03</f>
        <v>21</v>
      </c>
      <c r="X83" s="26"/>
      <c r="Y83" s="26">
        <v>3</v>
      </c>
      <c r="Z83" s="26">
        <v>2</v>
      </c>
      <c r="AA83" s="26">
        <f t="shared" si="77"/>
        <v>-1</v>
      </c>
      <c r="AB83" s="26">
        <f>AA83*2</f>
        <v>-2</v>
      </c>
      <c r="AC83" s="26">
        <v>9</v>
      </c>
      <c r="AD83" s="92">
        <v>7</v>
      </c>
      <c r="AE83" s="26">
        <v>99.32</v>
      </c>
      <c r="AF83" s="26">
        <f t="shared" si="78"/>
        <v>-2</v>
      </c>
      <c r="AG83" s="26">
        <f>AE83*0.02</f>
        <v>1.9864</v>
      </c>
      <c r="AH83" s="26">
        <f>AF83*0.05</f>
        <v>-0.1</v>
      </c>
      <c r="AI83" s="26">
        <v>5</v>
      </c>
      <c r="AJ83" s="26">
        <v>5</v>
      </c>
      <c r="AK83" s="26">
        <v>448</v>
      </c>
      <c r="AL83" s="26">
        <f t="shared" si="79"/>
        <v>0</v>
      </c>
      <c r="AM83" s="26">
        <f>AK83*0.03</f>
        <v>13.44</v>
      </c>
      <c r="AN83" s="26"/>
      <c r="AO83" s="22">
        <v>4017</v>
      </c>
      <c r="AP83" s="26">
        <v>7737.80000000001</v>
      </c>
      <c r="AQ83" s="26">
        <v>400</v>
      </c>
      <c r="AR83" s="26">
        <f t="shared" si="80"/>
        <v>3720.80000000001</v>
      </c>
      <c r="AS83" s="26">
        <f t="shared" si="81"/>
        <v>400</v>
      </c>
      <c r="AT83" s="22"/>
      <c r="AU83" s="41">
        <v>10</v>
      </c>
      <c r="AV83" s="41">
        <v>1</v>
      </c>
      <c r="AW83" s="98">
        <v>24.8</v>
      </c>
      <c r="AX83" s="41">
        <f t="shared" si="82"/>
        <v>-9</v>
      </c>
      <c r="AY83" s="41">
        <f t="shared" si="93"/>
        <v>0.744</v>
      </c>
      <c r="AZ83" s="41">
        <f t="shared" si="94"/>
        <v>-4.5</v>
      </c>
      <c r="BA83" s="41">
        <v>4</v>
      </c>
      <c r="BB83" s="98">
        <v>0</v>
      </c>
      <c r="BC83" s="98">
        <v>0</v>
      </c>
      <c r="BD83" s="98">
        <f t="shared" si="83"/>
        <v>-4</v>
      </c>
      <c r="BE83" s="98">
        <f>BC83*0.04</f>
        <v>0</v>
      </c>
      <c r="BF83" s="98">
        <f>BD83*0.5</f>
        <v>-2</v>
      </c>
      <c r="BG83" s="41">
        <v>16</v>
      </c>
      <c r="BH83" s="41">
        <v>4</v>
      </c>
      <c r="BI83" s="41">
        <v>103.8</v>
      </c>
      <c r="BJ83" s="41">
        <f t="shared" si="84"/>
        <v>-12</v>
      </c>
      <c r="BK83" s="41">
        <f t="shared" si="101"/>
        <v>5.19</v>
      </c>
      <c r="BL83" s="41">
        <f t="shared" si="102"/>
        <v>-6</v>
      </c>
      <c r="BM83" s="41">
        <v>16</v>
      </c>
      <c r="BN83" s="41">
        <v>2</v>
      </c>
      <c r="BO83" s="41">
        <v>196</v>
      </c>
      <c r="BP83" s="41">
        <f t="shared" si="85"/>
        <v>-14</v>
      </c>
      <c r="BQ83" s="41">
        <f>BO83*0.05</f>
        <v>9.8</v>
      </c>
      <c r="BR83" s="41">
        <f t="shared" si="100"/>
        <v>-14</v>
      </c>
      <c r="BS83" s="26">
        <v>11</v>
      </c>
      <c r="BT83" s="101">
        <v>8</v>
      </c>
      <c r="BU83" s="101">
        <f t="shared" si="86"/>
        <v>-3</v>
      </c>
      <c r="BV83" s="101">
        <f t="shared" si="103"/>
        <v>-3</v>
      </c>
      <c r="BW83" s="101">
        <f t="shared" si="87"/>
        <v>732.72</v>
      </c>
      <c r="BX83" s="101">
        <f t="shared" si="88"/>
        <v>-40</v>
      </c>
    </row>
    <row r="84" s="71" customFormat="1" customHeight="1" spans="1:76">
      <c r="A84" s="25">
        <v>82</v>
      </c>
      <c r="B84" s="25">
        <v>108656</v>
      </c>
      <c r="C84" s="81" t="s">
        <v>168</v>
      </c>
      <c r="D84" s="25" t="s">
        <v>89</v>
      </c>
      <c r="E84" s="25" t="s">
        <v>165</v>
      </c>
      <c r="F84" s="26">
        <v>79</v>
      </c>
      <c r="G84" s="82">
        <v>32</v>
      </c>
      <c r="H84" s="82">
        <f t="shared" si="72"/>
        <v>-47</v>
      </c>
      <c r="I84" s="82">
        <v>1703.31</v>
      </c>
      <c r="J84" s="82">
        <f t="shared" ref="J84:J90" si="104">I84*0.03</f>
        <v>51.0993</v>
      </c>
      <c r="K84" s="82">
        <f t="shared" ref="K84:K90" si="105">H84*1</f>
        <v>-47</v>
      </c>
      <c r="L84" s="26">
        <v>10</v>
      </c>
      <c r="M84" s="89">
        <v>9</v>
      </c>
      <c r="N84" s="26">
        <f t="shared" si="73"/>
        <v>-1</v>
      </c>
      <c r="O84" s="26">
        <v>672.01</v>
      </c>
      <c r="P84" s="26">
        <f>O84*0.03</f>
        <v>20.1603</v>
      </c>
      <c r="Q84" s="26">
        <f>N84*1</f>
        <v>-1</v>
      </c>
      <c r="R84" s="26">
        <v>6</v>
      </c>
      <c r="S84" s="26">
        <v>10</v>
      </c>
      <c r="T84" s="26">
        <v>385</v>
      </c>
      <c r="U84" s="26">
        <v>385</v>
      </c>
      <c r="V84" s="26">
        <f t="shared" si="76"/>
        <v>4</v>
      </c>
      <c r="W84" s="26">
        <f>T84*0.04+U84*0.03</f>
        <v>26.95</v>
      </c>
      <c r="X84" s="26"/>
      <c r="Y84" s="26">
        <v>4</v>
      </c>
      <c r="Z84" s="26">
        <v>6</v>
      </c>
      <c r="AA84" s="26">
        <f t="shared" si="77"/>
        <v>2</v>
      </c>
      <c r="AB84" s="26"/>
      <c r="AC84" s="26">
        <v>7</v>
      </c>
      <c r="AD84" s="92">
        <v>7</v>
      </c>
      <c r="AE84" s="26">
        <v>102.8</v>
      </c>
      <c r="AF84" s="26">
        <f t="shared" si="78"/>
        <v>0</v>
      </c>
      <c r="AG84" s="26">
        <f>AD84*1</f>
        <v>7</v>
      </c>
      <c r="AH84" s="26"/>
      <c r="AI84" s="26">
        <v>5</v>
      </c>
      <c r="AJ84" s="26">
        <v>0</v>
      </c>
      <c r="AK84" s="26">
        <v>0</v>
      </c>
      <c r="AL84" s="26">
        <f t="shared" si="79"/>
        <v>-5</v>
      </c>
      <c r="AM84" s="26">
        <f t="shared" ref="AM84:AM91" si="106">AK84*0.02</f>
        <v>0</v>
      </c>
      <c r="AN84" s="26">
        <f t="shared" ref="AN84:AN91" si="107">AL84*0.5</f>
        <v>-2.5</v>
      </c>
      <c r="AO84" s="22">
        <v>1200</v>
      </c>
      <c r="AP84" s="26">
        <v>15642.07</v>
      </c>
      <c r="AQ84" s="26">
        <v>1000</v>
      </c>
      <c r="AR84" s="26">
        <f t="shared" si="80"/>
        <v>14442.07</v>
      </c>
      <c r="AS84" s="26">
        <f t="shared" si="81"/>
        <v>1000</v>
      </c>
      <c r="AT84" s="22"/>
      <c r="AU84" s="41">
        <v>10</v>
      </c>
      <c r="AV84" s="41">
        <v>0</v>
      </c>
      <c r="AW84" s="98">
        <v>0</v>
      </c>
      <c r="AX84" s="41">
        <f t="shared" si="82"/>
        <v>-10</v>
      </c>
      <c r="AY84" s="41">
        <f t="shared" si="93"/>
        <v>0</v>
      </c>
      <c r="AZ84" s="41">
        <f t="shared" si="94"/>
        <v>-5</v>
      </c>
      <c r="BA84" s="41">
        <v>4</v>
      </c>
      <c r="BB84" s="98">
        <v>3</v>
      </c>
      <c r="BC84" s="98">
        <v>188.25</v>
      </c>
      <c r="BD84" s="98">
        <f t="shared" si="83"/>
        <v>-1</v>
      </c>
      <c r="BE84" s="98">
        <f>BC84*0.04</f>
        <v>7.53</v>
      </c>
      <c r="BF84" s="98">
        <f>BD84*0.5</f>
        <v>-0.5</v>
      </c>
      <c r="BG84" s="41">
        <v>16</v>
      </c>
      <c r="BH84" s="41">
        <v>0</v>
      </c>
      <c r="BI84" s="41">
        <v>0</v>
      </c>
      <c r="BJ84" s="41">
        <f t="shared" si="84"/>
        <v>-16</v>
      </c>
      <c r="BK84" s="41">
        <f t="shared" si="101"/>
        <v>0</v>
      </c>
      <c r="BL84" s="41">
        <f t="shared" si="102"/>
        <v>-8</v>
      </c>
      <c r="BM84" s="41">
        <v>16</v>
      </c>
      <c r="BN84" s="41">
        <v>0</v>
      </c>
      <c r="BO84" s="41">
        <v>0</v>
      </c>
      <c r="BP84" s="41">
        <f t="shared" si="85"/>
        <v>-16</v>
      </c>
      <c r="BQ84" s="41"/>
      <c r="BR84" s="41">
        <f t="shared" si="100"/>
        <v>-16</v>
      </c>
      <c r="BS84" s="26">
        <v>11</v>
      </c>
      <c r="BT84" s="101">
        <v>0</v>
      </c>
      <c r="BU84" s="101">
        <f t="shared" si="86"/>
        <v>-11</v>
      </c>
      <c r="BV84" s="101">
        <f t="shared" si="103"/>
        <v>-11</v>
      </c>
      <c r="BW84" s="101">
        <f t="shared" si="87"/>
        <v>1112.74</v>
      </c>
      <c r="BX84" s="101">
        <f t="shared" si="88"/>
        <v>-91</v>
      </c>
    </row>
    <row r="85" s="71" customFormat="1" customHeight="1" spans="1:76">
      <c r="A85" s="25">
        <v>83</v>
      </c>
      <c r="B85" s="25">
        <v>102567</v>
      </c>
      <c r="C85" s="81" t="s">
        <v>169</v>
      </c>
      <c r="D85" s="25" t="s">
        <v>103</v>
      </c>
      <c r="E85" s="25" t="s">
        <v>165</v>
      </c>
      <c r="F85" s="26">
        <v>72</v>
      </c>
      <c r="G85" s="82">
        <v>32</v>
      </c>
      <c r="H85" s="82">
        <f t="shared" si="72"/>
        <v>-40</v>
      </c>
      <c r="I85" s="82">
        <v>1931.4</v>
      </c>
      <c r="J85" s="82">
        <f t="shared" si="104"/>
        <v>57.942</v>
      </c>
      <c r="K85" s="82">
        <f t="shared" si="105"/>
        <v>-40</v>
      </c>
      <c r="L85" s="26">
        <v>13</v>
      </c>
      <c r="M85" s="89">
        <v>8</v>
      </c>
      <c r="N85" s="26">
        <f t="shared" si="73"/>
        <v>-5</v>
      </c>
      <c r="O85" s="26">
        <v>672</v>
      </c>
      <c r="P85" s="26">
        <f>O85*0.03</f>
        <v>20.16</v>
      </c>
      <c r="Q85" s="26">
        <f>N85*1</f>
        <v>-5</v>
      </c>
      <c r="R85" s="26">
        <v>4</v>
      </c>
      <c r="S85" s="26">
        <v>2</v>
      </c>
      <c r="T85" s="26">
        <v>80</v>
      </c>
      <c r="U85" s="26">
        <v>80</v>
      </c>
      <c r="V85" s="26">
        <f t="shared" si="76"/>
        <v>-2</v>
      </c>
      <c r="W85" s="26">
        <f>T85*0.03+U85*0.02</f>
        <v>4</v>
      </c>
      <c r="X85" s="26">
        <f>V85*0.5</f>
        <v>-1</v>
      </c>
      <c r="Y85" s="26">
        <v>4</v>
      </c>
      <c r="Z85" s="26">
        <v>11</v>
      </c>
      <c r="AA85" s="26">
        <f t="shared" si="77"/>
        <v>7</v>
      </c>
      <c r="AB85" s="26"/>
      <c r="AC85" s="26">
        <v>4</v>
      </c>
      <c r="AD85" s="92">
        <v>7.4</v>
      </c>
      <c r="AE85" s="26">
        <v>110.52</v>
      </c>
      <c r="AF85" s="26">
        <f t="shared" si="78"/>
        <v>3.4</v>
      </c>
      <c r="AG85" s="26">
        <f>AD85*1</f>
        <v>7.4</v>
      </c>
      <c r="AH85" s="26"/>
      <c r="AI85" s="26">
        <v>4</v>
      </c>
      <c r="AJ85" s="26">
        <v>0</v>
      </c>
      <c r="AK85" s="26">
        <v>0</v>
      </c>
      <c r="AL85" s="26">
        <f t="shared" si="79"/>
        <v>-4</v>
      </c>
      <c r="AM85" s="26">
        <f t="shared" si="106"/>
        <v>0</v>
      </c>
      <c r="AN85" s="26">
        <f t="shared" si="107"/>
        <v>-2</v>
      </c>
      <c r="AO85" s="22">
        <v>1456</v>
      </c>
      <c r="AP85" s="26">
        <v>5585.68000000001</v>
      </c>
      <c r="AQ85" s="26">
        <v>311</v>
      </c>
      <c r="AR85" s="26">
        <f t="shared" si="80"/>
        <v>4129.68000000001</v>
      </c>
      <c r="AS85" s="26">
        <f t="shared" si="81"/>
        <v>311</v>
      </c>
      <c r="AT85" s="22"/>
      <c r="AU85" s="41">
        <v>8</v>
      </c>
      <c r="AV85" s="41">
        <v>1</v>
      </c>
      <c r="AW85" s="98">
        <v>24.8</v>
      </c>
      <c r="AX85" s="41">
        <f t="shared" si="82"/>
        <v>-7</v>
      </c>
      <c r="AY85" s="41">
        <f t="shared" si="93"/>
        <v>0.744</v>
      </c>
      <c r="AZ85" s="41">
        <f t="shared" si="94"/>
        <v>-3.5</v>
      </c>
      <c r="BA85" s="41">
        <v>3</v>
      </c>
      <c r="BB85" s="98">
        <v>1</v>
      </c>
      <c r="BC85" s="98">
        <v>65</v>
      </c>
      <c r="BD85" s="98">
        <f t="shared" si="83"/>
        <v>-2</v>
      </c>
      <c r="BE85" s="98">
        <f>BC85*0.04</f>
        <v>2.6</v>
      </c>
      <c r="BF85" s="98">
        <f>BD85*0.5</f>
        <v>-1</v>
      </c>
      <c r="BG85" s="41">
        <v>13</v>
      </c>
      <c r="BH85" s="41">
        <v>5</v>
      </c>
      <c r="BI85" s="41">
        <v>121.06</v>
      </c>
      <c r="BJ85" s="41">
        <f t="shared" si="84"/>
        <v>-8</v>
      </c>
      <c r="BK85" s="41">
        <f t="shared" si="101"/>
        <v>6.053</v>
      </c>
      <c r="BL85" s="41">
        <f t="shared" si="102"/>
        <v>-4</v>
      </c>
      <c r="BM85" s="41">
        <v>20</v>
      </c>
      <c r="BN85" s="41">
        <v>5</v>
      </c>
      <c r="BO85" s="41">
        <v>392</v>
      </c>
      <c r="BP85" s="41">
        <f t="shared" si="85"/>
        <v>-15</v>
      </c>
      <c r="BQ85" s="41">
        <f>BO85*0.05</f>
        <v>19.6</v>
      </c>
      <c r="BR85" s="41">
        <f t="shared" si="100"/>
        <v>-15</v>
      </c>
      <c r="BS85" s="26">
        <v>7</v>
      </c>
      <c r="BT85" s="101">
        <v>0</v>
      </c>
      <c r="BU85" s="101">
        <f t="shared" si="86"/>
        <v>-7</v>
      </c>
      <c r="BV85" s="101">
        <f t="shared" si="103"/>
        <v>-7</v>
      </c>
      <c r="BW85" s="101">
        <f t="shared" si="87"/>
        <v>429.5</v>
      </c>
      <c r="BX85" s="101">
        <f t="shared" si="88"/>
        <v>-79</v>
      </c>
    </row>
    <row r="86" s="71" customFormat="1" customHeight="1" spans="1:76">
      <c r="A86" s="25">
        <v>84</v>
      </c>
      <c r="B86" s="25">
        <v>341</v>
      </c>
      <c r="C86" s="81" t="s">
        <v>170</v>
      </c>
      <c r="D86" s="25" t="s">
        <v>77</v>
      </c>
      <c r="E86" s="25" t="s">
        <v>114</v>
      </c>
      <c r="F86" s="26">
        <v>247</v>
      </c>
      <c r="G86" s="82">
        <v>86</v>
      </c>
      <c r="H86" s="82">
        <f t="shared" si="72"/>
        <v>-161</v>
      </c>
      <c r="I86" s="82">
        <v>4952.67</v>
      </c>
      <c r="J86" s="82">
        <f t="shared" si="104"/>
        <v>148.5801</v>
      </c>
      <c r="K86" s="82">
        <f t="shared" si="105"/>
        <v>-161</v>
      </c>
      <c r="L86" s="26">
        <v>15</v>
      </c>
      <c r="M86" s="89">
        <v>2</v>
      </c>
      <c r="N86" s="26">
        <f t="shared" si="73"/>
        <v>-13</v>
      </c>
      <c r="O86" s="26">
        <v>215.3</v>
      </c>
      <c r="P86" s="26">
        <f>O86*0.03</f>
        <v>6.459</v>
      </c>
      <c r="Q86" s="26">
        <f>N86*1</f>
        <v>-13</v>
      </c>
      <c r="R86" s="26">
        <v>8</v>
      </c>
      <c r="S86" s="26">
        <v>14</v>
      </c>
      <c r="T86" s="26">
        <v>595</v>
      </c>
      <c r="U86" s="26">
        <v>595</v>
      </c>
      <c r="V86" s="26">
        <f t="shared" si="76"/>
        <v>6</v>
      </c>
      <c r="W86" s="26">
        <f>T86*0.04+U86*0.03</f>
        <v>41.65</v>
      </c>
      <c r="X86" s="26"/>
      <c r="Y86" s="26">
        <v>8</v>
      </c>
      <c r="Z86" s="26">
        <v>11</v>
      </c>
      <c r="AA86" s="26">
        <f t="shared" si="77"/>
        <v>3</v>
      </c>
      <c r="AB86" s="26"/>
      <c r="AC86" s="26">
        <v>15</v>
      </c>
      <c r="AD86" s="92">
        <v>9.2</v>
      </c>
      <c r="AE86" s="26">
        <v>134.1</v>
      </c>
      <c r="AF86" s="26">
        <f t="shared" si="78"/>
        <v>-5.8</v>
      </c>
      <c r="AG86" s="26">
        <f>AE86*0.02</f>
        <v>2.682</v>
      </c>
      <c r="AH86" s="26">
        <f>AF86*0.05</f>
        <v>-0.29</v>
      </c>
      <c r="AI86" s="26">
        <v>7</v>
      </c>
      <c r="AJ86" s="26">
        <v>3</v>
      </c>
      <c r="AK86" s="26">
        <v>280</v>
      </c>
      <c r="AL86" s="26">
        <f t="shared" si="79"/>
        <v>-4</v>
      </c>
      <c r="AM86" s="26">
        <f t="shared" si="106"/>
        <v>5.6</v>
      </c>
      <c r="AN86" s="26">
        <f t="shared" si="107"/>
        <v>-2</v>
      </c>
      <c r="AO86" s="22">
        <v>5086</v>
      </c>
      <c r="AP86" s="26">
        <v>9816.78</v>
      </c>
      <c r="AQ86" s="26">
        <v>462</v>
      </c>
      <c r="AR86" s="26">
        <f t="shared" si="80"/>
        <v>4730.78</v>
      </c>
      <c r="AS86" s="26">
        <f t="shared" si="81"/>
        <v>462</v>
      </c>
      <c r="AT86" s="22"/>
      <c r="AU86" s="41">
        <v>13</v>
      </c>
      <c r="AV86" s="41">
        <v>7</v>
      </c>
      <c r="AW86" s="98">
        <v>173.6</v>
      </c>
      <c r="AX86" s="41">
        <f t="shared" si="82"/>
        <v>-6</v>
      </c>
      <c r="AY86" s="41">
        <f t="shared" si="93"/>
        <v>5.208</v>
      </c>
      <c r="AZ86" s="41">
        <f t="shared" si="94"/>
        <v>-3</v>
      </c>
      <c r="BA86" s="41">
        <v>6</v>
      </c>
      <c r="BB86" s="98">
        <v>5</v>
      </c>
      <c r="BC86" s="98">
        <v>325</v>
      </c>
      <c r="BD86" s="98">
        <f t="shared" si="83"/>
        <v>-1</v>
      </c>
      <c r="BE86" s="98">
        <f>BC86*0.04</f>
        <v>13</v>
      </c>
      <c r="BF86" s="98">
        <f>BD86*0.5</f>
        <v>-0.5</v>
      </c>
      <c r="BG86" s="41">
        <v>20</v>
      </c>
      <c r="BH86" s="41">
        <v>4</v>
      </c>
      <c r="BI86" s="41">
        <v>61.7</v>
      </c>
      <c r="BJ86" s="41">
        <f t="shared" si="84"/>
        <v>-16</v>
      </c>
      <c r="BK86" s="41">
        <f t="shared" si="101"/>
        <v>3.085</v>
      </c>
      <c r="BL86" s="41">
        <f t="shared" si="102"/>
        <v>-8</v>
      </c>
      <c r="BM86" s="41">
        <v>38</v>
      </c>
      <c r="BN86" s="41">
        <v>48</v>
      </c>
      <c r="BO86" s="41">
        <v>3626</v>
      </c>
      <c r="BP86" s="41">
        <f t="shared" si="85"/>
        <v>10</v>
      </c>
      <c r="BQ86" s="41">
        <f>BO86*0.06</f>
        <v>217.56</v>
      </c>
      <c r="BR86" s="41"/>
      <c r="BS86" s="26">
        <v>27</v>
      </c>
      <c r="BT86" s="101">
        <v>18</v>
      </c>
      <c r="BU86" s="101">
        <f t="shared" si="86"/>
        <v>-9</v>
      </c>
      <c r="BV86" s="101">
        <f t="shared" si="103"/>
        <v>-9</v>
      </c>
      <c r="BW86" s="101">
        <f t="shared" si="87"/>
        <v>905.82</v>
      </c>
      <c r="BX86" s="101">
        <f t="shared" si="88"/>
        <v>-197</v>
      </c>
    </row>
    <row r="87" s="71" customFormat="1" customHeight="1" spans="1:76">
      <c r="A87" s="25">
        <v>85</v>
      </c>
      <c r="B87" s="25">
        <v>721</v>
      </c>
      <c r="C87" s="81" t="s">
        <v>171</v>
      </c>
      <c r="D87" s="25" t="s">
        <v>84</v>
      </c>
      <c r="E87" s="25" t="s">
        <v>114</v>
      </c>
      <c r="F87" s="26">
        <v>148</v>
      </c>
      <c r="G87" s="82">
        <v>64</v>
      </c>
      <c r="H87" s="82">
        <f t="shared" si="72"/>
        <v>-84</v>
      </c>
      <c r="I87" s="82">
        <v>3597</v>
      </c>
      <c r="J87" s="82">
        <f t="shared" si="104"/>
        <v>107.91</v>
      </c>
      <c r="K87" s="82">
        <f t="shared" si="105"/>
        <v>-84</v>
      </c>
      <c r="L87" s="26">
        <v>13</v>
      </c>
      <c r="M87" s="89">
        <v>1</v>
      </c>
      <c r="N87" s="26">
        <f t="shared" si="73"/>
        <v>-12</v>
      </c>
      <c r="O87" s="26">
        <v>112</v>
      </c>
      <c r="P87" s="26">
        <f>O87*0.03</f>
        <v>3.36</v>
      </c>
      <c r="Q87" s="26">
        <f>N87*1</f>
        <v>-12</v>
      </c>
      <c r="R87" s="26">
        <v>6</v>
      </c>
      <c r="S87" s="26">
        <v>8</v>
      </c>
      <c r="T87" s="26">
        <v>304</v>
      </c>
      <c r="U87" s="26">
        <v>304</v>
      </c>
      <c r="V87" s="26">
        <f t="shared" si="76"/>
        <v>2</v>
      </c>
      <c r="W87" s="26">
        <f>T87*0.04+U87*0.03</f>
        <v>21.28</v>
      </c>
      <c r="X87" s="26"/>
      <c r="Y87" s="26">
        <v>6</v>
      </c>
      <c r="Z87" s="26">
        <v>12</v>
      </c>
      <c r="AA87" s="26">
        <f t="shared" si="77"/>
        <v>6</v>
      </c>
      <c r="AB87" s="26"/>
      <c r="AC87" s="26">
        <v>7</v>
      </c>
      <c r="AD87" s="92">
        <v>4</v>
      </c>
      <c r="AE87" s="26">
        <v>58</v>
      </c>
      <c r="AF87" s="26">
        <f t="shared" si="78"/>
        <v>-3</v>
      </c>
      <c r="AG87" s="26">
        <f>AE87*0.02</f>
        <v>1.16</v>
      </c>
      <c r="AH87" s="26">
        <f>AF87*0.05</f>
        <v>-0.15</v>
      </c>
      <c r="AI87" s="26">
        <v>7</v>
      </c>
      <c r="AJ87" s="26">
        <v>3</v>
      </c>
      <c r="AK87" s="26">
        <v>280</v>
      </c>
      <c r="AL87" s="26">
        <f t="shared" si="79"/>
        <v>-4</v>
      </c>
      <c r="AM87" s="26">
        <f t="shared" si="106"/>
        <v>5.6</v>
      </c>
      <c r="AN87" s="26">
        <f t="shared" si="107"/>
        <v>-2</v>
      </c>
      <c r="AO87" s="22">
        <v>2909</v>
      </c>
      <c r="AP87" s="26">
        <v>8214.84000000001</v>
      </c>
      <c r="AQ87" s="26">
        <v>422</v>
      </c>
      <c r="AR87" s="26">
        <f t="shared" si="80"/>
        <v>5305.84000000001</v>
      </c>
      <c r="AS87" s="26">
        <f t="shared" si="81"/>
        <v>422</v>
      </c>
      <c r="AT87" s="22"/>
      <c r="AU87" s="41">
        <v>12</v>
      </c>
      <c r="AV87" s="41">
        <v>8</v>
      </c>
      <c r="AW87" s="98">
        <v>194.68</v>
      </c>
      <c r="AX87" s="41">
        <f t="shared" si="82"/>
        <v>-4</v>
      </c>
      <c r="AY87" s="41">
        <f t="shared" si="93"/>
        <v>5.8404</v>
      </c>
      <c r="AZ87" s="41">
        <f t="shared" si="94"/>
        <v>-2</v>
      </c>
      <c r="BA87" s="41">
        <v>6</v>
      </c>
      <c r="BB87" s="98">
        <v>7</v>
      </c>
      <c r="BC87" s="98">
        <v>458</v>
      </c>
      <c r="BD87" s="98">
        <f t="shared" si="83"/>
        <v>1</v>
      </c>
      <c r="BE87" s="98">
        <f>BC87*0.05</f>
        <v>22.9</v>
      </c>
      <c r="BF87" s="98"/>
      <c r="BG87" s="41">
        <v>18</v>
      </c>
      <c r="BH87" s="41">
        <v>6</v>
      </c>
      <c r="BI87" s="41">
        <v>138.5</v>
      </c>
      <c r="BJ87" s="41">
        <f t="shared" si="84"/>
        <v>-12</v>
      </c>
      <c r="BK87" s="41">
        <f t="shared" si="101"/>
        <v>6.925</v>
      </c>
      <c r="BL87" s="41">
        <f t="shared" si="102"/>
        <v>-6</v>
      </c>
      <c r="BM87" s="41">
        <v>18</v>
      </c>
      <c r="BN87" s="41">
        <v>1</v>
      </c>
      <c r="BO87" s="41">
        <v>98</v>
      </c>
      <c r="BP87" s="41">
        <f t="shared" si="85"/>
        <v>-17</v>
      </c>
      <c r="BQ87" s="41">
        <f>BO87*0.05</f>
        <v>4.9</v>
      </c>
      <c r="BR87" s="41">
        <f>BP87*1</f>
        <v>-17</v>
      </c>
      <c r="BS87" s="26">
        <v>12</v>
      </c>
      <c r="BT87" s="101">
        <v>1</v>
      </c>
      <c r="BU87" s="101">
        <f t="shared" si="86"/>
        <v>-11</v>
      </c>
      <c r="BV87" s="101">
        <f t="shared" si="103"/>
        <v>-11</v>
      </c>
      <c r="BW87" s="101">
        <f t="shared" si="87"/>
        <v>601.88</v>
      </c>
      <c r="BX87" s="101">
        <f t="shared" si="88"/>
        <v>-134</v>
      </c>
    </row>
    <row r="88" s="71" customFormat="1" customHeight="1" spans="1:76">
      <c r="A88" s="25">
        <v>86</v>
      </c>
      <c r="B88" s="25">
        <v>102564</v>
      </c>
      <c r="C88" s="81" t="s">
        <v>172</v>
      </c>
      <c r="D88" s="25" t="s">
        <v>89</v>
      </c>
      <c r="E88" s="25" t="s">
        <v>114</v>
      </c>
      <c r="F88" s="26">
        <v>96</v>
      </c>
      <c r="G88" s="82">
        <v>63</v>
      </c>
      <c r="H88" s="82">
        <f t="shared" si="72"/>
        <v>-33</v>
      </c>
      <c r="I88" s="82">
        <v>3519</v>
      </c>
      <c r="J88" s="82">
        <f t="shared" si="104"/>
        <v>105.57</v>
      </c>
      <c r="K88" s="82">
        <f t="shared" si="105"/>
        <v>-33</v>
      </c>
      <c r="L88" s="26">
        <v>11</v>
      </c>
      <c r="M88" s="89">
        <v>16</v>
      </c>
      <c r="N88" s="26">
        <f t="shared" si="73"/>
        <v>5</v>
      </c>
      <c r="O88" s="26">
        <v>1344.02</v>
      </c>
      <c r="P88" s="26">
        <f>O88*0.04</f>
        <v>53.7608</v>
      </c>
      <c r="Q88" s="26"/>
      <c r="R88" s="26">
        <v>6</v>
      </c>
      <c r="S88" s="26">
        <v>10</v>
      </c>
      <c r="T88" s="26">
        <v>462</v>
      </c>
      <c r="U88" s="26">
        <v>312</v>
      </c>
      <c r="V88" s="26">
        <f t="shared" si="76"/>
        <v>4</v>
      </c>
      <c r="W88" s="26">
        <f>T88*0.04+U88*0.03</f>
        <v>27.84</v>
      </c>
      <c r="X88" s="26"/>
      <c r="Y88" s="26">
        <v>6</v>
      </c>
      <c r="Z88" s="26">
        <v>9</v>
      </c>
      <c r="AA88" s="26">
        <f t="shared" si="77"/>
        <v>3</v>
      </c>
      <c r="AB88" s="26"/>
      <c r="AC88" s="26">
        <v>7</v>
      </c>
      <c r="AD88" s="92">
        <v>8</v>
      </c>
      <c r="AE88" s="26">
        <v>106.87</v>
      </c>
      <c r="AF88" s="26">
        <f t="shared" si="78"/>
        <v>1</v>
      </c>
      <c r="AG88" s="26">
        <f>AD88*1</f>
        <v>8</v>
      </c>
      <c r="AH88" s="26"/>
      <c r="AI88" s="26">
        <v>5</v>
      </c>
      <c r="AJ88" s="26">
        <v>3</v>
      </c>
      <c r="AK88" s="26">
        <v>280</v>
      </c>
      <c r="AL88" s="26">
        <f t="shared" si="79"/>
        <v>-2</v>
      </c>
      <c r="AM88" s="26">
        <f t="shared" si="106"/>
        <v>5.6</v>
      </c>
      <c r="AN88" s="26">
        <f t="shared" si="107"/>
        <v>-1</v>
      </c>
      <c r="AO88" s="22">
        <v>1301</v>
      </c>
      <c r="AP88" s="26">
        <v>3375.22000000001</v>
      </c>
      <c r="AQ88" s="26">
        <v>157</v>
      </c>
      <c r="AR88" s="26">
        <f t="shared" si="80"/>
        <v>2074.22000000001</v>
      </c>
      <c r="AS88" s="26">
        <f t="shared" si="81"/>
        <v>157</v>
      </c>
      <c r="AT88" s="22"/>
      <c r="AU88" s="41">
        <v>10</v>
      </c>
      <c r="AV88" s="41">
        <v>7</v>
      </c>
      <c r="AW88" s="98">
        <v>173.6</v>
      </c>
      <c r="AX88" s="41">
        <f t="shared" si="82"/>
        <v>-3</v>
      </c>
      <c r="AY88" s="41">
        <f t="shared" si="93"/>
        <v>5.208</v>
      </c>
      <c r="AZ88" s="41">
        <f t="shared" si="94"/>
        <v>-1.5</v>
      </c>
      <c r="BA88" s="41">
        <v>4</v>
      </c>
      <c r="BB88" s="98">
        <v>2</v>
      </c>
      <c r="BC88" s="98">
        <v>133</v>
      </c>
      <c r="BD88" s="98">
        <f t="shared" si="83"/>
        <v>-2</v>
      </c>
      <c r="BE88" s="98">
        <f t="shared" ref="BE88:BE94" si="108">BC88*0.04</f>
        <v>5.32</v>
      </c>
      <c r="BF88" s="98">
        <f t="shared" ref="BF88:BF94" si="109">BD88*0.5</f>
        <v>-1</v>
      </c>
      <c r="BG88" s="41">
        <v>16</v>
      </c>
      <c r="BH88" s="41">
        <v>17</v>
      </c>
      <c r="BI88" s="41">
        <v>379.04</v>
      </c>
      <c r="BJ88" s="41">
        <f t="shared" si="84"/>
        <v>1</v>
      </c>
      <c r="BK88" s="41">
        <f>BI88*0.06</f>
        <v>22.7424</v>
      </c>
      <c r="BL88" s="41"/>
      <c r="BM88" s="41">
        <v>16</v>
      </c>
      <c r="BN88" s="41">
        <v>4</v>
      </c>
      <c r="BO88" s="41">
        <v>294.01</v>
      </c>
      <c r="BP88" s="41">
        <f t="shared" si="85"/>
        <v>-12</v>
      </c>
      <c r="BQ88" s="41">
        <f>BO88*0.05</f>
        <v>14.7005</v>
      </c>
      <c r="BR88" s="41">
        <f>BP88*1</f>
        <v>-12</v>
      </c>
      <c r="BS88" s="26">
        <v>11</v>
      </c>
      <c r="BT88" s="101">
        <v>21</v>
      </c>
      <c r="BU88" s="101">
        <f t="shared" si="86"/>
        <v>10</v>
      </c>
      <c r="BV88" s="101"/>
      <c r="BW88" s="101">
        <f t="shared" si="87"/>
        <v>405.74</v>
      </c>
      <c r="BX88" s="101">
        <f t="shared" si="88"/>
        <v>-49</v>
      </c>
    </row>
    <row r="89" s="71" customFormat="1" customHeight="1" spans="1:76">
      <c r="A89" s="25">
        <v>87</v>
      </c>
      <c r="B89" s="25">
        <v>732</v>
      </c>
      <c r="C89" s="81" t="s">
        <v>173</v>
      </c>
      <c r="D89" s="25" t="s">
        <v>97</v>
      </c>
      <c r="E89" s="25" t="s">
        <v>114</v>
      </c>
      <c r="F89" s="26">
        <v>80</v>
      </c>
      <c r="G89" s="82">
        <v>49</v>
      </c>
      <c r="H89" s="82">
        <f t="shared" si="72"/>
        <v>-31</v>
      </c>
      <c r="I89" s="82">
        <v>2583.5</v>
      </c>
      <c r="J89" s="82">
        <f t="shared" si="104"/>
        <v>77.505</v>
      </c>
      <c r="K89" s="82">
        <f t="shared" si="105"/>
        <v>-31</v>
      </c>
      <c r="L89" s="26">
        <v>13</v>
      </c>
      <c r="M89" s="89">
        <v>5</v>
      </c>
      <c r="N89" s="26">
        <f t="shared" si="73"/>
        <v>-8</v>
      </c>
      <c r="O89" s="26">
        <v>448</v>
      </c>
      <c r="P89" s="26">
        <f>O89*0.03</f>
        <v>13.44</v>
      </c>
      <c r="Q89" s="26">
        <f>N89*1</f>
        <v>-8</v>
      </c>
      <c r="R89" s="26">
        <v>3</v>
      </c>
      <c r="S89" s="26">
        <v>14</v>
      </c>
      <c r="T89" s="26">
        <v>591.96</v>
      </c>
      <c r="U89" s="26">
        <v>591.96</v>
      </c>
      <c r="V89" s="26">
        <f t="shared" si="76"/>
        <v>11</v>
      </c>
      <c r="W89" s="26">
        <f>T89*0.04+U89*0.03</f>
        <v>41.4372</v>
      </c>
      <c r="X89" s="26"/>
      <c r="Y89" s="26">
        <v>4</v>
      </c>
      <c r="Z89" s="26">
        <v>0</v>
      </c>
      <c r="AA89" s="26">
        <f t="shared" si="77"/>
        <v>-4</v>
      </c>
      <c r="AB89" s="26">
        <f>AA89*2</f>
        <v>-8</v>
      </c>
      <c r="AC89" s="26">
        <v>4</v>
      </c>
      <c r="AD89" s="92">
        <v>2.4</v>
      </c>
      <c r="AE89" s="26">
        <v>34.01</v>
      </c>
      <c r="AF89" s="26">
        <f t="shared" si="78"/>
        <v>-1.6</v>
      </c>
      <c r="AG89" s="26">
        <f>AE89*0.02</f>
        <v>0.6802</v>
      </c>
      <c r="AH89" s="26">
        <f>AF89*0.05</f>
        <v>-0.08</v>
      </c>
      <c r="AI89" s="26">
        <v>4</v>
      </c>
      <c r="AJ89" s="26">
        <v>1</v>
      </c>
      <c r="AK89" s="26">
        <v>112</v>
      </c>
      <c r="AL89" s="26">
        <f t="shared" si="79"/>
        <v>-3</v>
      </c>
      <c r="AM89" s="26">
        <f t="shared" si="106"/>
        <v>2.24</v>
      </c>
      <c r="AN89" s="26">
        <f t="shared" si="107"/>
        <v>-1.5</v>
      </c>
      <c r="AO89" s="22">
        <v>1209</v>
      </c>
      <c r="AP89" s="26">
        <v>10973.37</v>
      </c>
      <c r="AQ89" s="26">
        <v>619</v>
      </c>
      <c r="AR89" s="26">
        <f t="shared" si="80"/>
        <v>9764.37</v>
      </c>
      <c r="AS89" s="26">
        <f t="shared" si="81"/>
        <v>619</v>
      </c>
      <c r="AT89" s="22"/>
      <c r="AU89" s="41">
        <v>9</v>
      </c>
      <c r="AV89" s="41">
        <v>1</v>
      </c>
      <c r="AW89" s="98">
        <v>24.8</v>
      </c>
      <c r="AX89" s="41">
        <f t="shared" si="82"/>
        <v>-8</v>
      </c>
      <c r="AY89" s="41">
        <f t="shared" si="93"/>
        <v>0.744</v>
      </c>
      <c r="AZ89" s="41">
        <f t="shared" si="94"/>
        <v>-4</v>
      </c>
      <c r="BA89" s="41">
        <v>4</v>
      </c>
      <c r="BB89" s="98">
        <v>0</v>
      </c>
      <c r="BC89" s="98">
        <v>0</v>
      </c>
      <c r="BD89" s="98">
        <f t="shared" si="83"/>
        <v>-4</v>
      </c>
      <c r="BE89" s="98">
        <f t="shared" si="108"/>
        <v>0</v>
      </c>
      <c r="BF89" s="98">
        <f t="shared" si="109"/>
        <v>-2</v>
      </c>
      <c r="BG89" s="41">
        <v>14</v>
      </c>
      <c r="BH89" s="41">
        <v>9</v>
      </c>
      <c r="BI89" s="41">
        <v>232.6</v>
      </c>
      <c r="BJ89" s="41">
        <f t="shared" si="84"/>
        <v>-5</v>
      </c>
      <c r="BK89" s="41">
        <f>BI89*0.05</f>
        <v>11.63</v>
      </c>
      <c r="BL89" s="41">
        <f>BJ89*0.5</f>
        <v>-2.5</v>
      </c>
      <c r="BM89" s="41">
        <v>14</v>
      </c>
      <c r="BN89" s="41">
        <v>9</v>
      </c>
      <c r="BO89" s="41">
        <v>686</v>
      </c>
      <c r="BP89" s="41">
        <f t="shared" si="85"/>
        <v>-5</v>
      </c>
      <c r="BQ89" s="41">
        <f>BO89*0.05</f>
        <v>34.3</v>
      </c>
      <c r="BR89" s="41">
        <f>BP89*1</f>
        <v>-5</v>
      </c>
      <c r="BS89" s="26">
        <v>9</v>
      </c>
      <c r="BT89" s="101">
        <v>0</v>
      </c>
      <c r="BU89" s="101">
        <f t="shared" si="86"/>
        <v>-9</v>
      </c>
      <c r="BV89" s="101">
        <f>BU89*1</f>
        <v>-9</v>
      </c>
      <c r="BW89" s="101">
        <f t="shared" si="87"/>
        <v>800.98</v>
      </c>
      <c r="BX89" s="101">
        <f t="shared" si="88"/>
        <v>-71</v>
      </c>
    </row>
    <row r="90" s="71" customFormat="1" customHeight="1" spans="1:76">
      <c r="A90" s="25">
        <v>88</v>
      </c>
      <c r="B90" s="25">
        <v>591</v>
      </c>
      <c r="C90" s="81" t="s">
        <v>174</v>
      </c>
      <c r="D90" s="25" t="s">
        <v>103</v>
      </c>
      <c r="E90" s="25" t="s">
        <v>114</v>
      </c>
      <c r="F90" s="26">
        <v>70</v>
      </c>
      <c r="G90" s="82">
        <v>54</v>
      </c>
      <c r="H90" s="82">
        <f t="shared" si="72"/>
        <v>-16</v>
      </c>
      <c r="I90" s="82">
        <v>3013.3</v>
      </c>
      <c r="J90" s="82">
        <f t="shared" si="104"/>
        <v>90.399</v>
      </c>
      <c r="K90" s="82">
        <f t="shared" si="105"/>
        <v>-16</v>
      </c>
      <c r="L90" s="26">
        <v>13</v>
      </c>
      <c r="M90" s="89">
        <v>5</v>
      </c>
      <c r="N90" s="26">
        <f t="shared" si="73"/>
        <v>-8</v>
      </c>
      <c r="O90" s="26">
        <v>448</v>
      </c>
      <c r="P90" s="26">
        <f>O90*0.03</f>
        <v>13.44</v>
      </c>
      <c r="Q90" s="26">
        <f>N90*1</f>
        <v>-8</v>
      </c>
      <c r="R90" s="26">
        <v>6</v>
      </c>
      <c r="S90" s="26">
        <v>4</v>
      </c>
      <c r="T90" s="26">
        <v>165</v>
      </c>
      <c r="U90" s="26">
        <v>165</v>
      </c>
      <c r="V90" s="26">
        <f t="shared" si="76"/>
        <v>-2</v>
      </c>
      <c r="W90" s="26">
        <f>T90*0.03+U90*0.02</f>
        <v>8.25</v>
      </c>
      <c r="X90" s="26">
        <f>V90*0.5</f>
        <v>-1</v>
      </c>
      <c r="Y90" s="26">
        <v>4</v>
      </c>
      <c r="Z90" s="26">
        <v>0</v>
      </c>
      <c r="AA90" s="26">
        <f t="shared" si="77"/>
        <v>-4</v>
      </c>
      <c r="AB90" s="26">
        <f>AA90*2</f>
        <v>-8</v>
      </c>
      <c r="AC90" s="26">
        <v>5</v>
      </c>
      <c r="AD90" s="92">
        <v>1</v>
      </c>
      <c r="AE90" s="26">
        <v>15.8</v>
      </c>
      <c r="AF90" s="26">
        <f t="shared" si="78"/>
        <v>-4</v>
      </c>
      <c r="AG90" s="26">
        <f>AE90*0.02</f>
        <v>0.316</v>
      </c>
      <c r="AH90" s="26">
        <f>AF90*0.05</f>
        <v>-0.2</v>
      </c>
      <c r="AI90" s="26">
        <v>4</v>
      </c>
      <c r="AJ90" s="26">
        <v>1</v>
      </c>
      <c r="AK90" s="26">
        <v>112</v>
      </c>
      <c r="AL90" s="26">
        <f t="shared" si="79"/>
        <v>-3</v>
      </c>
      <c r="AM90" s="26">
        <f t="shared" si="106"/>
        <v>2.24</v>
      </c>
      <c r="AN90" s="26">
        <f t="shared" si="107"/>
        <v>-1.5</v>
      </c>
      <c r="AO90" s="22">
        <v>1432</v>
      </c>
      <c r="AP90" s="26">
        <v>7957.13</v>
      </c>
      <c r="AQ90" s="26">
        <v>451</v>
      </c>
      <c r="AR90" s="26">
        <f t="shared" si="80"/>
        <v>6525.13</v>
      </c>
      <c r="AS90" s="26">
        <f t="shared" si="81"/>
        <v>451</v>
      </c>
      <c r="AT90" s="22"/>
      <c r="AU90" s="41">
        <v>8</v>
      </c>
      <c r="AV90" s="41">
        <v>5</v>
      </c>
      <c r="AW90" s="98">
        <v>124</v>
      </c>
      <c r="AX90" s="41">
        <f t="shared" si="82"/>
        <v>-3</v>
      </c>
      <c r="AY90" s="41">
        <f t="shared" si="93"/>
        <v>3.72</v>
      </c>
      <c r="AZ90" s="41">
        <f t="shared" si="94"/>
        <v>-1.5</v>
      </c>
      <c r="BA90" s="41">
        <v>3</v>
      </c>
      <c r="BB90" s="98">
        <v>2</v>
      </c>
      <c r="BC90" s="98">
        <v>122.8</v>
      </c>
      <c r="BD90" s="98">
        <f t="shared" si="83"/>
        <v>-1</v>
      </c>
      <c r="BE90" s="98">
        <f t="shared" si="108"/>
        <v>4.912</v>
      </c>
      <c r="BF90" s="98">
        <f t="shared" si="109"/>
        <v>-0.5</v>
      </c>
      <c r="BG90" s="41">
        <v>13</v>
      </c>
      <c r="BH90" s="41">
        <v>13</v>
      </c>
      <c r="BI90" s="41">
        <v>326.75</v>
      </c>
      <c r="BJ90" s="41">
        <f t="shared" si="84"/>
        <v>0</v>
      </c>
      <c r="BK90" s="41">
        <f>BI90*0.06</f>
        <v>19.605</v>
      </c>
      <c r="BL90" s="41"/>
      <c r="BM90" s="41">
        <v>15</v>
      </c>
      <c r="BN90" s="41">
        <v>22</v>
      </c>
      <c r="BO90" s="41">
        <v>1666</v>
      </c>
      <c r="BP90" s="41">
        <f t="shared" si="85"/>
        <v>7</v>
      </c>
      <c r="BQ90" s="41">
        <f>BO90*0.06</f>
        <v>99.96</v>
      </c>
      <c r="BR90" s="41"/>
      <c r="BS90" s="26">
        <v>7</v>
      </c>
      <c r="BT90" s="101">
        <v>0</v>
      </c>
      <c r="BU90" s="101">
        <f t="shared" si="86"/>
        <v>-7</v>
      </c>
      <c r="BV90" s="101">
        <f>BU90*1</f>
        <v>-7</v>
      </c>
      <c r="BW90" s="101">
        <f t="shared" si="87"/>
        <v>693.84</v>
      </c>
      <c r="BX90" s="101">
        <f t="shared" si="88"/>
        <v>-44</v>
      </c>
    </row>
    <row r="91" s="71" customFormat="1" customHeight="1" spans="1:76">
      <c r="A91" s="25">
        <v>89</v>
      </c>
      <c r="B91" s="25">
        <v>716</v>
      </c>
      <c r="C91" s="81" t="s">
        <v>175</v>
      </c>
      <c r="D91" s="25" t="s">
        <v>84</v>
      </c>
      <c r="E91" s="25" t="s">
        <v>176</v>
      </c>
      <c r="F91" s="26">
        <v>186</v>
      </c>
      <c r="G91" s="82">
        <v>200</v>
      </c>
      <c r="H91" s="82">
        <f t="shared" si="72"/>
        <v>14</v>
      </c>
      <c r="I91" s="82">
        <v>11032.01</v>
      </c>
      <c r="J91" s="82">
        <f>I91*0.04</f>
        <v>441.2804</v>
      </c>
      <c r="K91" s="82"/>
      <c r="L91" s="26">
        <v>13</v>
      </c>
      <c r="M91" s="89">
        <v>24</v>
      </c>
      <c r="N91" s="26">
        <f t="shared" si="73"/>
        <v>11</v>
      </c>
      <c r="O91" s="26">
        <v>2240</v>
      </c>
      <c r="P91" s="26">
        <f>O91*0.04</f>
        <v>89.6</v>
      </c>
      <c r="Q91" s="26"/>
      <c r="R91" s="26">
        <v>5</v>
      </c>
      <c r="S91" s="26">
        <v>4</v>
      </c>
      <c r="T91" s="26">
        <v>170</v>
      </c>
      <c r="U91" s="26">
        <v>170</v>
      </c>
      <c r="V91" s="26">
        <f t="shared" si="76"/>
        <v>-1</v>
      </c>
      <c r="W91" s="26">
        <f>T91*0.03+U91*0.02</f>
        <v>8.5</v>
      </c>
      <c r="X91" s="26">
        <f>V91*0.5</f>
        <v>-0.5</v>
      </c>
      <c r="Y91" s="26">
        <v>5</v>
      </c>
      <c r="Z91" s="26">
        <v>7</v>
      </c>
      <c r="AA91" s="26">
        <f t="shared" si="77"/>
        <v>2</v>
      </c>
      <c r="AB91" s="26"/>
      <c r="AC91" s="26">
        <v>9</v>
      </c>
      <c r="AD91" s="92">
        <v>6.85</v>
      </c>
      <c r="AE91" s="26">
        <v>99.72</v>
      </c>
      <c r="AF91" s="26">
        <f t="shared" si="78"/>
        <v>-2.15</v>
      </c>
      <c r="AG91" s="26">
        <f>AE91*0.02</f>
        <v>1.9944</v>
      </c>
      <c r="AH91" s="26">
        <f>AF91*0.05</f>
        <v>-0.1075</v>
      </c>
      <c r="AI91" s="26">
        <v>7</v>
      </c>
      <c r="AJ91" s="26">
        <v>4</v>
      </c>
      <c r="AK91" s="26">
        <v>431.2</v>
      </c>
      <c r="AL91" s="26">
        <f t="shared" si="79"/>
        <v>-3</v>
      </c>
      <c r="AM91" s="26">
        <f t="shared" si="106"/>
        <v>8.624</v>
      </c>
      <c r="AN91" s="26">
        <f t="shared" si="107"/>
        <v>-1.5</v>
      </c>
      <c r="AO91" s="22">
        <v>3688</v>
      </c>
      <c r="AP91" s="26">
        <v>13805.61</v>
      </c>
      <c r="AQ91" s="26">
        <v>736</v>
      </c>
      <c r="AR91" s="26">
        <f t="shared" si="80"/>
        <v>10117.61</v>
      </c>
      <c r="AS91" s="26">
        <f t="shared" si="81"/>
        <v>736</v>
      </c>
      <c r="AT91" s="22"/>
      <c r="AU91" s="41">
        <v>12</v>
      </c>
      <c r="AV91" s="41">
        <v>8</v>
      </c>
      <c r="AW91" s="98">
        <v>194.68</v>
      </c>
      <c r="AX91" s="41">
        <f t="shared" si="82"/>
        <v>-4</v>
      </c>
      <c r="AY91" s="41">
        <f t="shared" si="93"/>
        <v>5.8404</v>
      </c>
      <c r="AZ91" s="41">
        <f t="shared" si="94"/>
        <v>-2</v>
      </c>
      <c r="BA91" s="41">
        <v>6</v>
      </c>
      <c r="BB91" s="98">
        <v>2</v>
      </c>
      <c r="BC91" s="98">
        <v>130</v>
      </c>
      <c r="BD91" s="98">
        <f t="shared" si="83"/>
        <v>-4</v>
      </c>
      <c r="BE91" s="98">
        <f t="shared" si="108"/>
        <v>5.2</v>
      </c>
      <c r="BF91" s="98">
        <f t="shared" si="109"/>
        <v>-2</v>
      </c>
      <c r="BG91" s="41">
        <v>18</v>
      </c>
      <c r="BH91" s="41">
        <v>16</v>
      </c>
      <c r="BI91" s="41">
        <v>346.49</v>
      </c>
      <c r="BJ91" s="41">
        <f t="shared" si="84"/>
        <v>-2</v>
      </c>
      <c r="BK91" s="41">
        <f t="shared" ref="BK91:BK117" si="110">BI91*0.05</f>
        <v>17.3245</v>
      </c>
      <c r="BL91" s="41">
        <f t="shared" ref="BL91:BL117" si="111">BJ91*0.5</f>
        <v>-1</v>
      </c>
      <c r="BM91" s="41">
        <v>18</v>
      </c>
      <c r="BN91" s="41">
        <v>3</v>
      </c>
      <c r="BO91" s="41">
        <v>294</v>
      </c>
      <c r="BP91" s="41">
        <f t="shared" si="85"/>
        <v>-15</v>
      </c>
      <c r="BQ91" s="41">
        <f>BO91*0.05</f>
        <v>14.7</v>
      </c>
      <c r="BR91" s="41">
        <f>BP91*1</f>
        <v>-15</v>
      </c>
      <c r="BS91" s="26">
        <v>13</v>
      </c>
      <c r="BT91" s="101">
        <v>9</v>
      </c>
      <c r="BU91" s="101">
        <f t="shared" si="86"/>
        <v>-4</v>
      </c>
      <c r="BV91" s="101">
        <f>BU91*1</f>
        <v>-4</v>
      </c>
      <c r="BW91" s="101">
        <f t="shared" si="87"/>
        <v>1329.06</v>
      </c>
      <c r="BX91" s="101">
        <f t="shared" si="88"/>
        <v>-26</v>
      </c>
    </row>
    <row r="92" s="71" customFormat="1" customHeight="1" spans="1:76">
      <c r="A92" s="25">
        <v>90</v>
      </c>
      <c r="B92" s="25">
        <v>717</v>
      </c>
      <c r="C92" s="81" t="s">
        <v>177</v>
      </c>
      <c r="D92" s="25" t="s">
        <v>84</v>
      </c>
      <c r="E92" s="25" t="s">
        <v>176</v>
      </c>
      <c r="F92" s="26">
        <v>182</v>
      </c>
      <c r="G92" s="82">
        <v>122</v>
      </c>
      <c r="H92" s="82">
        <f t="shared" si="72"/>
        <v>-60</v>
      </c>
      <c r="I92" s="82">
        <v>6969</v>
      </c>
      <c r="J92" s="82">
        <f t="shared" ref="J92:J99" si="112">I92*0.03</f>
        <v>209.07</v>
      </c>
      <c r="K92" s="82">
        <f t="shared" ref="K92:K99" si="113">H92*1</f>
        <v>-60</v>
      </c>
      <c r="L92" s="26">
        <v>29</v>
      </c>
      <c r="M92" s="89">
        <v>25</v>
      </c>
      <c r="N92" s="26">
        <f t="shared" si="73"/>
        <v>-4</v>
      </c>
      <c r="O92" s="26">
        <v>2255.62</v>
      </c>
      <c r="P92" s="26">
        <f>O92*0.03</f>
        <v>67.6686</v>
      </c>
      <c r="Q92" s="26">
        <f>N92*1</f>
        <v>-4</v>
      </c>
      <c r="R92" s="26">
        <v>5</v>
      </c>
      <c r="S92" s="26">
        <v>15</v>
      </c>
      <c r="T92" s="26">
        <v>660</v>
      </c>
      <c r="U92" s="26">
        <v>595</v>
      </c>
      <c r="V92" s="26">
        <f t="shared" si="76"/>
        <v>10</v>
      </c>
      <c r="W92" s="26">
        <f>T92*0.04+U92*0.03</f>
        <v>44.25</v>
      </c>
      <c r="X92" s="26"/>
      <c r="Y92" s="26">
        <v>6</v>
      </c>
      <c r="Z92" s="26">
        <v>2</v>
      </c>
      <c r="AA92" s="26">
        <f t="shared" si="77"/>
        <v>-4</v>
      </c>
      <c r="AB92" s="26">
        <f>AA92*2</f>
        <v>-8</v>
      </c>
      <c r="AC92" s="26">
        <v>7</v>
      </c>
      <c r="AD92" s="92">
        <v>8</v>
      </c>
      <c r="AE92" s="26">
        <v>119.9</v>
      </c>
      <c r="AF92" s="26">
        <f t="shared" si="78"/>
        <v>1</v>
      </c>
      <c r="AG92" s="26">
        <f>AD92*1</f>
        <v>8</v>
      </c>
      <c r="AH92" s="26"/>
      <c r="AI92" s="26">
        <v>7</v>
      </c>
      <c r="AJ92" s="26">
        <v>7</v>
      </c>
      <c r="AK92" s="26">
        <v>616</v>
      </c>
      <c r="AL92" s="26">
        <f t="shared" si="79"/>
        <v>0</v>
      </c>
      <c r="AM92" s="26">
        <f>AK92*0.03</f>
        <v>18.48</v>
      </c>
      <c r="AN92" s="26"/>
      <c r="AO92" s="22">
        <v>2808</v>
      </c>
      <c r="AP92" s="26">
        <v>2258.78</v>
      </c>
      <c r="AQ92" s="26">
        <v>113</v>
      </c>
      <c r="AR92" s="26">
        <f t="shared" si="80"/>
        <v>-549.22</v>
      </c>
      <c r="AS92" s="26">
        <f t="shared" si="81"/>
        <v>113</v>
      </c>
      <c r="AT92" s="26">
        <f>AR92*0.05</f>
        <v>-27.461</v>
      </c>
      <c r="AU92" s="41">
        <v>12</v>
      </c>
      <c r="AV92" s="41">
        <v>11</v>
      </c>
      <c r="AW92" s="98">
        <v>263.13</v>
      </c>
      <c r="AX92" s="41">
        <f t="shared" si="82"/>
        <v>-1</v>
      </c>
      <c r="AY92" s="41">
        <f t="shared" si="93"/>
        <v>7.8939</v>
      </c>
      <c r="AZ92" s="41">
        <f t="shared" si="94"/>
        <v>-0.5</v>
      </c>
      <c r="BA92" s="41">
        <v>6</v>
      </c>
      <c r="BB92" s="98">
        <v>2</v>
      </c>
      <c r="BC92" s="98">
        <v>120.25</v>
      </c>
      <c r="BD92" s="98">
        <f t="shared" si="83"/>
        <v>-4</v>
      </c>
      <c r="BE92" s="98">
        <f t="shared" si="108"/>
        <v>4.81</v>
      </c>
      <c r="BF92" s="98">
        <f t="shared" si="109"/>
        <v>-2</v>
      </c>
      <c r="BG92" s="41">
        <v>18</v>
      </c>
      <c r="BH92" s="41">
        <v>12</v>
      </c>
      <c r="BI92" s="41">
        <v>278.86</v>
      </c>
      <c r="BJ92" s="41">
        <f t="shared" si="84"/>
        <v>-6</v>
      </c>
      <c r="BK92" s="41">
        <f t="shared" si="110"/>
        <v>13.943</v>
      </c>
      <c r="BL92" s="41">
        <f t="shared" si="111"/>
        <v>-3</v>
      </c>
      <c r="BM92" s="41">
        <v>18</v>
      </c>
      <c r="BN92" s="41">
        <v>13</v>
      </c>
      <c r="BO92" s="41">
        <v>988</v>
      </c>
      <c r="BP92" s="41">
        <f t="shared" si="85"/>
        <v>-5</v>
      </c>
      <c r="BQ92" s="41">
        <f>BO92*0.05</f>
        <v>49.4</v>
      </c>
      <c r="BR92" s="41">
        <f>BP92*1</f>
        <v>-5</v>
      </c>
      <c r="BS92" s="26">
        <v>12</v>
      </c>
      <c r="BT92" s="101">
        <v>0</v>
      </c>
      <c r="BU92" s="101">
        <f t="shared" si="86"/>
        <v>-12</v>
      </c>
      <c r="BV92" s="101">
        <f>BU92*1</f>
        <v>-12</v>
      </c>
      <c r="BW92" s="101">
        <f t="shared" si="87"/>
        <v>536.52</v>
      </c>
      <c r="BX92" s="101">
        <f t="shared" si="88"/>
        <v>-122</v>
      </c>
    </row>
    <row r="93" s="71" customFormat="1" customHeight="1" spans="1:76">
      <c r="A93" s="25">
        <v>91</v>
      </c>
      <c r="B93" s="25">
        <v>746</v>
      </c>
      <c r="C93" s="84" t="s">
        <v>178</v>
      </c>
      <c r="D93" s="25" t="s">
        <v>84</v>
      </c>
      <c r="E93" s="25" t="s">
        <v>176</v>
      </c>
      <c r="F93" s="26">
        <v>269</v>
      </c>
      <c r="G93" s="82">
        <v>260</v>
      </c>
      <c r="H93" s="82">
        <f t="shared" si="72"/>
        <v>-9</v>
      </c>
      <c r="I93" s="82">
        <v>13823</v>
      </c>
      <c r="J93" s="82">
        <f t="shared" si="112"/>
        <v>414.69</v>
      </c>
      <c r="K93" s="82">
        <f t="shared" si="113"/>
        <v>-9</v>
      </c>
      <c r="L93" s="26">
        <v>44</v>
      </c>
      <c r="M93" s="89">
        <v>62</v>
      </c>
      <c r="N93" s="26">
        <f t="shared" si="73"/>
        <v>18</v>
      </c>
      <c r="O93" s="26">
        <v>5040</v>
      </c>
      <c r="P93" s="26">
        <f>O93*0.04</f>
        <v>201.6</v>
      </c>
      <c r="Q93" s="26"/>
      <c r="R93" s="26">
        <v>6</v>
      </c>
      <c r="S93" s="26">
        <v>12</v>
      </c>
      <c r="T93" s="26">
        <v>510</v>
      </c>
      <c r="U93" s="26">
        <v>510</v>
      </c>
      <c r="V93" s="26">
        <f t="shared" si="76"/>
        <v>6</v>
      </c>
      <c r="W93" s="26">
        <f>T93*0.04+U93*0.03</f>
        <v>35.7</v>
      </c>
      <c r="X93" s="26"/>
      <c r="Y93" s="26">
        <v>5</v>
      </c>
      <c r="Z93" s="26">
        <v>8</v>
      </c>
      <c r="AA93" s="26">
        <f t="shared" si="77"/>
        <v>3</v>
      </c>
      <c r="AB93" s="26"/>
      <c r="AC93" s="26">
        <v>8</v>
      </c>
      <c r="AD93" s="92">
        <v>5</v>
      </c>
      <c r="AE93" s="26">
        <v>75.1</v>
      </c>
      <c r="AF93" s="26">
        <f t="shared" si="78"/>
        <v>-3</v>
      </c>
      <c r="AG93" s="26">
        <f>AE93*0.02</f>
        <v>1.502</v>
      </c>
      <c r="AH93" s="26">
        <f>AF93*0.05</f>
        <v>-0.15</v>
      </c>
      <c r="AI93" s="26">
        <v>7</v>
      </c>
      <c r="AJ93" s="26">
        <v>4</v>
      </c>
      <c r="AK93" s="26">
        <v>336</v>
      </c>
      <c r="AL93" s="26">
        <f t="shared" si="79"/>
        <v>-3</v>
      </c>
      <c r="AM93" s="26">
        <f>AK93*0.02</f>
        <v>6.72</v>
      </c>
      <c r="AN93" s="26">
        <f>AL93*0.5</f>
        <v>-1.5</v>
      </c>
      <c r="AO93" s="85">
        <v>30631</v>
      </c>
      <c r="AP93" s="26">
        <v>7138.27000000001</v>
      </c>
      <c r="AQ93" s="26">
        <v>382</v>
      </c>
      <c r="AR93" s="26">
        <f t="shared" si="80"/>
        <v>-23492.73</v>
      </c>
      <c r="AS93" s="26">
        <f t="shared" si="81"/>
        <v>382</v>
      </c>
      <c r="AT93" s="26">
        <f>AR93*0.05</f>
        <v>-1174.6365</v>
      </c>
      <c r="AU93" s="41">
        <v>12</v>
      </c>
      <c r="AV93" s="41">
        <v>7</v>
      </c>
      <c r="AW93" s="98">
        <v>173.6</v>
      </c>
      <c r="AX93" s="41">
        <f t="shared" si="82"/>
        <v>-5</v>
      </c>
      <c r="AY93" s="41">
        <f t="shared" si="93"/>
        <v>5.208</v>
      </c>
      <c r="AZ93" s="41">
        <f t="shared" si="94"/>
        <v>-2.5</v>
      </c>
      <c r="BA93" s="41">
        <v>6</v>
      </c>
      <c r="BB93" s="98">
        <v>3</v>
      </c>
      <c r="BC93" s="98">
        <v>190</v>
      </c>
      <c r="BD93" s="98">
        <f t="shared" si="83"/>
        <v>-3</v>
      </c>
      <c r="BE93" s="98">
        <f t="shared" si="108"/>
        <v>7.6</v>
      </c>
      <c r="BF93" s="98">
        <f t="shared" si="109"/>
        <v>-1.5</v>
      </c>
      <c r="BG93" s="41">
        <v>18</v>
      </c>
      <c r="BH93" s="41">
        <v>16</v>
      </c>
      <c r="BI93" s="41">
        <v>366.22</v>
      </c>
      <c r="BJ93" s="41">
        <f t="shared" si="84"/>
        <v>-2</v>
      </c>
      <c r="BK93" s="41">
        <f t="shared" si="110"/>
        <v>18.311</v>
      </c>
      <c r="BL93" s="41">
        <f t="shared" si="111"/>
        <v>-1</v>
      </c>
      <c r="BM93" s="41">
        <v>18</v>
      </c>
      <c r="BN93" s="41">
        <v>3</v>
      </c>
      <c r="BO93" s="41">
        <v>196</v>
      </c>
      <c r="BP93" s="41">
        <f t="shared" si="85"/>
        <v>-15</v>
      </c>
      <c r="BQ93" s="41">
        <f>BO93*0.05</f>
        <v>9.8</v>
      </c>
      <c r="BR93" s="41">
        <f>BP93*1</f>
        <v>-15</v>
      </c>
      <c r="BS93" s="26">
        <v>12</v>
      </c>
      <c r="BT93" s="101">
        <v>1</v>
      </c>
      <c r="BU93" s="101">
        <f t="shared" si="86"/>
        <v>-11</v>
      </c>
      <c r="BV93" s="101">
        <f>BU93*1</f>
        <v>-11</v>
      </c>
      <c r="BW93" s="101">
        <f t="shared" si="87"/>
        <v>1083.13</v>
      </c>
      <c r="BX93" s="101">
        <f t="shared" si="88"/>
        <v>-1216</v>
      </c>
    </row>
    <row r="94" s="71" customFormat="1" customHeight="1" spans="1:76">
      <c r="A94" s="25">
        <v>92</v>
      </c>
      <c r="B94" s="25">
        <v>539</v>
      </c>
      <c r="C94" s="81" t="s">
        <v>179</v>
      </c>
      <c r="D94" s="25" t="s">
        <v>89</v>
      </c>
      <c r="E94" s="25" t="s">
        <v>176</v>
      </c>
      <c r="F94" s="26">
        <v>142</v>
      </c>
      <c r="G94" s="82">
        <v>130</v>
      </c>
      <c r="H94" s="82">
        <f t="shared" si="72"/>
        <v>-12</v>
      </c>
      <c r="I94" s="82">
        <v>6943.62</v>
      </c>
      <c r="J94" s="82">
        <f t="shared" si="112"/>
        <v>208.3086</v>
      </c>
      <c r="K94" s="82">
        <f t="shared" si="113"/>
        <v>-12</v>
      </c>
      <c r="L94" s="26">
        <v>30</v>
      </c>
      <c r="M94" s="89">
        <v>49</v>
      </c>
      <c r="N94" s="26">
        <f t="shared" si="73"/>
        <v>19</v>
      </c>
      <c r="O94" s="26">
        <v>3918.4</v>
      </c>
      <c r="P94" s="26">
        <f>O94*0.04</f>
        <v>156.736</v>
      </c>
      <c r="Q94" s="26"/>
      <c r="R94" s="26">
        <v>4</v>
      </c>
      <c r="S94" s="26">
        <v>0</v>
      </c>
      <c r="T94" s="26">
        <v>0</v>
      </c>
      <c r="U94" s="26">
        <v>0</v>
      </c>
      <c r="V94" s="26">
        <f t="shared" si="76"/>
        <v>-4</v>
      </c>
      <c r="W94" s="26">
        <f>T94*0.03+U94*0.02</f>
        <v>0</v>
      </c>
      <c r="X94" s="26">
        <f>V94*0.5</f>
        <v>-2</v>
      </c>
      <c r="Y94" s="26">
        <v>4</v>
      </c>
      <c r="Z94" s="26">
        <v>4</v>
      </c>
      <c r="AA94" s="26">
        <f t="shared" si="77"/>
        <v>0</v>
      </c>
      <c r="AB94" s="26"/>
      <c r="AC94" s="26">
        <v>6</v>
      </c>
      <c r="AD94" s="92">
        <v>1.4</v>
      </c>
      <c r="AE94" s="26">
        <v>19.86</v>
      </c>
      <c r="AF94" s="26">
        <f t="shared" si="78"/>
        <v>-4.6</v>
      </c>
      <c r="AG94" s="26">
        <f>AE94*0.02</f>
        <v>0.3972</v>
      </c>
      <c r="AH94" s="26">
        <f>AF94*0.05</f>
        <v>-0.23</v>
      </c>
      <c r="AI94" s="26">
        <v>5</v>
      </c>
      <c r="AJ94" s="26">
        <v>8</v>
      </c>
      <c r="AK94" s="26">
        <v>672</v>
      </c>
      <c r="AL94" s="26">
        <f t="shared" si="79"/>
        <v>3</v>
      </c>
      <c r="AM94" s="26">
        <f>AK94*0.03</f>
        <v>20.16</v>
      </c>
      <c r="AN94" s="26"/>
      <c r="AO94" s="22">
        <v>2367</v>
      </c>
      <c r="AP94" s="26">
        <v>3129.46</v>
      </c>
      <c r="AQ94" s="26">
        <v>96</v>
      </c>
      <c r="AR94" s="26">
        <f t="shared" si="80"/>
        <v>762.46</v>
      </c>
      <c r="AS94" s="26">
        <f t="shared" si="81"/>
        <v>96</v>
      </c>
      <c r="AT94" s="22"/>
      <c r="AU94" s="41">
        <v>10</v>
      </c>
      <c r="AV94" s="41">
        <v>1</v>
      </c>
      <c r="AW94" s="98">
        <v>24.8</v>
      </c>
      <c r="AX94" s="41">
        <f t="shared" si="82"/>
        <v>-9</v>
      </c>
      <c r="AY94" s="41">
        <f t="shared" si="93"/>
        <v>0.744</v>
      </c>
      <c r="AZ94" s="41">
        <f t="shared" si="94"/>
        <v>-4.5</v>
      </c>
      <c r="BA94" s="41">
        <v>4</v>
      </c>
      <c r="BB94" s="98">
        <v>2</v>
      </c>
      <c r="BC94" s="98">
        <v>120.25</v>
      </c>
      <c r="BD94" s="98">
        <f t="shared" si="83"/>
        <v>-2</v>
      </c>
      <c r="BE94" s="98">
        <f t="shared" si="108"/>
        <v>4.81</v>
      </c>
      <c r="BF94" s="98">
        <f t="shared" si="109"/>
        <v>-1</v>
      </c>
      <c r="BG94" s="41">
        <v>16</v>
      </c>
      <c r="BH94" s="41">
        <v>5</v>
      </c>
      <c r="BI94" s="41">
        <v>122.31</v>
      </c>
      <c r="BJ94" s="41">
        <f t="shared" si="84"/>
        <v>-11</v>
      </c>
      <c r="BK94" s="41">
        <f t="shared" si="110"/>
        <v>6.1155</v>
      </c>
      <c r="BL94" s="41">
        <f t="shared" si="111"/>
        <v>-5.5</v>
      </c>
      <c r="BM94" s="41">
        <v>20</v>
      </c>
      <c r="BN94" s="41">
        <v>4</v>
      </c>
      <c r="BO94" s="41">
        <v>294</v>
      </c>
      <c r="BP94" s="41">
        <f t="shared" si="85"/>
        <v>-16</v>
      </c>
      <c r="BQ94" s="41">
        <f>BO94*0.05</f>
        <v>14.7</v>
      </c>
      <c r="BR94" s="41">
        <f>BP94*1</f>
        <v>-16</v>
      </c>
      <c r="BS94" s="26">
        <v>11</v>
      </c>
      <c r="BT94" s="101">
        <v>14</v>
      </c>
      <c r="BU94" s="101">
        <f t="shared" si="86"/>
        <v>3</v>
      </c>
      <c r="BV94" s="101"/>
      <c r="BW94" s="101">
        <f t="shared" si="87"/>
        <v>507.97</v>
      </c>
      <c r="BX94" s="101">
        <f t="shared" si="88"/>
        <v>-41</v>
      </c>
    </row>
    <row r="95" s="71" customFormat="1" customHeight="1" spans="1:76">
      <c r="A95" s="25">
        <v>93</v>
      </c>
      <c r="B95" s="25">
        <v>549</v>
      </c>
      <c r="C95" s="81" t="s">
        <v>180</v>
      </c>
      <c r="D95" s="25" t="s">
        <v>89</v>
      </c>
      <c r="E95" s="25" t="s">
        <v>176</v>
      </c>
      <c r="F95" s="26">
        <v>107</v>
      </c>
      <c r="G95" s="82">
        <v>73</v>
      </c>
      <c r="H95" s="82">
        <f t="shared" si="72"/>
        <v>-34</v>
      </c>
      <c r="I95" s="82">
        <v>3965</v>
      </c>
      <c r="J95" s="82">
        <f t="shared" si="112"/>
        <v>118.95</v>
      </c>
      <c r="K95" s="82">
        <f t="shared" si="113"/>
        <v>-34</v>
      </c>
      <c r="L95" s="26">
        <v>12</v>
      </c>
      <c r="M95" s="89">
        <v>29</v>
      </c>
      <c r="N95" s="26">
        <f t="shared" si="73"/>
        <v>17</v>
      </c>
      <c r="O95" s="26">
        <v>2332</v>
      </c>
      <c r="P95" s="26">
        <f>O95*0.04</f>
        <v>93.28</v>
      </c>
      <c r="Q95" s="26"/>
      <c r="R95" s="26">
        <v>4</v>
      </c>
      <c r="S95" s="26">
        <v>3</v>
      </c>
      <c r="T95" s="26">
        <v>154</v>
      </c>
      <c r="U95" s="26">
        <v>79</v>
      </c>
      <c r="V95" s="26">
        <f t="shared" si="76"/>
        <v>-1</v>
      </c>
      <c r="W95" s="26">
        <f>T95*0.03+U95*0.02</f>
        <v>6.2</v>
      </c>
      <c r="X95" s="26">
        <f>V95*0.5</f>
        <v>-0.5</v>
      </c>
      <c r="Y95" s="26">
        <v>5</v>
      </c>
      <c r="Z95" s="26">
        <v>8</v>
      </c>
      <c r="AA95" s="26">
        <f t="shared" si="77"/>
        <v>3</v>
      </c>
      <c r="AB95" s="26"/>
      <c r="AC95" s="26">
        <v>9</v>
      </c>
      <c r="AD95" s="92">
        <v>9</v>
      </c>
      <c r="AE95" s="26">
        <v>126.44</v>
      </c>
      <c r="AF95" s="26">
        <f t="shared" si="78"/>
        <v>0</v>
      </c>
      <c r="AG95" s="26">
        <f>AD95*1</f>
        <v>9</v>
      </c>
      <c r="AH95" s="26"/>
      <c r="AI95" s="26">
        <v>5</v>
      </c>
      <c r="AJ95" s="26">
        <v>2</v>
      </c>
      <c r="AK95" s="26">
        <v>168</v>
      </c>
      <c r="AL95" s="26">
        <f t="shared" si="79"/>
        <v>-3</v>
      </c>
      <c r="AM95" s="26">
        <f>AK95*0.02</f>
        <v>3.36</v>
      </c>
      <c r="AN95" s="26">
        <f>AL95*0.5</f>
        <v>-1.5</v>
      </c>
      <c r="AO95" s="22">
        <v>1397</v>
      </c>
      <c r="AP95" s="26">
        <v>2482.2</v>
      </c>
      <c r="AQ95" s="26">
        <v>117</v>
      </c>
      <c r="AR95" s="26">
        <f t="shared" si="80"/>
        <v>1085.2</v>
      </c>
      <c r="AS95" s="26">
        <f t="shared" si="81"/>
        <v>117</v>
      </c>
      <c r="AT95" s="22"/>
      <c r="AU95" s="41">
        <v>10</v>
      </c>
      <c r="AV95" s="41">
        <v>5</v>
      </c>
      <c r="AW95" s="98">
        <v>118.7</v>
      </c>
      <c r="AX95" s="41">
        <f t="shared" si="82"/>
        <v>-5</v>
      </c>
      <c r="AY95" s="41">
        <f t="shared" si="93"/>
        <v>3.561</v>
      </c>
      <c r="AZ95" s="41">
        <f t="shared" si="94"/>
        <v>-2.5</v>
      </c>
      <c r="BA95" s="41">
        <v>4</v>
      </c>
      <c r="BB95" s="98">
        <v>5</v>
      </c>
      <c r="BC95" s="98">
        <v>308.02</v>
      </c>
      <c r="BD95" s="98">
        <f t="shared" si="83"/>
        <v>1</v>
      </c>
      <c r="BE95" s="98">
        <f>BC95*0.05</f>
        <v>15.401</v>
      </c>
      <c r="BF95" s="98"/>
      <c r="BG95" s="41">
        <v>16</v>
      </c>
      <c r="BH95" s="41">
        <v>10</v>
      </c>
      <c r="BI95" s="41">
        <v>249.91</v>
      </c>
      <c r="BJ95" s="41">
        <f t="shared" si="84"/>
        <v>-6</v>
      </c>
      <c r="BK95" s="41">
        <f t="shared" si="110"/>
        <v>12.4955</v>
      </c>
      <c r="BL95" s="41">
        <f t="shared" si="111"/>
        <v>-3</v>
      </c>
      <c r="BM95" s="41">
        <v>16</v>
      </c>
      <c r="BN95" s="41">
        <v>47</v>
      </c>
      <c r="BO95" s="41">
        <v>3075.12</v>
      </c>
      <c r="BP95" s="41">
        <f t="shared" si="85"/>
        <v>31</v>
      </c>
      <c r="BQ95" s="41">
        <f>BO95*0.06</f>
        <v>184.5072</v>
      </c>
      <c r="BR95" s="41"/>
      <c r="BS95" s="26">
        <v>11</v>
      </c>
      <c r="BT95" s="101">
        <v>21</v>
      </c>
      <c r="BU95" s="101">
        <f t="shared" si="86"/>
        <v>10</v>
      </c>
      <c r="BV95" s="101"/>
      <c r="BW95" s="101">
        <f t="shared" si="87"/>
        <v>563.75</v>
      </c>
      <c r="BX95" s="101">
        <f t="shared" si="88"/>
        <v>-42</v>
      </c>
    </row>
    <row r="96" s="71" customFormat="1" customHeight="1" spans="1:76">
      <c r="A96" s="25">
        <v>94</v>
      </c>
      <c r="B96" s="25">
        <v>594</v>
      </c>
      <c r="C96" s="81" t="s">
        <v>181</v>
      </c>
      <c r="D96" s="25" t="s">
        <v>89</v>
      </c>
      <c r="E96" s="25" t="s">
        <v>176</v>
      </c>
      <c r="F96" s="26">
        <v>86</v>
      </c>
      <c r="G96" s="82">
        <v>46</v>
      </c>
      <c r="H96" s="82">
        <f t="shared" si="72"/>
        <v>-40</v>
      </c>
      <c r="I96" s="82">
        <v>2565</v>
      </c>
      <c r="J96" s="82">
        <f t="shared" si="112"/>
        <v>76.95</v>
      </c>
      <c r="K96" s="82">
        <f t="shared" si="113"/>
        <v>-40</v>
      </c>
      <c r="L96" s="26">
        <v>15</v>
      </c>
      <c r="M96" s="89">
        <v>11</v>
      </c>
      <c r="N96" s="26">
        <f t="shared" si="73"/>
        <v>-4</v>
      </c>
      <c r="O96" s="26">
        <v>981.2</v>
      </c>
      <c r="P96" s="26">
        <f>O96*0.03</f>
        <v>29.436</v>
      </c>
      <c r="Q96" s="26">
        <f>N96*1</f>
        <v>-4</v>
      </c>
      <c r="R96" s="26">
        <v>5</v>
      </c>
      <c r="S96" s="26">
        <v>6</v>
      </c>
      <c r="T96" s="26">
        <v>240.67</v>
      </c>
      <c r="U96" s="26">
        <v>240.67</v>
      </c>
      <c r="V96" s="26">
        <f t="shared" si="76"/>
        <v>1</v>
      </c>
      <c r="W96" s="26">
        <f>T96*0.04+U96*0.03</f>
        <v>16.8469</v>
      </c>
      <c r="X96" s="26"/>
      <c r="Y96" s="26">
        <v>4</v>
      </c>
      <c r="Z96" s="26">
        <v>2</v>
      </c>
      <c r="AA96" s="26">
        <f t="shared" si="77"/>
        <v>-2</v>
      </c>
      <c r="AB96" s="26">
        <f>AA96*2</f>
        <v>-4</v>
      </c>
      <c r="AC96" s="26">
        <v>9</v>
      </c>
      <c r="AD96" s="92">
        <v>13</v>
      </c>
      <c r="AE96" s="26">
        <v>156.81</v>
      </c>
      <c r="AF96" s="26">
        <f t="shared" si="78"/>
        <v>4</v>
      </c>
      <c r="AG96" s="26">
        <f>AD96*1</f>
        <v>13</v>
      </c>
      <c r="AH96" s="26"/>
      <c r="AI96" s="26">
        <v>5</v>
      </c>
      <c r="AJ96" s="26">
        <v>4</v>
      </c>
      <c r="AK96" s="26">
        <v>336</v>
      </c>
      <c r="AL96" s="26">
        <f t="shared" si="79"/>
        <v>-1</v>
      </c>
      <c r="AM96" s="26">
        <f>AK96*0.02</f>
        <v>6.72</v>
      </c>
      <c r="AN96" s="26">
        <f>AL96*0.5</f>
        <v>-0.5</v>
      </c>
      <c r="AO96" s="22">
        <v>1211</v>
      </c>
      <c r="AP96" s="26">
        <v>7450.37000000001</v>
      </c>
      <c r="AQ96" s="26">
        <v>465</v>
      </c>
      <c r="AR96" s="26">
        <f t="shared" si="80"/>
        <v>6239.37000000001</v>
      </c>
      <c r="AS96" s="26">
        <f t="shared" si="81"/>
        <v>465</v>
      </c>
      <c r="AT96" s="22"/>
      <c r="AU96" s="41">
        <v>10</v>
      </c>
      <c r="AV96" s="41">
        <v>4</v>
      </c>
      <c r="AW96" s="98">
        <v>98.51</v>
      </c>
      <c r="AX96" s="41">
        <f t="shared" si="82"/>
        <v>-6</v>
      </c>
      <c r="AY96" s="41">
        <f t="shared" si="93"/>
        <v>2.9553</v>
      </c>
      <c r="AZ96" s="41">
        <f t="shared" si="94"/>
        <v>-3</v>
      </c>
      <c r="BA96" s="41">
        <v>4</v>
      </c>
      <c r="BB96" s="98">
        <v>5</v>
      </c>
      <c r="BC96" s="98">
        <v>318.25</v>
      </c>
      <c r="BD96" s="98">
        <f t="shared" si="83"/>
        <v>1</v>
      </c>
      <c r="BE96" s="98">
        <f>BC96*0.05</f>
        <v>15.9125</v>
      </c>
      <c r="BF96" s="98"/>
      <c r="BG96" s="41">
        <v>16</v>
      </c>
      <c r="BH96" s="41">
        <v>2</v>
      </c>
      <c r="BI96" s="41">
        <v>46.81</v>
      </c>
      <c r="BJ96" s="41">
        <f t="shared" si="84"/>
        <v>-14</v>
      </c>
      <c r="BK96" s="41">
        <f t="shared" si="110"/>
        <v>2.3405</v>
      </c>
      <c r="BL96" s="41">
        <f t="shared" si="111"/>
        <v>-7</v>
      </c>
      <c r="BM96" s="41">
        <v>27</v>
      </c>
      <c r="BN96" s="41">
        <v>48</v>
      </c>
      <c r="BO96" s="41">
        <v>3314</v>
      </c>
      <c r="BP96" s="41">
        <f t="shared" si="85"/>
        <v>21</v>
      </c>
      <c r="BQ96" s="41">
        <f>BO96*0.06</f>
        <v>198.84</v>
      </c>
      <c r="BR96" s="41"/>
      <c r="BS96" s="26">
        <v>13</v>
      </c>
      <c r="BT96" s="101">
        <v>41</v>
      </c>
      <c r="BU96" s="101">
        <f t="shared" si="86"/>
        <v>28</v>
      </c>
      <c r="BV96" s="101"/>
      <c r="BW96" s="101">
        <f t="shared" si="87"/>
        <v>828</v>
      </c>
      <c r="BX96" s="101">
        <f t="shared" si="88"/>
        <v>-59</v>
      </c>
    </row>
    <row r="97" s="71" customFormat="1" customHeight="1" spans="1:76">
      <c r="A97" s="25">
        <v>95</v>
      </c>
      <c r="B97" s="25">
        <v>748</v>
      </c>
      <c r="C97" s="81" t="s">
        <v>182</v>
      </c>
      <c r="D97" s="25" t="s">
        <v>89</v>
      </c>
      <c r="E97" s="25" t="s">
        <v>176</v>
      </c>
      <c r="F97" s="22">
        <v>156</v>
      </c>
      <c r="G97" s="82">
        <v>106</v>
      </c>
      <c r="H97" s="82">
        <f t="shared" si="72"/>
        <v>-50</v>
      </c>
      <c r="I97" s="82">
        <v>5791.62</v>
      </c>
      <c r="J97" s="82">
        <f t="shared" si="112"/>
        <v>173.7486</v>
      </c>
      <c r="K97" s="82">
        <f t="shared" si="113"/>
        <v>-50</v>
      </c>
      <c r="L97" s="26">
        <v>33</v>
      </c>
      <c r="M97" s="89">
        <v>50</v>
      </c>
      <c r="N97" s="26">
        <f t="shared" si="73"/>
        <v>17</v>
      </c>
      <c r="O97" s="26">
        <v>3984.49</v>
      </c>
      <c r="P97" s="26">
        <f>O97*0.04</f>
        <v>159.3796</v>
      </c>
      <c r="Q97" s="26"/>
      <c r="R97" s="26">
        <v>5</v>
      </c>
      <c r="S97" s="26">
        <v>11</v>
      </c>
      <c r="T97" s="26">
        <v>500</v>
      </c>
      <c r="U97" s="26">
        <v>425</v>
      </c>
      <c r="V97" s="26">
        <f t="shared" si="76"/>
        <v>6</v>
      </c>
      <c r="W97" s="26">
        <f>T97*0.04+U97*0.03</f>
        <v>32.75</v>
      </c>
      <c r="X97" s="26"/>
      <c r="Y97" s="26">
        <v>4</v>
      </c>
      <c r="Z97" s="26">
        <v>0</v>
      </c>
      <c r="AA97" s="26">
        <f t="shared" si="77"/>
        <v>-4</v>
      </c>
      <c r="AB97" s="26">
        <f>AA97*2</f>
        <v>-8</v>
      </c>
      <c r="AC97" s="26">
        <v>5</v>
      </c>
      <c r="AD97" s="92">
        <v>1.6</v>
      </c>
      <c r="AE97" s="26">
        <v>24.5</v>
      </c>
      <c r="AF97" s="26">
        <f t="shared" si="78"/>
        <v>-3.4</v>
      </c>
      <c r="AG97" s="26">
        <f>AE97*0.02</f>
        <v>0.49</v>
      </c>
      <c r="AH97" s="26">
        <f>AF97*0.05</f>
        <v>-0.17</v>
      </c>
      <c r="AI97" s="26">
        <v>5</v>
      </c>
      <c r="AJ97" s="26">
        <v>7</v>
      </c>
      <c r="AK97" s="26">
        <v>655.2</v>
      </c>
      <c r="AL97" s="26">
        <f t="shared" si="79"/>
        <v>2</v>
      </c>
      <c r="AM97" s="26">
        <f>AK97*0.03</f>
        <v>19.656</v>
      </c>
      <c r="AN97" s="26"/>
      <c r="AO97" s="22">
        <v>1414</v>
      </c>
      <c r="AP97" s="26">
        <v>5139.7</v>
      </c>
      <c r="AQ97" s="26">
        <v>294</v>
      </c>
      <c r="AR97" s="26">
        <f t="shared" si="80"/>
        <v>3725.7</v>
      </c>
      <c r="AS97" s="26">
        <f t="shared" si="81"/>
        <v>294</v>
      </c>
      <c r="AT97" s="22"/>
      <c r="AU97" s="41">
        <v>10</v>
      </c>
      <c r="AV97" s="41">
        <v>6</v>
      </c>
      <c r="AW97" s="98">
        <v>148.8</v>
      </c>
      <c r="AX97" s="41">
        <f t="shared" si="82"/>
        <v>-4</v>
      </c>
      <c r="AY97" s="41">
        <f t="shared" si="93"/>
        <v>4.464</v>
      </c>
      <c r="AZ97" s="41">
        <f t="shared" si="94"/>
        <v>-2</v>
      </c>
      <c r="BA97" s="41">
        <v>4</v>
      </c>
      <c r="BB97" s="98">
        <v>4</v>
      </c>
      <c r="BC97" s="98">
        <v>266</v>
      </c>
      <c r="BD97" s="98">
        <f t="shared" si="83"/>
        <v>0</v>
      </c>
      <c r="BE97" s="98">
        <f>BC97*0.05</f>
        <v>13.3</v>
      </c>
      <c r="BF97" s="98"/>
      <c r="BG97" s="41">
        <v>16</v>
      </c>
      <c r="BH97" s="41">
        <v>9</v>
      </c>
      <c r="BI97" s="41">
        <v>222.95</v>
      </c>
      <c r="BJ97" s="41">
        <f t="shared" si="84"/>
        <v>-7</v>
      </c>
      <c r="BK97" s="41">
        <f t="shared" si="110"/>
        <v>11.1475</v>
      </c>
      <c r="BL97" s="41">
        <f t="shared" si="111"/>
        <v>-3.5</v>
      </c>
      <c r="BM97" s="41">
        <v>16</v>
      </c>
      <c r="BN97" s="41">
        <v>15</v>
      </c>
      <c r="BO97" s="41">
        <v>1122</v>
      </c>
      <c r="BP97" s="41">
        <f t="shared" si="85"/>
        <v>-1</v>
      </c>
      <c r="BQ97" s="41">
        <f>BO97*0.05</f>
        <v>56.1</v>
      </c>
      <c r="BR97" s="41">
        <f>BP97*1</f>
        <v>-1</v>
      </c>
      <c r="BS97" s="26">
        <v>11</v>
      </c>
      <c r="BT97" s="101">
        <v>9</v>
      </c>
      <c r="BU97" s="101">
        <f t="shared" si="86"/>
        <v>-2</v>
      </c>
      <c r="BV97" s="101">
        <f>BU97*1</f>
        <v>-2</v>
      </c>
      <c r="BW97" s="101">
        <f t="shared" si="87"/>
        <v>765.04</v>
      </c>
      <c r="BX97" s="101">
        <f t="shared" si="88"/>
        <v>-67</v>
      </c>
    </row>
    <row r="98" s="71" customFormat="1" customHeight="1" spans="1:76">
      <c r="A98" s="25">
        <v>96</v>
      </c>
      <c r="B98" s="25">
        <v>107728</v>
      </c>
      <c r="C98" s="81" t="s">
        <v>183</v>
      </c>
      <c r="D98" s="25" t="s">
        <v>89</v>
      </c>
      <c r="E98" s="25" t="s">
        <v>176</v>
      </c>
      <c r="F98" s="26">
        <v>83</v>
      </c>
      <c r="G98" s="82">
        <v>52</v>
      </c>
      <c r="H98" s="82">
        <f t="shared" si="72"/>
        <v>-31</v>
      </c>
      <c r="I98" s="82">
        <v>2785.01</v>
      </c>
      <c r="J98" s="82">
        <f t="shared" si="112"/>
        <v>83.5503</v>
      </c>
      <c r="K98" s="82">
        <f t="shared" si="113"/>
        <v>-31</v>
      </c>
      <c r="L98" s="26">
        <v>18</v>
      </c>
      <c r="M98" s="89">
        <v>16</v>
      </c>
      <c r="N98" s="26">
        <f t="shared" si="73"/>
        <v>-2</v>
      </c>
      <c r="O98" s="26">
        <v>1278</v>
      </c>
      <c r="P98" s="26">
        <f>O98*0.03</f>
        <v>38.34</v>
      </c>
      <c r="Q98" s="26">
        <f>N98*1</f>
        <v>-2</v>
      </c>
      <c r="R98" s="26">
        <v>6</v>
      </c>
      <c r="S98" s="26">
        <v>8</v>
      </c>
      <c r="T98" s="26">
        <v>316</v>
      </c>
      <c r="U98" s="26">
        <v>316</v>
      </c>
      <c r="V98" s="26">
        <f t="shared" si="76"/>
        <v>2</v>
      </c>
      <c r="W98" s="26">
        <f>T98*0.04+U98*0.03</f>
        <v>22.12</v>
      </c>
      <c r="X98" s="26"/>
      <c r="Y98" s="26">
        <v>4</v>
      </c>
      <c r="Z98" s="26">
        <v>8</v>
      </c>
      <c r="AA98" s="26">
        <f t="shared" si="77"/>
        <v>4</v>
      </c>
      <c r="AB98" s="26"/>
      <c r="AC98" s="26">
        <v>5</v>
      </c>
      <c r="AD98" s="92">
        <v>1</v>
      </c>
      <c r="AE98" s="26">
        <v>14.5</v>
      </c>
      <c r="AF98" s="26">
        <f t="shared" si="78"/>
        <v>-4</v>
      </c>
      <c r="AG98" s="26">
        <f>AE98*0.02</f>
        <v>0.29</v>
      </c>
      <c r="AH98" s="26">
        <f>AF98*0.05</f>
        <v>-0.2</v>
      </c>
      <c r="AI98" s="26">
        <v>5</v>
      </c>
      <c r="AJ98" s="26">
        <v>11</v>
      </c>
      <c r="AK98" s="26">
        <v>924</v>
      </c>
      <c r="AL98" s="26">
        <f t="shared" si="79"/>
        <v>6</v>
      </c>
      <c r="AM98" s="26">
        <f>AK98*0.03</f>
        <v>27.72</v>
      </c>
      <c r="AN98" s="26"/>
      <c r="AO98" s="22">
        <v>1000</v>
      </c>
      <c r="AP98" s="26">
        <v>1195.49</v>
      </c>
      <c r="AQ98" s="26">
        <v>58</v>
      </c>
      <c r="AR98" s="26">
        <f t="shared" si="80"/>
        <v>195.49</v>
      </c>
      <c r="AS98" s="26">
        <f t="shared" si="81"/>
        <v>58</v>
      </c>
      <c r="AT98" s="22"/>
      <c r="AU98" s="41">
        <v>10</v>
      </c>
      <c r="AV98" s="41">
        <v>1</v>
      </c>
      <c r="AW98" s="98">
        <v>4.8</v>
      </c>
      <c r="AX98" s="41">
        <f t="shared" si="82"/>
        <v>-9</v>
      </c>
      <c r="AY98" s="41">
        <f t="shared" si="93"/>
        <v>0.144</v>
      </c>
      <c r="AZ98" s="41">
        <f t="shared" si="94"/>
        <v>-4.5</v>
      </c>
      <c r="BA98" s="41">
        <v>4</v>
      </c>
      <c r="BB98" s="98">
        <v>1</v>
      </c>
      <c r="BC98" s="98">
        <v>48</v>
      </c>
      <c r="BD98" s="98">
        <f t="shared" si="83"/>
        <v>-3</v>
      </c>
      <c r="BE98" s="98">
        <f>BC98*0.04</f>
        <v>1.92</v>
      </c>
      <c r="BF98" s="98">
        <f>BD98*0.5</f>
        <v>-1.5</v>
      </c>
      <c r="BG98" s="41">
        <v>16</v>
      </c>
      <c r="BH98" s="41">
        <v>3</v>
      </c>
      <c r="BI98" s="41">
        <v>63.65</v>
      </c>
      <c r="BJ98" s="41">
        <f t="shared" si="84"/>
        <v>-13</v>
      </c>
      <c r="BK98" s="41">
        <f t="shared" si="110"/>
        <v>3.1825</v>
      </c>
      <c r="BL98" s="41">
        <f t="shared" si="111"/>
        <v>-6.5</v>
      </c>
      <c r="BM98" s="41">
        <v>16</v>
      </c>
      <c r="BN98" s="41">
        <v>23</v>
      </c>
      <c r="BO98" s="41">
        <v>1532</v>
      </c>
      <c r="BP98" s="41">
        <f t="shared" si="85"/>
        <v>7</v>
      </c>
      <c r="BQ98" s="41">
        <f>BO98*0.06</f>
        <v>91.92</v>
      </c>
      <c r="BR98" s="41"/>
      <c r="BS98" s="26">
        <v>11</v>
      </c>
      <c r="BT98" s="101">
        <v>25</v>
      </c>
      <c r="BU98" s="101">
        <f t="shared" si="86"/>
        <v>14</v>
      </c>
      <c r="BV98" s="101"/>
      <c r="BW98" s="101">
        <f t="shared" si="87"/>
        <v>327.19</v>
      </c>
      <c r="BX98" s="101">
        <f t="shared" si="88"/>
        <v>-46</v>
      </c>
    </row>
    <row r="99" s="71" customFormat="1" customHeight="1" spans="1:76">
      <c r="A99" s="25">
        <v>97</v>
      </c>
      <c r="B99" s="25">
        <v>720</v>
      </c>
      <c r="C99" s="81" t="s">
        <v>184</v>
      </c>
      <c r="D99" s="25" t="s">
        <v>97</v>
      </c>
      <c r="E99" s="25" t="s">
        <v>176</v>
      </c>
      <c r="F99" s="26">
        <v>115</v>
      </c>
      <c r="G99" s="82">
        <v>91</v>
      </c>
      <c r="H99" s="82">
        <f t="shared" si="72"/>
        <v>-24</v>
      </c>
      <c r="I99" s="82">
        <v>4868.87</v>
      </c>
      <c r="J99" s="82">
        <f t="shared" si="112"/>
        <v>146.0661</v>
      </c>
      <c r="K99" s="82">
        <f t="shared" si="113"/>
        <v>-24</v>
      </c>
      <c r="L99" s="26">
        <v>18</v>
      </c>
      <c r="M99" s="89">
        <v>6</v>
      </c>
      <c r="N99" s="26">
        <f t="shared" si="73"/>
        <v>-12</v>
      </c>
      <c r="O99" s="26">
        <v>602</v>
      </c>
      <c r="P99" s="26">
        <f>O99*0.03</f>
        <v>18.06</v>
      </c>
      <c r="Q99" s="26">
        <f>N99*1</f>
        <v>-12</v>
      </c>
      <c r="R99" s="26">
        <v>3</v>
      </c>
      <c r="S99" s="26">
        <v>8</v>
      </c>
      <c r="T99" s="26">
        <v>393.75</v>
      </c>
      <c r="U99" s="26">
        <v>255</v>
      </c>
      <c r="V99" s="26">
        <f t="shared" si="76"/>
        <v>5</v>
      </c>
      <c r="W99" s="26">
        <f>T99*0.04+U99*0.03</f>
        <v>23.4</v>
      </c>
      <c r="X99" s="26"/>
      <c r="Y99" s="26">
        <v>7</v>
      </c>
      <c r="Z99" s="26">
        <v>9</v>
      </c>
      <c r="AA99" s="26">
        <f t="shared" si="77"/>
        <v>2</v>
      </c>
      <c r="AB99" s="26"/>
      <c r="AC99" s="26">
        <v>6</v>
      </c>
      <c r="AD99" s="92">
        <v>10</v>
      </c>
      <c r="AE99" s="26">
        <v>134.38</v>
      </c>
      <c r="AF99" s="26">
        <f t="shared" si="78"/>
        <v>4</v>
      </c>
      <c r="AG99" s="26">
        <f>AD99*1</f>
        <v>10</v>
      </c>
      <c r="AH99" s="26"/>
      <c r="AI99" s="26">
        <v>4</v>
      </c>
      <c r="AJ99" s="26">
        <v>0</v>
      </c>
      <c r="AK99" s="26">
        <v>0</v>
      </c>
      <c r="AL99" s="26">
        <f t="shared" si="79"/>
        <v>-4</v>
      </c>
      <c r="AM99" s="26">
        <f t="shared" ref="AM99:AM106" si="114">AK99*0.02</f>
        <v>0</v>
      </c>
      <c r="AN99" s="26">
        <f t="shared" ref="AN99:AN106" si="115">AL99*0.5</f>
        <v>-2</v>
      </c>
      <c r="AO99" s="22">
        <v>1501</v>
      </c>
      <c r="AP99" s="26">
        <v>2517.06</v>
      </c>
      <c r="AQ99" s="26">
        <v>120</v>
      </c>
      <c r="AR99" s="26">
        <f t="shared" si="80"/>
        <v>1016.06</v>
      </c>
      <c r="AS99" s="26">
        <f t="shared" si="81"/>
        <v>120</v>
      </c>
      <c r="AT99" s="22"/>
      <c r="AU99" s="41">
        <v>9</v>
      </c>
      <c r="AV99" s="41">
        <v>4</v>
      </c>
      <c r="AW99" s="98">
        <v>79.2</v>
      </c>
      <c r="AX99" s="41">
        <f t="shared" si="82"/>
        <v>-5</v>
      </c>
      <c r="AY99" s="41">
        <f t="shared" si="93"/>
        <v>2.376</v>
      </c>
      <c r="AZ99" s="41">
        <f t="shared" si="94"/>
        <v>-2.5</v>
      </c>
      <c r="BA99" s="41">
        <v>4</v>
      </c>
      <c r="BB99" s="98">
        <v>1</v>
      </c>
      <c r="BC99" s="98">
        <v>55.25</v>
      </c>
      <c r="BD99" s="98">
        <f t="shared" si="83"/>
        <v>-3</v>
      </c>
      <c r="BE99" s="98">
        <f>BC99*0.04</f>
        <v>2.21</v>
      </c>
      <c r="BF99" s="98">
        <f>BD99*0.5</f>
        <v>-1.5</v>
      </c>
      <c r="BG99" s="41">
        <v>14</v>
      </c>
      <c r="BH99" s="41">
        <v>11</v>
      </c>
      <c r="BI99" s="41">
        <v>235.72</v>
      </c>
      <c r="BJ99" s="41">
        <f t="shared" si="84"/>
        <v>-3</v>
      </c>
      <c r="BK99" s="41">
        <f t="shared" si="110"/>
        <v>11.786</v>
      </c>
      <c r="BL99" s="41">
        <f t="shared" si="111"/>
        <v>-1.5</v>
      </c>
      <c r="BM99" s="41">
        <v>14</v>
      </c>
      <c r="BN99" s="41">
        <v>1</v>
      </c>
      <c r="BO99" s="41">
        <v>77.78</v>
      </c>
      <c r="BP99" s="41">
        <f t="shared" si="85"/>
        <v>-13</v>
      </c>
      <c r="BQ99" s="41">
        <f>BO99*0.05</f>
        <v>3.889</v>
      </c>
      <c r="BR99" s="41">
        <f>BP99*1</f>
        <v>-13</v>
      </c>
      <c r="BS99" s="26">
        <v>9</v>
      </c>
      <c r="BT99" s="101">
        <v>12</v>
      </c>
      <c r="BU99" s="101">
        <f t="shared" si="86"/>
        <v>3</v>
      </c>
      <c r="BV99" s="101"/>
      <c r="BW99" s="101">
        <f t="shared" si="87"/>
        <v>337.79</v>
      </c>
      <c r="BX99" s="101">
        <f t="shared" si="88"/>
        <v>-57</v>
      </c>
    </row>
    <row r="100" s="71" customFormat="1" customHeight="1" spans="1:76">
      <c r="A100" s="25">
        <v>98</v>
      </c>
      <c r="B100" s="25">
        <v>104533</v>
      </c>
      <c r="C100" s="81" t="s">
        <v>185</v>
      </c>
      <c r="D100" s="25" t="s">
        <v>103</v>
      </c>
      <c r="E100" s="25" t="s">
        <v>176</v>
      </c>
      <c r="F100" s="26">
        <v>90</v>
      </c>
      <c r="G100" s="82">
        <v>117</v>
      </c>
      <c r="H100" s="82">
        <f t="shared" ref="H100:H125" si="116">G100-F100</f>
        <v>27</v>
      </c>
      <c r="I100" s="82">
        <v>6375.01</v>
      </c>
      <c r="J100" s="82">
        <f>I100*0.04</f>
        <v>255.0004</v>
      </c>
      <c r="K100" s="82"/>
      <c r="L100" s="26">
        <v>16</v>
      </c>
      <c r="M100" s="89">
        <v>45</v>
      </c>
      <c r="N100" s="26">
        <f t="shared" ref="N100:N125" si="117">M100-L100</f>
        <v>29</v>
      </c>
      <c r="O100" s="26">
        <v>3808.01</v>
      </c>
      <c r="P100" s="26">
        <f>O100*0.04</f>
        <v>152.3204</v>
      </c>
      <c r="Q100" s="26"/>
      <c r="R100" s="26">
        <v>5</v>
      </c>
      <c r="S100" s="26">
        <v>4</v>
      </c>
      <c r="T100" s="26">
        <v>152.98</v>
      </c>
      <c r="U100" s="26">
        <v>152.98</v>
      </c>
      <c r="V100" s="26">
        <f t="shared" ref="V100:V125" si="118">S100-R100</f>
        <v>-1</v>
      </c>
      <c r="W100" s="26">
        <f>T100*0.03+U100*0.02</f>
        <v>7.649</v>
      </c>
      <c r="X100" s="26">
        <f>V100*0.5</f>
        <v>-0.5</v>
      </c>
      <c r="Y100" s="26">
        <v>4</v>
      </c>
      <c r="Z100" s="26">
        <v>1</v>
      </c>
      <c r="AA100" s="26">
        <f t="shared" ref="AA100:AA125" si="119">Z100-Y100</f>
        <v>-3</v>
      </c>
      <c r="AB100" s="26">
        <f>AA100*2</f>
        <v>-6</v>
      </c>
      <c r="AC100" s="26">
        <v>5</v>
      </c>
      <c r="AD100" s="92">
        <v>3</v>
      </c>
      <c r="AE100" s="26">
        <v>41.17</v>
      </c>
      <c r="AF100" s="26">
        <f t="shared" ref="AF100:AF125" si="120">AD100-AC100</f>
        <v>-2</v>
      </c>
      <c r="AG100" s="26">
        <f>AE100*0.02</f>
        <v>0.8234</v>
      </c>
      <c r="AH100" s="26">
        <f>AF100*0.05</f>
        <v>-0.1</v>
      </c>
      <c r="AI100" s="26">
        <v>4</v>
      </c>
      <c r="AJ100" s="26">
        <v>0</v>
      </c>
      <c r="AK100" s="26">
        <v>0</v>
      </c>
      <c r="AL100" s="26">
        <f t="shared" ref="AL100:AL125" si="121">AJ100-AI100</f>
        <v>-4</v>
      </c>
      <c r="AM100" s="26">
        <f t="shared" si="114"/>
        <v>0</v>
      </c>
      <c r="AN100" s="26">
        <f t="shared" si="115"/>
        <v>-2</v>
      </c>
      <c r="AO100" s="22">
        <v>1204</v>
      </c>
      <c r="AP100" s="26">
        <v>2296.4</v>
      </c>
      <c r="AQ100" s="26">
        <v>127</v>
      </c>
      <c r="AR100" s="26">
        <f t="shared" ref="AR100:AR125" si="122">AP100-AO100</f>
        <v>1092.4</v>
      </c>
      <c r="AS100" s="26">
        <f t="shared" ref="AS100:AS125" si="123">AQ100*1</f>
        <v>127</v>
      </c>
      <c r="AT100" s="22"/>
      <c r="AU100" s="41">
        <v>8</v>
      </c>
      <c r="AV100" s="41">
        <v>1</v>
      </c>
      <c r="AW100" s="98">
        <v>24.8</v>
      </c>
      <c r="AX100" s="41">
        <f t="shared" ref="AX100:AX125" si="124">AV100-AU100</f>
        <v>-7</v>
      </c>
      <c r="AY100" s="41">
        <f t="shared" si="93"/>
        <v>0.744</v>
      </c>
      <c r="AZ100" s="41">
        <f t="shared" si="94"/>
        <v>-3.5</v>
      </c>
      <c r="BA100" s="41">
        <v>3</v>
      </c>
      <c r="BB100" s="98">
        <v>4</v>
      </c>
      <c r="BC100" s="98">
        <v>263</v>
      </c>
      <c r="BD100" s="98">
        <f t="shared" ref="BD100:BD125" si="125">BB100-BA100</f>
        <v>1</v>
      </c>
      <c r="BE100" s="98">
        <f>BC100*0.05</f>
        <v>13.15</v>
      </c>
      <c r="BF100" s="98"/>
      <c r="BG100" s="41">
        <v>13</v>
      </c>
      <c r="BH100" s="41">
        <v>11</v>
      </c>
      <c r="BI100" s="41">
        <v>254.8</v>
      </c>
      <c r="BJ100" s="41">
        <f t="shared" ref="BJ100:BJ125" si="126">BH100-BG100</f>
        <v>-2</v>
      </c>
      <c r="BK100" s="41">
        <f t="shared" si="110"/>
        <v>12.74</v>
      </c>
      <c r="BL100" s="41">
        <f t="shared" si="111"/>
        <v>-1</v>
      </c>
      <c r="BM100" s="41">
        <v>12</v>
      </c>
      <c r="BN100" s="41">
        <v>0</v>
      </c>
      <c r="BO100" s="41">
        <v>0</v>
      </c>
      <c r="BP100" s="41">
        <f t="shared" ref="BP100:BP125" si="127">BN100-BM100</f>
        <v>-12</v>
      </c>
      <c r="BQ100" s="41"/>
      <c r="BR100" s="41">
        <f>BP100*1</f>
        <v>-12</v>
      </c>
      <c r="BS100" s="26">
        <v>7</v>
      </c>
      <c r="BT100" s="101">
        <v>0</v>
      </c>
      <c r="BU100" s="101">
        <f t="shared" ref="BU100:BU125" si="128">BT100-BS100</f>
        <v>-7</v>
      </c>
      <c r="BV100" s="101">
        <f>BU100*1</f>
        <v>-7</v>
      </c>
      <c r="BW100" s="101">
        <f t="shared" ref="BW100:BW126" si="129">ROUND(J100+P100+W100+AG100+AM100+AS100+AY100+BY100+BE100+BK100+BQ100,2)</f>
        <v>569.43</v>
      </c>
      <c r="BX100" s="101">
        <f t="shared" ref="BX100:BX125" si="130">ROUND(K100+Q100+X100+AB100+AH100+AN100+AT100+AZ100+BF100+BL100+BR100+BV100,0)</f>
        <v>-32</v>
      </c>
    </row>
    <row r="101" s="71" customFormat="1" customHeight="1" spans="1:76">
      <c r="A101" s="25">
        <v>99</v>
      </c>
      <c r="B101" s="25">
        <v>754</v>
      </c>
      <c r="C101" s="81" t="s">
        <v>186</v>
      </c>
      <c r="D101" s="25" t="s">
        <v>84</v>
      </c>
      <c r="E101" s="25" t="s">
        <v>187</v>
      </c>
      <c r="F101" s="26">
        <v>88</v>
      </c>
      <c r="G101" s="82">
        <v>70</v>
      </c>
      <c r="H101" s="82">
        <f t="shared" si="116"/>
        <v>-18</v>
      </c>
      <c r="I101" s="82">
        <v>3852</v>
      </c>
      <c r="J101" s="82">
        <f t="shared" ref="J101:J108" si="131">I101*0.03</f>
        <v>115.56</v>
      </c>
      <c r="K101" s="82">
        <f t="shared" ref="K101:K108" si="132">H101*1</f>
        <v>-18</v>
      </c>
      <c r="L101" s="26">
        <v>16</v>
      </c>
      <c r="M101" s="89">
        <v>4</v>
      </c>
      <c r="N101" s="26">
        <f t="shared" si="117"/>
        <v>-12</v>
      </c>
      <c r="O101" s="26">
        <v>448</v>
      </c>
      <c r="P101" s="26">
        <f>O101*0.03</f>
        <v>13.44</v>
      </c>
      <c r="Q101" s="26">
        <f>N101*1</f>
        <v>-12</v>
      </c>
      <c r="R101" s="26">
        <v>7</v>
      </c>
      <c r="S101" s="26">
        <v>1</v>
      </c>
      <c r="T101" s="26">
        <v>75</v>
      </c>
      <c r="U101" s="26">
        <v>0</v>
      </c>
      <c r="V101" s="26">
        <f t="shared" si="118"/>
        <v>-6</v>
      </c>
      <c r="W101" s="26">
        <f>T101*0.03+U101*0.02</f>
        <v>2.25</v>
      </c>
      <c r="X101" s="26">
        <f>V101*0.5</f>
        <v>-3</v>
      </c>
      <c r="Y101" s="26">
        <v>6</v>
      </c>
      <c r="Z101" s="26">
        <v>4</v>
      </c>
      <c r="AA101" s="26">
        <f t="shared" si="119"/>
        <v>-2</v>
      </c>
      <c r="AB101" s="26">
        <f>AA101*2</f>
        <v>-4</v>
      </c>
      <c r="AC101" s="26">
        <v>6</v>
      </c>
      <c r="AD101" s="92">
        <v>10</v>
      </c>
      <c r="AE101" s="26">
        <v>145</v>
      </c>
      <c r="AF101" s="26">
        <f t="shared" si="120"/>
        <v>4</v>
      </c>
      <c r="AG101" s="26">
        <f t="shared" ref="AG101:AG106" si="133">AD101*1</f>
        <v>10</v>
      </c>
      <c r="AH101" s="26"/>
      <c r="AI101" s="26">
        <v>7</v>
      </c>
      <c r="AJ101" s="26">
        <v>1</v>
      </c>
      <c r="AK101" s="26">
        <v>92</v>
      </c>
      <c r="AL101" s="26">
        <f t="shared" si="121"/>
        <v>-6</v>
      </c>
      <c r="AM101" s="26">
        <f t="shared" si="114"/>
        <v>1.84</v>
      </c>
      <c r="AN101" s="26">
        <f t="shared" si="115"/>
        <v>-3</v>
      </c>
      <c r="AO101" s="22">
        <v>4647</v>
      </c>
      <c r="AP101" s="26">
        <v>19321.79</v>
      </c>
      <c r="AQ101" s="26">
        <v>1234</v>
      </c>
      <c r="AR101" s="26">
        <f t="shared" si="122"/>
        <v>14674.79</v>
      </c>
      <c r="AS101" s="26">
        <f t="shared" si="123"/>
        <v>1234</v>
      </c>
      <c r="AT101" s="22"/>
      <c r="AU101" s="41">
        <v>12</v>
      </c>
      <c r="AV101" s="41">
        <v>15</v>
      </c>
      <c r="AW101" s="98">
        <v>372</v>
      </c>
      <c r="AX101" s="41">
        <f t="shared" si="124"/>
        <v>3</v>
      </c>
      <c r="AY101" s="41">
        <f>AW101*0.04</f>
        <v>14.88</v>
      </c>
      <c r="AZ101" s="41"/>
      <c r="BA101" s="41">
        <v>9</v>
      </c>
      <c r="BB101" s="98">
        <v>9</v>
      </c>
      <c r="BC101" s="98">
        <v>570.25</v>
      </c>
      <c r="BD101" s="98">
        <f t="shared" si="125"/>
        <v>0</v>
      </c>
      <c r="BE101" s="98">
        <f>BC101*0.05</f>
        <v>28.5125</v>
      </c>
      <c r="BF101" s="98"/>
      <c r="BG101" s="41">
        <v>18</v>
      </c>
      <c r="BH101" s="41">
        <v>15</v>
      </c>
      <c r="BI101" s="41">
        <v>374.6</v>
      </c>
      <c r="BJ101" s="41">
        <f t="shared" si="126"/>
        <v>-3</v>
      </c>
      <c r="BK101" s="41">
        <f t="shared" si="110"/>
        <v>18.73</v>
      </c>
      <c r="BL101" s="41">
        <f t="shared" si="111"/>
        <v>-1.5</v>
      </c>
      <c r="BM101" s="41">
        <v>26</v>
      </c>
      <c r="BN101" s="41">
        <v>0</v>
      </c>
      <c r="BO101" s="41">
        <v>0</v>
      </c>
      <c r="BP101" s="41">
        <f t="shared" si="127"/>
        <v>-26</v>
      </c>
      <c r="BQ101" s="41"/>
      <c r="BR101" s="41">
        <f>BP101*1</f>
        <v>-26</v>
      </c>
      <c r="BS101" s="26">
        <v>13</v>
      </c>
      <c r="BT101" s="101">
        <v>13</v>
      </c>
      <c r="BU101" s="101">
        <f t="shared" si="128"/>
        <v>0</v>
      </c>
      <c r="BV101" s="101"/>
      <c r="BW101" s="101">
        <f t="shared" si="129"/>
        <v>1439.21</v>
      </c>
      <c r="BX101" s="101">
        <f t="shared" si="130"/>
        <v>-68</v>
      </c>
    </row>
    <row r="102" s="71" customFormat="1" customHeight="1" spans="1:76">
      <c r="A102" s="25">
        <v>100</v>
      </c>
      <c r="B102" s="25">
        <v>52</v>
      </c>
      <c r="C102" s="81" t="s">
        <v>188</v>
      </c>
      <c r="D102" s="25" t="s">
        <v>89</v>
      </c>
      <c r="E102" s="25" t="s">
        <v>187</v>
      </c>
      <c r="F102" s="26">
        <v>104</v>
      </c>
      <c r="G102" s="82">
        <v>76</v>
      </c>
      <c r="H102" s="82">
        <f t="shared" si="116"/>
        <v>-28</v>
      </c>
      <c r="I102" s="82">
        <v>4278</v>
      </c>
      <c r="J102" s="82">
        <f t="shared" si="131"/>
        <v>128.34</v>
      </c>
      <c r="K102" s="82">
        <f t="shared" si="132"/>
        <v>-28</v>
      </c>
      <c r="L102" s="26">
        <v>26</v>
      </c>
      <c r="M102" s="89">
        <v>14</v>
      </c>
      <c r="N102" s="26">
        <f t="shared" si="117"/>
        <v>-12</v>
      </c>
      <c r="O102" s="26">
        <v>1120</v>
      </c>
      <c r="P102" s="26">
        <f>O102*0.03</f>
        <v>33.6</v>
      </c>
      <c r="Q102" s="26">
        <f>N102*1</f>
        <v>-12</v>
      </c>
      <c r="R102" s="26">
        <v>7</v>
      </c>
      <c r="S102" s="26">
        <v>7</v>
      </c>
      <c r="T102" s="26">
        <v>330</v>
      </c>
      <c r="U102" s="26">
        <v>255</v>
      </c>
      <c r="V102" s="26">
        <f t="shared" si="118"/>
        <v>0</v>
      </c>
      <c r="W102" s="26">
        <f>T102*0.04+U102*0.03</f>
        <v>20.85</v>
      </c>
      <c r="X102" s="26"/>
      <c r="Y102" s="26">
        <v>6</v>
      </c>
      <c r="Z102" s="26">
        <v>7</v>
      </c>
      <c r="AA102" s="26">
        <f t="shared" si="119"/>
        <v>1</v>
      </c>
      <c r="AB102" s="26"/>
      <c r="AC102" s="26">
        <v>6</v>
      </c>
      <c r="AD102" s="92">
        <v>6</v>
      </c>
      <c r="AE102" s="26">
        <v>85.85</v>
      </c>
      <c r="AF102" s="26">
        <f t="shared" si="120"/>
        <v>0</v>
      </c>
      <c r="AG102" s="26">
        <f t="shared" si="133"/>
        <v>6</v>
      </c>
      <c r="AH102" s="26"/>
      <c r="AI102" s="26">
        <v>5</v>
      </c>
      <c r="AJ102" s="26">
        <v>2</v>
      </c>
      <c r="AK102" s="26">
        <v>168</v>
      </c>
      <c r="AL102" s="26">
        <f t="shared" si="121"/>
        <v>-3</v>
      </c>
      <c r="AM102" s="26">
        <f t="shared" si="114"/>
        <v>3.36</v>
      </c>
      <c r="AN102" s="26">
        <f t="shared" si="115"/>
        <v>-1.5</v>
      </c>
      <c r="AO102" s="22">
        <v>3674</v>
      </c>
      <c r="AP102" s="26">
        <v>7611.88</v>
      </c>
      <c r="AQ102" s="26">
        <v>428</v>
      </c>
      <c r="AR102" s="26">
        <f t="shared" si="122"/>
        <v>3937.88</v>
      </c>
      <c r="AS102" s="26">
        <f t="shared" si="123"/>
        <v>428</v>
      </c>
      <c r="AT102" s="22"/>
      <c r="AU102" s="41">
        <v>10</v>
      </c>
      <c r="AV102" s="41">
        <v>7</v>
      </c>
      <c r="AW102" s="98">
        <v>173.6</v>
      </c>
      <c r="AX102" s="41">
        <f t="shared" si="124"/>
        <v>-3</v>
      </c>
      <c r="AY102" s="41">
        <f>AW102*0.03</f>
        <v>5.208</v>
      </c>
      <c r="AZ102" s="41">
        <f>AX102*0.5</f>
        <v>-1.5</v>
      </c>
      <c r="BA102" s="41">
        <v>4</v>
      </c>
      <c r="BB102" s="98">
        <v>3</v>
      </c>
      <c r="BC102" s="98">
        <v>198</v>
      </c>
      <c r="BD102" s="98">
        <f t="shared" si="125"/>
        <v>-1</v>
      </c>
      <c r="BE102" s="98">
        <f>BC102*0.04</f>
        <v>7.92</v>
      </c>
      <c r="BF102" s="98">
        <f>BD102*0.5</f>
        <v>-0.5</v>
      </c>
      <c r="BG102" s="41">
        <v>16</v>
      </c>
      <c r="BH102" s="41">
        <v>4</v>
      </c>
      <c r="BI102" s="41">
        <v>105.7</v>
      </c>
      <c r="BJ102" s="41">
        <f t="shared" si="126"/>
        <v>-12</v>
      </c>
      <c r="BK102" s="41">
        <f t="shared" si="110"/>
        <v>5.285</v>
      </c>
      <c r="BL102" s="41">
        <f t="shared" si="111"/>
        <v>-6</v>
      </c>
      <c r="BM102" s="41">
        <v>24</v>
      </c>
      <c r="BN102" s="41">
        <v>9</v>
      </c>
      <c r="BO102" s="41">
        <v>686</v>
      </c>
      <c r="BP102" s="41">
        <f t="shared" si="127"/>
        <v>-15</v>
      </c>
      <c r="BQ102" s="41">
        <f>BO102*0.05</f>
        <v>34.3</v>
      </c>
      <c r="BR102" s="41">
        <f>BP102*1</f>
        <v>-15</v>
      </c>
      <c r="BS102" s="26">
        <v>11</v>
      </c>
      <c r="BT102" s="101">
        <v>9</v>
      </c>
      <c r="BU102" s="101">
        <f t="shared" si="128"/>
        <v>-2</v>
      </c>
      <c r="BV102" s="101">
        <f>BU102*1</f>
        <v>-2</v>
      </c>
      <c r="BW102" s="101">
        <f t="shared" si="129"/>
        <v>672.86</v>
      </c>
      <c r="BX102" s="101">
        <f t="shared" si="130"/>
        <v>-67</v>
      </c>
    </row>
    <row r="103" s="71" customFormat="1" customHeight="1" spans="1:76">
      <c r="A103" s="25">
        <v>101</v>
      </c>
      <c r="B103" s="25">
        <v>54</v>
      </c>
      <c r="C103" s="81" t="s">
        <v>189</v>
      </c>
      <c r="D103" s="25" t="s">
        <v>89</v>
      </c>
      <c r="E103" s="25" t="s">
        <v>187</v>
      </c>
      <c r="F103" s="26">
        <v>235</v>
      </c>
      <c r="G103" s="82">
        <v>212</v>
      </c>
      <c r="H103" s="82">
        <f t="shared" si="116"/>
        <v>-23</v>
      </c>
      <c r="I103" s="82">
        <v>11542</v>
      </c>
      <c r="J103" s="82">
        <f t="shared" si="131"/>
        <v>346.26</v>
      </c>
      <c r="K103" s="82">
        <f t="shared" si="132"/>
        <v>-23</v>
      </c>
      <c r="L103" s="26">
        <v>21</v>
      </c>
      <c r="M103" s="89">
        <v>7</v>
      </c>
      <c r="N103" s="26">
        <f t="shared" si="117"/>
        <v>-14</v>
      </c>
      <c r="O103" s="26">
        <v>672</v>
      </c>
      <c r="P103" s="26">
        <f>O103*0.03</f>
        <v>20.16</v>
      </c>
      <c r="Q103" s="26">
        <f>N103*1</f>
        <v>-14</v>
      </c>
      <c r="R103" s="26">
        <v>7</v>
      </c>
      <c r="S103" s="26">
        <v>11</v>
      </c>
      <c r="T103" s="26">
        <v>565</v>
      </c>
      <c r="U103" s="26">
        <v>340</v>
      </c>
      <c r="V103" s="26">
        <f t="shared" si="118"/>
        <v>4</v>
      </c>
      <c r="W103" s="26">
        <f>T103*0.04+U103*0.03</f>
        <v>32.8</v>
      </c>
      <c r="X103" s="26"/>
      <c r="Y103" s="26">
        <v>6</v>
      </c>
      <c r="Z103" s="26">
        <v>8</v>
      </c>
      <c r="AA103" s="26">
        <f t="shared" si="119"/>
        <v>2</v>
      </c>
      <c r="AB103" s="26"/>
      <c r="AC103" s="26">
        <v>5</v>
      </c>
      <c r="AD103" s="92">
        <v>8</v>
      </c>
      <c r="AE103" s="26">
        <v>111.9</v>
      </c>
      <c r="AF103" s="26">
        <f t="shared" si="120"/>
        <v>3</v>
      </c>
      <c r="AG103" s="26">
        <f t="shared" si="133"/>
        <v>8</v>
      </c>
      <c r="AH103" s="26"/>
      <c r="AI103" s="26">
        <v>5</v>
      </c>
      <c r="AJ103" s="26">
        <v>2</v>
      </c>
      <c r="AK103" s="26">
        <v>168</v>
      </c>
      <c r="AL103" s="26">
        <f t="shared" si="121"/>
        <v>-3</v>
      </c>
      <c r="AM103" s="26">
        <f t="shared" si="114"/>
        <v>3.36</v>
      </c>
      <c r="AN103" s="26">
        <f t="shared" si="115"/>
        <v>-1.5</v>
      </c>
      <c r="AO103" s="22">
        <v>5964</v>
      </c>
      <c r="AP103" s="26">
        <v>22405.74</v>
      </c>
      <c r="AQ103" s="26">
        <v>1281</v>
      </c>
      <c r="AR103" s="26">
        <f t="shared" si="122"/>
        <v>16441.74</v>
      </c>
      <c r="AS103" s="26">
        <f t="shared" si="123"/>
        <v>1281</v>
      </c>
      <c r="AT103" s="22"/>
      <c r="AU103" s="41">
        <v>10</v>
      </c>
      <c r="AV103" s="41">
        <v>12</v>
      </c>
      <c r="AW103" s="98">
        <v>277.6</v>
      </c>
      <c r="AX103" s="41">
        <f t="shared" si="124"/>
        <v>2</v>
      </c>
      <c r="AY103" s="41">
        <f>AW103*0.04</f>
        <v>11.104</v>
      </c>
      <c r="AZ103" s="41"/>
      <c r="BA103" s="41">
        <v>4</v>
      </c>
      <c r="BB103" s="98">
        <v>4</v>
      </c>
      <c r="BC103" s="98">
        <v>260</v>
      </c>
      <c r="BD103" s="98">
        <f t="shared" si="125"/>
        <v>0</v>
      </c>
      <c r="BE103" s="98">
        <f>BC103*0.05</f>
        <v>13</v>
      </c>
      <c r="BF103" s="98"/>
      <c r="BG103" s="41">
        <v>16</v>
      </c>
      <c r="BH103" s="41">
        <v>7</v>
      </c>
      <c r="BI103" s="41">
        <v>153.15</v>
      </c>
      <c r="BJ103" s="41">
        <f t="shared" si="126"/>
        <v>-9</v>
      </c>
      <c r="BK103" s="41">
        <f t="shared" si="110"/>
        <v>7.6575</v>
      </c>
      <c r="BL103" s="41">
        <f t="shared" si="111"/>
        <v>-4.5</v>
      </c>
      <c r="BM103" s="41">
        <v>30</v>
      </c>
      <c r="BN103" s="41">
        <v>34</v>
      </c>
      <c r="BO103" s="41">
        <v>2451.56</v>
      </c>
      <c r="BP103" s="41">
        <f t="shared" si="127"/>
        <v>4</v>
      </c>
      <c r="BQ103" s="41">
        <f>BO103*0.06</f>
        <v>147.0936</v>
      </c>
      <c r="BR103" s="41"/>
      <c r="BS103" s="26">
        <v>11</v>
      </c>
      <c r="BT103" s="101">
        <v>15</v>
      </c>
      <c r="BU103" s="101">
        <f t="shared" si="128"/>
        <v>4</v>
      </c>
      <c r="BV103" s="101"/>
      <c r="BW103" s="101">
        <f t="shared" si="129"/>
        <v>1870.44</v>
      </c>
      <c r="BX103" s="101">
        <f t="shared" si="130"/>
        <v>-43</v>
      </c>
    </row>
    <row r="104" s="71" customFormat="1" customHeight="1" spans="1:76">
      <c r="A104" s="25">
        <v>102</v>
      </c>
      <c r="B104" s="25">
        <v>367</v>
      </c>
      <c r="C104" s="81" t="s">
        <v>190</v>
      </c>
      <c r="D104" s="25" t="s">
        <v>89</v>
      </c>
      <c r="E104" s="25" t="s">
        <v>187</v>
      </c>
      <c r="F104" s="26">
        <v>188</v>
      </c>
      <c r="G104" s="82">
        <v>78</v>
      </c>
      <c r="H104" s="82">
        <f t="shared" si="116"/>
        <v>-110</v>
      </c>
      <c r="I104" s="82">
        <v>4416</v>
      </c>
      <c r="J104" s="82">
        <f t="shared" si="131"/>
        <v>132.48</v>
      </c>
      <c r="K104" s="82">
        <f t="shared" si="132"/>
        <v>-110</v>
      </c>
      <c r="L104" s="26">
        <v>25</v>
      </c>
      <c r="M104" s="89">
        <v>15</v>
      </c>
      <c r="N104" s="26">
        <f t="shared" si="117"/>
        <v>-10</v>
      </c>
      <c r="O104" s="26">
        <v>1344</v>
      </c>
      <c r="P104" s="26">
        <f>O104*0.03</f>
        <v>40.32</v>
      </c>
      <c r="Q104" s="26">
        <f>N104*1</f>
        <v>-10</v>
      </c>
      <c r="R104" s="26">
        <v>5</v>
      </c>
      <c r="S104" s="26">
        <v>4</v>
      </c>
      <c r="T104" s="26">
        <v>170</v>
      </c>
      <c r="U104" s="26">
        <v>170</v>
      </c>
      <c r="V104" s="26">
        <f t="shared" si="118"/>
        <v>-1</v>
      </c>
      <c r="W104" s="26">
        <f>T104*0.03+U104*0.02</f>
        <v>8.5</v>
      </c>
      <c r="X104" s="26">
        <f>V104*0.5</f>
        <v>-0.5</v>
      </c>
      <c r="Y104" s="26">
        <v>5</v>
      </c>
      <c r="Z104" s="26">
        <v>11</v>
      </c>
      <c r="AA104" s="26">
        <f t="shared" si="119"/>
        <v>6</v>
      </c>
      <c r="AB104" s="26"/>
      <c r="AC104" s="26">
        <v>9</v>
      </c>
      <c r="AD104" s="92">
        <v>9</v>
      </c>
      <c r="AE104" s="26">
        <v>128.32</v>
      </c>
      <c r="AF104" s="26">
        <f t="shared" si="120"/>
        <v>0</v>
      </c>
      <c r="AG104" s="26">
        <f t="shared" si="133"/>
        <v>9</v>
      </c>
      <c r="AH104" s="26"/>
      <c r="AI104" s="26">
        <v>5</v>
      </c>
      <c r="AJ104" s="26">
        <v>3</v>
      </c>
      <c r="AK104" s="26">
        <v>334</v>
      </c>
      <c r="AL104" s="26">
        <f t="shared" si="121"/>
        <v>-2</v>
      </c>
      <c r="AM104" s="26">
        <f t="shared" si="114"/>
        <v>6.68</v>
      </c>
      <c r="AN104" s="26">
        <f t="shared" si="115"/>
        <v>-1</v>
      </c>
      <c r="AO104" s="22">
        <v>1235</v>
      </c>
      <c r="AP104" s="26">
        <v>5983.57</v>
      </c>
      <c r="AQ104" s="26">
        <v>266</v>
      </c>
      <c r="AR104" s="26">
        <f t="shared" si="122"/>
        <v>4748.57</v>
      </c>
      <c r="AS104" s="26">
        <f t="shared" si="123"/>
        <v>266</v>
      </c>
      <c r="AT104" s="22"/>
      <c r="AU104" s="41">
        <v>10</v>
      </c>
      <c r="AV104" s="41">
        <v>6</v>
      </c>
      <c r="AW104" s="98">
        <v>148.8</v>
      </c>
      <c r="AX104" s="41">
        <f t="shared" si="124"/>
        <v>-4</v>
      </c>
      <c r="AY104" s="41">
        <f t="shared" ref="AY104:AY117" si="134">AW104*0.03</f>
        <v>4.464</v>
      </c>
      <c r="AZ104" s="41">
        <f t="shared" ref="AZ104:AZ117" si="135">AX104*0.5</f>
        <v>-2</v>
      </c>
      <c r="BA104" s="41">
        <v>4</v>
      </c>
      <c r="BB104" s="98">
        <v>2</v>
      </c>
      <c r="BC104" s="98">
        <v>122.17</v>
      </c>
      <c r="BD104" s="98">
        <f t="shared" si="125"/>
        <v>-2</v>
      </c>
      <c r="BE104" s="98">
        <f>BC104*0.04</f>
        <v>4.8868</v>
      </c>
      <c r="BF104" s="98">
        <f>BD104*0.5</f>
        <v>-1</v>
      </c>
      <c r="BG104" s="41">
        <v>16</v>
      </c>
      <c r="BH104" s="41">
        <v>10</v>
      </c>
      <c r="BI104" s="41">
        <v>240.14</v>
      </c>
      <c r="BJ104" s="41">
        <f t="shared" si="126"/>
        <v>-6</v>
      </c>
      <c r="BK104" s="41">
        <f t="shared" si="110"/>
        <v>12.007</v>
      </c>
      <c r="BL104" s="41">
        <f t="shared" si="111"/>
        <v>-3</v>
      </c>
      <c r="BM104" s="41">
        <v>18</v>
      </c>
      <c r="BN104" s="41">
        <v>8</v>
      </c>
      <c r="BO104" s="41">
        <v>588</v>
      </c>
      <c r="BP104" s="41">
        <f t="shared" si="127"/>
        <v>-10</v>
      </c>
      <c r="BQ104" s="41">
        <f t="shared" ref="BQ104:BQ111" si="136">BO104*0.05</f>
        <v>29.4</v>
      </c>
      <c r="BR104" s="41">
        <f t="shared" ref="BR104:BR112" si="137">BP104*1</f>
        <v>-10</v>
      </c>
      <c r="BS104" s="26">
        <v>11</v>
      </c>
      <c r="BT104" s="101">
        <v>1</v>
      </c>
      <c r="BU104" s="101">
        <f t="shared" si="128"/>
        <v>-10</v>
      </c>
      <c r="BV104" s="101">
        <f>BU104*1</f>
        <v>-10</v>
      </c>
      <c r="BW104" s="101">
        <f t="shared" si="129"/>
        <v>513.74</v>
      </c>
      <c r="BX104" s="101">
        <f t="shared" si="130"/>
        <v>-148</v>
      </c>
    </row>
    <row r="105" s="71" customFormat="1" customHeight="1" spans="1:76">
      <c r="A105" s="25">
        <v>103</v>
      </c>
      <c r="B105" s="25">
        <v>587</v>
      </c>
      <c r="C105" s="81" t="s">
        <v>191</v>
      </c>
      <c r="D105" s="25" t="s">
        <v>89</v>
      </c>
      <c r="E105" s="25" t="s">
        <v>187</v>
      </c>
      <c r="F105" s="26">
        <v>95</v>
      </c>
      <c r="G105" s="82">
        <v>47</v>
      </c>
      <c r="H105" s="82">
        <f t="shared" si="116"/>
        <v>-48</v>
      </c>
      <c r="I105" s="82">
        <v>2591.24</v>
      </c>
      <c r="J105" s="82">
        <f t="shared" si="131"/>
        <v>77.7372</v>
      </c>
      <c r="K105" s="82">
        <f t="shared" si="132"/>
        <v>-48</v>
      </c>
      <c r="L105" s="26">
        <v>18</v>
      </c>
      <c r="M105" s="89">
        <v>3</v>
      </c>
      <c r="N105" s="26">
        <f t="shared" si="117"/>
        <v>-15</v>
      </c>
      <c r="O105" s="26">
        <v>336</v>
      </c>
      <c r="P105" s="26">
        <f>O105*0.03</f>
        <v>10.08</v>
      </c>
      <c r="Q105" s="26">
        <f>N105*1</f>
        <v>-15</v>
      </c>
      <c r="R105" s="26">
        <v>5</v>
      </c>
      <c r="S105" s="26">
        <v>6</v>
      </c>
      <c r="T105" s="26">
        <v>296.82</v>
      </c>
      <c r="U105" s="26">
        <v>160</v>
      </c>
      <c r="V105" s="26">
        <f t="shared" si="118"/>
        <v>1</v>
      </c>
      <c r="W105" s="26">
        <f>T105*0.04+U105*0.03</f>
        <v>16.6728</v>
      </c>
      <c r="X105" s="26"/>
      <c r="Y105" s="26">
        <v>8</v>
      </c>
      <c r="Z105" s="26">
        <v>12</v>
      </c>
      <c r="AA105" s="26">
        <f t="shared" si="119"/>
        <v>4</v>
      </c>
      <c r="AB105" s="26"/>
      <c r="AC105" s="26">
        <v>5</v>
      </c>
      <c r="AD105" s="92">
        <v>6</v>
      </c>
      <c r="AE105" s="26">
        <v>87</v>
      </c>
      <c r="AF105" s="26">
        <f t="shared" si="120"/>
        <v>1</v>
      </c>
      <c r="AG105" s="26">
        <f t="shared" si="133"/>
        <v>6</v>
      </c>
      <c r="AH105" s="26"/>
      <c r="AI105" s="26">
        <v>5</v>
      </c>
      <c r="AJ105" s="26">
        <v>3</v>
      </c>
      <c r="AK105" s="26">
        <v>240</v>
      </c>
      <c r="AL105" s="26">
        <f t="shared" si="121"/>
        <v>-2</v>
      </c>
      <c r="AM105" s="26">
        <f t="shared" si="114"/>
        <v>4.8</v>
      </c>
      <c r="AN105" s="26">
        <f t="shared" si="115"/>
        <v>-1</v>
      </c>
      <c r="AO105" s="22">
        <v>1346</v>
      </c>
      <c r="AP105" s="26">
        <v>2009.53</v>
      </c>
      <c r="AQ105" s="26">
        <v>76</v>
      </c>
      <c r="AR105" s="26">
        <f t="shared" si="122"/>
        <v>663.53</v>
      </c>
      <c r="AS105" s="26">
        <f t="shared" si="123"/>
        <v>76</v>
      </c>
      <c r="AT105" s="22"/>
      <c r="AU105" s="41">
        <v>10</v>
      </c>
      <c r="AV105" s="41">
        <v>1</v>
      </c>
      <c r="AW105" s="98">
        <v>24.8</v>
      </c>
      <c r="AX105" s="41">
        <f t="shared" si="124"/>
        <v>-9</v>
      </c>
      <c r="AY105" s="41">
        <f t="shared" si="134"/>
        <v>0.744</v>
      </c>
      <c r="AZ105" s="41">
        <f t="shared" si="135"/>
        <v>-4.5</v>
      </c>
      <c r="BA105" s="41">
        <v>4</v>
      </c>
      <c r="BB105" s="98">
        <v>0</v>
      </c>
      <c r="BC105" s="98">
        <v>0</v>
      </c>
      <c r="BD105" s="98">
        <f t="shared" si="125"/>
        <v>-4</v>
      </c>
      <c r="BE105" s="98">
        <f>BC105*0.04</f>
        <v>0</v>
      </c>
      <c r="BF105" s="98">
        <f>BD105*0.5</f>
        <v>-2</v>
      </c>
      <c r="BG105" s="41">
        <v>16</v>
      </c>
      <c r="BH105" s="41">
        <v>6</v>
      </c>
      <c r="BI105" s="41">
        <v>142.2</v>
      </c>
      <c r="BJ105" s="41">
        <f t="shared" si="126"/>
        <v>-10</v>
      </c>
      <c r="BK105" s="41">
        <f t="shared" si="110"/>
        <v>7.11</v>
      </c>
      <c r="BL105" s="41">
        <f t="shared" si="111"/>
        <v>-5</v>
      </c>
      <c r="BM105" s="41">
        <v>16</v>
      </c>
      <c r="BN105" s="41">
        <v>3</v>
      </c>
      <c r="BO105" s="41">
        <v>196.01</v>
      </c>
      <c r="BP105" s="41">
        <f t="shared" si="127"/>
        <v>-13</v>
      </c>
      <c r="BQ105" s="41">
        <f t="shared" si="136"/>
        <v>9.8005</v>
      </c>
      <c r="BR105" s="41">
        <f t="shared" si="137"/>
        <v>-13</v>
      </c>
      <c r="BS105" s="26">
        <v>11</v>
      </c>
      <c r="BT105" s="101">
        <v>1</v>
      </c>
      <c r="BU105" s="101">
        <f t="shared" si="128"/>
        <v>-10</v>
      </c>
      <c r="BV105" s="101">
        <f>BU105*1</f>
        <v>-10</v>
      </c>
      <c r="BW105" s="101">
        <f t="shared" si="129"/>
        <v>208.94</v>
      </c>
      <c r="BX105" s="101">
        <f t="shared" si="130"/>
        <v>-99</v>
      </c>
    </row>
    <row r="106" s="71" customFormat="1" customHeight="1" spans="1:76">
      <c r="A106" s="25">
        <v>104</v>
      </c>
      <c r="B106" s="25">
        <v>101453</v>
      </c>
      <c r="C106" s="81" t="s">
        <v>192</v>
      </c>
      <c r="D106" s="25" t="s">
        <v>89</v>
      </c>
      <c r="E106" s="25" t="s">
        <v>187</v>
      </c>
      <c r="F106" s="26">
        <v>133</v>
      </c>
      <c r="G106" s="82">
        <v>108</v>
      </c>
      <c r="H106" s="82">
        <f t="shared" si="116"/>
        <v>-25</v>
      </c>
      <c r="I106" s="82">
        <v>6154.16</v>
      </c>
      <c r="J106" s="82">
        <f t="shared" si="131"/>
        <v>184.6248</v>
      </c>
      <c r="K106" s="82">
        <f t="shared" si="132"/>
        <v>-25</v>
      </c>
      <c r="L106" s="26">
        <v>18</v>
      </c>
      <c r="M106" s="89">
        <v>22</v>
      </c>
      <c r="N106" s="26">
        <f t="shared" si="117"/>
        <v>4</v>
      </c>
      <c r="O106" s="26">
        <v>2016</v>
      </c>
      <c r="P106" s="26">
        <f>O106*0.04</f>
        <v>80.64</v>
      </c>
      <c r="Q106" s="26"/>
      <c r="R106" s="26">
        <v>5</v>
      </c>
      <c r="S106" s="26">
        <v>10</v>
      </c>
      <c r="T106" s="26">
        <v>534</v>
      </c>
      <c r="U106" s="26">
        <v>234</v>
      </c>
      <c r="V106" s="26">
        <f t="shared" si="118"/>
        <v>5</v>
      </c>
      <c r="W106" s="26">
        <f>T106*0.04+U106*0.03</f>
        <v>28.38</v>
      </c>
      <c r="X106" s="26"/>
      <c r="Y106" s="26">
        <v>5</v>
      </c>
      <c r="Z106" s="26">
        <v>3</v>
      </c>
      <c r="AA106" s="26">
        <f t="shared" si="119"/>
        <v>-2</v>
      </c>
      <c r="AB106" s="26">
        <f>AA106*2</f>
        <v>-4</v>
      </c>
      <c r="AC106" s="26">
        <v>8</v>
      </c>
      <c r="AD106" s="92">
        <v>14</v>
      </c>
      <c r="AE106" s="26">
        <v>204.72</v>
      </c>
      <c r="AF106" s="26">
        <f t="shared" si="120"/>
        <v>6</v>
      </c>
      <c r="AG106" s="26">
        <f t="shared" si="133"/>
        <v>14</v>
      </c>
      <c r="AH106" s="26"/>
      <c r="AI106" s="26">
        <v>5</v>
      </c>
      <c r="AJ106" s="26">
        <v>2</v>
      </c>
      <c r="AK106" s="26">
        <v>168</v>
      </c>
      <c r="AL106" s="26">
        <f t="shared" si="121"/>
        <v>-3</v>
      </c>
      <c r="AM106" s="26">
        <f t="shared" si="114"/>
        <v>3.36</v>
      </c>
      <c r="AN106" s="26">
        <f t="shared" si="115"/>
        <v>-1.5</v>
      </c>
      <c r="AO106" s="22">
        <v>2117</v>
      </c>
      <c r="AP106" s="26">
        <v>3538.25</v>
      </c>
      <c r="AQ106" s="26">
        <v>180</v>
      </c>
      <c r="AR106" s="26">
        <f t="shared" si="122"/>
        <v>1421.25</v>
      </c>
      <c r="AS106" s="26">
        <f t="shared" si="123"/>
        <v>180</v>
      </c>
      <c r="AT106" s="22"/>
      <c r="AU106" s="41">
        <v>10</v>
      </c>
      <c r="AV106" s="41">
        <v>1</v>
      </c>
      <c r="AW106" s="98">
        <v>14.19</v>
      </c>
      <c r="AX106" s="41">
        <f t="shared" si="124"/>
        <v>-9</v>
      </c>
      <c r="AY106" s="41">
        <f t="shared" si="134"/>
        <v>0.4257</v>
      </c>
      <c r="AZ106" s="41">
        <f t="shared" si="135"/>
        <v>-4.5</v>
      </c>
      <c r="BA106" s="41">
        <v>6</v>
      </c>
      <c r="BB106" s="98">
        <v>5</v>
      </c>
      <c r="BC106" s="98">
        <v>325.81</v>
      </c>
      <c r="BD106" s="98">
        <f t="shared" si="125"/>
        <v>-1</v>
      </c>
      <c r="BE106" s="98">
        <f>BC106*0.04</f>
        <v>13.0324</v>
      </c>
      <c r="BF106" s="98">
        <f>BD106*0.5</f>
        <v>-0.5</v>
      </c>
      <c r="BG106" s="41">
        <v>16</v>
      </c>
      <c r="BH106" s="41">
        <v>10</v>
      </c>
      <c r="BI106" s="41">
        <v>224.78</v>
      </c>
      <c r="BJ106" s="41">
        <f t="shared" si="126"/>
        <v>-6</v>
      </c>
      <c r="BK106" s="41">
        <f t="shared" si="110"/>
        <v>11.239</v>
      </c>
      <c r="BL106" s="41">
        <f t="shared" si="111"/>
        <v>-3</v>
      </c>
      <c r="BM106" s="41">
        <v>16</v>
      </c>
      <c r="BN106" s="41">
        <v>15</v>
      </c>
      <c r="BO106" s="41">
        <v>1327.9</v>
      </c>
      <c r="BP106" s="41">
        <f t="shared" si="127"/>
        <v>-1</v>
      </c>
      <c r="BQ106" s="41">
        <f t="shared" si="136"/>
        <v>66.395</v>
      </c>
      <c r="BR106" s="41">
        <f t="shared" si="137"/>
        <v>-1</v>
      </c>
      <c r="BS106" s="26">
        <v>11</v>
      </c>
      <c r="BT106" s="101">
        <v>7</v>
      </c>
      <c r="BU106" s="101">
        <f t="shared" si="128"/>
        <v>-4</v>
      </c>
      <c r="BV106" s="101">
        <f>BU106*1</f>
        <v>-4</v>
      </c>
      <c r="BW106" s="101">
        <f t="shared" si="129"/>
        <v>582.1</v>
      </c>
      <c r="BX106" s="101">
        <f t="shared" si="130"/>
        <v>-44</v>
      </c>
    </row>
    <row r="107" s="71" customFormat="1" customHeight="1" spans="1:76">
      <c r="A107" s="25">
        <v>105</v>
      </c>
      <c r="B107" s="25">
        <v>104428</v>
      </c>
      <c r="C107" s="81" t="s">
        <v>193</v>
      </c>
      <c r="D107" s="25" t="s">
        <v>89</v>
      </c>
      <c r="E107" s="25" t="s">
        <v>187</v>
      </c>
      <c r="F107" s="26">
        <v>98</v>
      </c>
      <c r="G107" s="82">
        <v>76</v>
      </c>
      <c r="H107" s="82">
        <f t="shared" si="116"/>
        <v>-22</v>
      </c>
      <c r="I107" s="82">
        <v>4075</v>
      </c>
      <c r="J107" s="82">
        <f t="shared" si="131"/>
        <v>122.25</v>
      </c>
      <c r="K107" s="82">
        <f t="shared" si="132"/>
        <v>-22</v>
      </c>
      <c r="L107" s="26">
        <v>15</v>
      </c>
      <c r="M107" s="89">
        <v>20</v>
      </c>
      <c r="N107" s="26">
        <f t="shared" si="117"/>
        <v>5</v>
      </c>
      <c r="O107" s="26">
        <v>1680</v>
      </c>
      <c r="P107" s="26">
        <f>O107*0.04</f>
        <v>67.2</v>
      </c>
      <c r="Q107" s="26"/>
      <c r="R107" s="26">
        <v>5</v>
      </c>
      <c r="S107" s="26">
        <v>2</v>
      </c>
      <c r="T107" s="26">
        <v>135.44</v>
      </c>
      <c r="U107" s="26">
        <v>0</v>
      </c>
      <c r="V107" s="26">
        <f t="shared" si="118"/>
        <v>-3</v>
      </c>
      <c r="W107" s="26">
        <f>T107*0.03+U107*0.02</f>
        <v>4.0632</v>
      </c>
      <c r="X107" s="26">
        <f>V107*0.5</f>
        <v>-1.5</v>
      </c>
      <c r="Y107" s="26">
        <v>6</v>
      </c>
      <c r="Z107" s="26">
        <v>6</v>
      </c>
      <c r="AA107" s="26">
        <f t="shared" si="119"/>
        <v>0</v>
      </c>
      <c r="AB107" s="26"/>
      <c r="AC107" s="26">
        <v>6</v>
      </c>
      <c r="AD107" s="92">
        <v>4.56</v>
      </c>
      <c r="AE107" s="26">
        <v>70.49</v>
      </c>
      <c r="AF107" s="26">
        <f t="shared" si="120"/>
        <v>-1.44</v>
      </c>
      <c r="AG107" s="26">
        <f>AE107*0.02</f>
        <v>1.4098</v>
      </c>
      <c r="AH107" s="26">
        <f>AF107*0.05</f>
        <v>-0.072</v>
      </c>
      <c r="AI107" s="26">
        <v>5</v>
      </c>
      <c r="AJ107" s="26">
        <v>7</v>
      </c>
      <c r="AK107" s="26">
        <v>616</v>
      </c>
      <c r="AL107" s="26">
        <f t="shared" si="121"/>
        <v>2</v>
      </c>
      <c r="AM107" s="26">
        <f>AK107*0.03</f>
        <v>18.48</v>
      </c>
      <c r="AN107" s="26"/>
      <c r="AO107" s="22">
        <v>1582</v>
      </c>
      <c r="AP107" s="26">
        <v>7522.10000000001</v>
      </c>
      <c r="AQ107" s="26">
        <v>135</v>
      </c>
      <c r="AR107" s="26">
        <f t="shared" si="122"/>
        <v>5940.10000000001</v>
      </c>
      <c r="AS107" s="26">
        <f t="shared" si="123"/>
        <v>135</v>
      </c>
      <c r="AT107" s="22"/>
      <c r="AU107" s="41">
        <v>10</v>
      </c>
      <c r="AV107" s="41">
        <v>6</v>
      </c>
      <c r="AW107" s="98">
        <v>145.08</v>
      </c>
      <c r="AX107" s="41">
        <f t="shared" si="124"/>
        <v>-4</v>
      </c>
      <c r="AY107" s="41">
        <f t="shared" si="134"/>
        <v>4.3524</v>
      </c>
      <c r="AZ107" s="41">
        <f t="shared" si="135"/>
        <v>-2</v>
      </c>
      <c r="BA107" s="41">
        <v>4</v>
      </c>
      <c r="BB107" s="98">
        <v>2</v>
      </c>
      <c r="BC107" s="98">
        <v>130</v>
      </c>
      <c r="BD107" s="98">
        <f t="shared" si="125"/>
        <v>-2</v>
      </c>
      <c r="BE107" s="98">
        <f>BC107*0.04</f>
        <v>5.2</v>
      </c>
      <c r="BF107" s="98">
        <f>BD107*0.5</f>
        <v>-1</v>
      </c>
      <c r="BG107" s="41">
        <v>16</v>
      </c>
      <c r="BH107" s="41">
        <v>10</v>
      </c>
      <c r="BI107" s="41">
        <v>234.83</v>
      </c>
      <c r="BJ107" s="41">
        <f t="shared" si="126"/>
        <v>-6</v>
      </c>
      <c r="BK107" s="41">
        <f t="shared" si="110"/>
        <v>11.7415</v>
      </c>
      <c r="BL107" s="41">
        <f t="shared" si="111"/>
        <v>-3</v>
      </c>
      <c r="BM107" s="41">
        <v>22</v>
      </c>
      <c r="BN107" s="41">
        <v>21</v>
      </c>
      <c r="BO107" s="41">
        <v>1470</v>
      </c>
      <c r="BP107" s="41">
        <f t="shared" si="127"/>
        <v>-1</v>
      </c>
      <c r="BQ107" s="41">
        <f t="shared" si="136"/>
        <v>73.5</v>
      </c>
      <c r="BR107" s="41">
        <f t="shared" si="137"/>
        <v>-1</v>
      </c>
      <c r="BS107" s="26">
        <v>11</v>
      </c>
      <c r="BT107" s="101">
        <v>17</v>
      </c>
      <c r="BU107" s="101">
        <f t="shared" si="128"/>
        <v>6</v>
      </c>
      <c r="BV107" s="101"/>
      <c r="BW107" s="101">
        <f t="shared" si="129"/>
        <v>443.2</v>
      </c>
      <c r="BX107" s="101">
        <f t="shared" si="130"/>
        <v>-31</v>
      </c>
    </row>
    <row r="108" s="71" customFormat="1" customHeight="1" spans="1:76">
      <c r="A108" s="25">
        <v>106</v>
      </c>
      <c r="B108" s="25">
        <v>56</v>
      </c>
      <c r="C108" s="81" t="s">
        <v>194</v>
      </c>
      <c r="D108" s="25" t="s">
        <v>97</v>
      </c>
      <c r="E108" s="25" t="s">
        <v>187</v>
      </c>
      <c r="F108" s="26">
        <v>68</v>
      </c>
      <c r="G108" s="82">
        <v>10</v>
      </c>
      <c r="H108" s="82">
        <f t="shared" si="116"/>
        <v>-58</v>
      </c>
      <c r="I108" s="82">
        <v>552</v>
      </c>
      <c r="J108" s="82">
        <f t="shared" si="131"/>
        <v>16.56</v>
      </c>
      <c r="K108" s="82">
        <f t="shared" si="132"/>
        <v>-58</v>
      </c>
      <c r="L108" s="26">
        <v>13</v>
      </c>
      <c r="M108" s="89">
        <v>1</v>
      </c>
      <c r="N108" s="26">
        <f t="shared" si="117"/>
        <v>-12</v>
      </c>
      <c r="O108" s="26">
        <v>96.45</v>
      </c>
      <c r="P108" s="26">
        <f t="shared" ref="P108:P117" si="138">O108*0.03</f>
        <v>2.8935</v>
      </c>
      <c r="Q108" s="26">
        <f t="shared" ref="Q108:Q117" si="139">N108*1</f>
        <v>-12</v>
      </c>
      <c r="R108" s="26">
        <v>5</v>
      </c>
      <c r="S108" s="26">
        <v>0</v>
      </c>
      <c r="T108" s="26">
        <v>0</v>
      </c>
      <c r="U108" s="26">
        <v>0</v>
      </c>
      <c r="V108" s="26">
        <f t="shared" si="118"/>
        <v>-5</v>
      </c>
      <c r="W108" s="26">
        <f>T108*0.03+U108*0.02</f>
        <v>0</v>
      </c>
      <c r="X108" s="26">
        <f>V108*0.5</f>
        <v>-2.5</v>
      </c>
      <c r="Y108" s="26">
        <v>6</v>
      </c>
      <c r="Z108" s="26">
        <v>0</v>
      </c>
      <c r="AA108" s="26">
        <f t="shared" si="119"/>
        <v>-6</v>
      </c>
      <c r="AB108" s="26">
        <f>AA108*2</f>
        <v>-12</v>
      </c>
      <c r="AC108" s="26">
        <v>4</v>
      </c>
      <c r="AD108" s="92">
        <v>1.2</v>
      </c>
      <c r="AE108" s="26">
        <v>18.7</v>
      </c>
      <c r="AF108" s="26">
        <f t="shared" si="120"/>
        <v>-2.8</v>
      </c>
      <c r="AG108" s="26">
        <f>AE108*0.02</f>
        <v>0.374</v>
      </c>
      <c r="AH108" s="26">
        <f>AF108*0.05</f>
        <v>-0.14</v>
      </c>
      <c r="AI108" s="26">
        <v>4</v>
      </c>
      <c r="AJ108" s="26">
        <v>0</v>
      </c>
      <c r="AK108" s="26">
        <v>0</v>
      </c>
      <c r="AL108" s="26">
        <f t="shared" si="121"/>
        <v>-4</v>
      </c>
      <c r="AM108" s="26">
        <f>AK108*0.02</f>
        <v>0</v>
      </c>
      <c r="AN108" s="26">
        <f>AL108*0.5</f>
        <v>-2</v>
      </c>
      <c r="AO108" s="22">
        <v>2790</v>
      </c>
      <c r="AP108" s="26">
        <v>6151.60000000001</v>
      </c>
      <c r="AQ108" s="26">
        <v>319</v>
      </c>
      <c r="AR108" s="26">
        <f t="shared" si="122"/>
        <v>3361.60000000001</v>
      </c>
      <c r="AS108" s="26">
        <f t="shared" si="123"/>
        <v>319</v>
      </c>
      <c r="AT108" s="22"/>
      <c r="AU108" s="41">
        <v>9</v>
      </c>
      <c r="AV108" s="41">
        <v>1</v>
      </c>
      <c r="AW108" s="98">
        <v>24.8</v>
      </c>
      <c r="AX108" s="41">
        <f t="shared" si="124"/>
        <v>-8</v>
      </c>
      <c r="AY108" s="41">
        <f t="shared" si="134"/>
        <v>0.744</v>
      </c>
      <c r="AZ108" s="41">
        <f t="shared" si="135"/>
        <v>-4</v>
      </c>
      <c r="BA108" s="41">
        <v>4</v>
      </c>
      <c r="BB108" s="98">
        <v>0</v>
      </c>
      <c r="BC108" s="98">
        <v>0</v>
      </c>
      <c r="BD108" s="98">
        <f t="shared" si="125"/>
        <v>-4</v>
      </c>
      <c r="BE108" s="98">
        <f>BC108*0.04</f>
        <v>0</v>
      </c>
      <c r="BF108" s="98">
        <f>BD108*0.5</f>
        <v>-2</v>
      </c>
      <c r="BG108" s="41">
        <v>14</v>
      </c>
      <c r="BH108" s="41">
        <v>1</v>
      </c>
      <c r="BI108" s="41">
        <v>26.9</v>
      </c>
      <c r="BJ108" s="41">
        <f t="shared" si="126"/>
        <v>-13</v>
      </c>
      <c r="BK108" s="41">
        <f t="shared" si="110"/>
        <v>1.345</v>
      </c>
      <c r="BL108" s="41">
        <f t="shared" si="111"/>
        <v>-6.5</v>
      </c>
      <c r="BM108" s="41">
        <v>30</v>
      </c>
      <c r="BN108" s="41">
        <v>12</v>
      </c>
      <c r="BO108" s="41">
        <v>882</v>
      </c>
      <c r="BP108" s="41">
        <f t="shared" si="127"/>
        <v>-18</v>
      </c>
      <c r="BQ108" s="41">
        <f t="shared" si="136"/>
        <v>44.1</v>
      </c>
      <c r="BR108" s="41">
        <f t="shared" si="137"/>
        <v>-18</v>
      </c>
      <c r="BS108" s="26">
        <v>9</v>
      </c>
      <c r="BT108" s="101">
        <v>10</v>
      </c>
      <c r="BU108" s="101">
        <f t="shared" si="128"/>
        <v>1</v>
      </c>
      <c r="BV108" s="101"/>
      <c r="BW108" s="101">
        <f t="shared" si="129"/>
        <v>385.02</v>
      </c>
      <c r="BX108" s="101">
        <f t="shared" si="130"/>
        <v>-117</v>
      </c>
    </row>
    <row r="109" s="71" customFormat="1" customHeight="1" spans="1:76">
      <c r="A109" s="25">
        <v>107</v>
      </c>
      <c r="B109" s="25">
        <v>329</v>
      </c>
      <c r="C109" s="81" t="s">
        <v>195</v>
      </c>
      <c r="D109" s="25" t="s">
        <v>97</v>
      </c>
      <c r="E109" s="25" t="s">
        <v>187</v>
      </c>
      <c r="F109" s="26">
        <v>72</v>
      </c>
      <c r="G109" s="82">
        <v>79</v>
      </c>
      <c r="H109" s="82">
        <f t="shared" si="116"/>
        <v>7</v>
      </c>
      <c r="I109" s="82">
        <v>4357</v>
      </c>
      <c r="J109" s="82">
        <f>I109*0.04</f>
        <v>174.28</v>
      </c>
      <c r="K109" s="82"/>
      <c r="L109" s="26">
        <v>13</v>
      </c>
      <c r="M109" s="89">
        <v>0</v>
      </c>
      <c r="N109" s="26">
        <f t="shared" si="117"/>
        <v>-13</v>
      </c>
      <c r="O109" s="26">
        <v>0</v>
      </c>
      <c r="P109" s="26">
        <f t="shared" si="138"/>
        <v>0</v>
      </c>
      <c r="Q109" s="26">
        <f t="shared" si="139"/>
        <v>-13</v>
      </c>
      <c r="R109" s="26">
        <v>8</v>
      </c>
      <c r="S109" s="26">
        <v>6</v>
      </c>
      <c r="T109" s="26">
        <v>304.97</v>
      </c>
      <c r="U109" s="26">
        <v>170</v>
      </c>
      <c r="V109" s="26">
        <f t="shared" si="118"/>
        <v>-2</v>
      </c>
      <c r="W109" s="26">
        <f>T109*0.03+U109*0.02</f>
        <v>12.5491</v>
      </c>
      <c r="X109" s="26">
        <f>V109*0.5</f>
        <v>-1</v>
      </c>
      <c r="Y109" s="26">
        <v>7</v>
      </c>
      <c r="Z109" s="26">
        <v>7</v>
      </c>
      <c r="AA109" s="26">
        <f t="shared" si="119"/>
        <v>0</v>
      </c>
      <c r="AB109" s="26"/>
      <c r="AC109" s="26">
        <v>8</v>
      </c>
      <c r="AD109" s="92">
        <v>9</v>
      </c>
      <c r="AE109" s="26">
        <v>124.09</v>
      </c>
      <c r="AF109" s="26">
        <f t="shared" si="120"/>
        <v>1</v>
      </c>
      <c r="AG109" s="26">
        <f>AD109*1</f>
        <v>9</v>
      </c>
      <c r="AH109" s="26"/>
      <c r="AI109" s="26">
        <v>4</v>
      </c>
      <c r="AJ109" s="26">
        <v>2</v>
      </c>
      <c r="AK109" s="26">
        <v>168</v>
      </c>
      <c r="AL109" s="26">
        <f t="shared" si="121"/>
        <v>-2</v>
      </c>
      <c r="AM109" s="26">
        <f>AK109*0.02</f>
        <v>3.36</v>
      </c>
      <c r="AN109" s="26">
        <f>AL109*0.5</f>
        <v>-1</v>
      </c>
      <c r="AO109" s="22">
        <v>1377</v>
      </c>
      <c r="AP109" s="26">
        <v>1434.07</v>
      </c>
      <c r="AQ109" s="26">
        <v>72</v>
      </c>
      <c r="AR109" s="26">
        <f t="shared" si="122"/>
        <v>57.0699999999999</v>
      </c>
      <c r="AS109" s="26">
        <f t="shared" si="123"/>
        <v>72</v>
      </c>
      <c r="AT109" s="22"/>
      <c r="AU109" s="41">
        <v>9</v>
      </c>
      <c r="AV109" s="41">
        <v>4</v>
      </c>
      <c r="AW109" s="98">
        <v>99.2</v>
      </c>
      <c r="AX109" s="41">
        <f t="shared" si="124"/>
        <v>-5</v>
      </c>
      <c r="AY109" s="41">
        <f t="shared" si="134"/>
        <v>2.976</v>
      </c>
      <c r="AZ109" s="41">
        <f t="shared" si="135"/>
        <v>-2.5</v>
      </c>
      <c r="BA109" s="41">
        <v>4</v>
      </c>
      <c r="BB109" s="98">
        <v>4</v>
      </c>
      <c r="BC109" s="98">
        <v>260</v>
      </c>
      <c r="BD109" s="98">
        <f t="shared" si="125"/>
        <v>0</v>
      </c>
      <c r="BE109" s="98">
        <f>BC109*0.05</f>
        <v>13</v>
      </c>
      <c r="BF109" s="98"/>
      <c r="BG109" s="41">
        <v>14</v>
      </c>
      <c r="BH109" s="41">
        <v>4</v>
      </c>
      <c r="BI109" s="41">
        <v>100.05</v>
      </c>
      <c r="BJ109" s="41">
        <f t="shared" si="126"/>
        <v>-10</v>
      </c>
      <c r="BK109" s="41">
        <f t="shared" si="110"/>
        <v>5.0025</v>
      </c>
      <c r="BL109" s="41">
        <f t="shared" si="111"/>
        <v>-5</v>
      </c>
      <c r="BM109" s="41">
        <v>20</v>
      </c>
      <c r="BN109" s="41">
        <v>17</v>
      </c>
      <c r="BO109" s="41">
        <v>1274</v>
      </c>
      <c r="BP109" s="41">
        <f t="shared" si="127"/>
        <v>-3</v>
      </c>
      <c r="BQ109" s="41">
        <f t="shared" si="136"/>
        <v>63.7</v>
      </c>
      <c r="BR109" s="41">
        <f t="shared" si="137"/>
        <v>-3</v>
      </c>
      <c r="BS109" s="26">
        <v>9</v>
      </c>
      <c r="BT109" s="101">
        <v>14</v>
      </c>
      <c r="BU109" s="101">
        <f t="shared" si="128"/>
        <v>5</v>
      </c>
      <c r="BV109" s="101"/>
      <c r="BW109" s="101">
        <f t="shared" si="129"/>
        <v>355.87</v>
      </c>
      <c r="BX109" s="101">
        <f t="shared" si="130"/>
        <v>-26</v>
      </c>
    </row>
    <row r="110" s="71" customFormat="1" customHeight="1" spans="1:76">
      <c r="A110" s="25">
        <v>108</v>
      </c>
      <c r="B110" s="25">
        <v>351</v>
      </c>
      <c r="C110" s="81" t="s">
        <v>196</v>
      </c>
      <c r="D110" s="25" t="s">
        <v>97</v>
      </c>
      <c r="E110" s="25" t="s">
        <v>187</v>
      </c>
      <c r="F110" s="26">
        <v>79</v>
      </c>
      <c r="G110" s="82">
        <v>18</v>
      </c>
      <c r="H110" s="82">
        <f t="shared" si="116"/>
        <v>-61</v>
      </c>
      <c r="I110" s="82">
        <v>966</v>
      </c>
      <c r="J110" s="82">
        <f>I110*0.03</f>
        <v>28.98</v>
      </c>
      <c r="K110" s="82">
        <f>H110*1</f>
        <v>-61</v>
      </c>
      <c r="L110" s="26">
        <v>15</v>
      </c>
      <c r="M110" s="89">
        <v>4</v>
      </c>
      <c r="N110" s="26">
        <f t="shared" si="117"/>
        <v>-11</v>
      </c>
      <c r="O110" s="26">
        <v>326.01</v>
      </c>
      <c r="P110" s="26">
        <f t="shared" si="138"/>
        <v>9.7803</v>
      </c>
      <c r="Q110" s="26">
        <f t="shared" si="139"/>
        <v>-11</v>
      </c>
      <c r="R110" s="26">
        <v>5</v>
      </c>
      <c r="S110" s="26">
        <v>2</v>
      </c>
      <c r="T110" s="26">
        <v>70</v>
      </c>
      <c r="U110" s="26">
        <v>70</v>
      </c>
      <c r="V110" s="26">
        <f t="shared" si="118"/>
        <v>-3</v>
      </c>
      <c r="W110" s="26">
        <f>T110*0.03+U110*0.02</f>
        <v>3.5</v>
      </c>
      <c r="X110" s="26">
        <f>V110*0.5</f>
        <v>-1.5</v>
      </c>
      <c r="Y110" s="26">
        <v>6</v>
      </c>
      <c r="Z110" s="26">
        <v>5</v>
      </c>
      <c r="AA110" s="26">
        <f t="shared" si="119"/>
        <v>-1</v>
      </c>
      <c r="AB110" s="26">
        <f>AA110*2</f>
        <v>-2</v>
      </c>
      <c r="AC110" s="26">
        <v>4</v>
      </c>
      <c r="AD110" s="92">
        <v>6</v>
      </c>
      <c r="AE110" s="26">
        <v>57.22</v>
      </c>
      <c r="AF110" s="26">
        <f t="shared" si="120"/>
        <v>2</v>
      </c>
      <c r="AG110" s="26">
        <f>AD110*1</f>
        <v>6</v>
      </c>
      <c r="AH110" s="26"/>
      <c r="AI110" s="26">
        <v>4</v>
      </c>
      <c r="AJ110" s="26">
        <v>4</v>
      </c>
      <c r="AK110" s="26">
        <v>336</v>
      </c>
      <c r="AL110" s="26">
        <f t="shared" si="121"/>
        <v>0</v>
      </c>
      <c r="AM110" s="26">
        <f>AK110*0.03</f>
        <v>10.08</v>
      </c>
      <c r="AN110" s="26"/>
      <c r="AO110" s="22">
        <v>1210</v>
      </c>
      <c r="AP110" s="26">
        <v>793.86</v>
      </c>
      <c r="AQ110" s="26">
        <v>38</v>
      </c>
      <c r="AR110" s="26">
        <f t="shared" si="122"/>
        <v>-416.14</v>
      </c>
      <c r="AS110" s="26">
        <f t="shared" si="123"/>
        <v>38</v>
      </c>
      <c r="AT110" s="26">
        <f>AR110*0.05</f>
        <v>-20.807</v>
      </c>
      <c r="AU110" s="41">
        <v>9</v>
      </c>
      <c r="AV110" s="41">
        <v>2</v>
      </c>
      <c r="AW110" s="98">
        <v>45.08</v>
      </c>
      <c r="AX110" s="41">
        <f t="shared" si="124"/>
        <v>-7</v>
      </c>
      <c r="AY110" s="41">
        <f t="shared" si="134"/>
        <v>1.3524</v>
      </c>
      <c r="AZ110" s="41">
        <f t="shared" si="135"/>
        <v>-3.5</v>
      </c>
      <c r="BA110" s="41">
        <v>4</v>
      </c>
      <c r="BB110" s="98">
        <v>0</v>
      </c>
      <c r="BC110" s="98">
        <v>0</v>
      </c>
      <c r="BD110" s="98">
        <f t="shared" si="125"/>
        <v>-4</v>
      </c>
      <c r="BE110" s="98">
        <f>BC110*0.04</f>
        <v>0</v>
      </c>
      <c r="BF110" s="98">
        <f>BD110*0.5</f>
        <v>-2</v>
      </c>
      <c r="BG110" s="41">
        <v>14</v>
      </c>
      <c r="BH110" s="41">
        <v>1</v>
      </c>
      <c r="BI110" s="41">
        <v>26.9</v>
      </c>
      <c r="BJ110" s="41">
        <f t="shared" si="126"/>
        <v>-13</v>
      </c>
      <c r="BK110" s="41">
        <f t="shared" si="110"/>
        <v>1.345</v>
      </c>
      <c r="BL110" s="41">
        <f t="shared" si="111"/>
        <v>-6.5</v>
      </c>
      <c r="BM110" s="41">
        <v>14</v>
      </c>
      <c r="BN110" s="41">
        <v>0</v>
      </c>
      <c r="BO110" s="41">
        <v>0</v>
      </c>
      <c r="BP110" s="41">
        <f t="shared" si="127"/>
        <v>-14</v>
      </c>
      <c r="BQ110" s="41">
        <f t="shared" si="136"/>
        <v>0</v>
      </c>
      <c r="BR110" s="41">
        <f t="shared" si="137"/>
        <v>-14</v>
      </c>
      <c r="BS110" s="26">
        <v>9</v>
      </c>
      <c r="BT110" s="101">
        <v>7</v>
      </c>
      <c r="BU110" s="101">
        <f t="shared" si="128"/>
        <v>-2</v>
      </c>
      <c r="BV110" s="101">
        <f>BU110*1</f>
        <v>-2</v>
      </c>
      <c r="BW110" s="101">
        <f t="shared" si="129"/>
        <v>99.04</v>
      </c>
      <c r="BX110" s="101">
        <f t="shared" si="130"/>
        <v>-124</v>
      </c>
    </row>
    <row r="111" s="71" customFormat="1" customHeight="1" spans="1:76">
      <c r="A111" s="25">
        <v>109</v>
      </c>
      <c r="B111" s="25">
        <v>704</v>
      </c>
      <c r="C111" s="81" t="s">
        <v>197</v>
      </c>
      <c r="D111" s="25" t="s">
        <v>97</v>
      </c>
      <c r="E111" s="25" t="s">
        <v>187</v>
      </c>
      <c r="F111" s="26">
        <v>72</v>
      </c>
      <c r="G111" s="82">
        <v>27</v>
      </c>
      <c r="H111" s="82">
        <f t="shared" si="116"/>
        <v>-45</v>
      </c>
      <c r="I111" s="82">
        <v>1534</v>
      </c>
      <c r="J111" s="82">
        <f>I111*0.03</f>
        <v>46.02</v>
      </c>
      <c r="K111" s="82">
        <f>H111*1</f>
        <v>-45</v>
      </c>
      <c r="L111" s="26">
        <v>13</v>
      </c>
      <c r="M111" s="89">
        <v>3</v>
      </c>
      <c r="N111" s="26">
        <f t="shared" si="117"/>
        <v>-10</v>
      </c>
      <c r="O111" s="26">
        <v>336</v>
      </c>
      <c r="P111" s="26">
        <f t="shared" si="138"/>
        <v>10.08</v>
      </c>
      <c r="Q111" s="26">
        <f t="shared" si="139"/>
        <v>-10</v>
      </c>
      <c r="R111" s="26">
        <v>4</v>
      </c>
      <c r="S111" s="26">
        <v>12</v>
      </c>
      <c r="T111" s="26">
        <v>550</v>
      </c>
      <c r="U111" s="26">
        <v>400</v>
      </c>
      <c r="V111" s="26">
        <f t="shared" si="118"/>
        <v>8</v>
      </c>
      <c r="W111" s="26">
        <f>T111*0.04+U111*0.03</f>
        <v>34</v>
      </c>
      <c r="X111" s="26"/>
      <c r="Y111" s="26">
        <v>8</v>
      </c>
      <c r="Z111" s="26">
        <v>16</v>
      </c>
      <c r="AA111" s="26">
        <f t="shared" si="119"/>
        <v>8</v>
      </c>
      <c r="AB111" s="26"/>
      <c r="AC111" s="26">
        <v>5</v>
      </c>
      <c r="AD111" s="92">
        <v>7.2</v>
      </c>
      <c r="AE111" s="26">
        <v>105.96</v>
      </c>
      <c r="AF111" s="26">
        <f t="shared" si="120"/>
        <v>2.2</v>
      </c>
      <c r="AG111" s="26">
        <f>AD111*1</f>
        <v>7.2</v>
      </c>
      <c r="AH111" s="26"/>
      <c r="AI111" s="26">
        <v>4</v>
      </c>
      <c r="AJ111" s="26">
        <v>1</v>
      </c>
      <c r="AK111" s="26">
        <v>112</v>
      </c>
      <c r="AL111" s="26">
        <f t="shared" si="121"/>
        <v>-3</v>
      </c>
      <c r="AM111" s="26">
        <f>AK111*0.02</f>
        <v>2.24</v>
      </c>
      <c r="AN111" s="26">
        <f>AL111*0.5</f>
        <v>-1.5</v>
      </c>
      <c r="AO111" s="22">
        <v>1208</v>
      </c>
      <c r="AP111" s="26">
        <v>1276.93</v>
      </c>
      <c r="AQ111" s="26">
        <v>55</v>
      </c>
      <c r="AR111" s="26">
        <f t="shared" si="122"/>
        <v>68.9300000000001</v>
      </c>
      <c r="AS111" s="26">
        <f t="shared" si="123"/>
        <v>55</v>
      </c>
      <c r="AT111" s="22"/>
      <c r="AU111" s="41">
        <v>9</v>
      </c>
      <c r="AV111" s="41">
        <v>5</v>
      </c>
      <c r="AW111" s="98">
        <v>124</v>
      </c>
      <c r="AX111" s="41">
        <f t="shared" si="124"/>
        <v>-4</v>
      </c>
      <c r="AY111" s="41">
        <f t="shared" si="134"/>
        <v>3.72</v>
      </c>
      <c r="AZ111" s="41">
        <f t="shared" si="135"/>
        <v>-2</v>
      </c>
      <c r="BA111" s="41">
        <v>4</v>
      </c>
      <c r="BB111" s="98">
        <v>3</v>
      </c>
      <c r="BC111" s="98">
        <v>198</v>
      </c>
      <c r="BD111" s="98">
        <f t="shared" si="125"/>
        <v>-1</v>
      </c>
      <c r="BE111" s="98">
        <f>BC111*0.04</f>
        <v>7.92</v>
      </c>
      <c r="BF111" s="98">
        <f>BD111*0.5</f>
        <v>-0.5</v>
      </c>
      <c r="BG111" s="41">
        <v>14</v>
      </c>
      <c r="BH111" s="41">
        <v>6</v>
      </c>
      <c r="BI111" s="41">
        <v>150</v>
      </c>
      <c r="BJ111" s="41">
        <f t="shared" si="126"/>
        <v>-8</v>
      </c>
      <c r="BK111" s="41">
        <f t="shared" si="110"/>
        <v>7.5</v>
      </c>
      <c r="BL111" s="41">
        <f t="shared" si="111"/>
        <v>-4</v>
      </c>
      <c r="BM111" s="41">
        <v>14</v>
      </c>
      <c r="BN111" s="41">
        <v>9</v>
      </c>
      <c r="BO111" s="41">
        <v>673</v>
      </c>
      <c r="BP111" s="41">
        <f t="shared" si="127"/>
        <v>-5</v>
      </c>
      <c r="BQ111" s="41">
        <f t="shared" si="136"/>
        <v>33.65</v>
      </c>
      <c r="BR111" s="41">
        <f t="shared" si="137"/>
        <v>-5</v>
      </c>
      <c r="BS111" s="26">
        <v>9</v>
      </c>
      <c r="BT111" s="101">
        <v>12</v>
      </c>
      <c r="BU111" s="101">
        <f t="shared" si="128"/>
        <v>3</v>
      </c>
      <c r="BV111" s="101"/>
      <c r="BW111" s="101">
        <f t="shared" si="129"/>
        <v>207.33</v>
      </c>
      <c r="BX111" s="101">
        <f t="shared" si="130"/>
        <v>-68</v>
      </c>
    </row>
    <row r="112" s="71" customFormat="1" customHeight="1" spans="1:76">
      <c r="A112" s="25">
        <v>110</v>
      </c>
      <c r="B112" s="25">
        <v>706</v>
      </c>
      <c r="C112" s="81" t="s">
        <v>198</v>
      </c>
      <c r="D112" s="25" t="s">
        <v>97</v>
      </c>
      <c r="E112" s="25" t="s">
        <v>187</v>
      </c>
      <c r="F112" s="26">
        <v>81</v>
      </c>
      <c r="G112" s="82">
        <v>70</v>
      </c>
      <c r="H112" s="82">
        <f t="shared" si="116"/>
        <v>-11</v>
      </c>
      <c r="I112" s="82">
        <v>3841.35</v>
      </c>
      <c r="J112" s="82">
        <f>I112*0.03</f>
        <v>115.2405</v>
      </c>
      <c r="K112" s="82">
        <f>H112*1</f>
        <v>-11</v>
      </c>
      <c r="L112" s="26">
        <v>14</v>
      </c>
      <c r="M112" s="89">
        <v>5</v>
      </c>
      <c r="N112" s="26">
        <f t="shared" si="117"/>
        <v>-9</v>
      </c>
      <c r="O112" s="26">
        <v>497.3</v>
      </c>
      <c r="P112" s="26">
        <f t="shared" si="138"/>
        <v>14.919</v>
      </c>
      <c r="Q112" s="26">
        <f t="shared" si="139"/>
        <v>-9</v>
      </c>
      <c r="R112" s="26">
        <v>3</v>
      </c>
      <c r="S112" s="26">
        <v>6</v>
      </c>
      <c r="T112" s="26">
        <v>242</v>
      </c>
      <c r="U112" s="26">
        <v>242</v>
      </c>
      <c r="V112" s="26">
        <f t="shared" si="118"/>
        <v>3</v>
      </c>
      <c r="W112" s="26">
        <f>T112*0.04+U112*0.03</f>
        <v>16.94</v>
      </c>
      <c r="X112" s="26"/>
      <c r="Y112" s="26">
        <v>4</v>
      </c>
      <c r="Z112" s="26">
        <v>1</v>
      </c>
      <c r="AA112" s="26">
        <f t="shared" si="119"/>
        <v>-3</v>
      </c>
      <c r="AB112" s="26">
        <f>AA112*2</f>
        <v>-6</v>
      </c>
      <c r="AC112" s="26">
        <v>9</v>
      </c>
      <c r="AD112" s="92">
        <v>8.5</v>
      </c>
      <c r="AE112" s="26">
        <v>128.71</v>
      </c>
      <c r="AF112" s="26">
        <f t="shared" si="120"/>
        <v>-0.5</v>
      </c>
      <c r="AG112" s="26">
        <f>AE112*0.02</f>
        <v>2.5742</v>
      </c>
      <c r="AH112" s="26">
        <f>AF112*0.05</f>
        <v>-0.025</v>
      </c>
      <c r="AI112" s="26">
        <v>4</v>
      </c>
      <c r="AJ112" s="26">
        <v>2</v>
      </c>
      <c r="AK112" s="26">
        <v>224</v>
      </c>
      <c r="AL112" s="26">
        <f t="shared" si="121"/>
        <v>-2</v>
      </c>
      <c r="AM112" s="26">
        <f>AK112*0.02</f>
        <v>4.48</v>
      </c>
      <c r="AN112" s="26">
        <f>AL112*0.5</f>
        <v>-1</v>
      </c>
      <c r="AO112" s="22">
        <v>1212</v>
      </c>
      <c r="AP112" s="26">
        <v>2807.92</v>
      </c>
      <c r="AQ112" s="26">
        <v>124</v>
      </c>
      <c r="AR112" s="26">
        <f t="shared" si="122"/>
        <v>1595.92</v>
      </c>
      <c r="AS112" s="26">
        <f t="shared" si="123"/>
        <v>124</v>
      </c>
      <c r="AT112" s="22"/>
      <c r="AU112" s="41">
        <v>9</v>
      </c>
      <c r="AV112" s="41">
        <v>3</v>
      </c>
      <c r="AW112" s="98">
        <v>71.86</v>
      </c>
      <c r="AX112" s="41">
        <f t="shared" si="124"/>
        <v>-6</v>
      </c>
      <c r="AY112" s="41">
        <f t="shared" si="134"/>
        <v>2.1558</v>
      </c>
      <c r="AZ112" s="41">
        <f t="shared" si="135"/>
        <v>-3</v>
      </c>
      <c r="BA112" s="41">
        <v>4</v>
      </c>
      <c r="BB112" s="98">
        <v>2</v>
      </c>
      <c r="BC112" s="98">
        <v>120.24</v>
      </c>
      <c r="BD112" s="98">
        <f t="shared" si="125"/>
        <v>-2</v>
      </c>
      <c r="BE112" s="98">
        <f>BC112*0.04</f>
        <v>4.8096</v>
      </c>
      <c r="BF112" s="98">
        <f>BD112*0.5</f>
        <v>-1</v>
      </c>
      <c r="BG112" s="41">
        <v>14</v>
      </c>
      <c r="BH112" s="41">
        <v>9</v>
      </c>
      <c r="BI112" s="41">
        <v>197.96</v>
      </c>
      <c r="BJ112" s="41">
        <f t="shared" si="126"/>
        <v>-5</v>
      </c>
      <c r="BK112" s="41">
        <f t="shared" si="110"/>
        <v>9.898</v>
      </c>
      <c r="BL112" s="41">
        <f t="shared" si="111"/>
        <v>-2.5</v>
      </c>
      <c r="BM112" s="41">
        <v>14</v>
      </c>
      <c r="BN112" s="41">
        <v>0</v>
      </c>
      <c r="BO112" s="41">
        <v>0</v>
      </c>
      <c r="BP112" s="41">
        <f t="shared" si="127"/>
        <v>-14</v>
      </c>
      <c r="BQ112" s="41"/>
      <c r="BR112" s="41">
        <f t="shared" si="137"/>
        <v>-14</v>
      </c>
      <c r="BS112" s="26">
        <v>9</v>
      </c>
      <c r="BT112" s="101">
        <v>12</v>
      </c>
      <c r="BU112" s="101">
        <f t="shared" si="128"/>
        <v>3</v>
      </c>
      <c r="BV112" s="101"/>
      <c r="BW112" s="101">
        <f t="shared" si="129"/>
        <v>295.02</v>
      </c>
      <c r="BX112" s="101">
        <f t="shared" si="130"/>
        <v>-48</v>
      </c>
    </row>
    <row r="113" s="71" customFormat="1" customHeight="1" spans="1:76">
      <c r="A113" s="25">
        <v>111</v>
      </c>
      <c r="B113" s="25">
        <v>710</v>
      </c>
      <c r="C113" s="81" t="s">
        <v>199</v>
      </c>
      <c r="D113" s="25" t="s">
        <v>97</v>
      </c>
      <c r="E113" s="25" t="s">
        <v>187</v>
      </c>
      <c r="F113" s="26">
        <v>72</v>
      </c>
      <c r="G113" s="82">
        <v>60</v>
      </c>
      <c r="H113" s="82">
        <f t="shared" si="116"/>
        <v>-12</v>
      </c>
      <c r="I113" s="82">
        <v>3271</v>
      </c>
      <c r="J113" s="82">
        <f>I113*0.03</f>
        <v>98.13</v>
      </c>
      <c r="K113" s="82">
        <f>H113*1</f>
        <v>-12</v>
      </c>
      <c r="L113" s="26">
        <v>13</v>
      </c>
      <c r="M113" s="89">
        <v>0</v>
      </c>
      <c r="N113" s="26">
        <f t="shared" si="117"/>
        <v>-13</v>
      </c>
      <c r="O113" s="26">
        <v>0</v>
      </c>
      <c r="P113" s="26">
        <f t="shared" si="138"/>
        <v>0</v>
      </c>
      <c r="Q113" s="26">
        <f t="shared" si="139"/>
        <v>-13</v>
      </c>
      <c r="R113" s="26">
        <v>6</v>
      </c>
      <c r="S113" s="26">
        <v>3</v>
      </c>
      <c r="T113" s="26">
        <v>160</v>
      </c>
      <c r="U113" s="26">
        <v>85</v>
      </c>
      <c r="V113" s="26">
        <f t="shared" si="118"/>
        <v>-3</v>
      </c>
      <c r="W113" s="26">
        <f>T113*0.03+U113*0.02</f>
        <v>6.5</v>
      </c>
      <c r="X113" s="26">
        <f>V113*0.5</f>
        <v>-1.5</v>
      </c>
      <c r="Y113" s="26">
        <v>4</v>
      </c>
      <c r="Z113" s="26">
        <v>5</v>
      </c>
      <c r="AA113" s="26">
        <f t="shared" si="119"/>
        <v>1</v>
      </c>
      <c r="AB113" s="26"/>
      <c r="AC113" s="26">
        <v>9</v>
      </c>
      <c r="AD113" s="92">
        <v>16</v>
      </c>
      <c r="AE113" s="26">
        <v>235.13</v>
      </c>
      <c r="AF113" s="26">
        <f t="shared" si="120"/>
        <v>7</v>
      </c>
      <c r="AG113" s="26">
        <f>AD113*1</f>
        <v>16</v>
      </c>
      <c r="AH113" s="26"/>
      <c r="AI113" s="26">
        <v>4</v>
      </c>
      <c r="AJ113" s="26">
        <v>2</v>
      </c>
      <c r="AK113" s="26">
        <v>168</v>
      </c>
      <c r="AL113" s="26">
        <f t="shared" si="121"/>
        <v>-2</v>
      </c>
      <c r="AM113" s="26">
        <f>AK113*0.02</f>
        <v>3.36</v>
      </c>
      <c r="AN113" s="26">
        <f>AL113*0.5</f>
        <v>-1</v>
      </c>
      <c r="AO113" s="22">
        <v>1541</v>
      </c>
      <c r="AP113" s="26">
        <v>2355.75</v>
      </c>
      <c r="AQ113" s="26">
        <v>117</v>
      </c>
      <c r="AR113" s="26">
        <f t="shared" si="122"/>
        <v>814.75</v>
      </c>
      <c r="AS113" s="26">
        <f t="shared" si="123"/>
        <v>117</v>
      </c>
      <c r="AT113" s="22"/>
      <c r="AU113" s="41">
        <v>9</v>
      </c>
      <c r="AV113" s="41">
        <v>7</v>
      </c>
      <c r="AW113" s="98">
        <v>173.6</v>
      </c>
      <c r="AX113" s="41">
        <f t="shared" si="124"/>
        <v>-2</v>
      </c>
      <c r="AY113" s="41">
        <f t="shared" si="134"/>
        <v>5.208</v>
      </c>
      <c r="AZ113" s="41">
        <f t="shared" si="135"/>
        <v>-1</v>
      </c>
      <c r="BA113" s="41">
        <v>4</v>
      </c>
      <c r="BB113" s="98">
        <v>4</v>
      </c>
      <c r="BC113" s="98">
        <v>260</v>
      </c>
      <c r="BD113" s="98">
        <f t="shared" si="125"/>
        <v>0</v>
      </c>
      <c r="BE113" s="98">
        <f>BC113*0.05</f>
        <v>13</v>
      </c>
      <c r="BF113" s="98"/>
      <c r="BG113" s="41">
        <v>14</v>
      </c>
      <c r="BH113" s="41">
        <v>10</v>
      </c>
      <c r="BI113" s="41">
        <v>246.06</v>
      </c>
      <c r="BJ113" s="41">
        <f t="shared" si="126"/>
        <v>-4</v>
      </c>
      <c r="BK113" s="41">
        <f t="shared" si="110"/>
        <v>12.303</v>
      </c>
      <c r="BL113" s="41">
        <f t="shared" si="111"/>
        <v>-2</v>
      </c>
      <c r="BM113" s="41">
        <v>14</v>
      </c>
      <c r="BN113" s="41">
        <v>19</v>
      </c>
      <c r="BO113" s="41">
        <v>1354.03</v>
      </c>
      <c r="BP113" s="41">
        <f t="shared" si="127"/>
        <v>5</v>
      </c>
      <c r="BQ113" s="41">
        <f>BO113*0.06</f>
        <v>81.2418</v>
      </c>
      <c r="BR113" s="41"/>
      <c r="BS113" s="26">
        <v>9</v>
      </c>
      <c r="BT113" s="101">
        <v>3</v>
      </c>
      <c r="BU113" s="101">
        <f t="shared" si="128"/>
        <v>-6</v>
      </c>
      <c r="BV113" s="101">
        <f>BU113*1</f>
        <v>-6</v>
      </c>
      <c r="BW113" s="101">
        <f t="shared" si="129"/>
        <v>352.74</v>
      </c>
      <c r="BX113" s="101">
        <f t="shared" si="130"/>
        <v>-37</v>
      </c>
    </row>
    <row r="114" s="71" customFormat="1" customHeight="1" spans="1:76">
      <c r="A114" s="25">
        <v>112</v>
      </c>
      <c r="B114" s="25">
        <v>713</v>
      </c>
      <c r="C114" s="81" t="s">
        <v>200</v>
      </c>
      <c r="D114" s="25" t="s">
        <v>103</v>
      </c>
      <c r="E114" s="25" t="s">
        <v>187</v>
      </c>
      <c r="F114" s="26">
        <v>72</v>
      </c>
      <c r="G114" s="82">
        <v>32</v>
      </c>
      <c r="H114" s="82">
        <f t="shared" si="116"/>
        <v>-40</v>
      </c>
      <c r="I114" s="82">
        <v>1778.95</v>
      </c>
      <c r="J114" s="82">
        <f>I114*0.03</f>
        <v>53.3685</v>
      </c>
      <c r="K114" s="82">
        <f>H114*1</f>
        <v>-40</v>
      </c>
      <c r="L114" s="26">
        <v>13</v>
      </c>
      <c r="M114" s="89">
        <v>0</v>
      </c>
      <c r="N114" s="26">
        <f t="shared" si="117"/>
        <v>-13</v>
      </c>
      <c r="O114" s="26">
        <v>0</v>
      </c>
      <c r="P114" s="26">
        <f t="shared" si="138"/>
        <v>0</v>
      </c>
      <c r="Q114" s="26">
        <f t="shared" si="139"/>
        <v>-13</v>
      </c>
      <c r="R114" s="26">
        <v>6</v>
      </c>
      <c r="S114" s="26">
        <v>4</v>
      </c>
      <c r="T114" s="26">
        <v>140.13</v>
      </c>
      <c r="U114" s="26">
        <v>140.13</v>
      </c>
      <c r="V114" s="26">
        <f t="shared" si="118"/>
        <v>-2</v>
      </c>
      <c r="W114" s="26">
        <f>T114*0.03+U114*0.02</f>
        <v>7.0065</v>
      </c>
      <c r="X114" s="26">
        <f>V114*0.5</f>
        <v>-1</v>
      </c>
      <c r="Y114" s="26">
        <v>6</v>
      </c>
      <c r="Z114" s="26">
        <v>6</v>
      </c>
      <c r="AA114" s="26">
        <f t="shared" si="119"/>
        <v>0</v>
      </c>
      <c r="AB114" s="26"/>
      <c r="AC114" s="26">
        <v>5</v>
      </c>
      <c r="AD114" s="92">
        <v>3</v>
      </c>
      <c r="AE114" s="26">
        <v>41.32</v>
      </c>
      <c r="AF114" s="26">
        <f t="shared" si="120"/>
        <v>-2</v>
      </c>
      <c r="AG114" s="26">
        <f>AE114*0.02</f>
        <v>0.8264</v>
      </c>
      <c r="AH114" s="26">
        <f>AF114*0.05</f>
        <v>-0.1</v>
      </c>
      <c r="AI114" s="26">
        <v>4</v>
      </c>
      <c r="AJ114" s="26">
        <v>1</v>
      </c>
      <c r="AK114" s="26">
        <v>97.63</v>
      </c>
      <c r="AL114" s="26">
        <f t="shared" si="121"/>
        <v>-3</v>
      </c>
      <c r="AM114" s="26">
        <f>AK114*0.02</f>
        <v>1.9526</v>
      </c>
      <c r="AN114" s="26">
        <f>AL114*0.5</f>
        <v>-1.5</v>
      </c>
      <c r="AO114" s="22">
        <v>1348</v>
      </c>
      <c r="AP114" s="26">
        <v>2982.23</v>
      </c>
      <c r="AQ114" s="26">
        <v>140</v>
      </c>
      <c r="AR114" s="26">
        <f t="shared" si="122"/>
        <v>1634.23</v>
      </c>
      <c r="AS114" s="26">
        <f t="shared" si="123"/>
        <v>140</v>
      </c>
      <c r="AT114" s="22"/>
      <c r="AU114" s="41">
        <v>8</v>
      </c>
      <c r="AV114" s="41">
        <v>4</v>
      </c>
      <c r="AW114" s="98">
        <v>89.3</v>
      </c>
      <c r="AX114" s="41">
        <f t="shared" si="124"/>
        <v>-4</v>
      </c>
      <c r="AY114" s="41">
        <f t="shared" si="134"/>
        <v>2.679</v>
      </c>
      <c r="AZ114" s="41">
        <f t="shared" si="135"/>
        <v>-2</v>
      </c>
      <c r="BA114" s="41">
        <v>3</v>
      </c>
      <c r="BB114" s="98">
        <v>1</v>
      </c>
      <c r="BC114" s="98">
        <v>64.19</v>
      </c>
      <c r="BD114" s="98">
        <f t="shared" si="125"/>
        <v>-2</v>
      </c>
      <c r="BE114" s="98">
        <f>BC114*0.04</f>
        <v>2.5676</v>
      </c>
      <c r="BF114" s="98">
        <f>BD114*0.5</f>
        <v>-1</v>
      </c>
      <c r="BG114" s="41">
        <v>13</v>
      </c>
      <c r="BH114" s="41">
        <v>5</v>
      </c>
      <c r="BI114" s="41">
        <v>107.85</v>
      </c>
      <c r="BJ114" s="41">
        <f t="shared" si="126"/>
        <v>-8</v>
      </c>
      <c r="BK114" s="41">
        <f t="shared" si="110"/>
        <v>5.3925</v>
      </c>
      <c r="BL114" s="41">
        <f t="shared" si="111"/>
        <v>-4</v>
      </c>
      <c r="BM114" s="41">
        <v>16</v>
      </c>
      <c r="BN114" s="41">
        <v>4</v>
      </c>
      <c r="BO114" s="41">
        <v>294</v>
      </c>
      <c r="BP114" s="41">
        <f t="shared" si="127"/>
        <v>-12</v>
      </c>
      <c r="BQ114" s="41">
        <f>BO114*0.05</f>
        <v>14.7</v>
      </c>
      <c r="BR114" s="41">
        <f>BP114*1</f>
        <v>-12</v>
      </c>
      <c r="BS114" s="26">
        <v>7</v>
      </c>
      <c r="BT114" s="101">
        <v>7</v>
      </c>
      <c r="BU114" s="101">
        <f t="shared" si="128"/>
        <v>0</v>
      </c>
      <c r="BV114" s="101"/>
      <c r="BW114" s="101">
        <f t="shared" si="129"/>
        <v>228.49</v>
      </c>
      <c r="BX114" s="101">
        <f t="shared" si="130"/>
        <v>-75</v>
      </c>
    </row>
    <row r="115" s="71" customFormat="1" customHeight="1" spans="1:76">
      <c r="A115" s="25">
        <v>113</v>
      </c>
      <c r="B115" s="25">
        <v>738</v>
      </c>
      <c r="C115" s="81" t="s">
        <v>201</v>
      </c>
      <c r="D115" s="25" t="s">
        <v>103</v>
      </c>
      <c r="E115" s="25" t="s">
        <v>187</v>
      </c>
      <c r="F115" s="26">
        <v>60</v>
      </c>
      <c r="G115" s="82">
        <v>61</v>
      </c>
      <c r="H115" s="82">
        <f t="shared" si="116"/>
        <v>1</v>
      </c>
      <c r="I115" s="82">
        <v>3292.01</v>
      </c>
      <c r="J115" s="82">
        <f>I115*0.04</f>
        <v>131.6804</v>
      </c>
      <c r="K115" s="82"/>
      <c r="L115" s="26">
        <v>13</v>
      </c>
      <c r="M115" s="89">
        <v>3</v>
      </c>
      <c r="N115" s="26">
        <f t="shared" si="117"/>
        <v>-10</v>
      </c>
      <c r="O115" s="26">
        <v>324.2</v>
      </c>
      <c r="P115" s="26">
        <f t="shared" si="138"/>
        <v>9.726</v>
      </c>
      <c r="Q115" s="26">
        <f t="shared" si="139"/>
        <v>-10</v>
      </c>
      <c r="R115" s="26">
        <v>5</v>
      </c>
      <c r="S115" s="26">
        <v>0</v>
      </c>
      <c r="T115" s="26">
        <v>0</v>
      </c>
      <c r="U115" s="26">
        <v>0</v>
      </c>
      <c r="V115" s="26">
        <f t="shared" si="118"/>
        <v>-5</v>
      </c>
      <c r="W115" s="26">
        <f>T115*0.03+U115*0.02</f>
        <v>0</v>
      </c>
      <c r="X115" s="26">
        <f>V115*0.5</f>
        <v>-2.5</v>
      </c>
      <c r="Y115" s="26">
        <v>6</v>
      </c>
      <c r="Z115" s="26">
        <v>11</v>
      </c>
      <c r="AA115" s="26">
        <f t="shared" si="119"/>
        <v>5</v>
      </c>
      <c r="AB115" s="26"/>
      <c r="AC115" s="26">
        <v>5</v>
      </c>
      <c r="AD115" s="92">
        <v>7</v>
      </c>
      <c r="AE115" s="26">
        <v>95.3</v>
      </c>
      <c r="AF115" s="26">
        <f t="shared" si="120"/>
        <v>2</v>
      </c>
      <c r="AG115" s="26">
        <f>AD115*1</f>
        <v>7</v>
      </c>
      <c r="AH115" s="26"/>
      <c r="AI115" s="26">
        <v>4</v>
      </c>
      <c r="AJ115" s="26">
        <v>4</v>
      </c>
      <c r="AK115" s="26">
        <v>392</v>
      </c>
      <c r="AL115" s="26">
        <f t="shared" si="121"/>
        <v>0</v>
      </c>
      <c r="AM115" s="26">
        <f>AK115*0.03</f>
        <v>11.76</v>
      </c>
      <c r="AN115" s="26"/>
      <c r="AO115" s="22">
        <v>1205</v>
      </c>
      <c r="AP115" s="26">
        <v>764.18</v>
      </c>
      <c r="AQ115" s="26">
        <v>38</v>
      </c>
      <c r="AR115" s="26">
        <f t="shared" si="122"/>
        <v>-440.82</v>
      </c>
      <c r="AS115" s="26">
        <f t="shared" si="123"/>
        <v>38</v>
      </c>
      <c r="AT115" s="26">
        <f>AR115*0.05</f>
        <v>-22.041</v>
      </c>
      <c r="AU115" s="41">
        <v>8</v>
      </c>
      <c r="AV115" s="41">
        <v>4</v>
      </c>
      <c r="AW115" s="98">
        <v>99.2</v>
      </c>
      <c r="AX115" s="41">
        <f t="shared" si="124"/>
        <v>-4</v>
      </c>
      <c r="AY115" s="41">
        <f t="shared" si="134"/>
        <v>2.976</v>
      </c>
      <c r="AZ115" s="41">
        <f t="shared" si="135"/>
        <v>-2</v>
      </c>
      <c r="BA115" s="41">
        <v>3</v>
      </c>
      <c r="BB115" s="98">
        <v>4</v>
      </c>
      <c r="BC115" s="98">
        <v>253.25</v>
      </c>
      <c r="BD115" s="98">
        <f t="shared" si="125"/>
        <v>1</v>
      </c>
      <c r="BE115" s="98">
        <f>BC115*0.05</f>
        <v>12.6625</v>
      </c>
      <c r="BF115" s="98"/>
      <c r="BG115" s="41">
        <v>13</v>
      </c>
      <c r="BH115" s="41">
        <v>6</v>
      </c>
      <c r="BI115" s="41">
        <v>137.62</v>
      </c>
      <c r="BJ115" s="41">
        <f t="shared" si="126"/>
        <v>-7</v>
      </c>
      <c r="BK115" s="41">
        <f t="shared" si="110"/>
        <v>6.881</v>
      </c>
      <c r="BL115" s="41">
        <f t="shared" si="111"/>
        <v>-3.5</v>
      </c>
      <c r="BM115" s="41">
        <v>12</v>
      </c>
      <c r="BN115" s="41">
        <v>0</v>
      </c>
      <c r="BO115" s="41">
        <v>0</v>
      </c>
      <c r="BP115" s="41">
        <f t="shared" si="127"/>
        <v>-12</v>
      </c>
      <c r="BQ115" s="41"/>
      <c r="BR115" s="41">
        <f>BP115*1</f>
        <v>-12</v>
      </c>
      <c r="BS115" s="26">
        <v>7</v>
      </c>
      <c r="BT115" s="101">
        <v>7</v>
      </c>
      <c r="BU115" s="101">
        <f t="shared" si="128"/>
        <v>0</v>
      </c>
      <c r="BV115" s="101"/>
      <c r="BW115" s="101">
        <f t="shared" si="129"/>
        <v>220.69</v>
      </c>
      <c r="BX115" s="101">
        <f t="shared" si="130"/>
        <v>-52</v>
      </c>
    </row>
    <row r="116" s="71" customFormat="1" customHeight="1" spans="1:76">
      <c r="A116" s="25">
        <v>114</v>
      </c>
      <c r="B116" s="25">
        <v>104838</v>
      </c>
      <c r="C116" s="81" t="s">
        <v>202</v>
      </c>
      <c r="D116" s="25" t="s">
        <v>103</v>
      </c>
      <c r="E116" s="25" t="s">
        <v>187</v>
      </c>
      <c r="F116" s="26">
        <v>72</v>
      </c>
      <c r="G116" s="82">
        <v>22</v>
      </c>
      <c r="H116" s="82">
        <f t="shared" si="116"/>
        <v>-50</v>
      </c>
      <c r="I116" s="82">
        <v>1380</v>
      </c>
      <c r="J116" s="82">
        <f>I116*0.03</f>
        <v>41.4</v>
      </c>
      <c r="K116" s="82">
        <f>H116*1</f>
        <v>-50</v>
      </c>
      <c r="L116" s="26">
        <v>16</v>
      </c>
      <c r="M116" s="89">
        <v>4</v>
      </c>
      <c r="N116" s="26">
        <f t="shared" si="117"/>
        <v>-12</v>
      </c>
      <c r="O116" s="26">
        <v>336</v>
      </c>
      <c r="P116" s="26">
        <f t="shared" si="138"/>
        <v>10.08</v>
      </c>
      <c r="Q116" s="26">
        <f t="shared" si="139"/>
        <v>-12</v>
      </c>
      <c r="R116" s="26">
        <v>4</v>
      </c>
      <c r="S116" s="26">
        <v>1</v>
      </c>
      <c r="T116" s="26">
        <v>75</v>
      </c>
      <c r="U116" s="26">
        <v>0</v>
      </c>
      <c r="V116" s="26">
        <f t="shared" si="118"/>
        <v>-3</v>
      </c>
      <c r="W116" s="26">
        <f>T116*0.03+U116*0.02</f>
        <v>2.25</v>
      </c>
      <c r="X116" s="26">
        <f>V116*0.5</f>
        <v>-1.5</v>
      </c>
      <c r="Y116" s="26">
        <v>4</v>
      </c>
      <c r="Z116" s="26">
        <v>7</v>
      </c>
      <c r="AA116" s="26">
        <f t="shared" si="119"/>
        <v>3</v>
      </c>
      <c r="AB116" s="26"/>
      <c r="AC116" s="26">
        <v>4</v>
      </c>
      <c r="AD116" s="92">
        <v>9</v>
      </c>
      <c r="AE116" s="26">
        <v>129.54</v>
      </c>
      <c r="AF116" s="26">
        <f t="shared" si="120"/>
        <v>5</v>
      </c>
      <c r="AG116" s="26">
        <f>AD116*1</f>
        <v>9</v>
      </c>
      <c r="AH116" s="26"/>
      <c r="AI116" s="26">
        <v>4</v>
      </c>
      <c r="AJ116" s="26">
        <v>10</v>
      </c>
      <c r="AK116" s="26">
        <v>840</v>
      </c>
      <c r="AL116" s="26">
        <f t="shared" si="121"/>
        <v>6</v>
      </c>
      <c r="AM116" s="26">
        <f>AK116*0.03</f>
        <v>25.2</v>
      </c>
      <c r="AN116" s="26"/>
      <c r="AO116" s="22">
        <v>1868</v>
      </c>
      <c r="AP116" s="26">
        <v>2275.6</v>
      </c>
      <c r="AQ116" s="26">
        <v>113</v>
      </c>
      <c r="AR116" s="26">
        <f t="shared" si="122"/>
        <v>407.6</v>
      </c>
      <c r="AS116" s="26">
        <f t="shared" si="123"/>
        <v>113</v>
      </c>
      <c r="AT116" s="22"/>
      <c r="AU116" s="41">
        <v>8</v>
      </c>
      <c r="AV116" s="41">
        <v>7</v>
      </c>
      <c r="AW116" s="98">
        <v>164.12</v>
      </c>
      <c r="AX116" s="41">
        <f t="shared" si="124"/>
        <v>-1</v>
      </c>
      <c r="AY116" s="41">
        <f t="shared" si="134"/>
        <v>4.9236</v>
      </c>
      <c r="AZ116" s="41">
        <f t="shared" si="135"/>
        <v>-0.5</v>
      </c>
      <c r="BA116" s="41">
        <v>3</v>
      </c>
      <c r="BB116" s="98">
        <v>0</v>
      </c>
      <c r="BC116" s="98">
        <v>0</v>
      </c>
      <c r="BD116" s="98">
        <f t="shared" si="125"/>
        <v>-3</v>
      </c>
      <c r="BE116" s="98">
        <f>BC116*0.04</f>
        <v>0</v>
      </c>
      <c r="BF116" s="98">
        <f>BD116*0.5</f>
        <v>-1.5</v>
      </c>
      <c r="BG116" s="41">
        <v>13</v>
      </c>
      <c r="BH116" s="41">
        <v>8</v>
      </c>
      <c r="BI116" s="41">
        <v>190.24</v>
      </c>
      <c r="BJ116" s="41">
        <f t="shared" si="126"/>
        <v>-5</v>
      </c>
      <c r="BK116" s="41">
        <f t="shared" si="110"/>
        <v>9.512</v>
      </c>
      <c r="BL116" s="41">
        <f t="shared" si="111"/>
        <v>-2.5</v>
      </c>
      <c r="BM116" s="41">
        <v>12</v>
      </c>
      <c r="BN116" s="41">
        <v>0</v>
      </c>
      <c r="BO116" s="41">
        <v>0</v>
      </c>
      <c r="BP116" s="41">
        <f t="shared" si="127"/>
        <v>-12</v>
      </c>
      <c r="BQ116" s="41"/>
      <c r="BR116" s="41">
        <f>BP116*1</f>
        <v>-12</v>
      </c>
      <c r="BS116" s="26">
        <v>7</v>
      </c>
      <c r="BT116" s="101">
        <v>1</v>
      </c>
      <c r="BU116" s="101">
        <f t="shared" si="128"/>
        <v>-6</v>
      </c>
      <c r="BV116" s="101">
        <f>BU116*1</f>
        <v>-6</v>
      </c>
      <c r="BW116" s="101">
        <f t="shared" si="129"/>
        <v>215.37</v>
      </c>
      <c r="BX116" s="101">
        <f t="shared" si="130"/>
        <v>-86</v>
      </c>
    </row>
    <row r="117" s="71" customFormat="1" customHeight="1" spans="1:76">
      <c r="A117" s="25">
        <v>115</v>
      </c>
      <c r="B117" s="25">
        <v>110378</v>
      </c>
      <c r="C117" s="81" t="s">
        <v>203</v>
      </c>
      <c r="D117" s="25" t="s">
        <v>111</v>
      </c>
      <c r="E117" s="25" t="s">
        <v>187</v>
      </c>
      <c r="F117" s="26">
        <v>48</v>
      </c>
      <c r="G117" s="82">
        <v>23</v>
      </c>
      <c r="H117" s="82">
        <f t="shared" si="116"/>
        <v>-25</v>
      </c>
      <c r="I117" s="82">
        <v>1242</v>
      </c>
      <c r="J117" s="82">
        <f>I117*0.03</f>
        <v>37.26</v>
      </c>
      <c r="K117" s="82">
        <f>H117*1</f>
        <v>-25</v>
      </c>
      <c r="L117" s="26">
        <v>12</v>
      </c>
      <c r="M117" s="89">
        <v>1</v>
      </c>
      <c r="N117" s="26">
        <f t="shared" si="117"/>
        <v>-11</v>
      </c>
      <c r="O117" s="26">
        <v>112</v>
      </c>
      <c r="P117" s="26">
        <f t="shared" si="138"/>
        <v>3.36</v>
      </c>
      <c r="Q117" s="26">
        <f t="shared" si="139"/>
        <v>-11</v>
      </c>
      <c r="R117" s="26">
        <v>3</v>
      </c>
      <c r="S117" s="26">
        <v>1</v>
      </c>
      <c r="T117" s="26">
        <v>75</v>
      </c>
      <c r="U117" s="26">
        <v>0</v>
      </c>
      <c r="V117" s="26">
        <f t="shared" si="118"/>
        <v>-2</v>
      </c>
      <c r="W117" s="26">
        <f>T117*0.03+U117*0.02</f>
        <v>2.25</v>
      </c>
      <c r="X117" s="26">
        <f>V117*0.5</f>
        <v>-1</v>
      </c>
      <c r="Y117" s="26">
        <v>3</v>
      </c>
      <c r="Z117" s="26">
        <v>2</v>
      </c>
      <c r="AA117" s="26">
        <f t="shared" si="119"/>
        <v>-1</v>
      </c>
      <c r="AB117" s="26">
        <f>AA117*2</f>
        <v>-2</v>
      </c>
      <c r="AC117" s="26">
        <v>2</v>
      </c>
      <c r="AD117" s="92">
        <v>2.8</v>
      </c>
      <c r="AE117" s="26">
        <v>41.9</v>
      </c>
      <c r="AF117" s="26">
        <f t="shared" si="120"/>
        <v>0.8</v>
      </c>
      <c r="AG117" s="26">
        <f>AD117*1</f>
        <v>2.8</v>
      </c>
      <c r="AH117" s="26"/>
      <c r="AI117" s="26">
        <v>4</v>
      </c>
      <c r="AJ117" s="26">
        <v>0</v>
      </c>
      <c r="AK117" s="26">
        <v>0</v>
      </c>
      <c r="AL117" s="26">
        <f t="shared" si="121"/>
        <v>-4</v>
      </c>
      <c r="AM117" s="26">
        <f>AK117*0.02</f>
        <v>0</v>
      </c>
      <c r="AN117" s="26">
        <f>AL117*0.5</f>
        <v>-2</v>
      </c>
      <c r="AO117" s="22">
        <v>1000</v>
      </c>
      <c r="AP117" s="26">
        <v>776.2</v>
      </c>
      <c r="AQ117" s="26">
        <v>24</v>
      </c>
      <c r="AR117" s="26">
        <f t="shared" si="122"/>
        <v>-223.8</v>
      </c>
      <c r="AS117" s="26">
        <f t="shared" si="123"/>
        <v>24</v>
      </c>
      <c r="AT117" s="26">
        <f>AR117*0.05</f>
        <v>-11.19</v>
      </c>
      <c r="AU117" s="41">
        <v>7</v>
      </c>
      <c r="AV117" s="41">
        <v>1</v>
      </c>
      <c r="AW117" s="98">
        <v>24.8</v>
      </c>
      <c r="AX117" s="41">
        <f t="shared" si="124"/>
        <v>-6</v>
      </c>
      <c r="AY117" s="41">
        <f t="shared" si="134"/>
        <v>0.744</v>
      </c>
      <c r="AZ117" s="41">
        <f t="shared" si="135"/>
        <v>-3</v>
      </c>
      <c r="BA117" s="41">
        <v>3</v>
      </c>
      <c r="BB117" s="98">
        <v>0</v>
      </c>
      <c r="BC117" s="98">
        <v>0</v>
      </c>
      <c r="BD117" s="98">
        <f t="shared" si="125"/>
        <v>-3</v>
      </c>
      <c r="BE117" s="98">
        <f>BC117*0.04</f>
        <v>0</v>
      </c>
      <c r="BF117" s="98">
        <f>BD117*0.5</f>
        <v>-1.5</v>
      </c>
      <c r="BG117" s="41">
        <v>11</v>
      </c>
      <c r="BH117" s="41">
        <v>2</v>
      </c>
      <c r="BI117" s="41">
        <v>48.15</v>
      </c>
      <c r="BJ117" s="41">
        <f t="shared" si="126"/>
        <v>-9</v>
      </c>
      <c r="BK117" s="41">
        <f t="shared" si="110"/>
        <v>2.4075</v>
      </c>
      <c r="BL117" s="41">
        <f t="shared" si="111"/>
        <v>-4.5</v>
      </c>
      <c r="BM117" s="41">
        <v>11</v>
      </c>
      <c r="BN117" s="41">
        <v>1</v>
      </c>
      <c r="BO117" s="41">
        <v>88</v>
      </c>
      <c r="BP117" s="41">
        <f t="shared" si="127"/>
        <v>-10</v>
      </c>
      <c r="BQ117" s="41">
        <f>BO117*0.05</f>
        <v>4.4</v>
      </c>
      <c r="BR117" s="41">
        <f>BP117*1</f>
        <v>-10</v>
      </c>
      <c r="BS117" s="26">
        <v>7</v>
      </c>
      <c r="BT117" s="101">
        <v>0</v>
      </c>
      <c r="BU117" s="101">
        <f t="shared" si="128"/>
        <v>-7</v>
      </c>
      <c r="BV117" s="101">
        <f>BU117*1</f>
        <v>-7</v>
      </c>
      <c r="BW117" s="101">
        <f t="shared" si="129"/>
        <v>77.22</v>
      </c>
      <c r="BX117" s="101">
        <f t="shared" si="130"/>
        <v>-78</v>
      </c>
    </row>
    <row r="118" customHeight="1" spans="1:76">
      <c r="A118" s="25">
        <v>116</v>
      </c>
      <c r="B118" s="25">
        <v>111400</v>
      </c>
      <c r="C118" s="81" t="s">
        <v>217</v>
      </c>
      <c r="D118" s="25" t="s">
        <v>111</v>
      </c>
      <c r="E118" s="25" t="s">
        <v>114</v>
      </c>
      <c r="F118" s="101"/>
      <c r="G118" s="82">
        <v>9</v>
      </c>
      <c r="H118" s="82">
        <f t="shared" si="116"/>
        <v>9</v>
      </c>
      <c r="I118" s="82">
        <v>542.53</v>
      </c>
      <c r="J118" s="82">
        <f>I118*0.03</f>
        <v>16.2759</v>
      </c>
      <c r="K118" s="104"/>
      <c r="L118" s="101"/>
      <c r="M118" s="89">
        <v>6</v>
      </c>
      <c r="N118" s="26">
        <f t="shared" si="117"/>
        <v>6</v>
      </c>
      <c r="O118" s="26">
        <v>560.01</v>
      </c>
      <c r="P118" s="26">
        <f>O118*0.03</f>
        <v>16.8003</v>
      </c>
      <c r="Q118" s="101"/>
      <c r="R118" s="101"/>
      <c r="S118" s="26">
        <v>4</v>
      </c>
      <c r="T118" s="26">
        <v>165</v>
      </c>
      <c r="U118" s="26">
        <v>165</v>
      </c>
      <c r="V118" s="26">
        <f t="shared" si="118"/>
        <v>4</v>
      </c>
      <c r="W118" s="26">
        <f t="shared" ref="W118:W125" si="140">T118*0.04+U118*0.03</f>
        <v>11.55</v>
      </c>
      <c r="X118" s="101"/>
      <c r="Y118" s="101"/>
      <c r="Z118" s="26">
        <v>3</v>
      </c>
      <c r="AA118" s="26">
        <f t="shared" si="119"/>
        <v>3</v>
      </c>
      <c r="AB118" s="101"/>
      <c r="AC118" s="101"/>
      <c r="AD118" s="92">
        <v>6</v>
      </c>
      <c r="AE118" s="26">
        <v>94.8</v>
      </c>
      <c r="AF118" s="26">
        <f t="shared" si="120"/>
        <v>6</v>
      </c>
      <c r="AG118" s="26">
        <f>AD118*0.02</f>
        <v>0.12</v>
      </c>
      <c r="AH118" s="101"/>
      <c r="AI118" s="101"/>
      <c r="AJ118" s="26">
        <v>0</v>
      </c>
      <c r="AK118" s="26">
        <v>0</v>
      </c>
      <c r="AL118" s="26">
        <f t="shared" si="121"/>
        <v>0</v>
      </c>
      <c r="AM118" s="26">
        <f t="shared" ref="AM118:AM126" si="141">AK118*0.03</f>
        <v>0</v>
      </c>
      <c r="AN118" s="101"/>
      <c r="AO118" s="101"/>
      <c r="AP118" s="26">
        <v>603.9</v>
      </c>
      <c r="AQ118" s="26">
        <v>29</v>
      </c>
      <c r="AR118" s="26">
        <f t="shared" si="122"/>
        <v>603.9</v>
      </c>
      <c r="AS118" s="26">
        <f t="shared" si="123"/>
        <v>29</v>
      </c>
      <c r="AT118" s="101"/>
      <c r="AU118" s="105"/>
      <c r="AV118" s="41">
        <v>2</v>
      </c>
      <c r="AW118" s="98">
        <v>49.6</v>
      </c>
      <c r="AX118" s="41">
        <f t="shared" si="124"/>
        <v>2</v>
      </c>
      <c r="AY118" s="41">
        <f>AW118*0.04</f>
        <v>1.984</v>
      </c>
      <c r="AZ118" s="105"/>
      <c r="BA118" s="105"/>
      <c r="BB118" s="98">
        <v>6</v>
      </c>
      <c r="BC118" s="98">
        <v>390</v>
      </c>
      <c r="BD118" s="98">
        <f t="shared" si="125"/>
        <v>6</v>
      </c>
      <c r="BE118" s="98">
        <f>BC118*0.04</f>
        <v>15.6</v>
      </c>
      <c r="BF118" s="106"/>
      <c r="BG118" s="105"/>
      <c r="BH118" s="41">
        <v>2</v>
      </c>
      <c r="BI118" s="41">
        <v>51.9</v>
      </c>
      <c r="BJ118" s="41">
        <f t="shared" si="126"/>
        <v>2</v>
      </c>
      <c r="BK118" s="41">
        <f t="shared" ref="BK118:BK125" si="142">BI118*0.06</f>
        <v>3.114</v>
      </c>
      <c r="BL118" s="105"/>
      <c r="BM118" s="105"/>
      <c r="BN118" s="41">
        <v>0</v>
      </c>
      <c r="BO118" s="41">
        <v>0</v>
      </c>
      <c r="BP118" s="41">
        <f t="shared" si="127"/>
        <v>0</v>
      </c>
      <c r="BQ118" s="41">
        <f t="shared" ref="BQ118:BQ125" si="143">BO118*0.06</f>
        <v>0</v>
      </c>
      <c r="BR118" s="105"/>
      <c r="BS118" s="101"/>
      <c r="BT118" s="101">
        <v>1</v>
      </c>
      <c r="BU118" s="101">
        <f t="shared" si="128"/>
        <v>1</v>
      </c>
      <c r="BV118" s="101"/>
      <c r="BW118" s="101">
        <f t="shared" si="129"/>
        <v>94.44</v>
      </c>
      <c r="BX118" s="101">
        <f t="shared" si="130"/>
        <v>0</v>
      </c>
    </row>
    <row r="119" customHeight="1" spans="1:76">
      <c r="A119" s="25">
        <v>117</v>
      </c>
      <c r="B119" s="25">
        <v>112415</v>
      </c>
      <c r="C119" s="81" t="s">
        <v>218</v>
      </c>
      <c r="D119" s="25" t="s">
        <v>111</v>
      </c>
      <c r="E119" s="25" t="s">
        <v>75</v>
      </c>
      <c r="F119" s="101"/>
      <c r="G119" s="82">
        <v>19</v>
      </c>
      <c r="H119" s="82">
        <f t="shared" si="116"/>
        <v>19</v>
      </c>
      <c r="I119" s="82">
        <v>1035.01</v>
      </c>
      <c r="J119" s="82">
        <f>I119*0.03</f>
        <v>31.0503</v>
      </c>
      <c r="K119" s="104"/>
      <c r="L119" s="101"/>
      <c r="M119" s="89">
        <v>3</v>
      </c>
      <c r="N119" s="26">
        <f t="shared" si="117"/>
        <v>3</v>
      </c>
      <c r="O119" s="26">
        <v>224</v>
      </c>
      <c r="P119" s="26">
        <f>O119*0.03</f>
        <v>6.72</v>
      </c>
      <c r="Q119" s="101"/>
      <c r="R119" s="101"/>
      <c r="S119" s="26">
        <v>4</v>
      </c>
      <c r="T119" s="26">
        <v>136</v>
      </c>
      <c r="U119" s="26">
        <v>136</v>
      </c>
      <c r="V119" s="26">
        <f t="shared" si="118"/>
        <v>4</v>
      </c>
      <c r="W119" s="26">
        <f t="shared" si="140"/>
        <v>9.52</v>
      </c>
      <c r="X119" s="101"/>
      <c r="Y119" s="101"/>
      <c r="Z119" s="26">
        <v>3</v>
      </c>
      <c r="AA119" s="26">
        <f t="shared" si="119"/>
        <v>3</v>
      </c>
      <c r="AB119" s="101"/>
      <c r="AC119" s="101"/>
      <c r="AD119" s="92">
        <v>4</v>
      </c>
      <c r="AE119" s="26">
        <v>47.87</v>
      </c>
      <c r="AF119" s="26">
        <f t="shared" si="120"/>
        <v>4</v>
      </c>
      <c r="AG119" s="26">
        <f>AD119*0.02</f>
        <v>0.08</v>
      </c>
      <c r="AH119" s="101"/>
      <c r="AI119" s="101"/>
      <c r="AJ119" s="26">
        <v>0</v>
      </c>
      <c r="AK119" s="26">
        <v>0</v>
      </c>
      <c r="AL119" s="26">
        <f t="shared" si="121"/>
        <v>0</v>
      </c>
      <c r="AM119" s="26">
        <f t="shared" si="141"/>
        <v>0</v>
      </c>
      <c r="AN119" s="101"/>
      <c r="AO119" s="101"/>
      <c r="AP119" s="26">
        <v>1111.22</v>
      </c>
      <c r="AQ119" s="26">
        <v>55</v>
      </c>
      <c r="AR119" s="26">
        <f t="shared" si="122"/>
        <v>1111.22</v>
      </c>
      <c r="AS119" s="26">
        <f t="shared" si="123"/>
        <v>55</v>
      </c>
      <c r="AT119" s="101"/>
      <c r="AU119" s="105"/>
      <c r="AV119" s="41">
        <v>0</v>
      </c>
      <c r="AW119" s="98">
        <v>0</v>
      </c>
      <c r="AX119" s="41">
        <f t="shared" si="124"/>
        <v>0</v>
      </c>
      <c r="AY119" s="105"/>
      <c r="AZ119" s="105"/>
      <c r="BA119" s="105"/>
      <c r="BB119" s="98">
        <v>1</v>
      </c>
      <c r="BC119" s="98">
        <v>50.7</v>
      </c>
      <c r="BD119" s="98">
        <f t="shared" si="125"/>
        <v>1</v>
      </c>
      <c r="BE119" s="98">
        <f t="shared" ref="BE119:BE125" si="144">BC119*0.04</f>
        <v>2.028</v>
      </c>
      <c r="BF119" s="106"/>
      <c r="BG119" s="105"/>
      <c r="BH119" s="41">
        <v>0</v>
      </c>
      <c r="BI119" s="41">
        <v>0</v>
      </c>
      <c r="BJ119" s="41">
        <f t="shared" si="126"/>
        <v>0</v>
      </c>
      <c r="BK119" s="41">
        <f t="shared" si="142"/>
        <v>0</v>
      </c>
      <c r="BL119" s="105"/>
      <c r="BM119" s="105"/>
      <c r="BN119" s="41">
        <v>3</v>
      </c>
      <c r="BO119" s="41">
        <v>196</v>
      </c>
      <c r="BP119" s="41">
        <f t="shared" si="127"/>
        <v>3</v>
      </c>
      <c r="BQ119" s="41">
        <f>BO119*0.05</f>
        <v>9.8</v>
      </c>
      <c r="BR119" s="105"/>
      <c r="BS119" s="101"/>
      <c r="BT119" s="101">
        <v>0</v>
      </c>
      <c r="BU119" s="101">
        <f t="shared" si="128"/>
        <v>0</v>
      </c>
      <c r="BV119" s="101"/>
      <c r="BW119" s="101">
        <f t="shared" si="129"/>
        <v>114.2</v>
      </c>
      <c r="BX119" s="101">
        <f t="shared" si="130"/>
        <v>0</v>
      </c>
    </row>
    <row r="120" customHeight="1" spans="1:76">
      <c r="A120" s="25">
        <v>118</v>
      </c>
      <c r="B120" s="25">
        <v>113025</v>
      </c>
      <c r="C120" s="81" t="s">
        <v>219</v>
      </c>
      <c r="D120" s="25" t="s">
        <v>111</v>
      </c>
      <c r="E120" s="25" t="s">
        <v>75</v>
      </c>
      <c r="F120" s="101"/>
      <c r="G120" s="82">
        <v>0</v>
      </c>
      <c r="H120" s="82">
        <f t="shared" si="116"/>
        <v>0</v>
      </c>
      <c r="I120" s="82">
        <v>0</v>
      </c>
      <c r="J120" s="82">
        <f t="shared" ref="J118:J125" si="145">I120*0.04</f>
        <v>0</v>
      </c>
      <c r="K120" s="104"/>
      <c r="L120" s="101"/>
      <c r="M120" s="89">
        <v>0</v>
      </c>
      <c r="N120" s="26">
        <f t="shared" si="117"/>
        <v>0</v>
      </c>
      <c r="O120" s="26">
        <v>0</v>
      </c>
      <c r="P120" s="85" t="s">
        <v>220</v>
      </c>
      <c r="Q120" s="101"/>
      <c r="R120" s="101"/>
      <c r="S120" s="26">
        <v>0</v>
      </c>
      <c r="T120" s="26">
        <v>0</v>
      </c>
      <c r="U120" s="26">
        <v>0</v>
      </c>
      <c r="V120" s="26">
        <f t="shared" si="118"/>
        <v>0</v>
      </c>
      <c r="W120" s="26">
        <f t="shared" si="140"/>
        <v>0</v>
      </c>
      <c r="X120" s="101"/>
      <c r="Y120" s="101"/>
      <c r="Z120" s="26">
        <v>0</v>
      </c>
      <c r="AA120" s="26">
        <f t="shared" si="119"/>
        <v>0</v>
      </c>
      <c r="AB120" s="101"/>
      <c r="AC120" s="101"/>
      <c r="AD120" s="92">
        <v>0</v>
      </c>
      <c r="AE120" s="26">
        <v>0</v>
      </c>
      <c r="AF120" s="26">
        <f t="shared" si="120"/>
        <v>0</v>
      </c>
      <c r="AG120" s="101"/>
      <c r="AH120" s="101"/>
      <c r="AI120" s="101"/>
      <c r="AJ120" s="26">
        <v>0</v>
      </c>
      <c r="AK120" s="26">
        <v>0</v>
      </c>
      <c r="AL120" s="26">
        <f t="shared" si="121"/>
        <v>0</v>
      </c>
      <c r="AM120" s="26">
        <f t="shared" si="141"/>
        <v>0</v>
      </c>
      <c r="AN120" s="101"/>
      <c r="AO120" s="101"/>
      <c r="AP120" s="26">
        <v>0</v>
      </c>
      <c r="AQ120" s="26">
        <v>0</v>
      </c>
      <c r="AR120" s="26">
        <f t="shared" si="122"/>
        <v>0</v>
      </c>
      <c r="AS120" s="26">
        <f t="shared" si="123"/>
        <v>0</v>
      </c>
      <c r="AT120" s="101"/>
      <c r="AU120" s="105"/>
      <c r="AV120" s="41">
        <v>0</v>
      </c>
      <c r="AW120" s="98">
        <v>0</v>
      </c>
      <c r="AX120" s="41">
        <f t="shared" si="124"/>
        <v>0</v>
      </c>
      <c r="AY120" s="105"/>
      <c r="AZ120" s="105"/>
      <c r="BA120" s="105"/>
      <c r="BB120" s="98">
        <v>0</v>
      </c>
      <c r="BC120" s="98">
        <v>0</v>
      </c>
      <c r="BD120" s="98">
        <f t="shared" si="125"/>
        <v>0</v>
      </c>
      <c r="BE120" s="98">
        <f t="shared" si="144"/>
        <v>0</v>
      </c>
      <c r="BF120" s="106"/>
      <c r="BG120" s="105"/>
      <c r="BH120" s="41">
        <v>0</v>
      </c>
      <c r="BI120" s="41">
        <v>0</v>
      </c>
      <c r="BJ120" s="41">
        <f t="shared" si="126"/>
        <v>0</v>
      </c>
      <c r="BK120" s="41">
        <f t="shared" si="142"/>
        <v>0</v>
      </c>
      <c r="BL120" s="105"/>
      <c r="BM120" s="105"/>
      <c r="BN120" s="41">
        <v>0</v>
      </c>
      <c r="BO120" s="41">
        <v>0</v>
      </c>
      <c r="BP120" s="41">
        <f t="shared" si="127"/>
        <v>0</v>
      </c>
      <c r="BQ120" s="41">
        <f t="shared" si="143"/>
        <v>0</v>
      </c>
      <c r="BR120" s="105"/>
      <c r="BS120" s="101"/>
      <c r="BT120" s="101">
        <v>0</v>
      </c>
      <c r="BU120" s="101">
        <f t="shared" si="128"/>
        <v>0</v>
      </c>
      <c r="BV120" s="101"/>
      <c r="BW120" s="101">
        <v>0</v>
      </c>
      <c r="BX120" s="101">
        <f t="shared" si="130"/>
        <v>0</v>
      </c>
    </row>
    <row r="121" customHeight="1" spans="1:76">
      <c r="A121" s="25">
        <v>119</v>
      </c>
      <c r="B121" s="25">
        <v>112888</v>
      </c>
      <c r="C121" s="81" t="s">
        <v>221</v>
      </c>
      <c r="D121" s="25" t="s">
        <v>111</v>
      </c>
      <c r="E121" s="25" t="s">
        <v>75</v>
      </c>
      <c r="F121" s="101"/>
      <c r="G121" s="82">
        <v>0</v>
      </c>
      <c r="H121" s="82">
        <f t="shared" si="116"/>
        <v>0</v>
      </c>
      <c r="I121" s="82">
        <v>0</v>
      </c>
      <c r="J121" s="82">
        <f t="shared" si="145"/>
        <v>0</v>
      </c>
      <c r="K121" s="104"/>
      <c r="L121" s="101"/>
      <c r="M121" s="89">
        <v>0</v>
      </c>
      <c r="N121" s="26">
        <f t="shared" si="117"/>
        <v>0</v>
      </c>
      <c r="O121" s="26">
        <v>0</v>
      </c>
      <c r="P121" s="85" t="s">
        <v>220</v>
      </c>
      <c r="Q121" s="101"/>
      <c r="R121" s="101"/>
      <c r="S121" s="26">
        <v>0</v>
      </c>
      <c r="T121" s="26">
        <v>0</v>
      </c>
      <c r="U121" s="26">
        <v>0</v>
      </c>
      <c r="V121" s="26">
        <f t="shared" si="118"/>
        <v>0</v>
      </c>
      <c r="W121" s="26">
        <f t="shared" si="140"/>
        <v>0</v>
      </c>
      <c r="X121" s="101"/>
      <c r="Y121" s="101"/>
      <c r="Z121" s="26">
        <v>0</v>
      </c>
      <c r="AA121" s="26">
        <f t="shared" si="119"/>
        <v>0</v>
      </c>
      <c r="AB121" s="101"/>
      <c r="AC121" s="101"/>
      <c r="AD121" s="92">
        <v>0</v>
      </c>
      <c r="AE121" s="26">
        <v>0</v>
      </c>
      <c r="AF121" s="26">
        <f t="shared" si="120"/>
        <v>0</v>
      </c>
      <c r="AG121" s="101"/>
      <c r="AH121" s="101"/>
      <c r="AI121" s="101"/>
      <c r="AJ121" s="26">
        <v>0</v>
      </c>
      <c r="AK121" s="26">
        <v>0</v>
      </c>
      <c r="AL121" s="26">
        <f t="shared" si="121"/>
        <v>0</v>
      </c>
      <c r="AM121" s="26">
        <f t="shared" si="141"/>
        <v>0</v>
      </c>
      <c r="AN121" s="101"/>
      <c r="AO121" s="101"/>
      <c r="AP121" s="26">
        <v>178.2</v>
      </c>
      <c r="AQ121" s="26">
        <v>4</v>
      </c>
      <c r="AR121" s="26">
        <f t="shared" si="122"/>
        <v>178.2</v>
      </c>
      <c r="AS121" s="26">
        <f t="shared" si="123"/>
        <v>4</v>
      </c>
      <c r="AT121" s="101"/>
      <c r="AU121" s="105"/>
      <c r="AV121" s="41">
        <v>0</v>
      </c>
      <c r="AW121" s="98">
        <v>0</v>
      </c>
      <c r="AX121" s="41">
        <f t="shared" si="124"/>
        <v>0</v>
      </c>
      <c r="AY121" s="105"/>
      <c r="AZ121" s="105"/>
      <c r="BA121" s="105"/>
      <c r="BB121" s="98">
        <v>0</v>
      </c>
      <c r="BC121" s="98">
        <v>0</v>
      </c>
      <c r="BD121" s="98">
        <f t="shared" si="125"/>
        <v>0</v>
      </c>
      <c r="BE121" s="98">
        <f t="shared" si="144"/>
        <v>0</v>
      </c>
      <c r="BF121" s="106"/>
      <c r="BG121" s="105"/>
      <c r="BH121" s="41">
        <v>1</v>
      </c>
      <c r="BI121" s="41">
        <v>26.9</v>
      </c>
      <c r="BJ121" s="41">
        <f t="shared" si="126"/>
        <v>1</v>
      </c>
      <c r="BK121" s="41">
        <f t="shared" si="142"/>
        <v>1.614</v>
      </c>
      <c r="BL121" s="105"/>
      <c r="BM121" s="105"/>
      <c r="BN121" s="41">
        <v>0</v>
      </c>
      <c r="BO121" s="41">
        <v>0</v>
      </c>
      <c r="BP121" s="41">
        <f t="shared" si="127"/>
        <v>0</v>
      </c>
      <c r="BQ121" s="41">
        <f t="shared" si="143"/>
        <v>0</v>
      </c>
      <c r="BR121" s="105"/>
      <c r="BS121" s="101"/>
      <c r="BT121" s="101">
        <v>0</v>
      </c>
      <c r="BU121" s="101">
        <f t="shared" si="128"/>
        <v>0</v>
      </c>
      <c r="BV121" s="101"/>
      <c r="BW121" s="101">
        <v>0</v>
      </c>
      <c r="BX121" s="101">
        <f t="shared" si="130"/>
        <v>0</v>
      </c>
    </row>
    <row r="122" customHeight="1" spans="1:76">
      <c r="A122" s="25">
        <v>120</v>
      </c>
      <c r="B122" s="25">
        <v>113008</v>
      </c>
      <c r="C122" s="81" t="s">
        <v>222</v>
      </c>
      <c r="D122" s="25" t="s">
        <v>111</v>
      </c>
      <c r="E122" s="25" t="s">
        <v>120</v>
      </c>
      <c r="F122" s="101"/>
      <c r="G122" s="82">
        <v>0</v>
      </c>
      <c r="H122" s="82">
        <f t="shared" si="116"/>
        <v>0</v>
      </c>
      <c r="I122" s="82">
        <v>0</v>
      </c>
      <c r="J122" s="82">
        <f t="shared" si="145"/>
        <v>0</v>
      </c>
      <c r="K122" s="104"/>
      <c r="L122" s="101"/>
      <c r="M122" s="89">
        <v>0</v>
      </c>
      <c r="N122" s="26">
        <f t="shared" si="117"/>
        <v>0</v>
      </c>
      <c r="O122" s="26">
        <v>0</v>
      </c>
      <c r="P122" s="85" t="s">
        <v>220</v>
      </c>
      <c r="Q122" s="101"/>
      <c r="R122" s="101"/>
      <c r="S122" s="26">
        <v>0</v>
      </c>
      <c r="T122" s="26">
        <v>0</v>
      </c>
      <c r="U122" s="26">
        <v>0</v>
      </c>
      <c r="V122" s="26">
        <f t="shared" si="118"/>
        <v>0</v>
      </c>
      <c r="W122" s="26">
        <f t="shared" si="140"/>
        <v>0</v>
      </c>
      <c r="X122" s="101"/>
      <c r="Y122" s="101"/>
      <c r="Z122" s="26">
        <v>0</v>
      </c>
      <c r="AA122" s="26">
        <f t="shared" si="119"/>
        <v>0</v>
      </c>
      <c r="AB122" s="101"/>
      <c r="AC122" s="101"/>
      <c r="AD122" s="92">
        <v>0</v>
      </c>
      <c r="AE122" s="26">
        <v>0</v>
      </c>
      <c r="AF122" s="26">
        <f t="shared" si="120"/>
        <v>0</v>
      </c>
      <c r="AG122" s="101"/>
      <c r="AH122" s="101"/>
      <c r="AI122" s="101"/>
      <c r="AJ122" s="26">
        <v>0</v>
      </c>
      <c r="AK122" s="26">
        <v>0</v>
      </c>
      <c r="AL122" s="26">
        <f t="shared" si="121"/>
        <v>0</v>
      </c>
      <c r="AM122" s="26">
        <f t="shared" si="141"/>
        <v>0</v>
      </c>
      <c r="AN122" s="101"/>
      <c r="AO122" s="101"/>
      <c r="AP122" s="26">
        <v>79.2</v>
      </c>
      <c r="AQ122" s="26">
        <v>2</v>
      </c>
      <c r="AR122" s="26">
        <f t="shared" si="122"/>
        <v>79.2</v>
      </c>
      <c r="AS122" s="26">
        <f t="shared" si="123"/>
        <v>2</v>
      </c>
      <c r="AT122" s="101"/>
      <c r="AU122" s="105"/>
      <c r="AV122" s="41">
        <v>0</v>
      </c>
      <c r="AW122" s="98">
        <v>0</v>
      </c>
      <c r="AX122" s="41">
        <f t="shared" si="124"/>
        <v>0</v>
      </c>
      <c r="AY122" s="105"/>
      <c r="AZ122" s="105"/>
      <c r="BA122" s="105"/>
      <c r="BB122" s="98">
        <v>1</v>
      </c>
      <c r="BC122" s="98">
        <v>68</v>
      </c>
      <c r="BD122" s="98">
        <f t="shared" si="125"/>
        <v>1</v>
      </c>
      <c r="BE122" s="98">
        <f t="shared" si="144"/>
        <v>2.72</v>
      </c>
      <c r="BF122" s="106"/>
      <c r="BG122" s="105"/>
      <c r="BH122" s="41">
        <v>1</v>
      </c>
      <c r="BI122" s="41">
        <v>26.9</v>
      </c>
      <c r="BJ122" s="41">
        <f t="shared" si="126"/>
        <v>1</v>
      </c>
      <c r="BK122" s="41">
        <f t="shared" si="142"/>
        <v>1.614</v>
      </c>
      <c r="BL122" s="105"/>
      <c r="BM122" s="105"/>
      <c r="BN122" s="41">
        <v>0</v>
      </c>
      <c r="BO122" s="41">
        <v>0</v>
      </c>
      <c r="BP122" s="41">
        <f t="shared" si="127"/>
        <v>0</v>
      </c>
      <c r="BQ122" s="41">
        <f t="shared" si="143"/>
        <v>0</v>
      </c>
      <c r="BR122" s="105"/>
      <c r="BS122" s="101"/>
      <c r="BT122" s="101">
        <v>0</v>
      </c>
      <c r="BU122" s="101">
        <f t="shared" si="128"/>
        <v>0</v>
      </c>
      <c r="BV122" s="101"/>
      <c r="BW122" s="101">
        <v>0</v>
      </c>
      <c r="BX122" s="101">
        <f t="shared" si="130"/>
        <v>0</v>
      </c>
    </row>
    <row r="123" customHeight="1" spans="1:76">
      <c r="A123" s="25">
        <v>121</v>
      </c>
      <c r="B123" s="25">
        <v>113023</v>
      </c>
      <c r="C123" s="81" t="s">
        <v>223</v>
      </c>
      <c r="D123" s="25" t="s">
        <v>111</v>
      </c>
      <c r="E123" s="25" t="s">
        <v>79</v>
      </c>
      <c r="F123" s="101"/>
      <c r="G123" s="82">
        <v>0</v>
      </c>
      <c r="H123" s="82">
        <f t="shared" si="116"/>
        <v>0</v>
      </c>
      <c r="I123" s="82">
        <v>0</v>
      </c>
      <c r="J123" s="82">
        <f t="shared" si="145"/>
        <v>0</v>
      </c>
      <c r="K123" s="104"/>
      <c r="L123" s="101"/>
      <c r="M123" s="89">
        <v>0</v>
      </c>
      <c r="N123" s="26">
        <f t="shared" si="117"/>
        <v>0</v>
      </c>
      <c r="O123" s="26">
        <v>0</v>
      </c>
      <c r="P123" s="85" t="s">
        <v>220</v>
      </c>
      <c r="Q123" s="101"/>
      <c r="R123" s="101"/>
      <c r="S123" s="26">
        <v>0</v>
      </c>
      <c r="T123" s="26">
        <v>0</v>
      </c>
      <c r="U123" s="26">
        <v>0</v>
      </c>
      <c r="V123" s="26">
        <f t="shared" si="118"/>
        <v>0</v>
      </c>
      <c r="W123" s="26">
        <f t="shared" si="140"/>
        <v>0</v>
      </c>
      <c r="X123" s="101"/>
      <c r="Y123" s="101"/>
      <c r="Z123" s="26">
        <v>0</v>
      </c>
      <c r="AA123" s="26">
        <f t="shared" si="119"/>
        <v>0</v>
      </c>
      <c r="AB123" s="101"/>
      <c r="AC123" s="101"/>
      <c r="AD123" s="92">
        <v>0</v>
      </c>
      <c r="AE123" s="26">
        <v>0</v>
      </c>
      <c r="AF123" s="26">
        <f t="shared" si="120"/>
        <v>0</v>
      </c>
      <c r="AG123" s="101"/>
      <c r="AH123" s="101"/>
      <c r="AI123" s="101"/>
      <c r="AJ123" s="26">
        <v>0</v>
      </c>
      <c r="AK123" s="26">
        <v>0</v>
      </c>
      <c r="AL123" s="26">
        <f t="shared" si="121"/>
        <v>0</v>
      </c>
      <c r="AM123" s="26">
        <f t="shared" si="141"/>
        <v>0</v>
      </c>
      <c r="AN123" s="101"/>
      <c r="AO123" s="101"/>
      <c r="AP123" s="26">
        <v>0</v>
      </c>
      <c r="AQ123" s="26">
        <v>0</v>
      </c>
      <c r="AR123" s="26">
        <f t="shared" si="122"/>
        <v>0</v>
      </c>
      <c r="AS123" s="26">
        <f t="shared" si="123"/>
        <v>0</v>
      </c>
      <c r="AT123" s="101"/>
      <c r="AU123" s="105"/>
      <c r="AV123" s="41">
        <v>0</v>
      </c>
      <c r="AW123" s="98">
        <v>0</v>
      </c>
      <c r="AX123" s="41">
        <f t="shared" si="124"/>
        <v>0</v>
      </c>
      <c r="AY123" s="105"/>
      <c r="AZ123" s="105"/>
      <c r="BA123" s="105"/>
      <c r="BB123" s="98">
        <v>0</v>
      </c>
      <c r="BC123" s="98">
        <v>0</v>
      </c>
      <c r="BD123" s="98">
        <f t="shared" si="125"/>
        <v>0</v>
      </c>
      <c r="BE123" s="98">
        <f t="shared" si="144"/>
        <v>0</v>
      </c>
      <c r="BF123" s="106"/>
      <c r="BG123" s="105"/>
      <c r="BH123" s="41">
        <v>0</v>
      </c>
      <c r="BI123" s="41">
        <v>0</v>
      </c>
      <c r="BJ123" s="41">
        <f t="shared" si="126"/>
        <v>0</v>
      </c>
      <c r="BK123" s="41">
        <f t="shared" si="142"/>
        <v>0</v>
      </c>
      <c r="BL123" s="105"/>
      <c r="BM123" s="105"/>
      <c r="BN123" s="41">
        <v>0</v>
      </c>
      <c r="BO123" s="41">
        <v>0</v>
      </c>
      <c r="BP123" s="41">
        <f t="shared" si="127"/>
        <v>0</v>
      </c>
      <c r="BQ123" s="41">
        <f t="shared" si="143"/>
        <v>0</v>
      </c>
      <c r="BR123" s="105"/>
      <c r="BS123" s="101"/>
      <c r="BT123" s="101">
        <v>0</v>
      </c>
      <c r="BU123" s="101">
        <f t="shared" si="128"/>
        <v>0</v>
      </c>
      <c r="BV123" s="101"/>
      <c r="BW123" s="101">
        <v>0</v>
      </c>
      <c r="BX123" s="101">
        <f t="shared" si="130"/>
        <v>0</v>
      </c>
    </row>
    <row r="124" customHeight="1" spans="1:76">
      <c r="A124" s="25">
        <v>122</v>
      </c>
      <c r="B124" s="25"/>
      <c r="C124" s="81" t="s">
        <v>224</v>
      </c>
      <c r="D124" s="25" t="s">
        <v>111</v>
      </c>
      <c r="E124" s="25" t="s">
        <v>120</v>
      </c>
      <c r="F124" s="101"/>
      <c r="G124" s="82">
        <v>0</v>
      </c>
      <c r="H124" s="82">
        <f t="shared" si="116"/>
        <v>0</v>
      </c>
      <c r="I124" s="82">
        <v>0</v>
      </c>
      <c r="J124" s="82">
        <f t="shared" si="145"/>
        <v>0</v>
      </c>
      <c r="K124" s="104"/>
      <c r="L124" s="101"/>
      <c r="M124" s="89">
        <v>0</v>
      </c>
      <c r="N124" s="26">
        <f t="shared" si="117"/>
        <v>0</v>
      </c>
      <c r="O124" s="26">
        <v>0</v>
      </c>
      <c r="P124" s="85" t="s">
        <v>220</v>
      </c>
      <c r="Q124" s="101"/>
      <c r="R124" s="101"/>
      <c r="S124" s="26">
        <v>0</v>
      </c>
      <c r="T124" s="26">
        <v>0</v>
      </c>
      <c r="U124" s="26">
        <v>0</v>
      </c>
      <c r="V124" s="26">
        <f t="shared" si="118"/>
        <v>0</v>
      </c>
      <c r="W124" s="26">
        <f t="shared" si="140"/>
        <v>0</v>
      </c>
      <c r="X124" s="101"/>
      <c r="Y124" s="101"/>
      <c r="Z124" s="26">
        <v>0</v>
      </c>
      <c r="AA124" s="26">
        <f t="shared" si="119"/>
        <v>0</v>
      </c>
      <c r="AB124" s="101"/>
      <c r="AC124" s="101"/>
      <c r="AD124" s="92">
        <v>0</v>
      </c>
      <c r="AE124" s="26">
        <v>0</v>
      </c>
      <c r="AF124" s="26">
        <f t="shared" si="120"/>
        <v>0</v>
      </c>
      <c r="AG124" s="101"/>
      <c r="AH124" s="101"/>
      <c r="AI124" s="101"/>
      <c r="AJ124" s="26">
        <v>0</v>
      </c>
      <c r="AK124" s="26">
        <v>0</v>
      </c>
      <c r="AL124" s="26">
        <f t="shared" si="121"/>
        <v>0</v>
      </c>
      <c r="AM124" s="26">
        <f t="shared" si="141"/>
        <v>0</v>
      </c>
      <c r="AN124" s="101"/>
      <c r="AO124" s="101"/>
      <c r="AP124" s="26">
        <v>0</v>
      </c>
      <c r="AQ124" s="26">
        <v>0</v>
      </c>
      <c r="AR124" s="26">
        <f t="shared" si="122"/>
        <v>0</v>
      </c>
      <c r="AS124" s="26">
        <f t="shared" si="123"/>
        <v>0</v>
      </c>
      <c r="AT124" s="101"/>
      <c r="AU124" s="105"/>
      <c r="AV124" s="41">
        <v>0</v>
      </c>
      <c r="AW124" s="98">
        <v>0</v>
      </c>
      <c r="AX124" s="41">
        <f t="shared" si="124"/>
        <v>0</v>
      </c>
      <c r="AY124" s="105"/>
      <c r="AZ124" s="105"/>
      <c r="BA124" s="105"/>
      <c r="BB124" s="98">
        <v>0</v>
      </c>
      <c r="BC124" s="98">
        <v>0</v>
      </c>
      <c r="BD124" s="98">
        <f t="shared" si="125"/>
        <v>0</v>
      </c>
      <c r="BE124" s="98">
        <f t="shared" si="144"/>
        <v>0</v>
      </c>
      <c r="BF124" s="106"/>
      <c r="BG124" s="105"/>
      <c r="BH124" s="41">
        <v>0</v>
      </c>
      <c r="BI124" s="41">
        <v>0</v>
      </c>
      <c r="BJ124" s="41">
        <f t="shared" si="126"/>
        <v>0</v>
      </c>
      <c r="BK124" s="41">
        <f t="shared" si="142"/>
        <v>0</v>
      </c>
      <c r="BL124" s="105"/>
      <c r="BM124" s="105"/>
      <c r="BN124" s="41">
        <v>0</v>
      </c>
      <c r="BO124" s="41">
        <v>0</v>
      </c>
      <c r="BP124" s="41">
        <f t="shared" si="127"/>
        <v>0</v>
      </c>
      <c r="BQ124" s="41">
        <f t="shared" si="143"/>
        <v>0</v>
      </c>
      <c r="BR124" s="105"/>
      <c r="BS124" s="101"/>
      <c r="BT124" s="101">
        <v>0</v>
      </c>
      <c r="BU124" s="101">
        <f t="shared" si="128"/>
        <v>0</v>
      </c>
      <c r="BV124" s="101"/>
      <c r="BW124" s="101">
        <v>0</v>
      </c>
      <c r="BX124" s="101">
        <f t="shared" si="130"/>
        <v>0</v>
      </c>
    </row>
    <row r="125" customHeight="1" spans="1:76">
      <c r="A125" s="25">
        <v>123</v>
      </c>
      <c r="B125" s="25"/>
      <c r="C125" s="81" t="s">
        <v>225</v>
      </c>
      <c r="D125" s="25" t="s">
        <v>111</v>
      </c>
      <c r="E125" s="25" t="s">
        <v>75</v>
      </c>
      <c r="F125" s="101"/>
      <c r="G125" s="82">
        <v>0</v>
      </c>
      <c r="H125" s="82">
        <f t="shared" si="116"/>
        <v>0</v>
      </c>
      <c r="I125" s="82">
        <v>0</v>
      </c>
      <c r="J125" s="82">
        <f t="shared" si="145"/>
        <v>0</v>
      </c>
      <c r="K125" s="104"/>
      <c r="L125" s="101"/>
      <c r="M125" s="89">
        <v>0</v>
      </c>
      <c r="N125" s="26">
        <f t="shared" si="117"/>
        <v>0</v>
      </c>
      <c r="O125" s="26">
        <v>0</v>
      </c>
      <c r="P125" s="85" t="s">
        <v>220</v>
      </c>
      <c r="Q125" s="101"/>
      <c r="R125" s="101"/>
      <c r="S125" s="26">
        <v>0</v>
      </c>
      <c r="T125" s="26">
        <v>0</v>
      </c>
      <c r="U125" s="26">
        <v>0</v>
      </c>
      <c r="V125" s="26">
        <f t="shared" si="118"/>
        <v>0</v>
      </c>
      <c r="W125" s="26">
        <f t="shared" si="140"/>
        <v>0</v>
      </c>
      <c r="X125" s="101"/>
      <c r="Y125" s="101"/>
      <c r="Z125" s="26">
        <v>0</v>
      </c>
      <c r="AA125" s="26">
        <f t="shared" si="119"/>
        <v>0</v>
      </c>
      <c r="AB125" s="101"/>
      <c r="AC125" s="101"/>
      <c r="AD125" s="92">
        <v>0</v>
      </c>
      <c r="AE125" s="26">
        <v>0</v>
      </c>
      <c r="AF125" s="26">
        <f t="shared" si="120"/>
        <v>0</v>
      </c>
      <c r="AG125" s="101"/>
      <c r="AH125" s="101"/>
      <c r="AI125" s="101"/>
      <c r="AJ125" s="26">
        <v>0</v>
      </c>
      <c r="AK125" s="26">
        <v>0</v>
      </c>
      <c r="AL125" s="26">
        <f t="shared" si="121"/>
        <v>0</v>
      </c>
      <c r="AM125" s="26">
        <f t="shared" si="141"/>
        <v>0</v>
      </c>
      <c r="AN125" s="101"/>
      <c r="AO125" s="101"/>
      <c r="AP125" s="26">
        <v>0</v>
      </c>
      <c r="AQ125" s="26">
        <v>0</v>
      </c>
      <c r="AR125" s="26">
        <f t="shared" si="122"/>
        <v>0</v>
      </c>
      <c r="AS125" s="26">
        <f t="shared" si="123"/>
        <v>0</v>
      </c>
      <c r="AT125" s="101"/>
      <c r="AU125" s="105"/>
      <c r="AV125" s="41">
        <v>0</v>
      </c>
      <c r="AW125" s="98">
        <v>0</v>
      </c>
      <c r="AX125" s="41">
        <f t="shared" si="124"/>
        <v>0</v>
      </c>
      <c r="AY125" s="105"/>
      <c r="AZ125" s="105"/>
      <c r="BA125" s="105"/>
      <c r="BB125" s="98">
        <v>0</v>
      </c>
      <c r="BC125" s="98">
        <v>0</v>
      </c>
      <c r="BD125" s="98">
        <f t="shared" si="125"/>
        <v>0</v>
      </c>
      <c r="BE125" s="98">
        <f t="shared" si="144"/>
        <v>0</v>
      </c>
      <c r="BF125" s="106"/>
      <c r="BG125" s="105"/>
      <c r="BH125" s="41">
        <v>0</v>
      </c>
      <c r="BI125" s="41">
        <v>0</v>
      </c>
      <c r="BJ125" s="41">
        <f t="shared" si="126"/>
        <v>0</v>
      </c>
      <c r="BK125" s="41">
        <f t="shared" si="142"/>
        <v>0</v>
      </c>
      <c r="BL125" s="105"/>
      <c r="BM125" s="105"/>
      <c r="BN125" s="41">
        <v>0</v>
      </c>
      <c r="BO125" s="41">
        <v>0</v>
      </c>
      <c r="BP125" s="41">
        <f t="shared" si="127"/>
        <v>0</v>
      </c>
      <c r="BQ125" s="41">
        <f t="shared" si="143"/>
        <v>0</v>
      </c>
      <c r="BR125" s="105"/>
      <c r="BS125" s="101"/>
      <c r="BT125" s="101">
        <v>0</v>
      </c>
      <c r="BU125" s="101">
        <f t="shared" si="128"/>
        <v>0</v>
      </c>
      <c r="BV125" s="101"/>
      <c r="BW125" s="101">
        <v>0</v>
      </c>
      <c r="BX125" s="101">
        <f t="shared" si="130"/>
        <v>0</v>
      </c>
    </row>
  </sheetData>
  <mergeCells count="1">
    <mergeCell ref="A1:BX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opLeftCell="C1" workbookViewId="0">
      <selection activeCell="E14" sqref="E14"/>
    </sheetView>
  </sheetViews>
  <sheetFormatPr defaultColWidth="9" defaultRowHeight="19" customHeight="1" outlineLevelRow="4"/>
  <cols>
    <col min="2" max="2" width="9.125"/>
    <col min="3" max="3" width="9.125" style="10" customWidth="1"/>
    <col min="4" max="4" width="27.75" style="10" customWidth="1"/>
    <col min="5" max="5" width="33.375" style="10" customWidth="1"/>
    <col min="6" max="6" width="26.875" style="10" customWidth="1"/>
    <col min="7" max="7" width="11.125" style="10"/>
    <col min="8" max="10" width="9" style="10"/>
    <col min="11" max="11" width="14.75" customWidth="1"/>
    <col min="12" max="12" width="11.375" customWidth="1"/>
  </cols>
  <sheetData>
    <row r="1" customFormat="1" ht="28" customHeight="1" spans="1:10">
      <c r="A1" s="13" t="s">
        <v>226</v>
      </c>
      <c r="B1" s="13"/>
      <c r="C1" s="13"/>
      <c r="D1" s="13"/>
      <c r="E1" s="13"/>
      <c r="F1" s="13"/>
      <c r="G1" s="13"/>
      <c r="H1" s="13"/>
      <c r="I1" s="13"/>
      <c r="J1" s="13"/>
    </row>
    <row r="2" customFormat="1" customHeight="1" spans="1:10">
      <c r="A2" s="4"/>
      <c r="B2" s="4"/>
      <c r="C2" s="4"/>
      <c r="D2" s="4" t="s">
        <v>227</v>
      </c>
      <c r="E2" s="4"/>
      <c r="F2" s="4"/>
      <c r="G2" s="4"/>
      <c r="H2" s="4"/>
      <c r="I2" s="4"/>
      <c r="J2" s="4"/>
    </row>
    <row r="3" ht="37" customHeight="1" spans="1:10">
      <c r="A3" s="51" t="s">
        <v>4</v>
      </c>
      <c r="B3" s="51" t="s">
        <v>5</v>
      </c>
      <c r="C3" s="51" t="s">
        <v>228</v>
      </c>
      <c r="D3" s="51" t="s">
        <v>6</v>
      </c>
      <c r="E3" s="51" t="s">
        <v>7</v>
      </c>
      <c r="F3" s="51" t="s">
        <v>8</v>
      </c>
      <c r="G3" s="4" t="s">
        <v>229</v>
      </c>
      <c r="H3" s="4" t="s">
        <v>10</v>
      </c>
      <c r="I3" s="4" t="s">
        <v>11</v>
      </c>
      <c r="J3" s="4" t="s">
        <v>12</v>
      </c>
    </row>
    <row r="4" customHeight="1" spans="1:12">
      <c r="A4" s="62"/>
      <c r="B4" s="62"/>
      <c r="C4" s="4">
        <v>160913</v>
      </c>
      <c r="D4" s="4" t="s">
        <v>230</v>
      </c>
      <c r="E4" s="4" t="s">
        <v>231</v>
      </c>
      <c r="F4" s="4" t="s">
        <v>38</v>
      </c>
      <c r="G4" s="68" t="s">
        <v>232</v>
      </c>
      <c r="H4" s="69"/>
      <c r="I4" s="69"/>
      <c r="J4" s="70"/>
      <c r="K4" t="s">
        <v>233</v>
      </c>
      <c r="L4" t="s">
        <v>234</v>
      </c>
    </row>
    <row r="5" customHeight="1" spans="1:12">
      <c r="A5" s="62"/>
      <c r="B5" s="62"/>
      <c r="C5" s="4">
        <v>160912</v>
      </c>
      <c r="D5" s="4" t="s">
        <v>230</v>
      </c>
      <c r="E5" s="4" t="s">
        <v>235</v>
      </c>
      <c r="F5" s="4" t="s">
        <v>38</v>
      </c>
      <c r="G5" s="68" t="s">
        <v>232</v>
      </c>
      <c r="H5" s="69"/>
      <c r="I5" s="69"/>
      <c r="J5" s="70"/>
      <c r="K5" t="s">
        <v>233</v>
      </c>
      <c r="L5" t="s">
        <v>234</v>
      </c>
    </row>
  </sheetData>
  <mergeCells count="4">
    <mergeCell ref="A1:J1"/>
    <mergeCell ref="D2:F2"/>
    <mergeCell ref="G4:J4"/>
    <mergeCell ref="G5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7" workbookViewId="0">
      <selection activeCell="E4" sqref="E4:E18"/>
    </sheetView>
  </sheetViews>
  <sheetFormatPr defaultColWidth="9" defaultRowHeight="22" customHeight="1"/>
  <cols>
    <col min="1" max="1" width="4.5" style="10" customWidth="1"/>
    <col min="2" max="2" width="9.125"/>
    <col min="3" max="4" width="9.125" hidden="1" customWidth="1"/>
    <col min="5" max="5" width="27.5" style="1" customWidth="1"/>
    <col min="6" max="6" width="21.75" customWidth="1"/>
    <col min="7" max="7" width="30.625" style="7" customWidth="1"/>
    <col min="8" max="8" width="9.125" style="10" customWidth="1"/>
    <col min="9" max="10" width="14.125" style="47" customWidth="1"/>
    <col min="11" max="11" width="9.25" style="47" customWidth="1"/>
    <col min="12" max="12" width="9.25" style="48" hidden="1" customWidth="1"/>
    <col min="13" max="13" width="11.125" style="10" hidden="1" customWidth="1"/>
    <col min="14" max="14" width="23.25" customWidth="1"/>
    <col min="15" max="15" width="16.75" customWidth="1"/>
  </cols>
  <sheetData>
    <row r="1" customHeight="1" spans="1:13">
      <c r="A1" s="13" t="s">
        <v>0</v>
      </c>
      <c r="B1" s="13"/>
      <c r="C1" s="13"/>
      <c r="D1" s="13"/>
      <c r="E1" s="49"/>
      <c r="F1" s="13"/>
      <c r="G1" s="50"/>
      <c r="H1" s="13"/>
      <c r="I1" s="49"/>
      <c r="J1" s="49"/>
      <c r="K1" s="49"/>
      <c r="L1" s="49"/>
      <c r="M1" s="13"/>
    </row>
    <row r="2" customHeight="1" spans="1:13">
      <c r="A2" s="4"/>
      <c r="B2" s="4"/>
      <c r="C2" s="4"/>
      <c r="D2" s="4"/>
      <c r="E2" s="2" t="s">
        <v>1</v>
      </c>
      <c r="F2" s="4"/>
      <c r="G2" s="26"/>
      <c r="H2" s="4"/>
      <c r="I2" s="4" t="s">
        <v>2</v>
      </c>
      <c r="J2" s="4"/>
      <c r="K2" s="4" t="s">
        <v>3</v>
      </c>
      <c r="L2" s="4" t="s">
        <v>236</v>
      </c>
      <c r="M2" s="62"/>
    </row>
    <row r="3" customHeight="1" spans="1:15">
      <c r="A3" s="51" t="s">
        <v>4</v>
      </c>
      <c r="B3" s="51" t="s">
        <v>5</v>
      </c>
      <c r="C3" s="51"/>
      <c r="D3" s="51"/>
      <c r="E3" s="52" t="s">
        <v>6</v>
      </c>
      <c r="F3" s="51" t="s">
        <v>7</v>
      </c>
      <c r="G3" s="16" t="s">
        <v>8</v>
      </c>
      <c r="H3" s="53" t="s">
        <v>237</v>
      </c>
      <c r="I3" s="2" t="s">
        <v>13</v>
      </c>
      <c r="J3" s="2" t="s">
        <v>14</v>
      </c>
      <c r="K3" s="4" t="s">
        <v>15</v>
      </c>
      <c r="L3" s="4"/>
      <c r="M3" s="62" t="s">
        <v>238</v>
      </c>
      <c r="N3" s="1" t="s">
        <v>239</v>
      </c>
      <c r="O3" s="1" t="s">
        <v>240</v>
      </c>
    </row>
    <row r="4" customHeight="1" spans="1:15">
      <c r="A4" s="19">
        <v>1</v>
      </c>
      <c r="B4" s="19">
        <v>174232</v>
      </c>
      <c r="C4" s="19" t="s">
        <v>16</v>
      </c>
      <c r="D4" s="19" t="str">
        <f t="shared" ref="D4:D18" si="0">B4&amp;C4</f>
        <v>174232,</v>
      </c>
      <c r="E4" s="54" t="s">
        <v>17</v>
      </c>
      <c r="F4" s="21" t="s">
        <v>18</v>
      </c>
      <c r="G4" s="21" t="s">
        <v>19</v>
      </c>
      <c r="H4" s="22">
        <v>14603</v>
      </c>
      <c r="I4" s="43">
        <v>0.03</v>
      </c>
      <c r="J4" s="43">
        <f t="shared" ref="J4:J9" si="1">I4+1%</f>
        <v>0.04</v>
      </c>
      <c r="K4" s="4" t="s">
        <v>20</v>
      </c>
      <c r="L4" s="2" t="s">
        <v>241</v>
      </c>
      <c r="M4" s="62"/>
      <c r="N4" s="1" t="e">
        <v>#N/A</v>
      </c>
      <c r="O4" s="1" t="e">
        <v>#N/A</v>
      </c>
    </row>
    <row r="5" customHeight="1" spans="1:15">
      <c r="A5" s="19"/>
      <c r="B5" s="19">
        <v>39103</v>
      </c>
      <c r="C5" s="19" t="s">
        <v>16</v>
      </c>
      <c r="D5" s="19" t="str">
        <f t="shared" si="0"/>
        <v>39103,</v>
      </c>
      <c r="E5" s="54"/>
      <c r="F5" s="21" t="s">
        <v>21</v>
      </c>
      <c r="G5" s="21"/>
      <c r="H5" s="22"/>
      <c r="I5" s="43">
        <v>0.03</v>
      </c>
      <c r="J5" s="43">
        <f t="shared" si="1"/>
        <v>0.04</v>
      </c>
      <c r="K5" s="4" t="s">
        <v>20</v>
      </c>
      <c r="L5" s="2"/>
      <c r="M5" s="62"/>
      <c r="N5" s="1" t="e">
        <v>#N/A</v>
      </c>
      <c r="O5" s="1" t="e">
        <v>#N/A</v>
      </c>
    </row>
    <row r="6" customHeight="1" spans="1:15">
      <c r="A6" s="19">
        <v>2</v>
      </c>
      <c r="B6" s="19">
        <v>183439</v>
      </c>
      <c r="C6" s="19" t="s">
        <v>16</v>
      </c>
      <c r="D6" s="19" t="str">
        <f t="shared" si="0"/>
        <v>183439,</v>
      </c>
      <c r="E6" s="54" t="s">
        <v>22</v>
      </c>
      <c r="F6" s="21" t="s">
        <v>23</v>
      </c>
      <c r="G6" s="21" t="s">
        <v>24</v>
      </c>
      <c r="H6" s="22">
        <v>2077</v>
      </c>
      <c r="I6" s="43">
        <v>0.03</v>
      </c>
      <c r="J6" s="43">
        <f t="shared" si="1"/>
        <v>0.04</v>
      </c>
      <c r="K6" s="4" t="s">
        <v>20</v>
      </c>
      <c r="L6" s="2"/>
      <c r="M6" s="62"/>
      <c r="N6" s="1" t="e">
        <v>#N/A</v>
      </c>
      <c r="O6" s="1" t="e">
        <v>#N/A</v>
      </c>
    </row>
    <row r="7" customHeight="1" spans="1:15">
      <c r="A7" s="19">
        <v>3</v>
      </c>
      <c r="B7" s="23">
        <v>22944</v>
      </c>
      <c r="C7" s="19" t="s">
        <v>16</v>
      </c>
      <c r="D7" s="19" t="str">
        <f t="shared" si="0"/>
        <v>22944,</v>
      </c>
      <c r="E7" s="55" t="s">
        <v>25</v>
      </c>
      <c r="F7" s="25" t="s">
        <v>26</v>
      </c>
      <c r="G7" s="26" t="s">
        <v>27</v>
      </c>
      <c r="H7" s="22">
        <v>704</v>
      </c>
      <c r="I7" s="43">
        <v>0.02</v>
      </c>
      <c r="J7" s="43">
        <f t="shared" si="1"/>
        <v>0.03</v>
      </c>
      <c r="K7" s="4" t="s">
        <v>28</v>
      </c>
      <c r="L7" s="2"/>
      <c r="M7" s="62"/>
      <c r="N7" s="1" t="e">
        <v>#N/A</v>
      </c>
      <c r="O7" s="1" t="e">
        <v>#N/A</v>
      </c>
    </row>
    <row r="8" customHeight="1" spans="1:15">
      <c r="A8" s="19"/>
      <c r="B8" s="27">
        <v>163862</v>
      </c>
      <c r="C8" s="19" t="s">
        <v>16</v>
      </c>
      <c r="D8" s="19" t="str">
        <f t="shared" si="0"/>
        <v>163862,</v>
      </c>
      <c r="E8" s="54" t="s">
        <v>29</v>
      </c>
      <c r="F8" s="21" t="s">
        <v>30</v>
      </c>
      <c r="G8" s="28" t="s">
        <v>31</v>
      </c>
      <c r="H8" s="22"/>
      <c r="I8" s="43">
        <v>0.03</v>
      </c>
      <c r="J8" s="43">
        <f t="shared" si="1"/>
        <v>0.04</v>
      </c>
      <c r="K8" s="4"/>
      <c r="L8" s="2"/>
      <c r="M8" s="62"/>
      <c r="N8" s="1" t="e">
        <v>#N/A</v>
      </c>
      <c r="O8" s="1" t="e">
        <v>#N/A</v>
      </c>
    </row>
    <row r="9" customHeight="1" spans="1:15">
      <c r="A9" s="19">
        <v>4</v>
      </c>
      <c r="B9" s="29">
        <v>165176</v>
      </c>
      <c r="C9" s="19" t="s">
        <v>16</v>
      </c>
      <c r="D9" s="19" t="str">
        <f t="shared" si="0"/>
        <v>165176,</v>
      </c>
      <c r="E9" s="55" t="s">
        <v>32</v>
      </c>
      <c r="F9" s="25" t="s">
        <v>33</v>
      </c>
      <c r="G9" s="25" t="s">
        <v>34</v>
      </c>
      <c r="H9" s="26">
        <v>705</v>
      </c>
      <c r="I9" s="43">
        <v>0.05</v>
      </c>
      <c r="J9" s="43">
        <f t="shared" si="1"/>
        <v>0.06</v>
      </c>
      <c r="K9" s="4" t="s">
        <v>35</v>
      </c>
      <c r="L9" s="2"/>
      <c r="M9" s="62"/>
      <c r="N9" s="1" t="s">
        <v>242</v>
      </c>
      <c r="O9" s="1" t="s">
        <v>243</v>
      </c>
    </row>
    <row r="10" s="8" customFormat="1" customHeight="1" spans="1:15">
      <c r="A10" s="30">
        <v>5</v>
      </c>
      <c r="B10" s="28">
        <v>274</v>
      </c>
      <c r="C10" s="19" t="s">
        <v>16</v>
      </c>
      <c r="D10" s="19" t="str">
        <f t="shared" si="0"/>
        <v>274,</v>
      </c>
      <c r="E10" s="56" t="s">
        <v>36</v>
      </c>
      <c r="F10" s="28" t="s">
        <v>37</v>
      </c>
      <c r="G10" s="32" t="s">
        <v>38</v>
      </c>
      <c r="H10" s="30">
        <v>949</v>
      </c>
      <c r="I10" s="63">
        <v>0.02</v>
      </c>
      <c r="J10" s="63" t="s">
        <v>20</v>
      </c>
      <c r="K10" s="30" t="s">
        <v>28</v>
      </c>
      <c r="L10" s="15"/>
      <c r="M10" s="64"/>
      <c r="N10" s="1" t="e">
        <v>#N/A</v>
      </c>
      <c r="O10" s="1" t="e">
        <v>#N/A</v>
      </c>
    </row>
    <row r="11" ht="30" customHeight="1" spans="1:15">
      <c r="A11" s="4">
        <v>6</v>
      </c>
      <c r="B11" s="28">
        <v>186545</v>
      </c>
      <c r="C11" s="19" t="s">
        <v>16</v>
      </c>
      <c r="D11" s="19" t="str">
        <f t="shared" si="0"/>
        <v>186545,</v>
      </c>
      <c r="E11" s="57" t="s">
        <v>39</v>
      </c>
      <c r="F11" s="28" t="s">
        <v>40</v>
      </c>
      <c r="G11" s="32" t="s">
        <v>41</v>
      </c>
      <c r="H11" s="4">
        <v>613</v>
      </c>
      <c r="I11" s="65">
        <v>0.02</v>
      </c>
      <c r="J11" s="65">
        <v>0.03</v>
      </c>
      <c r="K11" s="4" t="s">
        <v>28</v>
      </c>
      <c r="L11" s="2"/>
      <c r="M11" s="62" t="s">
        <v>244</v>
      </c>
      <c r="N11" s="1" t="s">
        <v>245</v>
      </c>
      <c r="O11" s="1" t="s">
        <v>246</v>
      </c>
    </row>
    <row r="12" customHeight="1" spans="1:15">
      <c r="A12" s="4">
        <v>7</v>
      </c>
      <c r="B12" s="33">
        <v>47683</v>
      </c>
      <c r="C12" s="19" t="s">
        <v>16</v>
      </c>
      <c r="D12" s="34" t="str">
        <f t="shared" si="0"/>
        <v>47683,</v>
      </c>
      <c r="E12" s="58" t="s">
        <v>42</v>
      </c>
      <c r="F12" s="35" t="s">
        <v>43</v>
      </c>
      <c r="G12" s="36" t="s">
        <v>44</v>
      </c>
      <c r="H12" s="2">
        <v>466563</v>
      </c>
      <c r="I12" s="2" t="s">
        <v>45</v>
      </c>
      <c r="J12" s="2"/>
      <c r="K12" s="2" t="s">
        <v>46</v>
      </c>
      <c r="L12" s="2"/>
      <c r="M12" s="62"/>
      <c r="N12" s="1" t="e">
        <v>#N/A</v>
      </c>
      <c r="O12" s="1" t="e">
        <v>#N/A</v>
      </c>
    </row>
    <row r="13" customHeight="1" spans="1:15">
      <c r="A13" s="4"/>
      <c r="B13" s="33">
        <v>1846</v>
      </c>
      <c r="C13" s="19" t="s">
        <v>16</v>
      </c>
      <c r="D13" s="34" t="str">
        <f t="shared" si="0"/>
        <v>1846,</v>
      </c>
      <c r="E13" s="58"/>
      <c r="F13" s="35" t="s">
        <v>47</v>
      </c>
      <c r="G13" s="36"/>
      <c r="H13" s="2"/>
      <c r="I13" s="66" t="s">
        <v>48</v>
      </c>
      <c r="J13" s="66"/>
      <c r="K13" s="2"/>
      <c r="L13" s="2"/>
      <c r="M13" s="62"/>
      <c r="N13" s="1" t="e">
        <v>#N/A</v>
      </c>
      <c r="O13" s="1" t="e">
        <v>#N/A</v>
      </c>
    </row>
    <row r="14" customHeight="1" spans="1:15">
      <c r="A14" s="4">
        <v>8</v>
      </c>
      <c r="B14" s="4">
        <v>47394</v>
      </c>
      <c r="C14" s="19" t="s">
        <v>16</v>
      </c>
      <c r="D14" s="34" t="str">
        <f t="shared" si="0"/>
        <v>47394,</v>
      </c>
      <c r="E14" s="59" t="s">
        <v>49</v>
      </c>
      <c r="F14" s="4" t="s">
        <v>50</v>
      </c>
      <c r="G14" s="26" t="s">
        <v>51</v>
      </c>
      <c r="H14" s="4">
        <v>1158</v>
      </c>
      <c r="I14" s="65">
        <v>0.03</v>
      </c>
      <c r="J14" s="65">
        <v>0.04</v>
      </c>
      <c r="K14" s="30" t="s">
        <v>28</v>
      </c>
      <c r="L14" s="2"/>
      <c r="M14" s="62"/>
      <c r="N14" s="1" t="e">
        <v>#N/A</v>
      </c>
      <c r="O14" s="1" t="e">
        <v>#N/A</v>
      </c>
    </row>
    <row r="15" customHeight="1" spans="1:15">
      <c r="A15" s="4">
        <v>9</v>
      </c>
      <c r="B15" s="4">
        <v>140679</v>
      </c>
      <c r="C15" s="19" t="s">
        <v>16</v>
      </c>
      <c r="D15" s="34" t="str">
        <f t="shared" si="0"/>
        <v>140679,</v>
      </c>
      <c r="E15" s="59" t="s">
        <v>52</v>
      </c>
      <c r="F15" s="4" t="s">
        <v>53</v>
      </c>
      <c r="G15" s="26" t="s">
        <v>54</v>
      </c>
      <c r="H15" s="4">
        <v>590</v>
      </c>
      <c r="I15" s="65">
        <v>0.04</v>
      </c>
      <c r="J15" s="65">
        <v>0.05</v>
      </c>
      <c r="K15" s="30" t="s">
        <v>28</v>
      </c>
      <c r="L15" s="2"/>
      <c r="M15" s="62"/>
      <c r="N15" s="1" t="e">
        <v>#N/A</v>
      </c>
      <c r="O15" s="1" t="e">
        <v>#N/A</v>
      </c>
    </row>
    <row r="16" customHeight="1" spans="1:15">
      <c r="A16" s="4">
        <v>10</v>
      </c>
      <c r="B16" s="4">
        <v>171872</v>
      </c>
      <c r="C16" s="19" t="s">
        <v>16</v>
      </c>
      <c r="D16" s="34" t="str">
        <f t="shared" si="0"/>
        <v>171872,</v>
      </c>
      <c r="E16" s="60" t="s">
        <v>55</v>
      </c>
      <c r="F16" s="4" t="s">
        <v>56</v>
      </c>
      <c r="G16" s="26" t="s">
        <v>57</v>
      </c>
      <c r="H16" s="4">
        <v>1815</v>
      </c>
      <c r="I16" s="65">
        <v>0.05</v>
      </c>
      <c r="J16" s="65">
        <v>0.06</v>
      </c>
      <c r="K16" s="30" t="s">
        <v>28</v>
      </c>
      <c r="L16" s="2"/>
      <c r="M16" s="62"/>
      <c r="N16" s="1" t="e">
        <v>#N/A</v>
      </c>
      <c r="O16" s="1" t="e">
        <v>#N/A</v>
      </c>
    </row>
    <row r="17" customHeight="1" spans="1:15">
      <c r="A17" s="4">
        <v>11</v>
      </c>
      <c r="B17" s="4">
        <v>21580</v>
      </c>
      <c r="C17" s="19" t="s">
        <v>16</v>
      </c>
      <c r="D17" s="34" t="str">
        <f t="shared" si="0"/>
        <v>21580,</v>
      </c>
      <c r="E17" s="60" t="s">
        <v>58</v>
      </c>
      <c r="F17" s="4" t="s">
        <v>59</v>
      </c>
      <c r="G17" s="26" t="s">
        <v>44</v>
      </c>
      <c r="H17" s="4">
        <v>2207</v>
      </c>
      <c r="I17" s="67">
        <v>0.05</v>
      </c>
      <c r="J17" s="67">
        <v>0.06</v>
      </c>
      <c r="K17" s="30" t="s">
        <v>20</v>
      </c>
      <c r="L17" s="2"/>
      <c r="M17" s="4"/>
      <c r="N17" s="1" t="e">
        <v>#N/A</v>
      </c>
      <c r="O17" s="1" t="e">
        <v>#N/A</v>
      </c>
    </row>
    <row r="18" customHeight="1" spans="1:15">
      <c r="A18" s="4">
        <v>12</v>
      </c>
      <c r="B18" s="4">
        <v>119652</v>
      </c>
      <c r="C18" s="19" t="s">
        <v>16</v>
      </c>
      <c r="D18" s="34" t="str">
        <f t="shared" si="0"/>
        <v>119652,</v>
      </c>
      <c r="E18" s="61" t="s">
        <v>60</v>
      </c>
      <c r="F18" s="4" t="s">
        <v>61</v>
      </c>
      <c r="G18" s="2" t="s">
        <v>62</v>
      </c>
      <c r="H18" s="4">
        <v>1367</v>
      </c>
      <c r="I18" s="65">
        <v>0.03</v>
      </c>
      <c r="J18" s="67">
        <v>0.04</v>
      </c>
      <c r="K18" s="30" t="s">
        <v>20</v>
      </c>
      <c r="L18" s="2"/>
      <c r="M18" s="2"/>
      <c r="N18" s="1" t="s">
        <v>247</v>
      </c>
      <c r="O18" s="1" t="s">
        <v>243</v>
      </c>
    </row>
  </sheetData>
  <autoFilter ref="A3:M18">
    <extLst/>
  </autoFilter>
  <mergeCells count="19">
    <mergeCell ref="A1:M1"/>
    <mergeCell ref="E2:G2"/>
    <mergeCell ref="I2:J2"/>
    <mergeCell ref="I12:J12"/>
    <mergeCell ref="I13:J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K7:K8"/>
    <mergeCell ref="K12:K13"/>
    <mergeCell ref="L2:L3"/>
    <mergeCell ref="L4:L18"/>
  </mergeCells>
  <pageMargins left="0.314583333333333" right="0.0388888888888889" top="0.432638888888889" bottom="0.432638888888889" header="0.156944444444444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B20" sqref="B20"/>
    </sheetView>
  </sheetViews>
  <sheetFormatPr defaultColWidth="9" defaultRowHeight="22" customHeight="1"/>
  <cols>
    <col min="1" max="1" width="4.5" style="10" customWidth="1"/>
    <col min="2" max="2" width="9.125"/>
    <col min="3" max="4" width="9.125" hidden="1" customWidth="1"/>
    <col min="5" max="5" width="28.25" style="11" customWidth="1"/>
    <col min="6" max="6" width="15.75" customWidth="1"/>
    <col min="7" max="7" width="19.375" style="7" customWidth="1"/>
    <col min="8" max="10" width="9.875" style="10" customWidth="1"/>
    <col min="11" max="11" width="10.75" style="10" hidden="1" customWidth="1"/>
    <col min="12" max="12" width="10.75" style="10" customWidth="1"/>
    <col min="13" max="13" width="8.25" style="12" customWidth="1"/>
    <col min="14" max="14" width="11.125" customWidth="1"/>
    <col min="15" max="15" width="9.25" style="12" customWidth="1"/>
  </cols>
  <sheetData>
    <row r="1" customHeight="1" spans="1:15">
      <c r="A1" s="13" t="s">
        <v>248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customHeight="1" spans="1:15">
      <c r="A2" s="4"/>
      <c r="B2" s="4"/>
      <c r="C2" s="4"/>
      <c r="D2" s="4"/>
      <c r="E2" s="15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="7" customFormat="1" customHeight="1" spans="1:15">
      <c r="A3" s="16" t="s">
        <v>4</v>
      </c>
      <c r="B3" s="16" t="s">
        <v>249</v>
      </c>
      <c r="C3" s="16"/>
      <c r="D3" s="16"/>
      <c r="E3" s="17" t="s">
        <v>6</v>
      </c>
      <c r="F3" s="16" t="s">
        <v>7</v>
      </c>
      <c r="G3" s="16" t="s">
        <v>8</v>
      </c>
      <c r="H3" s="18" t="s">
        <v>237</v>
      </c>
      <c r="I3" s="18" t="s">
        <v>250</v>
      </c>
      <c r="J3" s="18" t="s">
        <v>206</v>
      </c>
      <c r="K3" s="18" t="s">
        <v>207</v>
      </c>
      <c r="L3" s="39" t="s">
        <v>251</v>
      </c>
      <c r="M3" s="40" t="s">
        <v>252</v>
      </c>
      <c r="N3" s="41" t="s">
        <v>253</v>
      </c>
      <c r="O3" s="42" t="s">
        <v>252</v>
      </c>
    </row>
    <row r="4" customHeight="1" spans="1:15">
      <c r="A4" s="19">
        <v>1</v>
      </c>
      <c r="B4" s="19">
        <v>174232</v>
      </c>
      <c r="C4" s="19" t="s">
        <v>16</v>
      </c>
      <c r="D4" s="19" t="str">
        <f t="shared" ref="D4:D18" si="0">B4&amp;C4</f>
        <v>174232,</v>
      </c>
      <c r="E4" s="20" t="s">
        <v>17</v>
      </c>
      <c r="F4" s="21" t="s">
        <v>18</v>
      </c>
      <c r="G4" s="21" t="s">
        <v>19</v>
      </c>
      <c r="H4" s="22">
        <v>14603</v>
      </c>
      <c r="I4" s="4">
        <v>9337</v>
      </c>
      <c r="J4" s="43">
        <f>I4/H4</f>
        <v>0.639389166609601</v>
      </c>
      <c r="K4" s="4">
        <v>404849.25</v>
      </c>
      <c r="L4" s="4">
        <v>8713</v>
      </c>
      <c r="M4" s="43">
        <f>(I4-L4)/L4</f>
        <v>0.0716171238379433</v>
      </c>
      <c r="N4" s="4">
        <v>14246</v>
      </c>
      <c r="O4" s="43">
        <f>(I4-N4)/N4</f>
        <v>-0.344587954513548</v>
      </c>
    </row>
    <row r="5" customHeight="1" spans="1:15">
      <c r="A5" s="19"/>
      <c r="B5" s="19">
        <v>39103</v>
      </c>
      <c r="C5" s="19" t="s">
        <v>16</v>
      </c>
      <c r="D5" s="19" t="str">
        <f t="shared" si="0"/>
        <v>39103,</v>
      </c>
      <c r="E5" s="20"/>
      <c r="F5" s="21" t="s">
        <v>21</v>
      </c>
      <c r="G5" s="21"/>
      <c r="H5" s="22"/>
      <c r="I5" s="4"/>
      <c r="J5" s="43"/>
      <c r="K5" s="4">
        <v>109435.67</v>
      </c>
      <c r="L5" s="4"/>
      <c r="M5" s="43"/>
      <c r="N5" s="4"/>
      <c r="O5" s="43"/>
    </row>
    <row r="6" customHeight="1" spans="1:15">
      <c r="A6" s="19">
        <v>2</v>
      </c>
      <c r="B6" s="19">
        <v>183439</v>
      </c>
      <c r="C6" s="19" t="s">
        <v>16</v>
      </c>
      <c r="D6" s="19" t="str">
        <f t="shared" si="0"/>
        <v>183439,</v>
      </c>
      <c r="E6" s="20" t="s">
        <v>22</v>
      </c>
      <c r="F6" s="21" t="s">
        <v>23</v>
      </c>
      <c r="G6" s="21" t="s">
        <v>24</v>
      </c>
      <c r="H6" s="22">
        <v>2077</v>
      </c>
      <c r="I6" s="4">
        <v>1691</v>
      </c>
      <c r="J6" s="43">
        <f>I6/H6</f>
        <v>0.814155031295137</v>
      </c>
      <c r="K6" s="4">
        <v>145326.56</v>
      </c>
      <c r="L6" s="4">
        <v>0</v>
      </c>
      <c r="M6" s="43"/>
      <c r="N6" s="4">
        <v>1899</v>
      </c>
      <c r="O6" s="43">
        <f>(I6-N6)/N6</f>
        <v>-0.109531332280147</v>
      </c>
    </row>
    <row r="7" customHeight="1" spans="1:15">
      <c r="A7" s="19">
        <v>3</v>
      </c>
      <c r="B7" s="23">
        <v>22944</v>
      </c>
      <c r="C7" s="19" t="s">
        <v>16</v>
      </c>
      <c r="D7" s="19" t="str">
        <f t="shared" si="0"/>
        <v>22944,</v>
      </c>
      <c r="E7" s="24" t="s">
        <v>25</v>
      </c>
      <c r="F7" s="25" t="s">
        <v>26</v>
      </c>
      <c r="G7" s="26" t="s">
        <v>27</v>
      </c>
      <c r="H7" s="22">
        <v>704</v>
      </c>
      <c r="I7" s="4">
        <v>550</v>
      </c>
      <c r="J7" s="43">
        <f>(I7+I8)/H7</f>
        <v>0.78125</v>
      </c>
      <c r="K7" s="4">
        <v>34287.82</v>
      </c>
      <c r="L7" s="4">
        <v>388</v>
      </c>
      <c r="M7" s="43">
        <f>((I7+I8)-(L7+L8))/(L7+L8)</f>
        <v>0.392405063291139</v>
      </c>
      <c r="N7" s="4">
        <v>684</v>
      </c>
      <c r="O7" s="43">
        <f>(I7-N7)/N7</f>
        <v>-0.195906432748538</v>
      </c>
    </row>
    <row r="8" customHeight="1" spans="1:15">
      <c r="A8" s="19"/>
      <c r="B8" s="27">
        <v>163862</v>
      </c>
      <c r="C8" s="19" t="s">
        <v>16</v>
      </c>
      <c r="D8" s="19" t="str">
        <f t="shared" si="0"/>
        <v>163862,</v>
      </c>
      <c r="E8" s="20" t="s">
        <v>29</v>
      </c>
      <c r="F8" s="21" t="s">
        <v>30</v>
      </c>
      <c r="G8" s="28" t="s">
        <v>31</v>
      </c>
      <c r="H8" s="22"/>
      <c r="I8" s="4"/>
      <c r="J8" s="43"/>
      <c r="K8" s="4">
        <v>8839.65</v>
      </c>
      <c r="L8" s="4">
        <v>7</v>
      </c>
      <c r="M8" s="43"/>
      <c r="N8" s="4"/>
      <c r="O8" s="43"/>
    </row>
    <row r="9" customHeight="1" spans="1:15">
      <c r="A9" s="19">
        <v>4</v>
      </c>
      <c r="B9" s="29">
        <v>165176</v>
      </c>
      <c r="C9" s="19" t="s">
        <v>16</v>
      </c>
      <c r="D9" s="19" t="str">
        <f t="shared" si="0"/>
        <v>165176,</v>
      </c>
      <c r="E9" s="24" t="s">
        <v>32</v>
      </c>
      <c r="F9" s="25" t="s">
        <v>33</v>
      </c>
      <c r="G9" s="25" t="s">
        <v>34</v>
      </c>
      <c r="H9" s="26">
        <v>705</v>
      </c>
      <c r="I9" s="4">
        <v>939</v>
      </c>
      <c r="J9" s="43">
        <f>I9/H9</f>
        <v>1.33191489361702</v>
      </c>
      <c r="K9" s="4">
        <v>153544.82</v>
      </c>
      <c r="L9" s="4">
        <v>471</v>
      </c>
      <c r="M9" s="43">
        <f>(I9-L9)/L9</f>
        <v>0.993630573248408</v>
      </c>
      <c r="N9" s="4">
        <v>943</v>
      </c>
      <c r="O9" s="43">
        <f t="shared" ref="O7:O18" si="1">(I9-N9)/N9</f>
        <v>-0.00424178154825027</v>
      </c>
    </row>
    <row r="10" s="8" customFormat="1" customHeight="1" spans="1:15">
      <c r="A10" s="30">
        <v>5</v>
      </c>
      <c r="B10" s="28">
        <v>274</v>
      </c>
      <c r="C10" s="19" t="s">
        <v>16</v>
      </c>
      <c r="D10" s="19" t="str">
        <f t="shared" si="0"/>
        <v>274,</v>
      </c>
      <c r="E10" s="31" t="s">
        <v>36</v>
      </c>
      <c r="F10" s="28" t="s">
        <v>37</v>
      </c>
      <c r="G10" s="32" t="s">
        <v>38</v>
      </c>
      <c r="H10" s="30">
        <v>949</v>
      </c>
      <c r="I10" s="4">
        <v>936.91</v>
      </c>
      <c r="J10" s="43">
        <f t="shared" ref="J10:J18" si="2">I10/H10</f>
        <v>0.987260273972603</v>
      </c>
      <c r="K10" s="4">
        <v>13401.11</v>
      </c>
      <c r="L10" s="4">
        <v>584.8</v>
      </c>
      <c r="M10" s="43">
        <f t="shared" ref="M10:M18" si="3">(I10-L10)/L10</f>
        <v>0.602103283173735</v>
      </c>
      <c r="N10" s="4">
        <v>1470.64</v>
      </c>
      <c r="O10" s="43">
        <f t="shared" si="1"/>
        <v>-0.362923625088397</v>
      </c>
    </row>
    <row r="11" customHeight="1" spans="1:15">
      <c r="A11" s="4">
        <v>6</v>
      </c>
      <c r="B11" s="28">
        <v>186545</v>
      </c>
      <c r="C11" s="19" t="s">
        <v>16</v>
      </c>
      <c r="D11" s="19" t="str">
        <f t="shared" si="0"/>
        <v>186545,</v>
      </c>
      <c r="E11" s="31" t="s">
        <v>39</v>
      </c>
      <c r="F11" s="28" t="s">
        <v>40</v>
      </c>
      <c r="G11" s="32" t="s">
        <v>41</v>
      </c>
      <c r="H11" s="4">
        <v>613</v>
      </c>
      <c r="I11" s="4">
        <v>409</v>
      </c>
      <c r="J11" s="43">
        <f t="shared" si="2"/>
        <v>0.66721044045677</v>
      </c>
      <c r="K11" s="4">
        <v>36638.23</v>
      </c>
      <c r="L11" s="4">
        <v>0</v>
      </c>
      <c r="M11" s="43"/>
      <c r="N11" s="4">
        <v>397</v>
      </c>
      <c r="O11" s="43">
        <f t="shared" si="1"/>
        <v>0.0302267002518892</v>
      </c>
    </row>
    <row r="12" customHeight="1" spans="1:15">
      <c r="A12" s="4">
        <v>7</v>
      </c>
      <c r="B12" s="33">
        <v>47683</v>
      </c>
      <c r="C12" s="19" t="s">
        <v>16</v>
      </c>
      <c r="D12" s="34" t="str">
        <f t="shared" si="0"/>
        <v>47683,</v>
      </c>
      <c r="E12" s="35" t="s">
        <v>42</v>
      </c>
      <c r="F12" s="35" t="s">
        <v>43</v>
      </c>
      <c r="G12" s="36" t="s">
        <v>44</v>
      </c>
      <c r="H12" s="2">
        <v>466563</v>
      </c>
      <c r="I12" s="4">
        <v>1120405.18</v>
      </c>
      <c r="J12" s="43">
        <f t="shared" si="2"/>
        <v>2.40140169709128</v>
      </c>
      <c r="K12" s="4">
        <v>1120405.18</v>
      </c>
      <c r="L12" s="4">
        <v>563147.51</v>
      </c>
      <c r="M12" s="43">
        <f>(K12-L12)/L12</f>
        <v>0.989541212745485</v>
      </c>
      <c r="N12" s="4">
        <v>245910.56</v>
      </c>
      <c r="O12" s="43">
        <f t="shared" si="1"/>
        <v>3.55614911372655</v>
      </c>
    </row>
    <row r="13" customHeight="1" spans="1:15">
      <c r="A13" s="4"/>
      <c r="B13" s="33">
        <v>1846</v>
      </c>
      <c r="C13" s="19" t="s">
        <v>16</v>
      </c>
      <c r="D13" s="34" t="str">
        <f t="shared" si="0"/>
        <v>1846,</v>
      </c>
      <c r="E13" s="35"/>
      <c r="F13" s="35" t="s">
        <v>47</v>
      </c>
      <c r="G13" s="36"/>
      <c r="H13" s="2"/>
      <c r="I13" s="4"/>
      <c r="J13" s="43"/>
      <c r="K13" s="4"/>
      <c r="L13" s="4"/>
      <c r="M13" s="43"/>
      <c r="N13" s="4"/>
      <c r="O13" s="43"/>
    </row>
    <row r="14" customHeight="1" spans="1:15">
      <c r="A14" s="4">
        <v>8</v>
      </c>
      <c r="B14" s="4">
        <v>47394</v>
      </c>
      <c r="C14" s="19" t="s">
        <v>16</v>
      </c>
      <c r="D14" s="34" t="str">
        <f t="shared" si="0"/>
        <v>47394,</v>
      </c>
      <c r="E14" s="15" t="s">
        <v>49</v>
      </c>
      <c r="F14" s="4" t="s">
        <v>50</v>
      </c>
      <c r="G14" s="26" t="s">
        <v>51</v>
      </c>
      <c r="H14" s="4">
        <v>1158</v>
      </c>
      <c r="I14" s="4">
        <v>616</v>
      </c>
      <c r="J14" s="43">
        <f t="shared" si="2"/>
        <v>0.531951640759931</v>
      </c>
      <c r="K14" s="4">
        <v>14777.83</v>
      </c>
      <c r="L14" s="4">
        <v>188</v>
      </c>
      <c r="M14" s="43">
        <f t="shared" si="3"/>
        <v>2.27659574468085</v>
      </c>
      <c r="N14" s="4">
        <v>191</v>
      </c>
      <c r="O14" s="43">
        <f t="shared" si="1"/>
        <v>2.22513089005236</v>
      </c>
    </row>
    <row r="15" customHeight="1" spans="1:15">
      <c r="A15" s="4">
        <v>9</v>
      </c>
      <c r="B15" s="4">
        <v>140679</v>
      </c>
      <c r="C15" s="19" t="s">
        <v>16</v>
      </c>
      <c r="D15" s="34" t="str">
        <f t="shared" si="0"/>
        <v>140679,</v>
      </c>
      <c r="E15" s="15" t="s">
        <v>52</v>
      </c>
      <c r="F15" s="4" t="s">
        <v>53</v>
      </c>
      <c r="G15" s="26" t="s">
        <v>54</v>
      </c>
      <c r="H15" s="4">
        <v>590</v>
      </c>
      <c r="I15" s="4">
        <v>505</v>
      </c>
      <c r="J15" s="43">
        <f t="shared" si="2"/>
        <v>0.855932203389831</v>
      </c>
      <c r="K15" s="4">
        <v>31436.46</v>
      </c>
      <c r="L15" s="4">
        <v>254</v>
      </c>
      <c r="M15" s="43">
        <f t="shared" si="3"/>
        <v>0.988188976377953</v>
      </c>
      <c r="N15" s="4">
        <v>438</v>
      </c>
      <c r="O15" s="43">
        <f t="shared" si="1"/>
        <v>0.15296803652968</v>
      </c>
    </row>
    <row r="16" customHeight="1" spans="1:15">
      <c r="A16" s="4">
        <v>10</v>
      </c>
      <c r="B16" s="4">
        <v>171872</v>
      </c>
      <c r="C16" s="19" t="s">
        <v>16</v>
      </c>
      <c r="D16" s="34" t="str">
        <f t="shared" si="0"/>
        <v>171872,</v>
      </c>
      <c r="E16" s="15" t="s">
        <v>55</v>
      </c>
      <c r="F16" s="4" t="s">
        <v>56</v>
      </c>
      <c r="G16" s="26" t="s">
        <v>57</v>
      </c>
      <c r="H16" s="4">
        <v>1815</v>
      </c>
      <c r="I16" s="4">
        <v>1296</v>
      </c>
      <c r="J16" s="43">
        <f t="shared" si="2"/>
        <v>0.714049586776859</v>
      </c>
      <c r="K16" s="4">
        <v>30286.06</v>
      </c>
      <c r="L16" s="4">
        <v>1522</v>
      </c>
      <c r="M16" s="43">
        <f t="shared" si="3"/>
        <v>-0.148488830486202</v>
      </c>
      <c r="N16" s="4">
        <v>112</v>
      </c>
      <c r="O16" s="43">
        <f t="shared" si="1"/>
        <v>10.5714285714286</v>
      </c>
    </row>
    <row r="17" customHeight="1" spans="1:15">
      <c r="A17" s="4">
        <v>11</v>
      </c>
      <c r="B17" s="4">
        <v>21580</v>
      </c>
      <c r="C17" s="19" t="s">
        <v>16</v>
      </c>
      <c r="D17" s="34" t="str">
        <f t="shared" si="0"/>
        <v>21580,</v>
      </c>
      <c r="E17" s="15" t="s">
        <v>58</v>
      </c>
      <c r="F17" s="4" t="s">
        <v>59</v>
      </c>
      <c r="G17" s="26" t="s">
        <v>44</v>
      </c>
      <c r="H17" s="4">
        <v>2207</v>
      </c>
      <c r="I17" s="4">
        <v>1431</v>
      </c>
      <c r="J17" s="43">
        <f t="shared" si="2"/>
        <v>0.648391481649298</v>
      </c>
      <c r="K17" s="4">
        <v>103704.91</v>
      </c>
      <c r="L17" s="4">
        <v>1851</v>
      </c>
      <c r="M17" s="43">
        <f t="shared" si="3"/>
        <v>-0.226904376012966</v>
      </c>
      <c r="N17" s="4">
        <v>1635</v>
      </c>
      <c r="O17" s="43">
        <f t="shared" si="1"/>
        <v>-0.124770642201835</v>
      </c>
    </row>
    <row r="18" customHeight="1" spans="1:15">
      <c r="A18" s="4">
        <v>12</v>
      </c>
      <c r="B18" s="4">
        <v>119652</v>
      </c>
      <c r="C18" s="19" t="s">
        <v>16</v>
      </c>
      <c r="D18" s="34" t="str">
        <f t="shared" si="0"/>
        <v>119652,</v>
      </c>
      <c r="E18" s="30" t="s">
        <v>60</v>
      </c>
      <c r="F18" s="4" t="s">
        <v>61</v>
      </c>
      <c r="G18" s="2" t="s">
        <v>62</v>
      </c>
      <c r="H18" s="4">
        <v>1367</v>
      </c>
      <c r="I18" s="4">
        <v>1060</v>
      </c>
      <c r="J18" s="43">
        <f t="shared" si="2"/>
        <v>0.77542062911485</v>
      </c>
      <c r="K18" s="4">
        <v>60874.46</v>
      </c>
      <c r="L18" s="4">
        <v>1036</v>
      </c>
      <c r="M18" s="43">
        <f t="shared" si="3"/>
        <v>0.0231660231660232</v>
      </c>
      <c r="N18" s="4">
        <v>1078</v>
      </c>
      <c r="O18" s="43">
        <f t="shared" si="1"/>
        <v>-0.0166975881261596</v>
      </c>
    </row>
    <row r="19" s="9" customFormat="1" customHeight="1" spans="1:17">
      <c r="A19" s="37"/>
      <c r="B19" s="38">
        <v>118077</v>
      </c>
      <c r="C19" s="38"/>
      <c r="D19" s="38"/>
      <c r="E19" s="38" t="s">
        <v>254</v>
      </c>
      <c r="F19" s="38" t="s">
        <v>255</v>
      </c>
      <c r="G19" s="38" t="s">
        <v>38</v>
      </c>
      <c r="H19" s="38">
        <v>2000</v>
      </c>
      <c r="I19" s="44" t="s">
        <v>256</v>
      </c>
      <c r="J19" s="37"/>
      <c r="K19" s="37"/>
      <c r="L19" s="37"/>
      <c r="M19" s="37"/>
      <c r="N19" s="37"/>
      <c r="O19" s="45"/>
      <c r="Q19" s="46"/>
    </row>
    <row r="20" s="9" customFormat="1" customHeight="1" spans="1:17">
      <c r="A20" s="37"/>
      <c r="B20" s="38">
        <v>40935</v>
      </c>
      <c r="C20" s="38"/>
      <c r="D20" s="38"/>
      <c r="E20" s="38" t="s">
        <v>257</v>
      </c>
      <c r="F20" s="38" t="s">
        <v>258</v>
      </c>
      <c r="G20" s="38" t="s">
        <v>259</v>
      </c>
      <c r="H20" s="38">
        <v>2631</v>
      </c>
      <c r="I20" s="44" t="s">
        <v>256</v>
      </c>
      <c r="J20" s="37"/>
      <c r="K20" s="37"/>
      <c r="L20" s="37"/>
      <c r="M20" s="37"/>
      <c r="N20" s="37"/>
      <c r="O20" s="45"/>
      <c r="Q20" s="46"/>
    </row>
    <row r="21" s="9" customFormat="1" customHeight="1" spans="1:17">
      <c r="A21" s="37"/>
      <c r="B21" s="38">
        <v>118408</v>
      </c>
      <c r="C21" s="38"/>
      <c r="D21" s="38"/>
      <c r="E21" s="38" t="s">
        <v>260</v>
      </c>
      <c r="F21" s="38" t="s">
        <v>261</v>
      </c>
      <c r="G21" s="38" t="s">
        <v>262</v>
      </c>
      <c r="H21" s="38">
        <v>1150</v>
      </c>
      <c r="I21" s="44" t="s">
        <v>256</v>
      </c>
      <c r="J21" s="37"/>
      <c r="K21" s="37"/>
      <c r="L21" s="37"/>
      <c r="M21" s="37"/>
      <c r="N21" s="37"/>
      <c r="O21" s="45"/>
      <c r="Q21" s="46"/>
    </row>
    <row r="22" s="9" customFormat="1" customHeight="1" spans="1:17">
      <c r="A22" s="37"/>
      <c r="B22" s="38">
        <v>59178</v>
      </c>
      <c r="C22" s="38"/>
      <c r="D22" s="38"/>
      <c r="E22" s="38" t="s">
        <v>263</v>
      </c>
      <c r="F22" s="38" t="s">
        <v>264</v>
      </c>
      <c r="G22" s="38" t="s">
        <v>265</v>
      </c>
      <c r="H22" s="38">
        <v>528</v>
      </c>
      <c r="I22" s="44" t="s">
        <v>256</v>
      </c>
      <c r="J22" s="37"/>
      <c r="K22" s="37"/>
      <c r="L22" s="37"/>
      <c r="M22" s="37"/>
      <c r="N22" s="37"/>
      <c r="O22" s="45"/>
      <c r="Q22" s="46"/>
    </row>
    <row r="23" s="9" customFormat="1" customHeight="1" spans="1:17">
      <c r="A23" s="37"/>
      <c r="B23" s="38">
        <v>43732</v>
      </c>
      <c r="C23" s="38"/>
      <c r="D23" s="38"/>
      <c r="E23" s="38" t="s">
        <v>266</v>
      </c>
      <c r="F23" s="38" t="s">
        <v>267</v>
      </c>
      <c r="G23" s="38" t="s">
        <v>268</v>
      </c>
      <c r="H23" s="38">
        <v>450</v>
      </c>
      <c r="I23" s="44" t="s">
        <v>256</v>
      </c>
      <c r="J23" s="37"/>
      <c r="K23" s="37"/>
      <c r="L23" s="37"/>
      <c r="M23" s="37"/>
      <c r="N23" s="37"/>
      <c r="O23" s="45"/>
      <c r="Q23" s="46"/>
    </row>
  </sheetData>
  <mergeCells count="30">
    <mergeCell ref="A1:O1"/>
    <mergeCell ref="E2:O2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I4:I5"/>
    <mergeCell ref="I7:I8"/>
    <mergeCell ref="I12:I13"/>
    <mergeCell ref="J4:J5"/>
    <mergeCell ref="J7:J8"/>
    <mergeCell ref="J12:J13"/>
    <mergeCell ref="K12:K13"/>
    <mergeCell ref="L4:L5"/>
    <mergeCell ref="L12:L13"/>
    <mergeCell ref="M4:M5"/>
    <mergeCell ref="M7:M8"/>
    <mergeCell ref="M12:M13"/>
    <mergeCell ref="N4:N5"/>
    <mergeCell ref="N7:N8"/>
    <mergeCell ref="N12:N13"/>
    <mergeCell ref="O4:O5"/>
    <mergeCell ref="O7:O8"/>
    <mergeCell ref="O12:O13"/>
  </mergeCells>
  <pageMargins left="0.118055555555556" right="0.0388888888888889" top="0.236111111111111" bottom="0.275" header="0.118055555555556" footer="0.11805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L5" sqref="AL5"/>
    </sheetView>
  </sheetViews>
  <sheetFormatPr defaultColWidth="9" defaultRowHeight="13.5"/>
  <cols>
    <col min="1" max="1" width="15.375" customWidth="1"/>
    <col min="2" max="35" width="12.625" customWidth="1"/>
    <col min="38" max="38" width="18.25"/>
  </cols>
  <sheetData>
    <row r="1" s="1" customFormat="1" ht="40.5" spans="1:38">
      <c r="A1" s="2" t="s">
        <v>67</v>
      </c>
      <c r="B1" s="2" t="s">
        <v>17</v>
      </c>
      <c r="C1" s="2" t="s">
        <v>212</v>
      </c>
      <c r="D1" s="3" t="s">
        <v>269</v>
      </c>
      <c r="E1" s="2" t="s">
        <v>22</v>
      </c>
      <c r="F1" s="2" t="s">
        <v>212</v>
      </c>
      <c r="G1" s="3" t="s">
        <v>269</v>
      </c>
      <c r="H1" s="2" t="s">
        <v>68</v>
      </c>
      <c r="I1" s="2" t="s">
        <v>270</v>
      </c>
      <c r="J1" s="3" t="s">
        <v>269</v>
      </c>
      <c r="K1" s="2" t="s">
        <v>32</v>
      </c>
      <c r="L1" s="2" t="s">
        <v>270</v>
      </c>
      <c r="M1" s="3" t="s">
        <v>269</v>
      </c>
      <c r="N1" s="2" t="s">
        <v>36</v>
      </c>
      <c r="O1" s="2" t="str">
        <f>VLOOKUP(A:A,[2]Sheet3!$A$1:$C$65536,3,0)</f>
        <v>汇总</v>
      </c>
      <c r="P1" s="3" t="s">
        <v>269</v>
      </c>
      <c r="Q1" s="2" t="s">
        <v>39</v>
      </c>
      <c r="R1" s="2" t="str">
        <f>VLOOKUP(A:A,[2]Sheet3!$A$1:$C$65536,3,0)</f>
        <v>汇总</v>
      </c>
      <c r="S1" s="3" t="s">
        <v>269</v>
      </c>
      <c r="T1" s="2" t="s">
        <v>70</v>
      </c>
      <c r="U1" s="2" t="str">
        <f>VLOOKUP(A:A,[2]Sheet3!$A$1:$C$65536,3,0)</f>
        <v>汇总</v>
      </c>
      <c r="V1" s="3" t="s">
        <v>269</v>
      </c>
      <c r="W1" s="2" t="s">
        <v>49</v>
      </c>
      <c r="X1" s="2" t="str">
        <f>VLOOKUP(A:A,[2]Sheet3!$A$1:$C$65536,3,0)</f>
        <v>汇总</v>
      </c>
      <c r="Y1" s="3" t="s">
        <v>269</v>
      </c>
      <c r="Z1" s="2" t="s">
        <v>52</v>
      </c>
      <c r="AA1" s="2" t="s">
        <v>270</v>
      </c>
      <c r="AB1" s="3" t="s">
        <v>269</v>
      </c>
      <c r="AC1" s="2" t="s">
        <v>55</v>
      </c>
      <c r="AD1" s="2" t="s">
        <v>270</v>
      </c>
      <c r="AE1" s="3" t="s">
        <v>269</v>
      </c>
      <c r="AF1" s="2" t="s">
        <v>58</v>
      </c>
      <c r="AG1" s="2" t="s">
        <v>270</v>
      </c>
      <c r="AH1" s="3" t="s">
        <v>269</v>
      </c>
      <c r="AI1" s="2" t="s">
        <v>60</v>
      </c>
      <c r="AJ1" s="2" t="s">
        <v>270</v>
      </c>
      <c r="AK1" s="3" t="s">
        <v>269</v>
      </c>
      <c r="AL1" s="6"/>
    </row>
    <row r="2" ht="28" customHeight="1" spans="1:38">
      <c r="A2" s="4" t="s">
        <v>187</v>
      </c>
      <c r="B2" s="4">
        <v>1637</v>
      </c>
      <c r="C2" s="4">
        <v>1069</v>
      </c>
      <c r="D2" s="5">
        <f>C2/B2*1.66</f>
        <v>1.08401954795357</v>
      </c>
      <c r="E2" s="4">
        <v>274</v>
      </c>
      <c r="F2" s="4">
        <v>106</v>
      </c>
      <c r="G2" s="5">
        <f>F2/E2*1.66</f>
        <v>0.642189781021898</v>
      </c>
      <c r="H2" s="4">
        <v>90</v>
      </c>
      <c r="I2" s="2">
        <v>48</v>
      </c>
      <c r="J2" s="5">
        <f t="shared" ref="J2:J9" si="0">I2/H2*1.66</f>
        <v>0.885333333333333</v>
      </c>
      <c r="K2" s="4">
        <v>96</v>
      </c>
      <c r="L2" s="2">
        <v>111</v>
      </c>
      <c r="M2" s="5">
        <v>1.66</v>
      </c>
      <c r="N2" s="4">
        <v>100</v>
      </c>
      <c r="O2" s="2">
        <f>VLOOKUP(A:A,[2]Sheet3!$A$1:$C$65536,3,0)</f>
        <v>136</v>
      </c>
      <c r="P2" s="5">
        <v>1.66</v>
      </c>
      <c r="Q2" s="4">
        <v>77</v>
      </c>
      <c r="R2" s="2">
        <v>46</v>
      </c>
      <c r="S2" s="5">
        <f t="shared" ref="S2:S9" si="1">R2/Q2*1.66</f>
        <v>0.991688311688312</v>
      </c>
      <c r="T2" s="4">
        <v>35324</v>
      </c>
      <c r="U2" s="2">
        <v>5735</v>
      </c>
      <c r="V2" s="5">
        <f t="shared" ref="V2:V9" si="2">U2/T2*1.66</f>
        <v>0.269507983240856</v>
      </c>
      <c r="W2" s="4">
        <v>157</v>
      </c>
      <c r="X2" s="2">
        <f>VLOOKUP(A:A,[2]Sheet3!$A$1:$C$65536,3,0)</f>
        <v>136</v>
      </c>
      <c r="Y2" s="5">
        <f t="shared" ref="Y2:Y9" si="3">X2/W2*1.66</f>
        <v>1.43796178343949</v>
      </c>
      <c r="Z2" s="4">
        <v>71</v>
      </c>
      <c r="AA2" s="2">
        <v>43</v>
      </c>
      <c r="AB2" s="5">
        <f t="shared" ref="AB2:AB9" si="4">AA2/Z2*1.66</f>
        <v>1.00535211267606</v>
      </c>
      <c r="AC2" s="4">
        <v>248</v>
      </c>
      <c r="AD2" s="2">
        <v>114</v>
      </c>
      <c r="AE2" s="5">
        <f t="shared" ref="AE2:AE9" si="5">AD2/AC2*1.66</f>
        <v>0.763064516129032</v>
      </c>
      <c r="AF2" s="4">
        <v>309</v>
      </c>
      <c r="AG2" s="2">
        <v>152</v>
      </c>
      <c r="AH2" s="5">
        <f t="shared" ref="AH2:AH9" si="6">AG2/AF2*1.66</f>
        <v>0.816569579288026</v>
      </c>
      <c r="AI2" s="4">
        <v>161</v>
      </c>
      <c r="AJ2" s="2">
        <v>136</v>
      </c>
      <c r="AK2" s="5">
        <f t="shared" ref="AK2:AK9" si="7">AJ2/AI2*1.66</f>
        <v>1.40223602484472</v>
      </c>
      <c r="AL2" s="5">
        <f>D2+G2+J2+M2+P2+S2+V2+Y2+AB2+AE2+AH2+AK2</f>
        <v>12.6179229736153</v>
      </c>
    </row>
    <row r="3" ht="28" customHeight="1" spans="1:38">
      <c r="A3" s="4" t="s">
        <v>176</v>
      </c>
      <c r="B3" s="4">
        <v>1416</v>
      </c>
      <c r="C3" s="4">
        <v>1197</v>
      </c>
      <c r="D3" s="5">
        <f t="shared" ref="D3:D9" si="8">C3/B3*1.66</f>
        <v>1.40326271186441</v>
      </c>
      <c r="E3" s="4">
        <v>228</v>
      </c>
      <c r="F3" s="4">
        <v>317</v>
      </c>
      <c r="G3" s="5">
        <v>1.66</v>
      </c>
      <c r="H3" s="4">
        <v>48</v>
      </c>
      <c r="I3" s="2">
        <v>38</v>
      </c>
      <c r="J3" s="5">
        <f t="shared" si="0"/>
        <v>1.31416666666667</v>
      </c>
      <c r="K3" s="4">
        <v>48</v>
      </c>
      <c r="L3" s="2">
        <v>49</v>
      </c>
      <c r="M3" s="5">
        <v>1.66</v>
      </c>
      <c r="N3" s="4">
        <v>69</v>
      </c>
      <c r="O3" s="2">
        <f>VLOOKUP(A:A,[2]Sheet3!$A$1:$C$65536,3,0)</f>
        <v>132</v>
      </c>
      <c r="P3" s="5">
        <v>1.66</v>
      </c>
      <c r="Q3" s="4">
        <v>54</v>
      </c>
      <c r="R3" s="2">
        <v>47</v>
      </c>
      <c r="S3" s="5">
        <f t="shared" si="1"/>
        <v>1.44481481481481</v>
      </c>
      <c r="T3" s="4">
        <v>47221</v>
      </c>
      <c r="U3" s="2">
        <v>2916</v>
      </c>
      <c r="V3" s="5">
        <f t="shared" si="2"/>
        <v>0.10250862963512</v>
      </c>
      <c r="W3" s="4">
        <v>103</v>
      </c>
      <c r="X3" s="2">
        <f>VLOOKUP(A:A,[2]Sheet3!$A$1:$C$65536,3,0)</f>
        <v>132</v>
      </c>
      <c r="Y3" s="5">
        <v>1.66</v>
      </c>
      <c r="Z3" s="4">
        <v>45</v>
      </c>
      <c r="AA3" s="2">
        <v>29</v>
      </c>
      <c r="AB3" s="5">
        <f t="shared" si="4"/>
        <v>1.06977777777778</v>
      </c>
      <c r="AC3" s="4">
        <v>161</v>
      </c>
      <c r="AD3" s="2">
        <v>95</v>
      </c>
      <c r="AE3" s="5">
        <f t="shared" si="5"/>
        <v>0.979503105590062</v>
      </c>
      <c r="AF3" s="4">
        <v>175</v>
      </c>
      <c r="AG3" s="2">
        <v>157</v>
      </c>
      <c r="AH3" s="5">
        <f t="shared" si="6"/>
        <v>1.48925714285714</v>
      </c>
      <c r="AI3" s="4">
        <v>110</v>
      </c>
      <c r="AJ3" s="2">
        <v>132</v>
      </c>
      <c r="AK3" s="5">
        <f t="shared" si="7"/>
        <v>1.992</v>
      </c>
      <c r="AL3" s="5">
        <f t="shared" ref="AL3:AL9" si="9">D3+G3+J3+M3+P3+S3+V3+Y3+AB3+AE3+AH3+AK3</f>
        <v>16.435290849206</v>
      </c>
    </row>
    <row r="4" ht="28" customHeight="1" spans="1:38">
      <c r="A4" s="4" t="s">
        <v>114</v>
      </c>
      <c r="B4" s="4">
        <v>671</v>
      </c>
      <c r="C4" s="4">
        <v>325</v>
      </c>
      <c r="D4" s="5">
        <f t="shared" si="8"/>
        <v>0.804023845007452</v>
      </c>
      <c r="E4" s="4">
        <v>73</v>
      </c>
      <c r="F4" s="4">
        <v>35</v>
      </c>
      <c r="G4" s="5">
        <f t="shared" ref="G3:G9" si="10">F4/E4*1.66</f>
        <v>0.795890410958904</v>
      </c>
      <c r="H4" s="4">
        <v>33</v>
      </c>
      <c r="I4" s="2">
        <v>28</v>
      </c>
      <c r="J4" s="5">
        <f t="shared" si="0"/>
        <v>1.40848484848485</v>
      </c>
      <c r="K4" s="4">
        <v>31</v>
      </c>
      <c r="L4" s="2">
        <v>35</v>
      </c>
      <c r="M4" s="5">
        <v>1.66</v>
      </c>
      <c r="N4" s="4">
        <v>40</v>
      </c>
      <c r="O4" s="2">
        <f>VLOOKUP(A:A,[2]Sheet3!$A$1:$C$65536,3,0)</f>
        <v>41</v>
      </c>
      <c r="P4" s="5">
        <v>1.66</v>
      </c>
      <c r="Q4" s="4">
        <v>31</v>
      </c>
      <c r="R4" s="2">
        <v>11</v>
      </c>
      <c r="S4" s="5">
        <f t="shared" si="1"/>
        <v>0.589032258064516</v>
      </c>
      <c r="T4" s="4">
        <v>12937</v>
      </c>
      <c r="U4" s="2">
        <v>2545</v>
      </c>
      <c r="V4" s="5">
        <f t="shared" si="2"/>
        <v>0.326559480559635</v>
      </c>
      <c r="W4" s="4">
        <v>59</v>
      </c>
      <c r="X4" s="2">
        <f>VLOOKUP(A:A,[2]Sheet3!$A$1:$C$65536,3,0)</f>
        <v>41</v>
      </c>
      <c r="Y4" s="5">
        <f t="shared" si="3"/>
        <v>1.1535593220339</v>
      </c>
      <c r="Z4" s="4">
        <v>26</v>
      </c>
      <c r="AA4" s="2">
        <v>22</v>
      </c>
      <c r="AB4" s="5">
        <f t="shared" si="4"/>
        <v>1.40461538461538</v>
      </c>
      <c r="AC4" s="4">
        <v>92</v>
      </c>
      <c r="AD4" s="2">
        <v>52</v>
      </c>
      <c r="AE4" s="5">
        <f t="shared" si="5"/>
        <v>0.938260869565217</v>
      </c>
      <c r="AF4" s="4">
        <v>112</v>
      </c>
      <c r="AG4" s="2">
        <v>84</v>
      </c>
      <c r="AH4" s="5">
        <f t="shared" si="6"/>
        <v>1.245</v>
      </c>
      <c r="AI4" s="4">
        <v>73</v>
      </c>
      <c r="AJ4" s="2">
        <v>41</v>
      </c>
      <c r="AK4" s="5">
        <f t="shared" si="7"/>
        <v>0.932328767123288</v>
      </c>
      <c r="AL4" s="5">
        <f t="shared" si="9"/>
        <v>12.9177551864131</v>
      </c>
    </row>
    <row r="5" ht="28" customHeight="1" spans="1:38">
      <c r="A5" s="4" t="s">
        <v>165</v>
      </c>
      <c r="B5" s="4">
        <v>717</v>
      </c>
      <c r="C5" s="4">
        <v>579</v>
      </c>
      <c r="D5" s="5">
        <f t="shared" si="8"/>
        <v>1.34050209205021</v>
      </c>
      <c r="E5" s="4">
        <v>75</v>
      </c>
      <c r="F5" s="4">
        <v>67</v>
      </c>
      <c r="G5" s="5">
        <f t="shared" si="10"/>
        <v>1.48293333333333</v>
      </c>
      <c r="H5" s="4">
        <v>43</v>
      </c>
      <c r="I5" s="2">
        <v>35</v>
      </c>
      <c r="J5" s="5">
        <f t="shared" si="0"/>
        <v>1.35116279069767</v>
      </c>
      <c r="K5" s="4">
        <v>23</v>
      </c>
      <c r="L5" s="2">
        <v>74</v>
      </c>
      <c r="M5" s="5">
        <v>1.66</v>
      </c>
      <c r="N5" s="4">
        <v>45</v>
      </c>
      <c r="O5" s="2">
        <f>VLOOKUP(A:A,[2]Sheet3!$A$1:$C$65536,3,0)</f>
        <v>42</v>
      </c>
      <c r="P5" s="5">
        <f>O5/N5*1.66</f>
        <v>1.54933333333333</v>
      </c>
      <c r="Q5" s="4">
        <v>28</v>
      </c>
      <c r="R5" s="2">
        <v>19</v>
      </c>
      <c r="S5" s="5">
        <f t="shared" si="1"/>
        <v>1.12642857142857</v>
      </c>
      <c r="T5" s="4">
        <v>24196</v>
      </c>
      <c r="U5" s="2">
        <v>6612</v>
      </c>
      <c r="V5" s="5">
        <f t="shared" si="2"/>
        <v>0.45362539262688</v>
      </c>
      <c r="W5" s="4">
        <v>53</v>
      </c>
      <c r="X5" s="2">
        <f>VLOOKUP(A:A,[2]Sheet3!$A$1:$C$65536,3,0)</f>
        <v>42</v>
      </c>
      <c r="Y5" s="5">
        <f t="shared" si="3"/>
        <v>1.31547169811321</v>
      </c>
      <c r="Z5" s="4">
        <v>24</v>
      </c>
      <c r="AA5" s="2">
        <v>14</v>
      </c>
      <c r="AB5" s="5">
        <f t="shared" si="4"/>
        <v>0.968333333333333</v>
      </c>
      <c r="AC5" s="4">
        <v>83</v>
      </c>
      <c r="AD5" s="2">
        <v>29</v>
      </c>
      <c r="AE5" s="5">
        <f t="shared" si="5"/>
        <v>0.58</v>
      </c>
      <c r="AF5" s="4">
        <v>98</v>
      </c>
      <c r="AG5" s="2">
        <v>26</v>
      </c>
      <c r="AH5" s="5">
        <f t="shared" si="6"/>
        <v>0.440408163265306</v>
      </c>
      <c r="AI5" s="4">
        <v>64</v>
      </c>
      <c r="AJ5" s="2">
        <v>42</v>
      </c>
      <c r="AK5" s="5">
        <f t="shared" si="7"/>
        <v>1.089375</v>
      </c>
      <c r="AL5" s="5">
        <f t="shared" si="9"/>
        <v>13.3575737081818</v>
      </c>
    </row>
    <row r="6" ht="28" customHeight="1" spans="1:38">
      <c r="A6" s="4" t="s">
        <v>79</v>
      </c>
      <c r="B6" s="4">
        <v>2949</v>
      </c>
      <c r="C6" s="4">
        <v>1540</v>
      </c>
      <c r="D6" s="5">
        <f t="shared" si="8"/>
        <v>0.86687012546626</v>
      </c>
      <c r="E6" s="4">
        <v>402</v>
      </c>
      <c r="F6" s="4">
        <v>258</v>
      </c>
      <c r="G6" s="5">
        <f t="shared" si="10"/>
        <v>1.06537313432836</v>
      </c>
      <c r="H6" s="4">
        <v>134</v>
      </c>
      <c r="I6" s="2">
        <v>92</v>
      </c>
      <c r="J6" s="5">
        <f t="shared" si="0"/>
        <v>1.13970149253731</v>
      </c>
      <c r="K6" s="4">
        <v>139</v>
      </c>
      <c r="L6" s="2">
        <v>241</v>
      </c>
      <c r="M6" s="5">
        <v>1.66</v>
      </c>
      <c r="N6" s="4">
        <v>209</v>
      </c>
      <c r="O6" s="2">
        <f>VLOOKUP(A:A,[2]Sheet3!$A$1:$C$65536,3,0)</f>
        <v>225</v>
      </c>
      <c r="P6" s="5">
        <v>1.66</v>
      </c>
      <c r="Q6" s="4">
        <v>130</v>
      </c>
      <c r="R6" s="2">
        <v>72</v>
      </c>
      <c r="S6" s="5">
        <f t="shared" si="1"/>
        <v>0.919384615384615</v>
      </c>
      <c r="T6" s="4">
        <v>93489</v>
      </c>
      <c r="U6" s="2">
        <v>12277</v>
      </c>
      <c r="V6" s="5">
        <f t="shared" si="2"/>
        <v>0.217991635379563</v>
      </c>
      <c r="W6" s="4">
        <v>246</v>
      </c>
      <c r="X6" s="2">
        <f>VLOOKUP(A:A,[2]Sheet3!$A$1:$C$65536,3,0)</f>
        <v>225</v>
      </c>
      <c r="Y6" s="5">
        <f t="shared" si="3"/>
        <v>1.51829268292683</v>
      </c>
      <c r="Z6" s="4">
        <v>120</v>
      </c>
      <c r="AA6" s="2">
        <v>97</v>
      </c>
      <c r="AB6" s="5">
        <f t="shared" si="4"/>
        <v>1.34183333333333</v>
      </c>
      <c r="AC6" s="4">
        <v>387</v>
      </c>
      <c r="AD6" s="2">
        <v>289</v>
      </c>
      <c r="AE6" s="5">
        <f t="shared" si="5"/>
        <v>1.23963824289406</v>
      </c>
      <c r="AF6" s="4">
        <v>486</v>
      </c>
      <c r="AG6" s="2">
        <v>275</v>
      </c>
      <c r="AH6" s="5">
        <f t="shared" si="6"/>
        <v>0.939300411522634</v>
      </c>
      <c r="AI6" s="4">
        <v>311</v>
      </c>
      <c r="AJ6" s="2">
        <v>225</v>
      </c>
      <c r="AK6" s="5">
        <f t="shared" si="7"/>
        <v>1.20096463022508</v>
      </c>
      <c r="AL6" s="5">
        <f t="shared" si="9"/>
        <v>13.769350303998</v>
      </c>
    </row>
    <row r="7" ht="28" customHeight="1" spans="1:38">
      <c r="A7" s="4" t="s">
        <v>120</v>
      </c>
      <c r="B7" s="4">
        <v>3238</v>
      </c>
      <c r="C7" s="4">
        <v>2373</v>
      </c>
      <c r="D7" s="5">
        <f t="shared" si="8"/>
        <v>1.21654725138975</v>
      </c>
      <c r="E7" s="4">
        <v>413</v>
      </c>
      <c r="F7" s="4">
        <v>365</v>
      </c>
      <c r="G7" s="5">
        <f t="shared" si="10"/>
        <v>1.46707021791768</v>
      </c>
      <c r="H7" s="4">
        <v>153</v>
      </c>
      <c r="I7" s="2">
        <v>158</v>
      </c>
      <c r="J7" s="5">
        <v>1.66</v>
      </c>
      <c r="K7" s="4">
        <v>145</v>
      </c>
      <c r="L7" s="2">
        <v>169</v>
      </c>
      <c r="M7" s="5">
        <v>1.66</v>
      </c>
      <c r="N7" s="4">
        <v>231</v>
      </c>
      <c r="O7" s="2">
        <f>VLOOKUP(A:A,[2]Sheet3!$A$1:$C$65536,3,0)</f>
        <v>137</v>
      </c>
      <c r="P7" s="5">
        <f>O7/N7*1.66</f>
        <v>0.984502164502164</v>
      </c>
      <c r="Q7" s="4">
        <v>132</v>
      </c>
      <c r="R7" s="2">
        <v>112</v>
      </c>
      <c r="S7" s="5">
        <f t="shared" si="1"/>
        <v>1.40848484848485</v>
      </c>
      <c r="T7" s="4">
        <v>84970</v>
      </c>
      <c r="U7" s="2">
        <v>9697.8</v>
      </c>
      <c r="V7" s="5">
        <f t="shared" si="2"/>
        <v>0.189459197363775</v>
      </c>
      <c r="W7" s="4">
        <v>243</v>
      </c>
      <c r="X7" s="2">
        <f>VLOOKUP(A:A,[2]Sheet3!$A$1:$C$65536,3,0)</f>
        <v>137</v>
      </c>
      <c r="Y7" s="5">
        <f t="shared" si="3"/>
        <v>0.935884773662551</v>
      </c>
      <c r="Z7" s="4">
        <v>131</v>
      </c>
      <c r="AA7" s="2">
        <v>149</v>
      </c>
      <c r="AB7" s="5">
        <v>1.66</v>
      </c>
      <c r="AC7" s="4">
        <v>376</v>
      </c>
      <c r="AD7" s="2">
        <v>349</v>
      </c>
      <c r="AE7" s="5">
        <f t="shared" si="5"/>
        <v>1.54079787234043</v>
      </c>
      <c r="AF7" s="4">
        <v>412</v>
      </c>
      <c r="AG7" s="2">
        <v>219</v>
      </c>
      <c r="AH7" s="5">
        <f t="shared" si="6"/>
        <v>0.882378640776699</v>
      </c>
      <c r="AI7" s="4">
        <v>291</v>
      </c>
      <c r="AJ7" s="2">
        <v>137</v>
      </c>
      <c r="AK7" s="5">
        <f t="shared" si="7"/>
        <v>0.781512027491409</v>
      </c>
      <c r="AL7" s="5">
        <f t="shared" si="9"/>
        <v>14.3866369939293</v>
      </c>
    </row>
    <row r="8" ht="28" customHeight="1" spans="1:38">
      <c r="A8" s="4" t="s">
        <v>116</v>
      </c>
      <c r="B8" s="4">
        <v>672</v>
      </c>
      <c r="C8" s="4">
        <v>587</v>
      </c>
      <c r="D8" s="5">
        <f t="shared" si="8"/>
        <v>1.45002976190476</v>
      </c>
      <c r="E8" s="4">
        <v>118</v>
      </c>
      <c r="F8" s="4">
        <v>169</v>
      </c>
      <c r="G8" s="5">
        <v>1.66</v>
      </c>
      <c r="H8" s="4">
        <v>32</v>
      </c>
      <c r="I8" s="2">
        <v>27</v>
      </c>
      <c r="J8" s="5">
        <f t="shared" si="0"/>
        <v>1.400625</v>
      </c>
      <c r="K8" s="4">
        <v>33</v>
      </c>
      <c r="L8" s="2">
        <v>35</v>
      </c>
      <c r="M8" s="5">
        <v>1.66</v>
      </c>
      <c r="N8" s="4">
        <v>24</v>
      </c>
      <c r="O8" s="2">
        <f>VLOOKUP(A:A,[2]Sheet3!$A$1:$C$65536,3,0)</f>
        <v>65</v>
      </c>
      <c r="P8" s="5">
        <v>1.66</v>
      </c>
      <c r="Q8" s="4">
        <v>23</v>
      </c>
      <c r="R8" s="2">
        <v>26</v>
      </c>
      <c r="S8" s="5">
        <v>1.66</v>
      </c>
      <c r="T8" s="4">
        <v>16264</v>
      </c>
      <c r="U8" s="2">
        <v>9417</v>
      </c>
      <c r="V8" s="5">
        <f t="shared" si="2"/>
        <v>0.961154697491392</v>
      </c>
      <c r="W8" s="4">
        <v>28</v>
      </c>
      <c r="X8" s="2">
        <f>VLOOKUP(A:A,[2]Sheet3!$A$1:$C$65536,3,0)</f>
        <v>65</v>
      </c>
      <c r="Y8" s="5">
        <v>1.66</v>
      </c>
      <c r="Z8" s="4">
        <v>22</v>
      </c>
      <c r="AA8" s="2">
        <v>22</v>
      </c>
      <c r="AB8" s="5">
        <v>1.66</v>
      </c>
      <c r="AC8" s="4">
        <v>43</v>
      </c>
      <c r="AD8" s="2">
        <v>132</v>
      </c>
      <c r="AE8" s="5">
        <v>1.66</v>
      </c>
      <c r="AF8" s="4">
        <v>116</v>
      </c>
      <c r="AG8" s="2">
        <v>176</v>
      </c>
      <c r="AH8" s="5">
        <v>1.66</v>
      </c>
      <c r="AI8" s="4">
        <v>42</v>
      </c>
      <c r="AJ8" s="2">
        <v>65</v>
      </c>
      <c r="AK8" s="5">
        <v>1.66</v>
      </c>
      <c r="AL8" s="5">
        <f t="shared" si="9"/>
        <v>18.7518094593962</v>
      </c>
    </row>
    <row r="9" ht="28" customHeight="1" spans="1:38">
      <c r="A9" s="4" t="s">
        <v>75</v>
      </c>
      <c r="B9" s="4">
        <v>3303</v>
      </c>
      <c r="C9" s="4">
        <v>1886</v>
      </c>
      <c r="D9" s="5">
        <f t="shared" si="8"/>
        <v>0.947853466545565</v>
      </c>
      <c r="E9" s="4">
        <v>494</v>
      </c>
      <c r="F9" s="4">
        <v>392</v>
      </c>
      <c r="G9" s="5">
        <f t="shared" si="10"/>
        <v>1.31724696356275</v>
      </c>
      <c r="H9" s="4">
        <v>171</v>
      </c>
      <c r="I9" s="2">
        <v>138</v>
      </c>
      <c r="J9" s="5">
        <f t="shared" si="0"/>
        <v>1.33964912280702</v>
      </c>
      <c r="K9" s="4">
        <v>190</v>
      </c>
      <c r="L9" s="2">
        <v>238</v>
      </c>
      <c r="M9" s="5">
        <v>1.66</v>
      </c>
      <c r="N9" s="4">
        <v>231</v>
      </c>
      <c r="O9" s="2">
        <f>VLOOKUP(A:A,[2]Sheet3!$A$1:$C$65536,3,0)</f>
        <v>309</v>
      </c>
      <c r="P9" s="5">
        <v>1.66</v>
      </c>
      <c r="Q9" s="4">
        <v>138</v>
      </c>
      <c r="R9" s="2">
        <v>83</v>
      </c>
      <c r="S9" s="5">
        <f t="shared" si="1"/>
        <v>0.998405797101449</v>
      </c>
      <c r="T9" s="4">
        <v>152162</v>
      </c>
      <c r="U9" s="2">
        <v>25585</v>
      </c>
      <c r="V9" s="5">
        <f t="shared" si="2"/>
        <v>0.279117650924672</v>
      </c>
      <c r="W9" s="4">
        <v>269</v>
      </c>
      <c r="X9" s="2">
        <f>VLOOKUP(A:A,[2]Sheet3!$A$1:$C$65536,3,0)</f>
        <v>309</v>
      </c>
      <c r="Y9" s="5">
        <f t="shared" si="3"/>
        <v>1.90684014869888</v>
      </c>
      <c r="Z9" s="4">
        <v>139</v>
      </c>
      <c r="AA9" s="2">
        <v>141</v>
      </c>
      <c r="AB9" s="5">
        <v>1.66</v>
      </c>
      <c r="AC9" s="4">
        <v>425</v>
      </c>
      <c r="AD9" s="2">
        <v>277</v>
      </c>
      <c r="AE9" s="5">
        <f t="shared" si="5"/>
        <v>1.08192941176471</v>
      </c>
      <c r="AF9" s="4">
        <v>499</v>
      </c>
      <c r="AG9" s="2">
        <v>371</v>
      </c>
      <c r="AH9" s="5">
        <f t="shared" si="6"/>
        <v>1.23418837675351</v>
      </c>
      <c r="AI9" s="4">
        <v>315</v>
      </c>
      <c r="AJ9" s="2">
        <v>309</v>
      </c>
      <c r="AK9" s="5">
        <f t="shared" si="7"/>
        <v>1.62838095238095</v>
      </c>
      <c r="AL9" s="5">
        <f t="shared" si="9"/>
        <v>15.7136118905395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任务总表（原表）</vt:lpstr>
      <vt:lpstr>任务明细表(原表）</vt:lpstr>
      <vt:lpstr>任务明细表</vt:lpstr>
      <vt:lpstr>5月需新增到单品</vt:lpstr>
      <vt:lpstr>任务总表 </vt:lpstr>
      <vt:lpstr>完成情况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2020-06-22T12:51:53Z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