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55" windowHeight="7665" firstSheet="2" activeTab="2"/>
  </bookViews>
  <sheets>
    <sheet name="本月任务品种（数据原表）" sheetId="9" state="hidden" r:id="rId1"/>
    <sheet name="6月任务明细表" sheetId="11" state="hidden" r:id="rId2"/>
    <sheet name="门店任务明细 表" sheetId="10" r:id="rId3"/>
    <sheet name="6月任务明细表 (2)" sheetId="14" r:id="rId4"/>
    <sheet name="6月完成情况)" sheetId="15" state="hidden" r:id="rId5"/>
    <sheet name="品种卖点" sheetId="13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'门店任务明细 表'!$A$3:$BF$111</definedName>
    <definedName name="_xlnm._FilterDatabase" localSheetId="1" hidden="1">'6月任务明细表'!$2:$19</definedName>
    <definedName name="_xlnm._FilterDatabase" localSheetId="0" hidden="1">'本月任务品种（数据原表）'!$A$2:$H$20</definedName>
    <definedName name="_xlnm._FilterDatabase" localSheetId="5" hidden="1">品种卖点!$A$2:$XDQ$22</definedName>
    <definedName name="_xlnm._FilterDatabase" localSheetId="3" hidden="1">'6月任务明细表 (2)'!$2:$19</definedName>
    <definedName name="_xlnm._FilterDatabase" localSheetId="4" hidden="1">'6月完成情况)'!$2:$19</definedName>
  </definedNames>
  <calcPr calcId="144525"/>
</workbook>
</file>

<file path=xl/sharedStrings.xml><?xml version="1.0" encoding="utf-8"?>
<sst xmlns="http://schemas.openxmlformats.org/spreadsheetml/2006/main" count="1795" uniqueCount="305">
  <si>
    <t>5月重点品种任务明细</t>
  </si>
  <si>
    <t>任务（考核时间4.26-5.25）</t>
  </si>
  <si>
    <t>序号</t>
  </si>
  <si>
    <t>商品系列</t>
  </si>
  <si>
    <t>货品ID</t>
  </si>
  <si>
    <t>品名</t>
  </si>
  <si>
    <t>规格</t>
  </si>
  <si>
    <t>产地</t>
  </si>
  <si>
    <t>毛利率</t>
  </si>
  <si>
    <t>考核价</t>
  </si>
  <si>
    <t>零售价</t>
  </si>
  <si>
    <t>基础档</t>
  </si>
  <si>
    <t>挑战档</t>
  </si>
  <si>
    <t>保底提成</t>
  </si>
  <si>
    <t>处罚</t>
  </si>
  <si>
    <t>晒单细则</t>
  </si>
  <si>
    <t>藏药系列/4</t>
  </si>
  <si>
    <t>藏药系列</t>
  </si>
  <si>
    <t>西藏藏医学院</t>
  </si>
  <si>
    <t>184704元</t>
  </si>
  <si>
    <t>206827元</t>
  </si>
  <si>
    <t>差额部分的5%</t>
  </si>
  <si>
    <t>藿香</t>
  </si>
  <si>
    <t>,</t>
  </si>
  <si>
    <t>藿香正气口服液</t>
  </si>
  <si>
    <t>5支</t>
  </si>
  <si>
    <t>涪陵</t>
  </si>
  <si>
    <t>13858盒</t>
  </si>
  <si>
    <t>16441盒</t>
  </si>
  <si>
    <t>享受毛利段提成，在全品种中体现</t>
  </si>
  <si>
    <t>差额盒数处罚1元/盒</t>
  </si>
  <si>
    <t>10支</t>
  </si>
  <si>
    <t>胃肠道系列</t>
  </si>
  <si>
    <t>复方嗜酸乳杆菌片</t>
  </si>
  <si>
    <t>0.5gx12片</t>
  </si>
  <si>
    <t>通化金马药业</t>
  </si>
  <si>
    <t>2968盒</t>
  </si>
  <si>
    <t>3347盒</t>
  </si>
  <si>
    <t>享受采购发晒单奖励2元/盒（赠品不享受奖励）</t>
  </si>
  <si>
    <t>肠炎宁片</t>
  </si>
  <si>
    <t>0.42gx60片（薄膜衣）</t>
  </si>
  <si>
    <t>江西天施康弋阳制药有限公司</t>
  </si>
  <si>
    <t>康复新液</t>
  </si>
  <si>
    <t>50mlx2瓶</t>
  </si>
  <si>
    <t>四川好医生攀西</t>
  </si>
  <si>
    <t>晒单奖励2元/盒（赠品不享受奖励），买6盒立省32元。不再享受其余奖励</t>
  </si>
  <si>
    <t>奥美拉唑镁肠溶片（洛赛克）</t>
  </si>
  <si>
    <t>10mgx7片（OTC）</t>
  </si>
  <si>
    <t>阿斯利康制药有限公司</t>
  </si>
  <si>
    <t>瘦身系列</t>
  </si>
  <si>
    <t>奥利司他胶囊</t>
  </si>
  <si>
    <t>60mgx24粒</t>
  </si>
  <si>
    <t>山东新时代药业有限公司</t>
  </si>
  <si>
    <t>660盒</t>
  </si>
  <si>
    <t>804盒</t>
  </si>
  <si>
    <t>享受晒单奖励（采购发本月晒单细则）</t>
  </si>
  <si>
    <t>追加5元/盒</t>
  </si>
  <si>
    <t>无</t>
  </si>
  <si>
    <t>晒单奖励20元/盒，买二得三【赠品为卖品】，奖励不含赠品。不再享受其余奖励。</t>
  </si>
  <si>
    <t>关爱女性系列</t>
  </si>
  <si>
    <t>定坤丹</t>
  </si>
  <si>
    <t>7gx4瓶（水蜜丸）</t>
  </si>
  <si>
    <t>山西广誉远国药</t>
  </si>
  <si>
    <t>1219盒</t>
  </si>
  <si>
    <t>1586盒</t>
  </si>
  <si>
    <t>追加1%提成</t>
  </si>
  <si>
    <t>1.单盒晒单奖励16元/盒2.疗程4盒以上（含4盒）销售奖励20元/盒3.疗程12盒以上（含12盒）销售奖励25元/盒，同时不再享受其余奖励</t>
  </si>
  <si>
    <t>龟龄集</t>
  </si>
  <si>
    <t>0.3g*30粒</t>
  </si>
  <si>
    <t>每盒晒单50元/瓶，疗程销售4盒以上（含4盒）销售奖励60元/瓶，不再享受其余奖励</t>
  </si>
  <si>
    <t>屈螺酮炔雌醇片(优思明）</t>
  </si>
  <si>
    <t>21片(薄膜衣)</t>
  </si>
  <si>
    <t>拜耳医药保健有限公司广州分公司</t>
  </si>
  <si>
    <t>补钙系列</t>
  </si>
  <si>
    <t>葡萄糖酸钙锌口服溶液</t>
  </si>
  <si>
    <t>10mlx24支</t>
  </si>
  <si>
    <t>澳诺(中国)制药有限公司</t>
  </si>
  <si>
    <t>8070盒</t>
  </si>
  <si>
    <t>8957盒</t>
  </si>
  <si>
    <t>48支</t>
  </si>
  <si>
    <t>补肾类别</t>
  </si>
  <si>
    <t>还少丹</t>
  </si>
  <si>
    <t>9gx20袋（20丸重1克）</t>
  </si>
  <si>
    <t>桐君阁药厂</t>
  </si>
  <si>
    <t>392106元</t>
  </si>
  <si>
    <t>441490元</t>
  </si>
  <si>
    <t>晒单奖励30元/盒。不再享受其余奖励</t>
  </si>
  <si>
    <t>9gx10袋(水蜜丸)</t>
  </si>
  <si>
    <t>六味地黄丸</t>
  </si>
  <si>
    <t>126丸/瓶(浓缩丸)</t>
  </si>
  <si>
    <t>重庆中药二厂</t>
  </si>
  <si>
    <t>五子衍宗丸</t>
  </si>
  <si>
    <t>300丸</t>
  </si>
  <si>
    <t>四川绵阳制药</t>
  </si>
  <si>
    <t>补肾益寿胶囊</t>
  </si>
  <si>
    <t>0.3gx60粒</t>
  </si>
  <si>
    <t>太极涪陵药厂</t>
  </si>
  <si>
    <t>感冒系列</t>
  </si>
  <si>
    <t>苦金片</t>
  </si>
  <si>
    <t>0.41gx12片</t>
  </si>
  <si>
    <t>上药青岛国风</t>
  </si>
  <si>
    <t>3852盒</t>
  </si>
  <si>
    <t>4614盒</t>
  </si>
  <si>
    <t>复方氨酚溴敏胶囊</t>
  </si>
  <si>
    <t>20粒</t>
  </si>
  <si>
    <t>香港澳美制药厂</t>
  </si>
  <si>
    <t>备注：5只装藿香两盒计1盒，10支装低于14.5元销售则无提成</t>
  </si>
  <si>
    <t>6月重点品种任务明细</t>
  </si>
  <si>
    <t>任务（考核时间5.26-6.25）</t>
  </si>
  <si>
    <t>考核单位</t>
  </si>
  <si>
    <t>大拇指标识</t>
  </si>
  <si>
    <t>盒</t>
  </si>
  <si>
    <t>按差额盒数2元/盒</t>
  </si>
  <si>
    <t>黄色</t>
  </si>
  <si>
    <t>按差额盒数3元/盒</t>
  </si>
  <si>
    <t>享受毛利段提成</t>
  </si>
  <si>
    <t>绿色</t>
  </si>
  <si>
    <t>晒单奖励2元/盒（详见采购晒单政策）</t>
  </si>
  <si>
    <t>3%%</t>
  </si>
  <si>
    <t>晒单奖励20元/盒（详见采购发晒单政策）</t>
  </si>
  <si>
    <t>元</t>
  </si>
  <si>
    <t>炎可宁胶囊</t>
  </si>
  <si>
    <t>0.4g*3板*9粒</t>
  </si>
  <si>
    <t>此系列品种已单独下任务，考核方式按单独的活动方案考核，请在邮箱查收</t>
  </si>
  <si>
    <t>1.每周销售挂零的门店处罚20元/店
2.未完成指标门店，按差额数量部分处罚20元/盒</t>
  </si>
  <si>
    <t>0.3gx30粒</t>
  </si>
  <si>
    <t>山西广誉远</t>
  </si>
  <si>
    <t>多烯磷脂酰胆碱胶囊(易善复)</t>
  </si>
  <si>
    <t>228mgx36粒</t>
  </si>
  <si>
    <t>赛诺菲安万特(北京)制药有限公司</t>
  </si>
  <si>
    <t>6月重点品种任完成情况</t>
  </si>
  <si>
    <t>胃肠道</t>
  </si>
  <si>
    <t>补肾系列</t>
  </si>
  <si>
    <t>门店ID</t>
  </si>
  <si>
    <t>门店</t>
  </si>
  <si>
    <t>门店类型</t>
  </si>
  <si>
    <t>片区</t>
  </si>
  <si>
    <t>销售数量</t>
  </si>
  <si>
    <t>销售金额</t>
  </si>
  <si>
    <t>完成情况</t>
  </si>
  <si>
    <t>完成档次</t>
  </si>
  <si>
    <t>奖励</t>
  </si>
  <si>
    <t>10支装</t>
  </si>
  <si>
    <t>10只装销售金额</t>
  </si>
  <si>
    <t>5支装</t>
  </si>
  <si>
    <t>洛赛克+康复新液销售</t>
  </si>
  <si>
    <t>洛赛克+康复新液数量</t>
  </si>
  <si>
    <t>合计奖励</t>
  </si>
  <si>
    <t>合计处罚</t>
  </si>
  <si>
    <t>旗舰店</t>
  </si>
  <si>
    <t>T</t>
  </si>
  <si>
    <t>旗舰片区</t>
  </si>
  <si>
    <t>未完成</t>
  </si>
  <si>
    <t>梨花街店</t>
  </si>
  <si>
    <t>C2</t>
  </si>
  <si>
    <t>金牛区蓉北商贸大道药店</t>
  </si>
  <si>
    <t>B1</t>
  </si>
  <si>
    <t>西北片区</t>
  </si>
  <si>
    <t>青羊区光华药店</t>
  </si>
  <si>
    <t>A1</t>
  </si>
  <si>
    <t>金牛区沙河源药店</t>
  </si>
  <si>
    <t>B2</t>
  </si>
  <si>
    <t>青羊区清江东路药店</t>
  </si>
  <si>
    <t>A3</t>
  </si>
  <si>
    <t>金牛区枣子巷药店</t>
  </si>
  <si>
    <t>青羊区光华村街药店</t>
  </si>
  <si>
    <t>A2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</si>
  <si>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</si>
  <si>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</si>
  <si>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</si>
  <si>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</si>
  <si>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</si>
  <si>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</si>
  <si>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</si>
  <si>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</si>
  <si>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</si>
  <si>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</si>
  <si>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</si>
  <si>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</si>
  <si>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</si>
  <si>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</si>
  <si>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</si>
  <si>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</si>
  <si>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</si>
  <si>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</si>
  <si>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</si>
  <si>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大悦路药店</t>
  </si>
  <si>
    <t>蜀辉路药店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</si>
  <si>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</si>
  <si>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</si>
  <si>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</si>
  <si>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</si>
  <si>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</si>
  <si>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C1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</si>
  <si>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</si>
  <si>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</si>
  <si>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</si>
  <si>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</si>
  <si>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</si>
  <si>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</si>
  <si>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</si>
  <si>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</si>
  <si>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</si>
  <si>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</si>
  <si>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</si>
  <si>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</si>
  <si>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</si>
  <si>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</si>
  <si>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</si>
  <si>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</si>
  <si>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新下街药店</t>
  </si>
  <si>
    <t xml:space="preserve">紫薇东路药店  </t>
  </si>
  <si>
    <t>元华二巷药店</t>
  </si>
  <si>
    <t>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</si>
  <si>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</si>
  <si>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</si>
  <si>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</si>
  <si>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</si>
  <si>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</si>
  <si>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</si>
  <si>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</si>
  <si>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</si>
  <si>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</si>
  <si>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</si>
  <si>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</si>
  <si>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</si>
  <si>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</si>
  <si>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</si>
  <si>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</si>
  <si>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</si>
  <si>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</si>
  <si>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</si>
  <si>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</si>
  <si>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</si>
  <si>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</si>
  <si>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</si>
  <si>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城郊一片：邛崃</t>
  </si>
  <si>
    <t>新津县兴义镇万兴路药店</t>
  </si>
  <si>
    <t>城郊一片：新津</t>
  </si>
  <si>
    <t>新津县五津镇五津西路药店</t>
  </si>
  <si>
    <t>大邑县晋原镇子龙街药店</t>
  </si>
  <si>
    <t>城郊一片：大邑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</si>
  <si>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</si>
  <si>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</si>
  <si>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</si>
  <si>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</si>
  <si>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</si>
  <si>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</si>
  <si>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</si>
  <si>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</si>
  <si>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</si>
  <si>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</si>
  <si>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</si>
  <si>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</si>
  <si>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</si>
  <si>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</si>
  <si>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</si>
  <si>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</si>
  <si>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</si>
  <si>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</si>
  <si>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</si>
  <si>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</si>
  <si>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</si>
  <si>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</si>
  <si>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</si>
  <si>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</si>
  <si>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</si>
  <si>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</si>
  <si>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</si>
  <si>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</si>
  <si>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</si>
  <si>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</si>
  <si>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</si>
  <si>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增长率</t>
  </si>
  <si>
    <t>完成率</t>
  </si>
  <si>
    <t>盒数增长率</t>
  </si>
  <si>
    <t>销售增长率</t>
  </si>
  <si>
    <t>5月重点品卖点</t>
  </si>
  <si>
    <t>卖点</t>
  </si>
  <si>
    <t>活动</t>
  </si>
  <si>
    <t>太极藿香液 防暑解毒 保护肠胃 不含酒精 开车也能喝</t>
  </si>
  <si>
    <t>买3盒 得 风油精一支</t>
  </si>
  <si>
    <t>无需冷藏的四联益生菌，用于胃肠功能紊乱引起的各种不适，调节提高免疫力。</t>
  </si>
  <si>
    <t>康恩贝肠炎宁片：止腹泻治肠炎宁，大品牌值得信赖</t>
  </si>
  <si>
    <t>主动修复胃黏膜，治疗胃病反复发作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</si>
  <si>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</si>
  <si>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</si>
  <si>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一盒立省80元，买2得3（原装）</t>
  </si>
  <si>
    <t>广誉远定坤丹：滋补气血，调经舒郁，为女性卵巢护航</t>
  </si>
  <si>
    <t>买六得七（原装）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</si>
  <si>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</si>
  <si>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</si>
  <si>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</si>
  <si>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</si>
  <si>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</si>
  <si>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还少丹：五脏同补，温肾补脾，全面改善身体机能，是延年益寿的良药，被誉为千年养生第一方</t>
  </si>
  <si>
    <t>买2得3（赠品为卖品）</t>
  </si>
  <si>
    <t>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</si>
  <si>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</si>
  <si>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</si>
  <si>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</si>
  <si>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</si>
  <si>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</t>
  </si>
  <si>
    <t>苦金片，清热利咽，消肿止痛</t>
  </si>
  <si>
    <t>复方氨酚溴敏胶囊：原装进口感冒药，不含伪麻不管控，15分钟快速通鼻止涕。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</si>
</sst>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[Red]\(0\)"/>
    <numFmt numFmtId="178" formatCode="0.0%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00B05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6" fillId="2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8" borderId="14" applyNumberFormat="0" applyAlignment="0" applyProtection="0">
      <alignment vertical="center"/>
    </xf>
    <xf numFmtId="0" fontId="39" fillId="18" borderId="18" applyNumberFormat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8" fontId="0" fillId="0" borderId="1" xfId="11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/>
    </xf>
    <xf numFmtId="9" fontId="0" fillId="0" borderId="6" xfId="0" applyNumberFormat="1" applyFont="1" applyFill="1" applyBorder="1" applyAlignment="1">
      <alignment vertical="center"/>
    </xf>
    <xf numFmtId="9" fontId="0" fillId="0" borderId="7" xfId="0" applyNumberFormat="1" applyFont="1" applyFill="1" applyBorder="1" applyAlignment="1">
      <alignment vertical="center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9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9" fontId="0" fillId="0" borderId="11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25;&#288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putaotang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lm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4303;&#39321;&#22823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货品ID</v>
          </cell>
          <cell r="B4" t="str">
            <v>求和项:销售数量</v>
          </cell>
          <cell r="C4" t="str">
            <v>求和项:金额</v>
          </cell>
        </row>
        <row r="5">
          <cell r="A5">
            <v>1454</v>
          </cell>
          <cell r="B5">
            <v>31</v>
          </cell>
          <cell r="C5">
            <v>16049.98</v>
          </cell>
        </row>
        <row r="6">
          <cell r="A6">
            <v>1846</v>
          </cell>
          <cell r="B6">
            <v>11613</v>
          </cell>
          <cell r="C6">
            <v>90675.3799999995</v>
          </cell>
        </row>
        <row r="7">
          <cell r="A7">
            <v>21580</v>
          </cell>
          <cell r="B7">
            <v>1740</v>
          </cell>
          <cell r="C7">
            <v>128343.85</v>
          </cell>
        </row>
        <row r="8">
          <cell r="A8">
            <v>39103</v>
          </cell>
          <cell r="B8">
            <v>4906</v>
          </cell>
          <cell r="C8">
            <v>280431.81</v>
          </cell>
        </row>
        <row r="9">
          <cell r="A9">
            <v>47683</v>
          </cell>
          <cell r="B9">
            <v>20151.68</v>
          </cell>
          <cell r="C9">
            <v>347243.879999958</v>
          </cell>
        </row>
        <row r="10">
          <cell r="A10">
            <v>63764</v>
          </cell>
          <cell r="B10">
            <v>496</v>
          </cell>
          <cell r="C10">
            <v>64072.03</v>
          </cell>
        </row>
        <row r="11">
          <cell r="A11">
            <v>75138</v>
          </cell>
          <cell r="B11">
            <v>57</v>
          </cell>
          <cell r="C11">
            <v>4041.53</v>
          </cell>
        </row>
        <row r="12">
          <cell r="A12">
            <v>84174</v>
          </cell>
          <cell r="B12">
            <v>2116</v>
          </cell>
          <cell r="C12">
            <v>64734.1800000001</v>
          </cell>
        </row>
        <row r="13">
          <cell r="A13">
            <v>118013</v>
          </cell>
          <cell r="B13">
            <v>337</v>
          </cell>
          <cell r="C13">
            <v>9392.4</v>
          </cell>
        </row>
        <row r="14">
          <cell r="A14">
            <v>134798</v>
          </cell>
          <cell r="B14">
            <v>645</v>
          </cell>
          <cell r="C14">
            <v>23756.71</v>
          </cell>
        </row>
        <row r="15">
          <cell r="A15">
            <v>136714</v>
          </cell>
          <cell r="B15">
            <v>2611</v>
          </cell>
          <cell r="C15">
            <v>72839.0900000019</v>
          </cell>
        </row>
        <row r="16">
          <cell r="A16">
            <v>148955</v>
          </cell>
          <cell r="B16">
            <v>379</v>
          </cell>
          <cell r="C16">
            <v>69956.17</v>
          </cell>
        </row>
        <row r="17">
          <cell r="A17">
            <v>164949</v>
          </cell>
          <cell r="B17">
            <v>232</v>
          </cell>
          <cell r="C17">
            <v>28975.69</v>
          </cell>
        </row>
        <row r="18">
          <cell r="A18">
            <v>165176</v>
          </cell>
          <cell r="B18">
            <v>401</v>
          </cell>
          <cell r="C18">
            <v>78408.94</v>
          </cell>
        </row>
        <row r="19">
          <cell r="A19">
            <v>166880</v>
          </cell>
          <cell r="B19">
            <v>265</v>
          </cell>
          <cell r="C19">
            <v>42809.18</v>
          </cell>
        </row>
        <row r="20">
          <cell r="A20">
            <v>171499</v>
          </cell>
          <cell r="B20">
            <v>1125</v>
          </cell>
          <cell r="C20">
            <v>42087.1300000003</v>
          </cell>
        </row>
        <row r="21">
          <cell r="A21">
            <v>171872</v>
          </cell>
          <cell r="B21">
            <v>943</v>
          </cell>
          <cell r="C21">
            <v>23525.5100000001</v>
          </cell>
        </row>
        <row r="22">
          <cell r="A22">
            <v>174232</v>
          </cell>
          <cell r="B22">
            <v>2702</v>
          </cell>
          <cell r="C22">
            <v>297685.48</v>
          </cell>
        </row>
        <row r="23">
          <cell r="A23">
            <v>175429</v>
          </cell>
          <cell r="B23">
            <v>93</v>
          </cell>
          <cell r="C23">
            <v>5694.75</v>
          </cell>
        </row>
        <row r="24">
          <cell r="B24">
            <v>50843.68</v>
          </cell>
          <cell r="C24">
            <v>1690723.69</v>
          </cell>
        </row>
        <row r="25">
          <cell r="A25" t="str">
            <v>总计</v>
          </cell>
          <cell r="B25">
            <v>101687.36</v>
          </cell>
          <cell r="C25">
            <v>3381447.37999996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39103"/>
      <sheetName val="Sheet3"/>
      <sheetName val="174232"/>
    </sheetNames>
    <sheetDataSet>
      <sheetData sheetId="0"/>
      <sheetData sheetId="1"/>
      <sheetData sheetId="2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69</v>
          </cell>
        </row>
        <row r="6">
          <cell r="A6">
            <v>54</v>
          </cell>
          <cell r="B6">
            <v>86</v>
          </cell>
        </row>
        <row r="7">
          <cell r="A7">
            <v>56</v>
          </cell>
          <cell r="B7">
            <v>25</v>
          </cell>
        </row>
        <row r="8">
          <cell r="A8">
            <v>307</v>
          </cell>
          <cell r="B8">
            <v>472</v>
          </cell>
        </row>
        <row r="9">
          <cell r="A9">
            <v>308</v>
          </cell>
          <cell r="B9">
            <v>56</v>
          </cell>
        </row>
        <row r="10">
          <cell r="A10">
            <v>311</v>
          </cell>
          <cell r="B10">
            <v>54</v>
          </cell>
        </row>
        <row r="11">
          <cell r="A11">
            <v>329</v>
          </cell>
          <cell r="B11">
            <v>40</v>
          </cell>
        </row>
        <row r="12">
          <cell r="A12">
            <v>337</v>
          </cell>
          <cell r="B12">
            <v>146</v>
          </cell>
        </row>
        <row r="13">
          <cell r="A13">
            <v>339</v>
          </cell>
          <cell r="B13">
            <v>71</v>
          </cell>
        </row>
        <row r="14">
          <cell r="A14">
            <v>341</v>
          </cell>
          <cell r="B14">
            <v>153</v>
          </cell>
        </row>
        <row r="15">
          <cell r="A15">
            <v>343</v>
          </cell>
          <cell r="B15">
            <v>99</v>
          </cell>
        </row>
        <row r="16">
          <cell r="A16">
            <v>347</v>
          </cell>
          <cell r="B16">
            <v>56</v>
          </cell>
        </row>
        <row r="17">
          <cell r="A17">
            <v>349</v>
          </cell>
          <cell r="B17">
            <v>58</v>
          </cell>
        </row>
        <row r="18">
          <cell r="A18">
            <v>351</v>
          </cell>
          <cell r="B18">
            <v>89</v>
          </cell>
        </row>
        <row r="19">
          <cell r="A19">
            <v>355</v>
          </cell>
          <cell r="B19">
            <v>77</v>
          </cell>
        </row>
        <row r="20">
          <cell r="A20">
            <v>357</v>
          </cell>
          <cell r="B20">
            <v>86</v>
          </cell>
        </row>
        <row r="21">
          <cell r="A21">
            <v>359</v>
          </cell>
          <cell r="B21">
            <v>26</v>
          </cell>
        </row>
        <row r="22">
          <cell r="A22">
            <v>365</v>
          </cell>
          <cell r="B22">
            <v>84</v>
          </cell>
        </row>
        <row r="23">
          <cell r="A23">
            <v>367</v>
          </cell>
          <cell r="B23">
            <v>108</v>
          </cell>
        </row>
        <row r="24">
          <cell r="A24">
            <v>371</v>
          </cell>
          <cell r="B24">
            <v>49</v>
          </cell>
        </row>
        <row r="25">
          <cell r="A25">
            <v>373</v>
          </cell>
          <cell r="B25">
            <v>133</v>
          </cell>
        </row>
        <row r="26">
          <cell r="A26">
            <v>377</v>
          </cell>
          <cell r="B26">
            <v>133</v>
          </cell>
        </row>
        <row r="27">
          <cell r="A27">
            <v>379</v>
          </cell>
          <cell r="B27">
            <v>101</v>
          </cell>
        </row>
        <row r="28">
          <cell r="A28">
            <v>385</v>
          </cell>
          <cell r="B28">
            <v>175</v>
          </cell>
        </row>
        <row r="29">
          <cell r="A29">
            <v>387</v>
          </cell>
          <cell r="B29">
            <v>195</v>
          </cell>
        </row>
        <row r="30">
          <cell r="A30">
            <v>391</v>
          </cell>
          <cell r="B30">
            <v>76</v>
          </cell>
        </row>
        <row r="31">
          <cell r="A31">
            <v>399</v>
          </cell>
          <cell r="B31">
            <v>102</v>
          </cell>
        </row>
        <row r="32">
          <cell r="A32">
            <v>511</v>
          </cell>
          <cell r="B32">
            <v>98</v>
          </cell>
        </row>
        <row r="33">
          <cell r="A33">
            <v>513</v>
          </cell>
          <cell r="B33">
            <v>103</v>
          </cell>
        </row>
        <row r="34">
          <cell r="A34">
            <v>514</v>
          </cell>
          <cell r="B34">
            <v>102</v>
          </cell>
        </row>
        <row r="35">
          <cell r="A35">
            <v>515</v>
          </cell>
          <cell r="B35">
            <v>71</v>
          </cell>
        </row>
        <row r="36">
          <cell r="A36">
            <v>517</v>
          </cell>
          <cell r="B36">
            <v>52</v>
          </cell>
        </row>
        <row r="37">
          <cell r="A37">
            <v>539</v>
          </cell>
          <cell r="B37">
            <v>127</v>
          </cell>
        </row>
        <row r="38">
          <cell r="A38">
            <v>545</v>
          </cell>
          <cell r="B38">
            <v>4</v>
          </cell>
        </row>
        <row r="39">
          <cell r="A39">
            <v>546</v>
          </cell>
          <cell r="B39">
            <v>106</v>
          </cell>
        </row>
        <row r="40">
          <cell r="A40">
            <v>549</v>
          </cell>
          <cell r="B40">
            <v>113</v>
          </cell>
        </row>
        <row r="41">
          <cell r="A41">
            <v>570</v>
          </cell>
          <cell r="B41">
            <v>16</v>
          </cell>
        </row>
        <row r="42">
          <cell r="A42">
            <v>571</v>
          </cell>
          <cell r="B42">
            <v>103</v>
          </cell>
        </row>
        <row r="43">
          <cell r="A43">
            <v>572</v>
          </cell>
          <cell r="B43">
            <v>57</v>
          </cell>
        </row>
        <row r="44">
          <cell r="A44">
            <v>573</v>
          </cell>
          <cell r="B44">
            <v>73</v>
          </cell>
        </row>
        <row r="45">
          <cell r="A45">
            <v>578</v>
          </cell>
          <cell r="B45">
            <v>82</v>
          </cell>
        </row>
        <row r="46">
          <cell r="A46">
            <v>581</v>
          </cell>
          <cell r="B46">
            <v>111</v>
          </cell>
        </row>
        <row r="47">
          <cell r="A47">
            <v>582</v>
          </cell>
          <cell r="B47">
            <v>63</v>
          </cell>
        </row>
        <row r="48">
          <cell r="A48">
            <v>585</v>
          </cell>
          <cell r="B48">
            <v>132</v>
          </cell>
        </row>
        <row r="49">
          <cell r="A49">
            <v>587</v>
          </cell>
          <cell r="B49">
            <v>25</v>
          </cell>
        </row>
        <row r="50">
          <cell r="A50">
            <v>591</v>
          </cell>
          <cell r="B50">
            <v>33</v>
          </cell>
        </row>
        <row r="51">
          <cell r="A51">
            <v>594</v>
          </cell>
          <cell r="B51">
            <v>62</v>
          </cell>
        </row>
        <row r="52">
          <cell r="A52">
            <v>598</v>
          </cell>
          <cell r="B52">
            <v>97</v>
          </cell>
        </row>
        <row r="53">
          <cell r="A53">
            <v>704</v>
          </cell>
          <cell r="B53">
            <v>9</v>
          </cell>
        </row>
        <row r="54">
          <cell r="A54">
            <v>706</v>
          </cell>
          <cell r="B54">
            <v>37</v>
          </cell>
        </row>
        <row r="55">
          <cell r="A55">
            <v>707</v>
          </cell>
          <cell r="B55">
            <v>189</v>
          </cell>
        </row>
        <row r="56">
          <cell r="A56">
            <v>709</v>
          </cell>
          <cell r="B56">
            <v>116</v>
          </cell>
        </row>
        <row r="57">
          <cell r="A57">
            <v>710</v>
          </cell>
          <cell r="B57">
            <v>32</v>
          </cell>
        </row>
        <row r="58">
          <cell r="A58">
            <v>712</v>
          </cell>
          <cell r="B58">
            <v>118</v>
          </cell>
        </row>
        <row r="59">
          <cell r="A59">
            <v>713</v>
          </cell>
          <cell r="B59">
            <v>61</v>
          </cell>
        </row>
        <row r="60">
          <cell r="A60">
            <v>716</v>
          </cell>
          <cell r="B60">
            <v>170</v>
          </cell>
        </row>
        <row r="61">
          <cell r="A61">
            <v>717</v>
          </cell>
          <cell r="B61">
            <v>111</v>
          </cell>
        </row>
        <row r="62">
          <cell r="A62">
            <v>718</v>
          </cell>
          <cell r="B62">
            <v>19</v>
          </cell>
        </row>
        <row r="63">
          <cell r="A63">
            <v>720</v>
          </cell>
          <cell r="B63">
            <v>117</v>
          </cell>
        </row>
        <row r="64">
          <cell r="A64">
            <v>721</v>
          </cell>
          <cell r="B64">
            <v>55</v>
          </cell>
        </row>
        <row r="65">
          <cell r="A65">
            <v>723</v>
          </cell>
          <cell r="B65">
            <v>59</v>
          </cell>
        </row>
        <row r="66">
          <cell r="A66">
            <v>724</v>
          </cell>
          <cell r="B66">
            <v>173</v>
          </cell>
        </row>
        <row r="67">
          <cell r="A67">
            <v>726</v>
          </cell>
          <cell r="B67">
            <v>77</v>
          </cell>
        </row>
        <row r="68">
          <cell r="A68">
            <v>727</v>
          </cell>
          <cell r="B68">
            <v>63.4</v>
          </cell>
        </row>
        <row r="69">
          <cell r="A69">
            <v>730</v>
          </cell>
          <cell r="B69">
            <v>111</v>
          </cell>
        </row>
        <row r="70">
          <cell r="A70">
            <v>732</v>
          </cell>
          <cell r="B70">
            <v>50</v>
          </cell>
        </row>
        <row r="71">
          <cell r="A71">
            <v>733</v>
          </cell>
          <cell r="B71">
            <v>53</v>
          </cell>
        </row>
        <row r="72">
          <cell r="A72">
            <v>737</v>
          </cell>
          <cell r="B72">
            <v>79</v>
          </cell>
        </row>
        <row r="73">
          <cell r="A73">
            <v>738</v>
          </cell>
          <cell r="B73">
            <v>40</v>
          </cell>
        </row>
        <row r="74">
          <cell r="A74">
            <v>740</v>
          </cell>
          <cell r="B74">
            <v>125</v>
          </cell>
        </row>
        <row r="75">
          <cell r="A75">
            <v>741</v>
          </cell>
          <cell r="B75">
            <v>30</v>
          </cell>
        </row>
        <row r="76">
          <cell r="A76">
            <v>742</v>
          </cell>
          <cell r="B76">
            <v>18</v>
          </cell>
        </row>
        <row r="77">
          <cell r="A77">
            <v>743</v>
          </cell>
          <cell r="B77">
            <v>99</v>
          </cell>
        </row>
        <row r="78">
          <cell r="A78">
            <v>744</v>
          </cell>
          <cell r="B78">
            <v>37</v>
          </cell>
        </row>
        <row r="79">
          <cell r="A79">
            <v>745</v>
          </cell>
          <cell r="B79">
            <v>24</v>
          </cell>
        </row>
        <row r="80">
          <cell r="A80">
            <v>746</v>
          </cell>
          <cell r="B80">
            <v>202</v>
          </cell>
        </row>
        <row r="81">
          <cell r="A81">
            <v>747</v>
          </cell>
          <cell r="B81">
            <v>35</v>
          </cell>
        </row>
        <row r="82">
          <cell r="A82">
            <v>748</v>
          </cell>
          <cell r="B82">
            <v>114</v>
          </cell>
        </row>
        <row r="83">
          <cell r="A83">
            <v>750</v>
          </cell>
          <cell r="B83">
            <v>255</v>
          </cell>
        </row>
        <row r="84">
          <cell r="A84">
            <v>752</v>
          </cell>
          <cell r="B84">
            <v>50</v>
          </cell>
        </row>
        <row r="85">
          <cell r="A85">
            <v>753</v>
          </cell>
          <cell r="B85">
            <v>20</v>
          </cell>
        </row>
        <row r="86">
          <cell r="A86">
            <v>754</v>
          </cell>
          <cell r="B86">
            <v>51</v>
          </cell>
        </row>
        <row r="87">
          <cell r="A87">
            <v>101453</v>
          </cell>
          <cell r="B87">
            <v>115</v>
          </cell>
        </row>
        <row r="88">
          <cell r="A88">
            <v>102478</v>
          </cell>
          <cell r="B88">
            <v>27</v>
          </cell>
        </row>
        <row r="89">
          <cell r="A89">
            <v>102479</v>
          </cell>
          <cell r="B89">
            <v>82</v>
          </cell>
        </row>
        <row r="90">
          <cell r="A90">
            <v>102564</v>
          </cell>
          <cell r="B90">
            <v>74</v>
          </cell>
        </row>
        <row r="91">
          <cell r="A91">
            <v>102565</v>
          </cell>
          <cell r="B91">
            <v>25</v>
          </cell>
        </row>
        <row r="92">
          <cell r="A92">
            <v>102567</v>
          </cell>
          <cell r="B92">
            <v>38</v>
          </cell>
        </row>
        <row r="93">
          <cell r="A93">
            <v>102934</v>
          </cell>
          <cell r="B93">
            <v>124</v>
          </cell>
        </row>
        <row r="94">
          <cell r="A94">
            <v>102935</v>
          </cell>
          <cell r="B94">
            <v>31</v>
          </cell>
        </row>
        <row r="95">
          <cell r="A95">
            <v>103198</v>
          </cell>
          <cell r="B95">
            <v>87</v>
          </cell>
        </row>
        <row r="96">
          <cell r="A96">
            <v>103199</v>
          </cell>
          <cell r="B96">
            <v>56</v>
          </cell>
        </row>
        <row r="97">
          <cell r="A97">
            <v>103639</v>
          </cell>
          <cell r="B97">
            <v>80</v>
          </cell>
        </row>
        <row r="98">
          <cell r="A98">
            <v>104428</v>
          </cell>
          <cell r="B98">
            <v>36</v>
          </cell>
        </row>
        <row r="99">
          <cell r="A99">
            <v>104429</v>
          </cell>
          <cell r="B99">
            <v>33</v>
          </cell>
        </row>
        <row r="100">
          <cell r="A100">
            <v>104430</v>
          </cell>
          <cell r="B100">
            <v>45</v>
          </cell>
        </row>
        <row r="101">
          <cell r="A101">
            <v>104533</v>
          </cell>
          <cell r="B101">
            <v>33</v>
          </cell>
        </row>
        <row r="102">
          <cell r="A102">
            <v>104838</v>
          </cell>
          <cell r="B102">
            <v>32</v>
          </cell>
        </row>
        <row r="103">
          <cell r="A103">
            <v>105267</v>
          </cell>
          <cell r="B103">
            <v>56</v>
          </cell>
        </row>
        <row r="104">
          <cell r="A104">
            <v>105396</v>
          </cell>
          <cell r="B104">
            <v>15</v>
          </cell>
        </row>
        <row r="105">
          <cell r="A105">
            <v>105751</v>
          </cell>
          <cell r="B105">
            <v>19</v>
          </cell>
        </row>
        <row r="106">
          <cell r="A106">
            <v>105910</v>
          </cell>
          <cell r="B106">
            <v>5</v>
          </cell>
        </row>
        <row r="107">
          <cell r="A107">
            <v>106066</v>
          </cell>
          <cell r="B107">
            <v>44</v>
          </cell>
        </row>
        <row r="108">
          <cell r="A108">
            <v>106399</v>
          </cell>
          <cell r="B108">
            <v>6</v>
          </cell>
        </row>
        <row r="109">
          <cell r="A109">
            <v>106485</v>
          </cell>
          <cell r="B109">
            <v>16</v>
          </cell>
        </row>
        <row r="110">
          <cell r="A110">
            <v>106568</v>
          </cell>
          <cell r="B110">
            <v>22</v>
          </cell>
        </row>
        <row r="111">
          <cell r="A111">
            <v>106569</v>
          </cell>
          <cell r="B111">
            <v>27</v>
          </cell>
        </row>
        <row r="112">
          <cell r="A112" t="str">
            <v>总计</v>
          </cell>
          <cell r="B112">
            <v>8376.4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MAX(DECODE(BB.DOCID,55,BB.DOCN</v>
          </cell>
          <cell r="I1" t="str">
            <v>MAX(AA.DOCID2_RW)</v>
          </cell>
          <cell r="J1" t="str">
            <v>MAX(AA.TZ_DOCID2)</v>
          </cell>
          <cell r="K1" t="str">
            <v>MAX(DECODE(BB.DOCID,55,BB.XS_J</v>
          </cell>
          <cell r="L1" t="str">
            <v>MAX(DECODE(BB.DOCID,55,BB.XS_S</v>
          </cell>
          <cell r="M1" t="str">
            <v>MAX(DECODE(BB.DOCID,51,BB.DOCN</v>
          </cell>
          <cell r="N1" t="str">
            <v>MAX(AA.DOCID3_RW)</v>
          </cell>
          <cell r="O1" t="str">
            <v>MAX(AA.TZ_DOCID3)</v>
          </cell>
          <cell r="P1" t="str">
            <v>MAX(DECODE(BB.DOCID,51,BB.XS_J</v>
          </cell>
          <cell r="Q1" t="str">
            <v>MAX(DECODE(BB.DOCID,51,BB.XS_S</v>
          </cell>
          <cell r="R1" t="str">
            <v>MAX(DECODE(BB.DOCID,52,BB.DOCN</v>
          </cell>
          <cell r="S1" t="str">
            <v>MAX(AA.DOCID4_RW)</v>
          </cell>
          <cell r="T1" t="str">
            <v>MAX(AA.TZ_DOCID4)</v>
          </cell>
          <cell r="U1" t="str">
            <v>MAX(DECODE(BB.DOCID,52,BB.XS_J</v>
          </cell>
          <cell r="V1" t="str">
            <v>MAX(DECODE(BB.DOCID,52,BB.XS_S</v>
          </cell>
          <cell r="W1" t="str">
            <v>MAX(DECODE(BB.DOCID,53,BB.DOCN</v>
          </cell>
          <cell r="X1" t="str">
            <v>MAX(AA.DOCID5_RW)</v>
          </cell>
          <cell r="Y1" t="str">
            <v>MAX(AA.TZ_DOCID5)</v>
          </cell>
          <cell r="Z1" t="str">
            <v>MAX(DECODE(BB.DOCID,53,BB.XS_J</v>
          </cell>
          <cell r="AA1" t="str">
            <v>MAX(DECODE(BB.DOCID,53,BB.XS_S</v>
          </cell>
          <cell r="AB1" t="str">
            <v>MAX(DECODE(BB.DOCID,54,BB.DOCN</v>
          </cell>
          <cell r="AC1" t="str">
            <v>MAX(AA.DOCID6_RW)</v>
          </cell>
          <cell r="AD1" t="str">
            <v>MAX(AA.TZ_DOCID6)</v>
          </cell>
          <cell r="AE1" t="str">
            <v>MAX(DECODE(BB.DOCID,54,BB.XS_J</v>
          </cell>
          <cell r="AF1" t="str">
            <v>MAX(DECODE(BB.DOCID,54,BB.XS_S</v>
          </cell>
          <cell r="AG1" t="str">
            <v>MAX(DECODE(BB.DOCID,69,BB.DOCN</v>
          </cell>
          <cell r="AH1" t="str">
            <v>MAX(AA.DOCID7_RW)</v>
          </cell>
          <cell r="AI1" t="str">
            <v>MAX(AA.TZ_DOCID7)</v>
          </cell>
          <cell r="AJ1" t="str">
            <v>MAX(DECODE(BB.DOCID,69,BB.XS_J</v>
          </cell>
          <cell r="AK1" t="str">
            <v>MAX(DECODE(BB.DOCID,69,BB.XS_S</v>
          </cell>
          <cell r="AL1" t="str">
            <v>MAX(DECODE(BB.DOCID,70,BB.DOCN</v>
          </cell>
          <cell r="AM1" t="str">
            <v>MAX(AA.DOCID8_RW)</v>
          </cell>
          <cell r="AN1" t="str">
            <v>MAX(AA.TZ_DOCID8)</v>
          </cell>
          <cell r="AO1" t="str">
            <v>MAX(DECODE(BB.DOCID,70,BB.XS_J</v>
          </cell>
          <cell r="AP1" t="str">
            <v>MAX(DECODE(BB.DOCID,70,BB.XS_S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2157.5</v>
          </cell>
          <cell r="G2">
            <v>41</v>
          </cell>
          <cell r="H2" t="str">
            <v>感冒系列</v>
          </cell>
          <cell r="I2">
            <v>35</v>
          </cell>
          <cell r="J2">
            <v>40</v>
          </cell>
          <cell r="K2">
            <v>479.86</v>
          </cell>
          <cell r="L2">
            <v>18</v>
          </cell>
          <cell r="M2" t="str">
            <v>胃肠道系列</v>
          </cell>
          <cell r="N2">
            <v>36</v>
          </cell>
          <cell r="O2">
            <v>41</v>
          </cell>
          <cell r="P2">
            <v>435.8</v>
          </cell>
          <cell r="Q2">
            <v>15</v>
          </cell>
          <cell r="R2" t="str">
            <v>瘦身系列</v>
          </cell>
          <cell r="S2">
            <v>2</v>
          </cell>
          <cell r="T2">
            <v>3</v>
          </cell>
          <cell r="U2">
            <v>1440.01</v>
          </cell>
          <cell r="V2">
            <v>9</v>
          </cell>
          <cell r="W2" t="str">
            <v>关爱女性系列</v>
          </cell>
          <cell r="X2">
            <v>1</v>
          </cell>
          <cell r="Y2">
            <v>2</v>
          </cell>
          <cell r="Z2">
            <v>405</v>
          </cell>
          <cell r="AA2">
            <v>3</v>
          </cell>
          <cell r="AB2" t="str">
            <v>补钙系列</v>
          </cell>
          <cell r="AC2">
            <v>14</v>
          </cell>
          <cell r="AD2">
            <v>18</v>
          </cell>
          <cell r="AE2">
            <v>3840</v>
          </cell>
          <cell r="AF2">
            <v>51</v>
          </cell>
          <cell r="AG2" t="str">
            <v>藿香小</v>
          </cell>
          <cell r="AH2">
            <v>136</v>
          </cell>
          <cell r="AI2">
            <v>204</v>
          </cell>
          <cell r="AJ2">
            <v>29.7</v>
          </cell>
          <cell r="AK2">
            <v>3</v>
          </cell>
          <cell r="AL2" t="str">
            <v>胃肠道2</v>
          </cell>
          <cell r="AM2">
            <v>84.5</v>
          </cell>
          <cell r="AN2">
            <v>169</v>
          </cell>
          <cell r="AO2">
            <v>383.62</v>
          </cell>
          <cell r="AP2">
            <v>9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3963.5</v>
          </cell>
          <cell r="G3">
            <v>58</v>
          </cell>
          <cell r="H3" t="str">
            <v>感冒系列</v>
          </cell>
          <cell r="I3">
            <v>33</v>
          </cell>
          <cell r="J3">
            <v>38</v>
          </cell>
          <cell r="K3">
            <v>1342.6</v>
          </cell>
          <cell r="L3">
            <v>50</v>
          </cell>
          <cell r="M3" t="str">
            <v>胃肠道系列</v>
          </cell>
          <cell r="N3">
            <v>63</v>
          </cell>
          <cell r="O3">
            <v>73</v>
          </cell>
          <cell r="P3">
            <v>481.04</v>
          </cell>
          <cell r="Q3">
            <v>16</v>
          </cell>
          <cell r="R3" t="str">
            <v>瘦身系列</v>
          </cell>
          <cell r="S3">
            <v>2</v>
          </cell>
          <cell r="T3">
            <v>3</v>
          </cell>
          <cell r="U3">
            <v>2016</v>
          </cell>
          <cell r="V3">
            <v>13</v>
          </cell>
          <cell r="W3" t="str">
            <v/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>补钙系列</v>
          </cell>
          <cell r="AC3">
            <v>23</v>
          </cell>
          <cell r="AD3">
            <v>30</v>
          </cell>
          <cell r="AE3">
            <v>5096.71</v>
          </cell>
          <cell r="AF3">
            <v>59</v>
          </cell>
          <cell r="AG3" t="str">
            <v>藿香小</v>
          </cell>
          <cell r="AH3">
            <v>780</v>
          </cell>
          <cell r="AI3">
            <v>1092</v>
          </cell>
          <cell r="AJ3">
            <v>439.93</v>
          </cell>
          <cell r="AK3">
            <v>46</v>
          </cell>
          <cell r="AL3" t="str">
            <v>胃肠道2</v>
          </cell>
          <cell r="AM3">
            <v>84.5</v>
          </cell>
          <cell r="AN3">
            <v>169</v>
          </cell>
          <cell r="AO3">
            <v>398.8</v>
          </cell>
          <cell r="AP3">
            <v>11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2091.5</v>
          </cell>
          <cell r="G4">
            <v>30</v>
          </cell>
          <cell r="H4" t="str">
            <v>感冒系列</v>
          </cell>
          <cell r="I4">
            <v>36</v>
          </cell>
          <cell r="J4">
            <v>41</v>
          </cell>
          <cell r="K4">
            <v>1024.87</v>
          </cell>
          <cell r="L4">
            <v>41</v>
          </cell>
          <cell r="M4" t="str">
            <v/>
          </cell>
          <cell r="N4">
            <v>29</v>
          </cell>
          <cell r="O4">
            <v>32</v>
          </cell>
          <cell r="P4" t="str">
            <v/>
          </cell>
          <cell r="Q4" t="str">
            <v/>
          </cell>
          <cell r="R4" t="str">
            <v>瘦身系列</v>
          </cell>
          <cell r="S4">
            <v>1</v>
          </cell>
          <cell r="T4">
            <v>1</v>
          </cell>
          <cell r="U4">
            <v>2512</v>
          </cell>
          <cell r="V4">
            <v>16</v>
          </cell>
          <cell r="W4" t="str">
            <v/>
          </cell>
          <cell r="X4">
            <v>1</v>
          </cell>
          <cell r="Y4">
            <v>2</v>
          </cell>
          <cell r="Z4" t="str">
            <v/>
          </cell>
          <cell r="AA4" t="str">
            <v/>
          </cell>
          <cell r="AB4" t="str">
            <v>补钙系列</v>
          </cell>
          <cell r="AC4">
            <v>10</v>
          </cell>
          <cell r="AD4">
            <v>15</v>
          </cell>
          <cell r="AE4">
            <v>1399</v>
          </cell>
          <cell r="AF4">
            <v>15</v>
          </cell>
          <cell r="AG4" t="str">
            <v>藿香小</v>
          </cell>
          <cell r="AH4">
            <v>66</v>
          </cell>
          <cell r="AI4">
            <v>99</v>
          </cell>
          <cell r="AJ4">
            <v>209.8</v>
          </cell>
          <cell r="AK4">
            <v>22</v>
          </cell>
          <cell r="AL4" t="str">
            <v>胃肠道2</v>
          </cell>
          <cell r="AM4">
            <v>148.75</v>
          </cell>
          <cell r="AN4">
            <v>223.1</v>
          </cell>
          <cell r="AO4">
            <v>197.4</v>
          </cell>
          <cell r="AP4">
            <v>5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21662.11</v>
          </cell>
          <cell r="G5">
            <v>298</v>
          </cell>
          <cell r="H5" t="str">
            <v>感冒系列</v>
          </cell>
          <cell r="I5">
            <v>210</v>
          </cell>
          <cell r="J5">
            <v>216</v>
          </cell>
          <cell r="K5">
            <v>9520.37</v>
          </cell>
          <cell r="L5">
            <v>349</v>
          </cell>
          <cell r="M5" t="str">
            <v>胃肠道系列</v>
          </cell>
          <cell r="N5">
            <v>227</v>
          </cell>
          <cell r="O5">
            <v>241</v>
          </cell>
          <cell r="P5">
            <v>3175.6</v>
          </cell>
          <cell r="Q5">
            <v>110</v>
          </cell>
          <cell r="R5" t="str">
            <v>瘦身系列</v>
          </cell>
          <cell r="S5">
            <v>21</v>
          </cell>
          <cell r="T5">
            <v>27</v>
          </cell>
          <cell r="U5">
            <v>8976</v>
          </cell>
          <cell r="V5">
            <v>50</v>
          </cell>
          <cell r="W5" t="str">
            <v>关爱女性系列</v>
          </cell>
          <cell r="X5">
            <v>6</v>
          </cell>
          <cell r="Y5">
            <v>9</v>
          </cell>
          <cell r="Z5">
            <v>2882.83</v>
          </cell>
          <cell r="AA5">
            <v>23</v>
          </cell>
          <cell r="AB5" t="str">
            <v>补钙系列</v>
          </cell>
          <cell r="AC5">
            <v>105</v>
          </cell>
          <cell r="AD5">
            <v>116</v>
          </cell>
          <cell r="AE5">
            <v>25501.43</v>
          </cell>
          <cell r="AF5">
            <v>265</v>
          </cell>
          <cell r="AG5" t="str">
            <v>藿香小</v>
          </cell>
          <cell r="AH5">
            <v>1920.6</v>
          </cell>
          <cell r="AI5">
            <v>2304.72</v>
          </cell>
          <cell r="AJ5">
            <v>1443.51</v>
          </cell>
          <cell r="AK5">
            <v>185</v>
          </cell>
          <cell r="AL5" t="str">
            <v>胃肠道2</v>
          </cell>
          <cell r="AM5">
            <v>2520.02</v>
          </cell>
          <cell r="AN5">
            <v>2646</v>
          </cell>
          <cell r="AO5">
            <v>951.2</v>
          </cell>
          <cell r="AP5">
            <v>23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5815.5</v>
          </cell>
          <cell r="G6">
            <v>99</v>
          </cell>
          <cell r="H6" t="str">
            <v>感冒系列</v>
          </cell>
          <cell r="I6">
            <v>28</v>
          </cell>
          <cell r="J6">
            <v>33</v>
          </cell>
          <cell r="K6">
            <v>892.29</v>
          </cell>
          <cell r="L6">
            <v>34</v>
          </cell>
          <cell r="M6" t="str">
            <v>胃肠道系列</v>
          </cell>
          <cell r="N6">
            <v>31</v>
          </cell>
          <cell r="O6">
            <v>35</v>
          </cell>
          <cell r="P6">
            <v>60</v>
          </cell>
          <cell r="Q6">
            <v>2</v>
          </cell>
          <cell r="R6" t="str">
            <v>瘦身系列</v>
          </cell>
          <cell r="S6">
            <v>1</v>
          </cell>
          <cell r="T6">
            <v>1</v>
          </cell>
          <cell r="U6">
            <v>496</v>
          </cell>
          <cell r="V6">
            <v>3</v>
          </cell>
          <cell r="W6" t="str">
            <v>关爱女性系列</v>
          </cell>
          <cell r="X6">
            <v>1</v>
          </cell>
          <cell r="Y6">
            <v>2</v>
          </cell>
          <cell r="Z6">
            <v>540</v>
          </cell>
          <cell r="AA6">
            <v>4</v>
          </cell>
          <cell r="AB6" t="str">
            <v>补钙系列</v>
          </cell>
          <cell r="AC6">
            <v>6</v>
          </cell>
          <cell r="AD6">
            <v>9</v>
          </cell>
          <cell r="AE6">
            <v>3081</v>
          </cell>
          <cell r="AF6">
            <v>32</v>
          </cell>
          <cell r="AG6" t="str">
            <v>藿香小</v>
          </cell>
          <cell r="AH6">
            <v>408</v>
          </cell>
          <cell r="AI6">
            <v>612</v>
          </cell>
          <cell r="AJ6">
            <v>1356.59</v>
          </cell>
          <cell r="AK6">
            <v>150</v>
          </cell>
          <cell r="AL6" t="str">
            <v>胃肠道2</v>
          </cell>
          <cell r="AM6">
            <v>168</v>
          </cell>
          <cell r="AN6">
            <v>252</v>
          </cell>
          <cell r="AO6">
            <v>138.45</v>
          </cell>
          <cell r="AP6">
            <v>4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4754.8</v>
          </cell>
          <cell r="G7">
            <v>86</v>
          </cell>
          <cell r="H7" t="str">
            <v>感冒系列</v>
          </cell>
          <cell r="I7">
            <v>15</v>
          </cell>
          <cell r="J7">
            <v>17</v>
          </cell>
          <cell r="K7">
            <v>104.02</v>
          </cell>
          <cell r="L7">
            <v>4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  <cell r="Q7" t="str">
            <v/>
          </cell>
          <cell r="R7" t="str">
            <v/>
          </cell>
          <cell r="S7">
            <v>2</v>
          </cell>
          <cell r="T7">
            <v>3</v>
          </cell>
          <cell r="U7" t="str">
            <v/>
          </cell>
          <cell r="V7" t="str">
            <v/>
          </cell>
          <cell r="W7" t="str">
            <v>关爱女性系列</v>
          </cell>
          <cell r="X7">
            <v>1</v>
          </cell>
          <cell r="Y7">
            <v>2</v>
          </cell>
          <cell r="Z7">
            <v>92.75</v>
          </cell>
          <cell r="AA7">
            <v>1</v>
          </cell>
          <cell r="AB7" t="str">
            <v>补钙系列</v>
          </cell>
          <cell r="AC7">
            <v>3</v>
          </cell>
          <cell r="AD7">
            <v>5</v>
          </cell>
          <cell r="AE7">
            <v>2866.18</v>
          </cell>
          <cell r="AF7">
            <v>34</v>
          </cell>
          <cell r="AG7" t="str">
            <v>藿香小</v>
          </cell>
          <cell r="AH7">
            <v>150</v>
          </cell>
          <cell r="AI7">
            <v>225</v>
          </cell>
          <cell r="AJ7">
            <v>41481.11</v>
          </cell>
          <cell r="AK7">
            <v>5358</v>
          </cell>
          <cell r="AL7" t="str">
            <v/>
          </cell>
          <cell r="AM7">
            <v>84.5</v>
          </cell>
          <cell r="AN7">
            <v>169</v>
          </cell>
          <cell r="AO7" t="str">
            <v/>
          </cell>
          <cell r="AP7" t="str">
            <v/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1058</v>
          </cell>
          <cell r="G8">
            <v>17</v>
          </cell>
          <cell r="H8" t="str">
            <v>感冒系列</v>
          </cell>
          <cell r="I8">
            <v>18</v>
          </cell>
          <cell r="J8">
            <v>20</v>
          </cell>
          <cell r="K8">
            <v>386.58</v>
          </cell>
          <cell r="L8">
            <v>14</v>
          </cell>
          <cell r="M8" t="str">
            <v>胃肠道系列</v>
          </cell>
          <cell r="N8">
            <v>37</v>
          </cell>
          <cell r="O8">
            <v>42</v>
          </cell>
          <cell r="P8">
            <v>60</v>
          </cell>
          <cell r="Q8">
            <v>2</v>
          </cell>
          <cell r="R8" t="str">
            <v>瘦身系列</v>
          </cell>
          <cell r="S8">
            <v>4</v>
          </cell>
          <cell r="T8">
            <v>5</v>
          </cell>
          <cell r="U8">
            <v>784</v>
          </cell>
          <cell r="V8">
            <v>4</v>
          </cell>
          <cell r="W8" t="str">
            <v>关爱女性系列</v>
          </cell>
          <cell r="X8">
            <v>1</v>
          </cell>
          <cell r="Y8">
            <v>2</v>
          </cell>
          <cell r="Z8">
            <v>258</v>
          </cell>
          <cell r="AA8">
            <v>2</v>
          </cell>
          <cell r="AB8" t="str">
            <v>补钙系列</v>
          </cell>
          <cell r="AC8">
            <v>26</v>
          </cell>
          <cell r="AD8">
            <v>34</v>
          </cell>
          <cell r="AE8">
            <v>2237.96</v>
          </cell>
          <cell r="AF8">
            <v>29</v>
          </cell>
          <cell r="AG8" t="str">
            <v>藿香小</v>
          </cell>
          <cell r="AH8">
            <v>600.6</v>
          </cell>
          <cell r="AI8">
            <v>840.84</v>
          </cell>
          <cell r="AJ8">
            <v>-69.35</v>
          </cell>
          <cell r="AK8">
            <v>-10</v>
          </cell>
          <cell r="AL8" t="str">
            <v>胃肠道2</v>
          </cell>
          <cell r="AM8">
            <v>616.8</v>
          </cell>
          <cell r="AN8">
            <v>740.2</v>
          </cell>
          <cell r="AO8">
            <v>156</v>
          </cell>
          <cell r="AP8">
            <v>4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15073.96</v>
          </cell>
          <cell r="G9">
            <v>181</v>
          </cell>
          <cell r="H9" t="str">
            <v>感冒系列</v>
          </cell>
          <cell r="I9" t="str">
            <v/>
          </cell>
          <cell r="J9" t="str">
            <v/>
          </cell>
          <cell r="K9">
            <v>10469.88</v>
          </cell>
          <cell r="L9">
            <v>377</v>
          </cell>
          <cell r="M9" t="str">
            <v>胃肠道系列</v>
          </cell>
          <cell r="N9" t="str">
            <v/>
          </cell>
          <cell r="O9" t="str">
            <v/>
          </cell>
          <cell r="P9">
            <v>1558</v>
          </cell>
          <cell r="Q9">
            <v>58</v>
          </cell>
          <cell r="R9" t="str">
            <v>瘦身系列</v>
          </cell>
          <cell r="S9" t="str">
            <v/>
          </cell>
          <cell r="T9" t="str">
            <v/>
          </cell>
          <cell r="U9">
            <v>5520</v>
          </cell>
          <cell r="V9">
            <v>32</v>
          </cell>
          <cell r="W9" t="str">
            <v>关爱女性系列</v>
          </cell>
          <cell r="X9" t="str">
            <v/>
          </cell>
          <cell r="Y9" t="str">
            <v/>
          </cell>
          <cell r="Z9">
            <v>1478</v>
          </cell>
          <cell r="AA9">
            <v>11</v>
          </cell>
          <cell r="AB9" t="str">
            <v>补钙系列</v>
          </cell>
          <cell r="AC9" t="str">
            <v/>
          </cell>
          <cell r="AD9" t="str">
            <v/>
          </cell>
          <cell r="AE9">
            <v>8134</v>
          </cell>
          <cell r="AF9">
            <v>83</v>
          </cell>
          <cell r="AG9" t="str">
            <v>藿香小</v>
          </cell>
          <cell r="AH9" t="str">
            <v/>
          </cell>
          <cell r="AI9" t="str">
            <v/>
          </cell>
          <cell r="AJ9">
            <v>2511.57</v>
          </cell>
          <cell r="AK9">
            <v>324</v>
          </cell>
          <cell r="AL9" t="str">
            <v>胃肠道2</v>
          </cell>
          <cell r="AM9" t="str">
            <v/>
          </cell>
          <cell r="AN9" t="str">
            <v/>
          </cell>
          <cell r="AO9">
            <v>1535.75</v>
          </cell>
          <cell r="AP9">
            <v>32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2821.22</v>
          </cell>
          <cell r="G10">
            <v>42</v>
          </cell>
          <cell r="H10" t="str">
            <v>感冒系列</v>
          </cell>
          <cell r="I10">
            <v>12</v>
          </cell>
          <cell r="J10">
            <v>13</v>
          </cell>
          <cell r="K10">
            <v>697.84</v>
          </cell>
          <cell r="L10">
            <v>25</v>
          </cell>
          <cell r="M10" t="str">
            <v>胃肠道系列</v>
          </cell>
          <cell r="N10">
            <v>29</v>
          </cell>
          <cell r="O10">
            <v>32</v>
          </cell>
          <cell r="P10">
            <v>230.5</v>
          </cell>
          <cell r="Q10">
            <v>8</v>
          </cell>
          <cell r="R10" t="str">
            <v>瘦身系列</v>
          </cell>
          <cell r="S10">
            <v>3</v>
          </cell>
          <cell r="T10">
            <v>4</v>
          </cell>
          <cell r="U10">
            <v>576</v>
          </cell>
          <cell r="V10">
            <v>3</v>
          </cell>
          <cell r="W10" t="str">
            <v/>
          </cell>
          <cell r="X10">
            <v>1</v>
          </cell>
          <cell r="Y10">
            <v>2</v>
          </cell>
          <cell r="Z10" t="str">
            <v/>
          </cell>
          <cell r="AA10" t="str">
            <v/>
          </cell>
          <cell r="AB10" t="str">
            <v>补钙系列</v>
          </cell>
          <cell r="AC10">
            <v>7</v>
          </cell>
          <cell r="AD10">
            <v>11</v>
          </cell>
          <cell r="AE10">
            <v>3893.01</v>
          </cell>
          <cell r="AF10">
            <v>52</v>
          </cell>
          <cell r="AG10" t="str">
            <v>藿香小</v>
          </cell>
          <cell r="AH10">
            <v>150</v>
          </cell>
          <cell r="AI10">
            <v>225</v>
          </cell>
          <cell r="AJ10">
            <v>695.91</v>
          </cell>
          <cell r="AK10">
            <v>79</v>
          </cell>
          <cell r="AL10" t="str">
            <v>胃肠道2</v>
          </cell>
          <cell r="AM10">
            <v>446.01</v>
          </cell>
          <cell r="AN10">
            <v>669</v>
          </cell>
          <cell r="AO10">
            <v>189.8</v>
          </cell>
          <cell r="AP10">
            <v>5</v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10656.22</v>
          </cell>
          <cell r="G11">
            <v>109</v>
          </cell>
          <cell r="H11" t="str">
            <v>感冒系列</v>
          </cell>
          <cell r="I11">
            <v>45</v>
          </cell>
          <cell r="J11">
            <v>52</v>
          </cell>
          <cell r="K11">
            <v>2746.45</v>
          </cell>
          <cell r="L11">
            <v>101</v>
          </cell>
          <cell r="M11" t="str">
            <v>胃肠道系列</v>
          </cell>
          <cell r="N11">
            <v>48</v>
          </cell>
          <cell r="O11">
            <v>55</v>
          </cell>
          <cell r="P11">
            <v>145.58</v>
          </cell>
          <cell r="Q11">
            <v>5</v>
          </cell>
          <cell r="R11" t="str">
            <v>瘦身系列</v>
          </cell>
          <cell r="S11">
            <v>8</v>
          </cell>
          <cell r="T11">
            <v>10</v>
          </cell>
          <cell r="U11">
            <v>2720.01</v>
          </cell>
          <cell r="V11">
            <v>14</v>
          </cell>
          <cell r="W11" t="str">
            <v>关爱女性系列</v>
          </cell>
          <cell r="X11">
            <v>2</v>
          </cell>
          <cell r="Y11">
            <v>3</v>
          </cell>
          <cell r="Z11">
            <v>1541.5</v>
          </cell>
          <cell r="AA11">
            <v>12</v>
          </cell>
          <cell r="AB11" t="str">
            <v>补钙系列</v>
          </cell>
          <cell r="AC11">
            <v>14</v>
          </cell>
          <cell r="AD11">
            <v>18</v>
          </cell>
          <cell r="AE11">
            <v>8763.4</v>
          </cell>
          <cell r="AF11">
            <v>116</v>
          </cell>
          <cell r="AG11" t="str">
            <v>藿香小</v>
          </cell>
          <cell r="AH11">
            <v>2406.3</v>
          </cell>
          <cell r="AI11">
            <v>2887.56</v>
          </cell>
          <cell r="AJ11">
            <v>591.33</v>
          </cell>
          <cell r="AK11">
            <v>62</v>
          </cell>
          <cell r="AL11" t="str">
            <v>胃肠道2</v>
          </cell>
          <cell r="AM11">
            <v>4542.1</v>
          </cell>
          <cell r="AN11">
            <v>4769.2</v>
          </cell>
          <cell r="AO11">
            <v>529.35</v>
          </cell>
          <cell r="AP11">
            <v>13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7055.09</v>
          </cell>
          <cell r="G12">
            <v>133</v>
          </cell>
          <cell r="H12" t="str">
            <v>感冒系列</v>
          </cell>
          <cell r="I12">
            <v>45</v>
          </cell>
          <cell r="J12">
            <v>52</v>
          </cell>
          <cell r="K12">
            <v>2601.92</v>
          </cell>
          <cell r="L12">
            <v>94</v>
          </cell>
          <cell r="M12" t="str">
            <v>胃肠道系列</v>
          </cell>
          <cell r="N12">
            <v>178</v>
          </cell>
          <cell r="O12">
            <v>195</v>
          </cell>
          <cell r="P12">
            <v>1090</v>
          </cell>
          <cell r="Q12">
            <v>37</v>
          </cell>
          <cell r="R12" t="str">
            <v>瘦身系列</v>
          </cell>
          <cell r="S12">
            <v>7</v>
          </cell>
          <cell r="T12">
            <v>9</v>
          </cell>
          <cell r="U12">
            <v>784</v>
          </cell>
          <cell r="V12">
            <v>4</v>
          </cell>
          <cell r="W12" t="str">
            <v>关爱女性系列</v>
          </cell>
          <cell r="X12">
            <v>2</v>
          </cell>
          <cell r="Y12">
            <v>3</v>
          </cell>
          <cell r="Z12">
            <v>540</v>
          </cell>
          <cell r="AA12">
            <v>4</v>
          </cell>
          <cell r="AB12" t="str">
            <v>补钙系列</v>
          </cell>
          <cell r="AC12">
            <v>11</v>
          </cell>
          <cell r="AD12">
            <v>17</v>
          </cell>
          <cell r="AE12">
            <v>5793.99</v>
          </cell>
          <cell r="AF12">
            <v>56</v>
          </cell>
          <cell r="AG12" t="str">
            <v>藿香小</v>
          </cell>
          <cell r="AH12">
            <v>594</v>
          </cell>
          <cell r="AI12">
            <v>831.6</v>
          </cell>
          <cell r="AJ12">
            <v>172.07</v>
          </cell>
          <cell r="AK12">
            <v>19</v>
          </cell>
          <cell r="AL12" t="str">
            <v>胃肠道2</v>
          </cell>
          <cell r="AM12">
            <v>2049.54</v>
          </cell>
          <cell r="AN12">
            <v>2152</v>
          </cell>
          <cell r="AO12">
            <v>442.8</v>
          </cell>
          <cell r="AP12">
            <v>8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229.3</v>
          </cell>
          <cell r="G13">
            <v>7</v>
          </cell>
          <cell r="H13" t="str">
            <v>感冒系列</v>
          </cell>
          <cell r="I13">
            <v>15</v>
          </cell>
          <cell r="J13">
            <v>17</v>
          </cell>
          <cell r="K13">
            <v>721.63</v>
          </cell>
          <cell r="L13">
            <v>28</v>
          </cell>
          <cell r="M13" t="str">
            <v>胃肠道系列</v>
          </cell>
          <cell r="N13">
            <v>55</v>
          </cell>
          <cell r="O13">
            <v>63</v>
          </cell>
          <cell r="P13">
            <v>179.5</v>
          </cell>
          <cell r="Q13">
            <v>6</v>
          </cell>
          <cell r="R13" t="str">
            <v/>
          </cell>
          <cell r="S13">
            <v>6</v>
          </cell>
          <cell r="T13">
            <v>8</v>
          </cell>
          <cell r="U13" t="str">
            <v/>
          </cell>
          <cell r="V13" t="str">
            <v/>
          </cell>
          <cell r="W13" t="str">
            <v>关爱女性系列</v>
          </cell>
          <cell r="X13">
            <v>1</v>
          </cell>
          <cell r="Y13">
            <v>2</v>
          </cell>
          <cell r="Z13">
            <v>270</v>
          </cell>
          <cell r="AA13">
            <v>2</v>
          </cell>
          <cell r="AB13" t="str">
            <v>补钙系列</v>
          </cell>
          <cell r="AC13">
            <v>6</v>
          </cell>
          <cell r="AD13">
            <v>9</v>
          </cell>
          <cell r="AE13">
            <v>2897.84</v>
          </cell>
          <cell r="AF13">
            <v>34</v>
          </cell>
          <cell r="AG13" t="str">
            <v>藿香小</v>
          </cell>
          <cell r="AH13">
            <v>150</v>
          </cell>
          <cell r="AI13">
            <v>225</v>
          </cell>
          <cell r="AJ13">
            <v>76.42</v>
          </cell>
          <cell r="AK13">
            <v>8</v>
          </cell>
          <cell r="AL13" t="str">
            <v/>
          </cell>
          <cell r="AM13">
            <v>84.5</v>
          </cell>
          <cell r="AN13">
            <v>169</v>
          </cell>
          <cell r="AO13" t="str">
            <v/>
          </cell>
          <cell r="AP13" t="str">
            <v/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587.5</v>
          </cell>
          <cell r="G14">
            <v>14</v>
          </cell>
          <cell r="H14" t="str">
            <v>感冒系列</v>
          </cell>
          <cell r="I14">
            <v>64</v>
          </cell>
          <cell r="J14">
            <v>73</v>
          </cell>
          <cell r="K14">
            <v>1185.62</v>
          </cell>
          <cell r="L14">
            <v>44</v>
          </cell>
          <cell r="M14" t="str">
            <v>胃肠道系列</v>
          </cell>
          <cell r="N14">
            <v>47</v>
          </cell>
          <cell r="O14">
            <v>53</v>
          </cell>
          <cell r="P14">
            <v>424</v>
          </cell>
          <cell r="Q14">
            <v>14</v>
          </cell>
          <cell r="R14" t="str">
            <v>瘦身系列</v>
          </cell>
          <cell r="S14">
            <v>2</v>
          </cell>
          <cell r="T14">
            <v>3</v>
          </cell>
          <cell r="U14">
            <v>784</v>
          </cell>
          <cell r="V14">
            <v>4</v>
          </cell>
          <cell r="W14" t="str">
            <v>关爱女性系列</v>
          </cell>
          <cell r="X14">
            <v>1</v>
          </cell>
          <cell r="Y14">
            <v>2</v>
          </cell>
          <cell r="Z14">
            <v>810</v>
          </cell>
          <cell r="AA14">
            <v>6</v>
          </cell>
          <cell r="AB14" t="str">
            <v>补钙系列</v>
          </cell>
          <cell r="AC14">
            <v>11</v>
          </cell>
          <cell r="AD14">
            <v>17</v>
          </cell>
          <cell r="AE14">
            <v>3444</v>
          </cell>
          <cell r="AF14">
            <v>44</v>
          </cell>
          <cell r="AG14" t="str">
            <v>藿香小</v>
          </cell>
          <cell r="AH14">
            <v>396</v>
          </cell>
          <cell r="AI14">
            <v>594</v>
          </cell>
          <cell r="AJ14">
            <v>271.09</v>
          </cell>
          <cell r="AK14">
            <v>28</v>
          </cell>
          <cell r="AL14" t="str">
            <v>胃肠道2</v>
          </cell>
          <cell r="AM14">
            <v>540.01</v>
          </cell>
          <cell r="AN14">
            <v>648</v>
          </cell>
          <cell r="AO14">
            <v>39</v>
          </cell>
          <cell r="AP14">
            <v>1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2752</v>
          </cell>
          <cell r="G15">
            <v>36</v>
          </cell>
          <cell r="H15" t="str">
            <v>感冒系列</v>
          </cell>
          <cell r="I15">
            <v>21</v>
          </cell>
          <cell r="J15">
            <v>24</v>
          </cell>
          <cell r="K15">
            <v>853.09</v>
          </cell>
          <cell r="L15">
            <v>32</v>
          </cell>
          <cell r="M15" t="str">
            <v>胃肠道系列</v>
          </cell>
          <cell r="N15">
            <v>23</v>
          </cell>
          <cell r="O15">
            <v>24</v>
          </cell>
          <cell r="P15">
            <v>25</v>
          </cell>
          <cell r="Q15">
            <v>1</v>
          </cell>
          <cell r="R15" t="str">
            <v>瘦身系列</v>
          </cell>
          <cell r="S15">
            <v>7</v>
          </cell>
          <cell r="T15">
            <v>9</v>
          </cell>
          <cell r="U15">
            <v>1440</v>
          </cell>
          <cell r="V15">
            <v>8</v>
          </cell>
          <cell r="W15" t="str">
            <v>关爱女性系列</v>
          </cell>
          <cell r="X15">
            <v>1</v>
          </cell>
          <cell r="Y15">
            <v>2</v>
          </cell>
          <cell r="Z15">
            <v>125</v>
          </cell>
          <cell r="AA15">
            <v>1</v>
          </cell>
          <cell r="AB15" t="str">
            <v>补钙系列</v>
          </cell>
          <cell r="AC15">
            <v>4</v>
          </cell>
          <cell r="AD15">
            <v>6</v>
          </cell>
          <cell r="AE15">
            <v>4946</v>
          </cell>
          <cell r="AF15">
            <v>68</v>
          </cell>
          <cell r="AG15" t="str">
            <v>藿香小</v>
          </cell>
          <cell r="AH15">
            <v>150</v>
          </cell>
          <cell r="AI15">
            <v>225</v>
          </cell>
          <cell r="AJ15">
            <v>48.31</v>
          </cell>
          <cell r="AK15">
            <v>5</v>
          </cell>
          <cell r="AL15" t="str">
            <v>胃肠道2</v>
          </cell>
          <cell r="AM15">
            <v>1800.05</v>
          </cell>
          <cell r="AN15">
            <v>1980.1</v>
          </cell>
          <cell r="AO15">
            <v>711.8</v>
          </cell>
          <cell r="AP15">
            <v>21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2857.39</v>
          </cell>
          <cell r="G16">
            <v>38</v>
          </cell>
          <cell r="H16" t="str">
            <v>感冒系列</v>
          </cell>
          <cell r="I16">
            <v>42</v>
          </cell>
          <cell r="J16">
            <v>49</v>
          </cell>
          <cell r="K16">
            <v>1786.87</v>
          </cell>
          <cell r="L16">
            <v>65</v>
          </cell>
          <cell r="M16" t="str">
            <v>胃肠道系列</v>
          </cell>
          <cell r="N16">
            <v>61</v>
          </cell>
          <cell r="O16">
            <v>71</v>
          </cell>
          <cell r="P16">
            <v>150</v>
          </cell>
          <cell r="Q16">
            <v>5</v>
          </cell>
          <cell r="R16" t="str">
            <v/>
          </cell>
          <cell r="S16">
            <v>1</v>
          </cell>
          <cell r="T16">
            <v>1</v>
          </cell>
          <cell r="U16" t="str">
            <v/>
          </cell>
          <cell r="V16" t="str">
            <v/>
          </cell>
          <cell r="W16" t="str">
            <v>关爱女性系列</v>
          </cell>
          <cell r="X16">
            <v>4</v>
          </cell>
          <cell r="Y16">
            <v>6</v>
          </cell>
          <cell r="Z16">
            <v>270</v>
          </cell>
          <cell r="AA16">
            <v>2</v>
          </cell>
          <cell r="AB16" t="str">
            <v>补钙系列</v>
          </cell>
          <cell r="AC16">
            <v>4</v>
          </cell>
          <cell r="AD16">
            <v>6</v>
          </cell>
          <cell r="AE16">
            <v>4002.29</v>
          </cell>
          <cell r="AF16">
            <v>47</v>
          </cell>
          <cell r="AG16" t="str">
            <v>藿香小</v>
          </cell>
          <cell r="AH16">
            <v>300</v>
          </cell>
          <cell r="AI16">
            <v>450</v>
          </cell>
          <cell r="AJ16">
            <v>367.26</v>
          </cell>
          <cell r="AK16">
            <v>40</v>
          </cell>
          <cell r="AL16" t="str">
            <v>胃肠道2</v>
          </cell>
          <cell r="AM16">
            <v>535.01</v>
          </cell>
          <cell r="AN16">
            <v>642</v>
          </cell>
          <cell r="AO16">
            <v>315.17</v>
          </cell>
          <cell r="AP16">
            <v>7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4148.37</v>
          </cell>
          <cell r="G17">
            <v>69</v>
          </cell>
          <cell r="H17" t="str">
            <v>感冒系列</v>
          </cell>
          <cell r="I17">
            <v>25</v>
          </cell>
          <cell r="J17">
            <v>29</v>
          </cell>
          <cell r="K17">
            <v>1806.55</v>
          </cell>
          <cell r="L17">
            <v>66</v>
          </cell>
          <cell r="M17" t="str">
            <v>胃肠道系列</v>
          </cell>
          <cell r="N17">
            <v>55</v>
          </cell>
          <cell r="O17">
            <v>63</v>
          </cell>
          <cell r="P17">
            <v>62</v>
          </cell>
          <cell r="Q17">
            <v>2</v>
          </cell>
          <cell r="R17" t="str">
            <v>瘦身系列</v>
          </cell>
          <cell r="S17">
            <v>1</v>
          </cell>
          <cell r="T17">
            <v>1</v>
          </cell>
          <cell r="U17">
            <v>1072</v>
          </cell>
          <cell r="V17">
            <v>6</v>
          </cell>
          <cell r="W17" t="str">
            <v>关爱女性系列</v>
          </cell>
          <cell r="X17">
            <v>1</v>
          </cell>
          <cell r="Y17">
            <v>2</v>
          </cell>
          <cell r="Z17">
            <v>270</v>
          </cell>
          <cell r="AA17">
            <v>2</v>
          </cell>
          <cell r="AB17" t="str">
            <v>补钙系列</v>
          </cell>
          <cell r="AC17">
            <v>17</v>
          </cell>
          <cell r="AD17">
            <v>22</v>
          </cell>
          <cell r="AE17">
            <v>4767.32</v>
          </cell>
          <cell r="AF17">
            <v>51</v>
          </cell>
          <cell r="AG17" t="str">
            <v>藿香小</v>
          </cell>
          <cell r="AH17">
            <v>432.3</v>
          </cell>
          <cell r="AI17">
            <v>648.45</v>
          </cell>
          <cell r="AJ17">
            <v>33992.38</v>
          </cell>
          <cell r="AK17">
            <v>4524</v>
          </cell>
          <cell r="AL17" t="str">
            <v>胃肠道2</v>
          </cell>
          <cell r="AM17">
            <v>84.5</v>
          </cell>
          <cell r="AN17">
            <v>169</v>
          </cell>
          <cell r="AO17">
            <v>520</v>
          </cell>
          <cell r="AP17">
            <v>8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740.01</v>
          </cell>
          <cell r="G18">
            <v>14</v>
          </cell>
          <cell r="H18" t="str">
            <v>感冒系列</v>
          </cell>
          <cell r="I18">
            <v>40</v>
          </cell>
          <cell r="J18">
            <v>46</v>
          </cell>
          <cell r="K18">
            <v>1483.57</v>
          </cell>
          <cell r="L18">
            <v>56</v>
          </cell>
          <cell r="M18" t="str">
            <v>胃肠道系列</v>
          </cell>
          <cell r="N18">
            <v>44</v>
          </cell>
          <cell r="O18">
            <v>50</v>
          </cell>
          <cell r="P18">
            <v>149.5</v>
          </cell>
          <cell r="Q18">
            <v>5</v>
          </cell>
          <cell r="R18" t="str">
            <v/>
          </cell>
          <cell r="S18">
            <v>2</v>
          </cell>
          <cell r="T18">
            <v>3</v>
          </cell>
          <cell r="U18" t="str">
            <v/>
          </cell>
          <cell r="V18" t="str">
            <v/>
          </cell>
          <cell r="W18" t="str">
            <v>关爱女性系列</v>
          </cell>
          <cell r="X18">
            <v>4</v>
          </cell>
          <cell r="Y18">
            <v>6</v>
          </cell>
          <cell r="Z18">
            <v>750</v>
          </cell>
          <cell r="AA18">
            <v>6</v>
          </cell>
          <cell r="AB18" t="str">
            <v>补钙系列</v>
          </cell>
          <cell r="AC18">
            <v>7</v>
          </cell>
          <cell r="AD18">
            <v>11</v>
          </cell>
          <cell r="AE18">
            <v>1506</v>
          </cell>
          <cell r="AF18">
            <v>16</v>
          </cell>
          <cell r="AG18" t="str">
            <v>藿香小</v>
          </cell>
          <cell r="AH18">
            <v>300</v>
          </cell>
          <cell r="AI18">
            <v>450</v>
          </cell>
          <cell r="AJ18">
            <v>633.95</v>
          </cell>
          <cell r="AK18">
            <v>68</v>
          </cell>
          <cell r="AL18" t="str">
            <v>胃肠道2</v>
          </cell>
          <cell r="AM18">
            <v>315.04</v>
          </cell>
          <cell r="AN18">
            <v>472.6</v>
          </cell>
          <cell r="AO18">
            <v>524.7</v>
          </cell>
          <cell r="AP18">
            <v>13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3125</v>
          </cell>
          <cell r="G19">
            <v>44</v>
          </cell>
          <cell r="H19" t="str">
            <v>感冒系列</v>
          </cell>
          <cell r="I19">
            <v>48</v>
          </cell>
          <cell r="J19">
            <v>56</v>
          </cell>
          <cell r="K19">
            <v>2995.86</v>
          </cell>
          <cell r="L19">
            <v>108</v>
          </cell>
          <cell r="M19" t="str">
            <v>胃肠道系列</v>
          </cell>
          <cell r="N19">
            <v>65</v>
          </cell>
          <cell r="O19">
            <v>76</v>
          </cell>
          <cell r="P19">
            <v>278</v>
          </cell>
          <cell r="Q19">
            <v>9</v>
          </cell>
          <cell r="R19" t="str">
            <v>瘦身系列</v>
          </cell>
          <cell r="S19">
            <v>21</v>
          </cell>
          <cell r="T19">
            <v>30</v>
          </cell>
          <cell r="U19">
            <v>288</v>
          </cell>
          <cell r="V19">
            <v>2</v>
          </cell>
          <cell r="W19" t="str">
            <v>关爱女性系列</v>
          </cell>
          <cell r="X19">
            <v>2</v>
          </cell>
          <cell r="Y19">
            <v>3</v>
          </cell>
          <cell r="Z19">
            <v>1846</v>
          </cell>
          <cell r="AA19">
            <v>15</v>
          </cell>
          <cell r="AB19" t="str">
            <v>补钙系列</v>
          </cell>
          <cell r="AC19">
            <v>21</v>
          </cell>
          <cell r="AD19">
            <v>27</v>
          </cell>
          <cell r="AE19">
            <v>4697.94</v>
          </cell>
          <cell r="AF19">
            <v>51</v>
          </cell>
          <cell r="AG19" t="str">
            <v>藿香小</v>
          </cell>
          <cell r="AH19">
            <v>662</v>
          </cell>
          <cell r="AI19">
            <v>926.8</v>
          </cell>
          <cell r="AJ19">
            <v>221.97</v>
          </cell>
          <cell r="AK19">
            <v>24</v>
          </cell>
          <cell r="AL19" t="str">
            <v>胃肠道2</v>
          </cell>
          <cell r="AM19">
            <v>890.52</v>
          </cell>
          <cell r="AN19">
            <v>1068.6</v>
          </cell>
          <cell r="AO19">
            <v>789.45</v>
          </cell>
          <cell r="AP19">
            <v>19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1870.92</v>
          </cell>
          <cell r="G20">
            <v>29</v>
          </cell>
          <cell r="H20" t="str">
            <v>感冒系列</v>
          </cell>
          <cell r="I20">
            <v>24</v>
          </cell>
          <cell r="J20">
            <v>28</v>
          </cell>
          <cell r="K20">
            <v>1093.09</v>
          </cell>
          <cell r="L20">
            <v>40</v>
          </cell>
          <cell r="M20" t="str">
            <v>胃肠道系列</v>
          </cell>
          <cell r="N20">
            <v>61</v>
          </cell>
          <cell r="O20">
            <v>71</v>
          </cell>
          <cell r="P20">
            <v>403.81</v>
          </cell>
          <cell r="Q20">
            <v>14</v>
          </cell>
          <cell r="R20" t="str">
            <v>瘦身系列</v>
          </cell>
          <cell r="S20">
            <v>1</v>
          </cell>
          <cell r="T20">
            <v>1</v>
          </cell>
          <cell r="U20">
            <v>576</v>
          </cell>
          <cell r="V20">
            <v>4</v>
          </cell>
          <cell r="W20" t="str">
            <v>关爱女性系列</v>
          </cell>
          <cell r="X20">
            <v>1</v>
          </cell>
          <cell r="Y20">
            <v>2</v>
          </cell>
          <cell r="Z20">
            <v>913.5</v>
          </cell>
          <cell r="AA20">
            <v>7</v>
          </cell>
          <cell r="AB20" t="str">
            <v>补钙系列</v>
          </cell>
          <cell r="AC20">
            <v>9</v>
          </cell>
          <cell r="AD20">
            <v>14</v>
          </cell>
          <cell r="AE20">
            <v>6039.69</v>
          </cell>
          <cell r="AF20">
            <v>61</v>
          </cell>
          <cell r="AG20" t="str">
            <v>藿香小</v>
          </cell>
          <cell r="AH20">
            <v>132</v>
          </cell>
          <cell r="AI20">
            <v>198</v>
          </cell>
          <cell r="AJ20">
            <v>194.88</v>
          </cell>
          <cell r="AK20">
            <v>21</v>
          </cell>
          <cell r="AL20" t="str">
            <v>胃肠道2</v>
          </cell>
          <cell r="AM20">
            <v>84.5</v>
          </cell>
          <cell r="AN20">
            <v>169</v>
          </cell>
          <cell r="AO20">
            <v>157.32</v>
          </cell>
          <cell r="AP20">
            <v>3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640</v>
          </cell>
          <cell r="G21">
            <v>16</v>
          </cell>
          <cell r="H21" t="str">
            <v>感冒系列</v>
          </cell>
          <cell r="I21">
            <v>11</v>
          </cell>
          <cell r="J21">
            <v>12</v>
          </cell>
          <cell r="K21">
            <v>405.43</v>
          </cell>
          <cell r="L21">
            <v>15</v>
          </cell>
          <cell r="M21" t="str">
            <v>胃肠道系列</v>
          </cell>
          <cell r="N21">
            <v>24</v>
          </cell>
          <cell r="O21">
            <v>26</v>
          </cell>
          <cell r="P21">
            <v>60</v>
          </cell>
          <cell r="Q21">
            <v>2</v>
          </cell>
          <cell r="R21" t="str">
            <v/>
          </cell>
          <cell r="S21">
            <v>1</v>
          </cell>
          <cell r="T21">
            <v>1</v>
          </cell>
          <cell r="U21" t="str">
            <v/>
          </cell>
          <cell r="V21" t="str">
            <v/>
          </cell>
          <cell r="W21" t="str">
            <v>关爱女性系列</v>
          </cell>
          <cell r="X21">
            <v>1</v>
          </cell>
          <cell r="Y21">
            <v>2</v>
          </cell>
          <cell r="Z21">
            <v>135</v>
          </cell>
          <cell r="AA21">
            <v>1</v>
          </cell>
          <cell r="AB21" t="str">
            <v>补钙系列</v>
          </cell>
          <cell r="AC21">
            <v>4</v>
          </cell>
          <cell r="AD21">
            <v>6</v>
          </cell>
          <cell r="AE21">
            <v>2733.05</v>
          </cell>
          <cell r="AF21">
            <v>40</v>
          </cell>
          <cell r="AG21" t="str">
            <v>藿香小</v>
          </cell>
          <cell r="AH21">
            <v>100</v>
          </cell>
          <cell r="AI21">
            <v>150</v>
          </cell>
          <cell r="AJ21">
            <v>207.9</v>
          </cell>
          <cell r="AK21">
            <v>21</v>
          </cell>
          <cell r="AL21" t="str">
            <v>胃肠道2</v>
          </cell>
          <cell r="AM21">
            <v>84.5</v>
          </cell>
          <cell r="AN21">
            <v>169</v>
          </cell>
          <cell r="AO21">
            <v>39.8</v>
          </cell>
          <cell r="AP21">
            <v>1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1620.17</v>
          </cell>
          <cell r="G22">
            <v>26</v>
          </cell>
          <cell r="H22" t="str">
            <v>感冒系列</v>
          </cell>
          <cell r="I22">
            <v>42</v>
          </cell>
          <cell r="J22">
            <v>49</v>
          </cell>
          <cell r="K22">
            <v>414.92</v>
          </cell>
          <cell r="L22">
            <v>15</v>
          </cell>
          <cell r="M22" t="str">
            <v>胃肠道系列</v>
          </cell>
          <cell r="N22">
            <v>40</v>
          </cell>
          <cell r="O22">
            <v>46</v>
          </cell>
          <cell r="P22">
            <v>1653.62</v>
          </cell>
          <cell r="Q22">
            <v>56</v>
          </cell>
          <cell r="R22" t="str">
            <v>瘦身系列</v>
          </cell>
          <cell r="S22">
            <v>8</v>
          </cell>
          <cell r="T22">
            <v>10</v>
          </cell>
          <cell r="U22">
            <v>1152</v>
          </cell>
          <cell r="V22">
            <v>6</v>
          </cell>
          <cell r="W22" t="str">
            <v>关爱女性系列</v>
          </cell>
          <cell r="X22">
            <v>1</v>
          </cell>
          <cell r="Y22">
            <v>2</v>
          </cell>
          <cell r="Z22">
            <v>1024</v>
          </cell>
          <cell r="AA22">
            <v>8</v>
          </cell>
          <cell r="AB22" t="str">
            <v>补钙系列</v>
          </cell>
          <cell r="AC22">
            <v>13</v>
          </cell>
          <cell r="AD22">
            <v>20</v>
          </cell>
          <cell r="AE22">
            <v>7315.03</v>
          </cell>
          <cell r="AF22">
            <v>75</v>
          </cell>
          <cell r="AG22" t="str">
            <v>藿香小</v>
          </cell>
          <cell r="AH22">
            <v>178.2</v>
          </cell>
          <cell r="AI22">
            <v>267.3</v>
          </cell>
          <cell r="AJ22">
            <v>260.57</v>
          </cell>
          <cell r="AK22">
            <v>28</v>
          </cell>
          <cell r="AL22" t="str">
            <v>胃肠道2</v>
          </cell>
          <cell r="AM22">
            <v>702.5</v>
          </cell>
          <cell r="AN22">
            <v>843</v>
          </cell>
          <cell r="AO22">
            <v>533</v>
          </cell>
          <cell r="AP22">
            <v>11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1513.5</v>
          </cell>
          <cell r="G23">
            <v>33</v>
          </cell>
          <cell r="H23" t="str">
            <v>感冒系列</v>
          </cell>
          <cell r="I23">
            <v>77</v>
          </cell>
          <cell r="J23">
            <v>84</v>
          </cell>
          <cell r="K23">
            <v>1110.32</v>
          </cell>
          <cell r="L23">
            <v>41</v>
          </cell>
          <cell r="M23" t="str">
            <v>胃肠道系列</v>
          </cell>
          <cell r="N23">
            <v>80</v>
          </cell>
          <cell r="O23">
            <v>91</v>
          </cell>
          <cell r="P23">
            <v>205.5</v>
          </cell>
          <cell r="Q23">
            <v>7</v>
          </cell>
          <cell r="R23" t="str">
            <v>瘦身系列</v>
          </cell>
          <cell r="S23">
            <v>2</v>
          </cell>
          <cell r="T23">
            <v>3</v>
          </cell>
          <cell r="U23">
            <v>1360</v>
          </cell>
          <cell r="V23">
            <v>8</v>
          </cell>
          <cell r="W23" t="str">
            <v>关爱女性系列</v>
          </cell>
          <cell r="X23">
            <v>4</v>
          </cell>
          <cell r="Y23">
            <v>6</v>
          </cell>
          <cell r="Z23">
            <v>675</v>
          </cell>
          <cell r="AA23">
            <v>5</v>
          </cell>
          <cell r="AB23" t="str">
            <v>补钙系列</v>
          </cell>
          <cell r="AC23">
            <v>5</v>
          </cell>
          <cell r="AD23">
            <v>8</v>
          </cell>
          <cell r="AE23">
            <v>7333.63</v>
          </cell>
          <cell r="AF23">
            <v>98</v>
          </cell>
          <cell r="AG23" t="str">
            <v>藿香小</v>
          </cell>
          <cell r="AH23">
            <v>390</v>
          </cell>
          <cell r="AI23">
            <v>585</v>
          </cell>
          <cell r="AJ23">
            <v>911.47</v>
          </cell>
          <cell r="AK23">
            <v>93</v>
          </cell>
          <cell r="AL23" t="str">
            <v>胃肠道2</v>
          </cell>
          <cell r="AM23">
            <v>84.5</v>
          </cell>
          <cell r="AN23">
            <v>169</v>
          </cell>
          <cell r="AO23">
            <v>111.95</v>
          </cell>
          <cell r="AP23">
            <v>3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1747</v>
          </cell>
          <cell r="G24">
            <v>35</v>
          </cell>
          <cell r="H24" t="str">
            <v>感冒系列</v>
          </cell>
          <cell r="I24">
            <v>30</v>
          </cell>
          <cell r="J24">
            <v>35</v>
          </cell>
          <cell r="K24">
            <v>1334.35</v>
          </cell>
          <cell r="L24">
            <v>50</v>
          </cell>
          <cell r="M24" t="str">
            <v>胃肠道系列</v>
          </cell>
          <cell r="N24">
            <v>47</v>
          </cell>
          <cell r="O24">
            <v>53</v>
          </cell>
          <cell r="P24">
            <v>180</v>
          </cell>
          <cell r="Q24">
            <v>6</v>
          </cell>
          <cell r="R24" t="str">
            <v>瘦身系列</v>
          </cell>
          <cell r="S24">
            <v>2</v>
          </cell>
          <cell r="T24">
            <v>3</v>
          </cell>
          <cell r="U24">
            <v>1152</v>
          </cell>
          <cell r="V24">
            <v>7</v>
          </cell>
          <cell r="W24" t="str">
            <v>关爱女性系列</v>
          </cell>
          <cell r="X24">
            <v>1</v>
          </cell>
          <cell r="Y24">
            <v>2</v>
          </cell>
          <cell r="Z24">
            <v>388</v>
          </cell>
          <cell r="AA24">
            <v>3</v>
          </cell>
          <cell r="AB24" t="str">
            <v>补钙系列</v>
          </cell>
          <cell r="AC24">
            <v>5</v>
          </cell>
          <cell r="AD24">
            <v>8</v>
          </cell>
          <cell r="AE24">
            <v>5524.95</v>
          </cell>
          <cell r="AF24">
            <v>59</v>
          </cell>
          <cell r="AG24" t="str">
            <v>藿香小</v>
          </cell>
          <cell r="AH24">
            <v>858</v>
          </cell>
          <cell r="AI24">
            <v>1201.2</v>
          </cell>
          <cell r="AJ24">
            <v>1090.43</v>
          </cell>
          <cell r="AK24">
            <v>139</v>
          </cell>
          <cell r="AL24" t="str">
            <v>胃肠道2</v>
          </cell>
          <cell r="AM24">
            <v>84.5</v>
          </cell>
          <cell r="AN24">
            <v>169</v>
          </cell>
          <cell r="AO24">
            <v>312.8</v>
          </cell>
          <cell r="AP24">
            <v>6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3102.03</v>
          </cell>
          <cell r="G25">
            <v>54</v>
          </cell>
          <cell r="H25" t="str">
            <v>感冒系列</v>
          </cell>
          <cell r="I25">
            <v>14</v>
          </cell>
          <cell r="J25">
            <v>15</v>
          </cell>
          <cell r="K25">
            <v>244</v>
          </cell>
          <cell r="L25">
            <v>9</v>
          </cell>
          <cell r="M25" t="str">
            <v>胃肠道系列</v>
          </cell>
          <cell r="N25">
            <v>36</v>
          </cell>
          <cell r="O25">
            <v>41</v>
          </cell>
          <cell r="P25">
            <v>424.01</v>
          </cell>
          <cell r="Q25">
            <v>15</v>
          </cell>
          <cell r="R25" t="str">
            <v>瘦身系列</v>
          </cell>
          <cell r="S25">
            <v>1</v>
          </cell>
          <cell r="T25">
            <v>1</v>
          </cell>
          <cell r="U25">
            <v>576</v>
          </cell>
          <cell r="V25">
            <v>3</v>
          </cell>
          <cell r="W25" t="str">
            <v>关爱女性系列</v>
          </cell>
          <cell r="X25">
            <v>1</v>
          </cell>
          <cell r="Y25">
            <v>2</v>
          </cell>
          <cell r="Z25">
            <v>540</v>
          </cell>
          <cell r="AA25">
            <v>4</v>
          </cell>
          <cell r="AB25" t="str">
            <v>补钙系列</v>
          </cell>
          <cell r="AC25">
            <v>11</v>
          </cell>
          <cell r="AD25">
            <v>17</v>
          </cell>
          <cell r="AE25">
            <v>9581.21</v>
          </cell>
          <cell r="AF25">
            <v>121</v>
          </cell>
          <cell r="AG25" t="str">
            <v>藿香小</v>
          </cell>
          <cell r="AH25">
            <v>168.3</v>
          </cell>
          <cell r="AI25">
            <v>252.45</v>
          </cell>
          <cell r="AJ25">
            <v>462.43</v>
          </cell>
          <cell r="AK25">
            <v>47</v>
          </cell>
          <cell r="AL25" t="str">
            <v>胃肠道2</v>
          </cell>
          <cell r="AM25">
            <v>84.5</v>
          </cell>
          <cell r="AN25">
            <v>169</v>
          </cell>
          <cell r="AO25">
            <v>458.9</v>
          </cell>
          <cell r="AP25">
            <v>12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3486.68</v>
          </cell>
          <cell r="G26">
            <v>46</v>
          </cell>
          <cell r="H26" t="str">
            <v>感冒系列</v>
          </cell>
          <cell r="I26">
            <v>77</v>
          </cell>
          <cell r="J26">
            <v>84</v>
          </cell>
          <cell r="K26">
            <v>1213.62</v>
          </cell>
          <cell r="L26">
            <v>44</v>
          </cell>
          <cell r="M26" t="str">
            <v>胃肠道系列</v>
          </cell>
          <cell r="N26">
            <v>95</v>
          </cell>
          <cell r="O26">
            <v>109</v>
          </cell>
          <cell r="P26">
            <v>30</v>
          </cell>
          <cell r="Q26">
            <v>1</v>
          </cell>
          <cell r="R26" t="str">
            <v>瘦身系列</v>
          </cell>
          <cell r="S26">
            <v>8</v>
          </cell>
          <cell r="T26">
            <v>10</v>
          </cell>
          <cell r="U26">
            <v>2016</v>
          </cell>
          <cell r="V26">
            <v>12</v>
          </cell>
          <cell r="W26" t="str">
            <v>关爱女性系列</v>
          </cell>
          <cell r="X26">
            <v>2</v>
          </cell>
          <cell r="Y26">
            <v>3</v>
          </cell>
          <cell r="Z26">
            <v>1413</v>
          </cell>
          <cell r="AA26">
            <v>12</v>
          </cell>
          <cell r="AB26" t="str">
            <v>补钙系列</v>
          </cell>
          <cell r="AC26">
            <v>7</v>
          </cell>
          <cell r="AD26">
            <v>11</v>
          </cell>
          <cell r="AE26">
            <v>10689.53</v>
          </cell>
          <cell r="AF26">
            <v>121</v>
          </cell>
          <cell r="AG26" t="str">
            <v>藿香小</v>
          </cell>
          <cell r="AH26">
            <v>1299.2</v>
          </cell>
          <cell r="AI26">
            <v>1688.96</v>
          </cell>
          <cell r="AJ26">
            <v>1090.35</v>
          </cell>
          <cell r="AK26">
            <v>128</v>
          </cell>
          <cell r="AL26" t="str">
            <v>胃肠道2</v>
          </cell>
          <cell r="AM26">
            <v>2500.36</v>
          </cell>
          <cell r="AN26">
            <v>2625.4</v>
          </cell>
          <cell r="AO26">
            <v>242.67</v>
          </cell>
          <cell r="AP26">
            <v>7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793.5</v>
          </cell>
          <cell r="G27">
            <v>14</v>
          </cell>
          <cell r="H27" t="str">
            <v>感冒系列</v>
          </cell>
          <cell r="I27">
            <v>65</v>
          </cell>
          <cell r="J27">
            <v>75</v>
          </cell>
          <cell r="K27">
            <v>2995.09</v>
          </cell>
          <cell r="L27">
            <v>111</v>
          </cell>
          <cell r="M27" t="str">
            <v>胃肠道系列</v>
          </cell>
          <cell r="N27">
            <v>74</v>
          </cell>
          <cell r="O27">
            <v>84</v>
          </cell>
          <cell r="P27">
            <v>115</v>
          </cell>
          <cell r="Q27">
            <v>4</v>
          </cell>
          <cell r="R27" t="str">
            <v>瘦身系列</v>
          </cell>
          <cell r="S27">
            <v>1</v>
          </cell>
          <cell r="T27">
            <v>1</v>
          </cell>
          <cell r="U27">
            <v>864.01</v>
          </cell>
          <cell r="V27">
            <v>6</v>
          </cell>
          <cell r="W27" t="str">
            <v>关爱女性系列</v>
          </cell>
          <cell r="X27">
            <v>1</v>
          </cell>
          <cell r="Y27">
            <v>2</v>
          </cell>
          <cell r="Z27">
            <v>135</v>
          </cell>
          <cell r="AA27">
            <v>1</v>
          </cell>
          <cell r="AB27" t="str">
            <v>补钙系列</v>
          </cell>
          <cell r="AC27">
            <v>1</v>
          </cell>
          <cell r="AD27">
            <v>3</v>
          </cell>
          <cell r="AE27">
            <v>4222.79</v>
          </cell>
          <cell r="AF27">
            <v>42</v>
          </cell>
          <cell r="AG27" t="str">
            <v>藿香小</v>
          </cell>
          <cell r="AH27">
            <v>150</v>
          </cell>
          <cell r="AI27">
            <v>225</v>
          </cell>
          <cell r="AJ27">
            <v>405.9</v>
          </cell>
          <cell r="AK27">
            <v>41</v>
          </cell>
          <cell r="AL27" t="str">
            <v>胃肠道2</v>
          </cell>
          <cell r="AM27">
            <v>84.5</v>
          </cell>
          <cell r="AN27">
            <v>169</v>
          </cell>
          <cell r="AO27">
            <v>299.8</v>
          </cell>
          <cell r="AP27">
            <v>5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513</v>
          </cell>
          <cell r="G28">
            <v>11</v>
          </cell>
          <cell r="H28" t="str">
            <v>感冒系列</v>
          </cell>
          <cell r="I28">
            <v>62</v>
          </cell>
          <cell r="J28">
            <v>71</v>
          </cell>
          <cell r="K28">
            <v>1237.35</v>
          </cell>
          <cell r="L28">
            <v>46</v>
          </cell>
          <cell r="M28" t="str">
            <v>胃肠道系列</v>
          </cell>
          <cell r="N28">
            <v>53</v>
          </cell>
          <cell r="O28">
            <v>61</v>
          </cell>
          <cell r="P28">
            <v>122</v>
          </cell>
          <cell r="Q28">
            <v>4</v>
          </cell>
          <cell r="R28" t="str">
            <v>瘦身系列</v>
          </cell>
          <cell r="S28">
            <v>5</v>
          </cell>
          <cell r="T28">
            <v>7</v>
          </cell>
          <cell r="U28">
            <v>576</v>
          </cell>
          <cell r="V28">
            <v>3</v>
          </cell>
          <cell r="W28" t="str">
            <v>关爱女性系列</v>
          </cell>
          <cell r="X28">
            <v>1</v>
          </cell>
          <cell r="Y28">
            <v>2</v>
          </cell>
          <cell r="Z28">
            <v>639.77</v>
          </cell>
          <cell r="AA28">
            <v>5</v>
          </cell>
          <cell r="AB28" t="str">
            <v>补钙系列</v>
          </cell>
          <cell r="AC28">
            <v>10</v>
          </cell>
          <cell r="AD28">
            <v>15</v>
          </cell>
          <cell r="AE28">
            <v>5618</v>
          </cell>
          <cell r="AF28">
            <v>60</v>
          </cell>
          <cell r="AG28" t="str">
            <v>藿香小</v>
          </cell>
          <cell r="AH28">
            <v>396</v>
          </cell>
          <cell r="AI28">
            <v>594</v>
          </cell>
          <cell r="AJ28">
            <v>401.96</v>
          </cell>
          <cell r="AK28">
            <v>43</v>
          </cell>
          <cell r="AL28" t="str">
            <v>胃肠道2</v>
          </cell>
          <cell r="AM28">
            <v>84.5</v>
          </cell>
          <cell r="AN28">
            <v>169</v>
          </cell>
          <cell r="AO28">
            <v>117.8</v>
          </cell>
          <cell r="AP28">
            <v>3</v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1198</v>
          </cell>
          <cell r="G29">
            <v>27</v>
          </cell>
          <cell r="H29" t="str">
            <v>感冒系列</v>
          </cell>
          <cell r="I29">
            <v>35</v>
          </cell>
          <cell r="J29">
            <v>40</v>
          </cell>
          <cell r="K29">
            <v>1581.46</v>
          </cell>
          <cell r="L29">
            <v>59</v>
          </cell>
          <cell r="M29" t="str">
            <v>胃肠道系列</v>
          </cell>
          <cell r="N29">
            <v>34</v>
          </cell>
          <cell r="O29">
            <v>38</v>
          </cell>
          <cell r="P29">
            <v>463.16</v>
          </cell>
          <cell r="Q29">
            <v>17</v>
          </cell>
          <cell r="R29" t="str">
            <v>瘦身系列</v>
          </cell>
          <cell r="S29">
            <v>2</v>
          </cell>
          <cell r="T29">
            <v>3</v>
          </cell>
          <cell r="U29">
            <v>208</v>
          </cell>
          <cell r="V29">
            <v>1</v>
          </cell>
          <cell r="W29" t="str">
            <v>关爱女性系列</v>
          </cell>
          <cell r="X29">
            <v>1</v>
          </cell>
          <cell r="Y29">
            <v>2</v>
          </cell>
          <cell r="Z29">
            <v>624</v>
          </cell>
          <cell r="AA29">
            <v>5</v>
          </cell>
          <cell r="AB29" t="str">
            <v>补钙系列</v>
          </cell>
          <cell r="AC29">
            <v>7</v>
          </cell>
          <cell r="AD29">
            <v>11</v>
          </cell>
          <cell r="AE29">
            <v>5113.95</v>
          </cell>
          <cell r="AF29">
            <v>68</v>
          </cell>
          <cell r="AG29" t="str">
            <v>藿香小</v>
          </cell>
          <cell r="AH29">
            <v>257</v>
          </cell>
          <cell r="AI29">
            <v>385.5</v>
          </cell>
          <cell r="AJ29">
            <v>315.3</v>
          </cell>
          <cell r="AK29">
            <v>34</v>
          </cell>
          <cell r="AL29" t="str">
            <v>胃肠道2</v>
          </cell>
          <cell r="AM29">
            <v>84.5</v>
          </cell>
          <cell r="AN29">
            <v>169</v>
          </cell>
          <cell r="AO29">
            <v>78</v>
          </cell>
          <cell r="AP29">
            <v>2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1820.5</v>
          </cell>
          <cell r="G30">
            <v>48</v>
          </cell>
          <cell r="H30" t="str">
            <v>感冒系列</v>
          </cell>
          <cell r="I30">
            <v>13</v>
          </cell>
          <cell r="J30">
            <v>14</v>
          </cell>
          <cell r="K30">
            <v>1041.22</v>
          </cell>
          <cell r="L30">
            <v>38</v>
          </cell>
          <cell r="M30" t="str">
            <v>胃肠道系列</v>
          </cell>
          <cell r="N30">
            <v>78</v>
          </cell>
          <cell r="O30">
            <v>89</v>
          </cell>
          <cell r="P30">
            <v>360.65</v>
          </cell>
          <cell r="Q30">
            <v>12</v>
          </cell>
          <cell r="R30" t="str">
            <v>瘦身系列</v>
          </cell>
          <cell r="S30">
            <v>3</v>
          </cell>
          <cell r="T30">
            <v>4</v>
          </cell>
          <cell r="U30">
            <v>2720</v>
          </cell>
          <cell r="V30">
            <v>14</v>
          </cell>
          <cell r="W30" t="str">
            <v>关爱女性系列</v>
          </cell>
          <cell r="X30">
            <v>1</v>
          </cell>
          <cell r="Y30">
            <v>2</v>
          </cell>
          <cell r="Z30">
            <v>1730.85</v>
          </cell>
          <cell r="AA30">
            <v>13</v>
          </cell>
          <cell r="AB30" t="str">
            <v>补钙系列</v>
          </cell>
          <cell r="AC30">
            <v>1</v>
          </cell>
          <cell r="AD30">
            <v>3</v>
          </cell>
          <cell r="AE30">
            <v>5819.21</v>
          </cell>
          <cell r="AF30">
            <v>75</v>
          </cell>
          <cell r="AG30" t="str">
            <v>藿香小</v>
          </cell>
          <cell r="AH30">
            <v>198</v>
          </cell>
          <cell r="AI30">
            <v>297</v>
          </cell>
          <cell r="AJ30">
            <v>213.98</v>
          </cell>
          <cell r="AK30">
            <v>23</v>
          </cell>
          <cell r="AL30" t="str">
            <v>胃肠道2</v>
          </cell>
          <cell r="AM30">
            <v>168</v>
          </cell>
          <cell r="AN30">
            <v>252</v>
          </cell>
          <cell r="AO30">
            <v>351</v>
          </cell>
          <cell r="AP30">
            <v>7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1152</v>
          </cell>
          <cell r="G31">
            <v>23</v>
          </cell>
          <cell r="H31" t="str">
            <v>感冒系列</v>
          </cell>
          <cell r="I31">
            <v>59</v>
          </cell>
          <cell r="J31">
            <v>67</v>
          </cell>
          <cell r="K31">
            <v>1303.33</v>
          </cell>
          <cell r="L31">
            <v>49</v>
          </cell>
          <cell r="M31" t="str">
            <v>胃肠道系列</v>
          </cell>
          <cell r="N31">
            <v>132</v>
          </cell>
          <cell r="O31">
            <v>136</v>
          </cell>
          <cell r="P31">
            <v>300</v>
          </cell>
          <cell r="Q31">
            <v>10</v>
          </cell>
          <cell r="R31" t="str">
            <v>瘦身系列</v>
          </cell>
          <cell r="S31">
            <v>1</v>
          </cell>
          <cell r="T31">
            <v>1</v>
          </cell>
          <cell r="U31">
            <v>1360</v>
          </cell>
          <cell r="V31">
            <v>7</v>
          </cell>
          <cell r="W31" t="str">
            <v/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>补钙系列</v>
          </cell>
          <cell r="AC31">
            <v>7</v>
          </cell>
          <cell r="AD31">
            <v>11</v>
          </cell>
          <cell r="AE31">
            <v>5789</v>
          </cell>
          <cell r="AF31">
            <v>74</v>
          </cell>
          <cell r="AG31" t="str">
            <v>藿香小</v>
          </cell>
          <cell r="AH31">
            <v>300</v>
          </cell>
          <cell r="AI31">
            <v>450</v>
          </cell>
          <cell r="AJ31">
            <v>7446.53</v>
          </cell>
          <cell r="AK31">
            <v>957</v>
          </cell>
          <cell r="AL31" t="str">
            <v>胃肠道2</v>
          </cell>
          <cell r="AM31">
            <v>259.5</v>
          </cell>
          <cell r="AN31">
            <v>389.3</v>
          </cell>
          <cell r="AO31">
            <v>482.3</v>
          </cell>
          <cell r="AP31">
            <v>10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1516.64</v>
          </cell>
          <cell r="G32">
            <v>22</v>
          </cell>
          <cell r="H32" t="str">
            <v>感冒系列</v>
          </cell>
          <cell r="I32">
            <v>75</v>
          </cell>
          <cell r="J32">
            <v>82</v>
          </cell>
          <cell r="K32">
            <v>636.36</v>
          </cell>
          <cell r="L32">
            <v>23</v>
          </cell>
          <cell r="M32" t="str">
            <v>胃肠道系列</v>
          </cell>
          <cell r="N32">
            <v>63</v>
          </cell>
          <cell r="O32">
            <v>73</v>
          </cell>
          <cell r="P32">
            <v>600</v>
          </cell>
          <cell r="Q32">
            <v>20</v>
          </cell>
          <cell r="R32" t="str">
            <v>瘦身系列</v>
          </cell>
          <cell r="S32">
            <v>2</v>
          </cell>
          <cell r="T32">
            <v>3</v>
          </cell>
          <cell r="U32">
            <v>784</v>
          </cell>
          <cell r="V32">
            <v>4</v>
          </cell>
          <cell r="W32" t="str">
            <v>关爱女性系列</v>
          </cell>
          <cell r="X32">
            <v>1</v>
          </cell>
          <cell r="Y32">
            <v>2</v>
          </cell>
          <cell r="Z32">
            <v>1162.5</v>
          </cell>
          <cell r="AA32">
            <v>9</v>
          </cell>
          <cell r="AB32" t="str">
            <v>补钙系列</v>
          </cell>
          <cell r="AC32">
            <v>5</v>
          </cell>
          <cell r="AD32">
            <v>8</v>
          </cell>
          <cell r="AE32">
            <v>3802.2</v>
          </cell>
          <cell r="AF32">
            <v>38</v>
          </cell>
          <cell r="AG32" t="str">
            <v>藿香小</v>
          </cell>
          <cell r="AH32">
            <v>734</v>
          </cell>
          <cell r="AI32">
            <v>1027.6</v>
          </cell>
          <cell r="AJ32">
            <v>107.91</v>
          </cell>
          <cell r="AK32">
            <v>14</v>
          </cell>
          <cell r="AL32" t="str">
            <v>胃肠道2</v>
          </cell>
          <cell r="AM32">
            <v>84.5</v>
          </cell>
          <cell r="AN32">
            <v>169</v>
          </cell>
          <cell r="AO32">
            <v>533</v>
          </cell>
          <cell r="AP32">
            <v>11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3792.07</v>
          </cell>
          <cell r="G33">
            <v>69</v>
          </cell>
          <cell r="H33" t="str">
            <v>感冒系列</v>
          </cell>
          <cell r="I33">
            <v>53</v>
          </cell>
          <cell r="J33">
            <v>60</v>
          </cell>
          <cell r="K33">
            <v>1573.81</v>
          </cell>
          <cell r="L33">
            <v>58</v>
          </cell>
          <cell r="M33" t="str">
            <v>胃肠道系列</v>
          </cell>
          <cell r="N33">
            <v>41</v>
          </cell>
          <cell r="O33">
            <v>47</v>
          </cell>
          <cell r="P33">
            <v>120.66</v>
          </cell>
          <cell r="Q33">
            <v>4</v>
          </cell>
          <cell r="R33" t="str">
            <v>瘦身系列</v>
          </cell>
          <cell r="S33">
            <v>1</v>
          </cell>
          <cell r="T33">
            <v>1</v>
          </cell>
          <cell r="U33">
            <v>2720</v>
          </cell>
          <cell r="V33">
            <v>14</v>
          </cell>
          <cell r="W33" t="str">
            <v>关爱女性系列</v>
          </cell>
          <cell r="X33">
            <v>1</v>
          </cell>
          <cell r="Y33">
            <v>2</v>
          </cell>
          <cell r="Z33">
            <v>1172</v>
          </cell>
          <cell r="AA33">
            <v>9</v>
          </cell>
          <cell r="AB33" t="str">
            <v>补钙系列</v>
          </cell>
          <cell r="AC33">
            <v>1</v>
          </cell>
          <cell r="AD33">
            <v>3</v>
          </cell>
          <cell r="AE33">
            <v>3135.96</v>
          </cell>
          <cell r="AF33">
            <v>33</v>
          </cell>
          <cell r="AG33" t="str">
            <v>藿香小</v>
          </cell>
          <cell r="AH33">
            <v>380.1</v>
          </cell>
          <cell r="AI33">
            <v>570.15</v>
          </cell>
          <cell r="AJ33">
            <v>475.2</v>
          </cell>
          <cell r="AK33">
            <v>48</v>
          </cell>
          <cell r="AL33" t="str">
            <v>胃肠道2</v>
          </cell>
          <cell r="AM33">
            <v>86</v>
          </cell>
          <cell r="AN33">
            <v>172</v>
          </cell>
          <cell r="AO33">
            <v>1366.9</v>
          </cell>
          <cell r="AP33">
            <v>31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1410.01</v>
          </cell>
          <cell r="G34">
            <v>21</v>
          </cell>
          <cell r="H34" t="str">
            <v>感冒系列</v>
          </cell>
          <cell r="I34">
            <v>10</v>
          </cell>
          <cell r="J34">
            <v>10</v>
          </cell>
          <cell r="K34">
            <v>126.65</v>
          </cell>
          <cell r="L34">
            <v>5</v>
          </cell>
          <cell r="M34" t="str">
            <v>胃肠道系列</v>
          </cell>
          <cell r="N34">
            <v>18</v>
          </cell>
          <cell r="O34">
            <v>18</v>
          </cell>
          <cell r="P34">
            <v>215.5</v>
          </cell>
          <cell r="Q34">
            <v>8</v>
          </cell>
          <cell r="R34" t="str">
            <v>瘦身系列</v>
          </cell>
          <cell r="S34">
            <v>1</v>
          </cell>
          <cell r="T34">
            <v>1</v>
          </cell>
          <cell r="U34">
            <v>576</v>
          </cell>
          <cell r="V34">
            <v>3</v>
          </cell>
          <cell r="W34" t="str">
            <v/>
          </cell>
          <cell r="X34">
            <v>1</v>
          </cell>
          <cell r="Y34">
            <v>2</v>
          </cell>
          <cell r="Z34" t="str">
            <v/>
          </cell>
          <cell r="AA34" t="str">
            <v/>
          </cell>
          <cell r="AB34" t="str">
            <v>补钙系列</v>
          </cell>
          <cell r="AC34">
            <v>4</v>
          </cell>
          <cell r="AD34">
            <v>6</v>
          </cell>
          <cell r="AE34">
            <v>6879.2</v>
          </cell>
          <cell r="AF34">
            <v>68</v>
          </cell>
          <cell r="AG34" t="str">
            <v>藿香小</v>
          </cell>
          <cell r="AH34">
            <v>264</v>
          </cell>
          <cell r="AI34">
            <v>396</v>
          </cell>
          <cell r="AJ34">
            <v>97.81</v>
          </cell>
          <cell r="AK34">
            <v>10</v>
          </cell>
          <cell r="AL34" t="str">
            <v>胃肠道2</v>
          </cell>
          <cell r="AM34">
            <v>84.5</v>
          </cell>
          <cell r="AN34">
            <v>169</v>
          </cell>
          <cell r="AO34">
            <v>65</v>
          </cell>
          <cell r="AP34">
            <v>1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1192.5</v>
          </cell>
          <cell r="G35">
            <v>22</v>
          </cell>
          <cell r="H35" t="str">
            <v>感冒系列</v>
          </cell>
          <cell r="I35">
            <v>41</v>
          </cell>
          <cell r="J35">
            <v>47</v>
          </cell>
          <cell r="K35">
            <v>721.6</v>
          </cell>
          <cell r="L35">
            <v>27</v>
          </cell>
          <cell r="M35" t="str">
            <v>胃肠道系列</v>
          </cell>
          <cell r="N35">
            <v>25</v>
          </cell>
          <cell r="O35">
            <v>27</v>
          </cell>
          <cell r="P35">
            <v>137.82</v>
          </cell>
          <cell r="Q35">
            <v>5</v>
          </cell>
          <cell r="R35" t="str">
            <v>瘦身系列</v>
          </cell>
          <cell r="S35">
            <v>1</v>
          </cell>
          <cell r="T35">
            <v>1</v>
          </cell>
          <cell r="U35">
            <v>288</v>
          </cell>
          <cell r="V35">
            <v>2</v>
          </cell>
          <cell r="W35" t="str">
            <v/>
          </cell>
          <cell r="X35">
            <v>2</v>
          </cell>
          <cell r="Y35">
            <v>3</v>
          </cell>
          <cell r="Z35" t="str">
            <v/>
          </cell>
          <cell r="AA35" t="str">
            <v/>
          </cell>
          <cell r="AB35" t="str">
            <v>补钙系列</v>
          </cell>
          <cell r="AC35">
            <v>3</v>
          </cell>
          <cell r="AD35">
            <v>5</v>
          </cell>
          <cell r="AE35">
            <v>240.57</v>
          </cell>
          <cell r="AF35">
            <v>2</v>
          </cell>
          <cell r="AG35" t="str">
            <v>藿香小</v>
          </cell>
          <cell r="AH35">
            <v>100</v>
          </cell>
          <cell r="AI35">
            <v>150</v>
          </cell>
          <cell r="AJ35">
            <v>266.68</v>
          </cell>
          <cell r="AK35">
            <v>33</v>
          </cell>
          <cell r="AL35" t="str">
            <v>胃肠道2</v>
          </cell>
          <cell r="AM35">
            <v>84.5</v>
          </cell>
          <cell r="AN35">
            <v>169</v>
          </cell>
          <cell r="AO35">
            <v>39</v>
          </cell>
          <cell r="AP35">
            <v>1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1675.79</v>
          </cell>
          <cell r="G36">
            <v>27</v>
          </cell>
          <cell r="H36" t="str">
            <v>感冒系列</v>
          </cell>
          <cell r="I36">
            <v>80</v>
          </cell>
          <cell r="J36">
            <v>87</v>
          </cell>
          <cell r="K36">
            <v>2099.44</v>
          </cell>
          <cell r="L36">
            <v>78</v>
          </cell>
          <cell r="M36" t="str">
            <v>胃肠道系列</v>
          </cell>
          <cell r="N36">
            <v>144</v>
          </cell>
          <cell r="O36">
            <v>148</v>
          </cell>
          <cell r="P36">
            <v>143</v>
          </cell>
          <cell r="Q36">
            <v>5</v>
          </cell>
          <cell r="R36" t="str">
            <v>瘦身系列</v>
          </cell>
          <cell r="S36">
            <v>2</v>
          </cell>
          <cell r="T36">
            <v>3</v>
          </cell>
          <cell r="U36">
            <v>992</v>
          </cell>
          <cell r="V36">
            <v>5</v>
          </cell>
          <cell r="W36" t="str">
            <v>关爱女性系列</v>
          </cell>
          <cell r="X36">
            <v>3</v>
          </cell>
          <cell r="Y36">
            <v>4</v>
          </cell>
          <cell r="Z36">
            <v>672.01</v>
          </cell>
          <cell r="AA36">
            <v>5</v>
          </cell>
          <cell r="AB36" t="str">
            <v>补钙系列</v>
          </cell>
          <cell r="AC36">
            <v>8</v>
          </cell>
          <cell r="AD36">
            <v>12</v>
          </cell>
          <cell r="AE36">
            <v>6015.84</v>
          </cell>
          <cell r="AF36">
            <v>80</v>
          </cell>
          <cell r="AG36" t="str">
            <v>藿香小</v>
          </cell>
          <cell r="AH36">
            <v>1188</v>
          </cell>
          <cell r="AI36">
            <v>1544.4</v>
          </cell>
          <cell r="AJ36">
            <v>475.1</v>
          </cell>
          <cell r="AK36">
            <v>52</v>
          </cell>
          <cell r="AL36" t="str">
            <v>胃肠道2</v>
          </cell>
          <cell r="AM36">
            <v>168</v>
          </cell>
          <cell r="AN36">
            <v>252</v>
          </cell>
          <cell r="AO36">
            <v>461.8</v>
          </cell>
          <cell r="AP36">
            <v>9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2795.11</v>
          </cell>
          <cell r="G37">
            <v>53</v>
          </cell>
          <cell r="H37" t="str">
            <v>感冒系列</v>
          </cell>
          <cell r="I37">
            <v>23</v>
          </cell>
          <cell r="J37">
            <v>27</v>
          </cell>
          <cell r="K37">
            <v>885.16</v>
          </cell>
          <cell r="L37">
            <v>33</v>
          </cell>
          <cell r="M37" t="str">
            <v>胃肠道系列</v>
          </cell>
          <cell r="N37">
            <v>19</v>
          </cell>
          <cell r="O37">
            <v>19</v>
          </cell>
          <cell r="P37">
            <v>491.22</v>
          </cell>
          <cell r="Q37">
            <v>18</v>
          </cell>
          <cell r="R37" t="str">
            <v>瘦身系列</v>
          </cell>
          <cell r="S37">
            <v>1</v>
          </cell>
          <cell r="T37">
            <v>1</v>
          </cell>
          <cell r="U37">
            <v>0.01</v>
          </cell>
          <cell r="V37">
            <v>1</v>
          </cell>
          <cell r="W37" t="str">
            <v>关爱女性系列</v>
          </cell>
          <cell r="X37">
            <v>1</v>
          </cell>
          <cell r="Y37">
            <v>2</v>
          </cell>
          <cell r="Z37">
            <v>405</v>
          </cell>
          <cell r="AA37">
            <v>3</v>
          </cell>
          <cell r="AB37" t="str">
            <v>补钙系列</v>
          </cell>
          <cell r="AC37">
            <v>5</v>
          </cell>
          <cell r="AD37">
            <v>8</v>
          </cell>
          <cell r="AE37">
            <v>6412.24</v>
          </cell>
          <cell r="AF37">
            <v>88</v>
          </cell>
          <cell r="AG37" t="str">
            <v>藿香小</v>
          </cell>
          <cell r="AH37">
            <v>100</v>
          </cell>
          <cell r="AI37">
            <v>150</v>
          </cell>
          <cell r="AJ37">
            <v>70.1</v>
          </cell>
          <cell r="AK37">
            <v>8</v>
          </cell>
          <cell r="AL37" t="str">
            <v>胃肠道2</v>
          </cell>
          <cell r="AM37">
            <v>84.5</v>
          </cell>
          <cell r="AN37">
            <v>169</v>
          </cell>
          <cell r="AO37">
            <v>117</v>
          </cell>
          <cell r="AP37">
            <v>3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1404.51</v>
          </cell>
          <cell r="G38">
            <v>22</v>
          </cell>
          <cell r="H38" t="str">
            <v>感冒系列</v>
          </cell>
          <cell r="I38">
            <v>15</v>
          </cell>
          <cell r="J38">
            <v>17</v>
          </cell>
          <cell r="K38">
            <v>676.79</v>
          </cell>
          <cell r="L38">
            <v>26</v>
          </cell>
          <cell r="M38" t="str">
            <v>胃肠道系列</v>
          </cell>
          <cell r="N38">
            <v>45</v>
          </cell>
          <cell r="O38">
            <v>51</v>
          </cell>
          <cell r="P38">
            <v>60.5</v>
          </cell>
          <cell r="Q38">
            <v>2</v>
          </cell>
          <cell r="R38" t="str">
            <v>瘦身系列</v>
          </cell>
          <cell r="S38">
            <v>2</v>
          </cell>
          <cell r="T38">
            <v>3</v>
          </cell>
          <cell r="U38">
            <v>2016.01</v>
          </cell>
          <cell r="V38">
            <v>11</v>
          </cell>
          <cell r="W38" t="str">
            <v>关爱女性系列</v>
          </cell>
          <cell r="X38">
            <v>1</v>
          </cell>
          <cell r="Y38">
            <v>2</v>
          </cell>
          <cell r="Z38">
            <v>270</v>
          </cell>
          <cell r="AA38">
            <v>2</v>
          </cell>
          <cell r="AB38" t="str">
            <v>补钙系列</v>
          </cell>
          <cell r="AC38">
            <v>4</v>
          </cell>
          <cell r="AD38">
            <v>6</v>
          </cell>
          <cell r="AE38">
            <v>958.01</v>
          </cell>
          <cell r="AF38">
            <v>10</v>
          </cell>
          <cell r="AG38" t="str">
            <v>藿香小</v>
          </cell>
          <cell r="AH38">
            <v>150</v>
          </cell>
          <cell r="AI38">
            <v>225</v>
          </cell>
          <cell r="AJ38">
            <v>195.52</v>
          </cell>
          <cell r="AK38">
            <v>22</v>
          </cell>
          <cell r="AL38" t="str">
            <v>胃肠道2</v>
          </cell>
          <cell r="AM38">
            <v>84.5</v>
          </cell>
          <cell r="AN38">
            <v>169</v>
          </cell>
          <cell r="AO38">
            <v>237.17</v>
          </cell>
          <cell r="AP38">
            <v>5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2923</v>
          </cell>
          <cell r="G39">
            <v>50</v>
          </cell>
          <cell r="H39" t="str">
            <v>感冒系列</v>
          </cell>
          <cell r="I39">
            <v>109</v>
          </cell>
          <cell r="J39">
            <v>116</v>
          </cell>
          <cell r="K39">
            <v>2598.74</v>
          </cell>
          <cell r="L39">
            <v>99</v>
          </cell>
          <cell r="M39" t="str">
            <v>胃肠道系列</v>
          </cell>
          <cell r="N39">
            <v>181</v>
          </cell>
          <cell r="O39">
            <v>198</v>
          </cell>
          <cell r="P39">
            <v>152</v>
          </cell>
          <cell r="Q39">
            <v>5</v>
          </cell>
          <cell r="R39" t="str">
            <v>瘦身系列</v>
          </cell>
          <cell r="S39">
            <v>15</v>
          </cell>
          <cell r="T39">
            <v>19</v>
          </cell>
          <cell r="U39">
            <v>2016</v>
          </cell>
          <cell r="V39">
            <v>13</v>
          </cell>
          <cell r="W39" t="str">
            <v>关爱女性系列</v>
          </cell>
          <cell r="X39">
            <v>2</v>
          </cell>
          <cell r="Y39">
            <v>3</v>
          </cell>
          <cell r="Z39">
            <v>657</v>
          </cell>
          <cell r="AA39">
            <v>5</v>
          </cell>
          <cell r="AB39" t="str">
            <v>补钙系列</v>
          </cell>
          <cell r="AC39">
            <v>9</v>
          </cell>
          <cell r="AD39">
            <v>14</v>
          </cell>
          <cell r="AE39">
            <v>5770</v>
          </cell>
          <cell r="AF39">
            <v>66</v>
          </cell>
          <cell r="AG39" t="str">
            <v>藿香小</v>
          </cell>
          <cell r="AH39">
            <v>982</v>
          </cell>
          <cell r="AI39">
            <v>1374.8</v>
          </cell>
          <cell r="AJ39">
            <v>6216.16</v>
          </cell>
          <cell r="AK39">
            <v>819</v>
          </cell>
          <cell r="AL39" t="str">
            <v>胃肠道2</v>
          </cell>
          <cell r="AM39">
            <v>258.01</v>
          </cell>
          <cell r="AN39">
            <v>387</v>
          </cell>
          <cell r="AO39">
            <v>731.8</v>
          </cell>
          <cell r="AP39">
            <v>17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1266</v>
          </cell>
          <cell r="G40">
            <v>19</v>
          </cell>
          <cell r="H40" t="str">
            <v>感冒系列</v>
          </cell>
          <cell r="I40">
            <v>24</v>
          </cell>
          <cell r="J40">
            <v>28</v>
          </cell>
          <cell r="K40">
            <v>821.87</v>
          </cell>
          <cell r="L40">
            <v>30</v>
          </cell>
          <cell r="M40" t="str">
            <v>胃肠道系列</v>
          </cell>
          <cell r="N40">
            <v>48</v>
          </cell>
          <cell r="O40">
            <v>55</v>
          </cell>
          <cell r="P40">
            <v>212</v>
          </cell>
          <cell r="Q40">
            <v>7</v>
          </cell>
          <cell r="R40" t="str">
            <v>瘦身系列</v>
          </cell>
          <cell r="S40">
            <v>2</v>
          </cell>
          <cell r="T40">
            <v>3</v>
          </cell>
          <cell r="U40">
            <v>2124.03</v>
          </cell>
          <cell r="V40">
            <v>12</v>
          </cell>
          <cell r="W40" t="str">
            <v>关爱女性系列</v>
          </cell>
          <cell r="X40">
            <v>1</v>
          </cell>
          <cell r="Y40">
            <v>2</v>
          </cell>
          <cell r="Z40">
            <v>270</v>
          </cell>
          <cell r="AA40">
            <v>2</v>
          </cell>
          <cell r="AB40" t="str">
            <v>补钙系列</v>
          </cell>
          <cell r="AC40">
            <v>11</v>
          </cell>
          <cell r="AD40">
            <v>17</v>
          </cell>
          <cell r="AE40">
            <v>3352.86</v>
          </cell>
          <cell r="AF40">
            <v>37</v>
          </cell>
          <cell r="AG40" t="str">
            <v>藿香小</v>
          </cell>
          <cell r="AH40">
            <v>2100.96</v>
          </cell>
          <cell r="AI40">
            <v>2521.15</v>
          </cell>
          <cell r="AJ40">
            <v>491.46</v>
          </cell>
          <cell r="AK40">
            <v>63</v>
          </cell>
          <cell r="AL40" t="str">
            <v>胃肠道2</v>
          </cell>
          <cell r="AM40">
            <v>540.03</v>
          </cell>
          <cell r="AN40">
            <v>648</v>
          </cell>
          <cell r="AO40">
            <v>204.75</v>
          </cell>
          <cell r="AP40">
            <v>4</v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537.56</v>
          </cell>
          <cell r="G41">
            <v>12</v>
          </cell>
          <cell r="H41" t="str">
            <v>感冒系列</v>
          </cell>
          <cell r="I41">
            <v>41</v>
          </cell>
          <cell r="J41">
            <v>47</v>
          </cell>
          <cell r="K41">
            <v>319.18</v>
          </cell>
          <cell r="L41">
            <v>12</v>
          </cell>
          <cell r="M41" t="str">
            <v>胃肠道系列</v>
          </cell>
          <cell r="N41">
            <v>60</v>
          </cell>
          <cell r="O41">
            <v>69</v>
          </cell>
          <cell r="P41">
            <v>171</v>
          </cell>
          <cell r="Q41">
            <v>6</v>
          </cell>
          <cell r="R41" t="str">
            <v/>
          </cell>
          <cell r="S41">
            <v>2</v>
          </cell>
          <cell r="T41">
            <v>3</v>
          </cell>
          <cell r="U41" t="str">
            <v/>
          </cell>
          <cell r="V41" t="str">
            <v/>
          </cell>
          <cell r="W41" t="str">
            <v>关爱女性系列</v>
          </cell>
          <cell r="X41">
            <v>1</v>
          </cell>
          <cell r="Y41">
            <v>2</v>
          </cell>
          <cell r="Z41">
            <v>270</v>
          </cell>
          <cell r="AA41">
            <v>2</v>
          </cell>
          <cell r="AB41" t="str">
            <v>补钙系列</v>
          </cell>
          <cell r="AC41">
            <v>2</v>
          </cell>
          <cell r="AD41">
            <v>4</v>
          </cell>
          <cell r="AE41">
            <v>4001.92</v>
          </cell>
          <cell r="AF41">
            <v>59</v>
          </cell>
          <cell r="AG41" t="str">
            <v>藿香小</v>
          </cell>
          <cell r="AH41">
            <v>150</v>
          </cell>
          <cell r="AI41">
            <v>225</v>
          </cell>
          <cell r="AJ41">
            <v>5245.3</v>
          </cell>
          <cell r="AK41">
            <v>693</v>
          </cell>
          <cell r="AL41" t="str">
            <v>胃肠道2</v>
          </cell>
          <cell r="AM41">
            <v>84.5</v>
          </cell>
          <cell r="AN41">
            <v>169</v>
          </cell>
          <cell r="AO41">
            <v>104</v>
          </cell>
          <cell r="AP41">
            <v>2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1718.03</v>
          </cell>
          <cell r="G42">
            <v>30</v>
          </cell>
          <cell r="H42" t="str">
            <v>感冒系列</v>
          </cell>
          <cell r="I42">
            <v>48</v>
          </cell>
          <cell r="J42">
            <v>56</v>
          </cell>
          <cell r="K42">
            <v>1835.95</v>
          </cell>
          <cell r="L42">
            <v>67</v>
          </cell>
          <cell r="M42" t="str">
            <v>胃肠道系列</v>
          </cell>
          <cell r="N42">
            <v>69</v>
          </cell>
          <cell r="O42">
            <v>81</v>
          </cell>
          <cell r="P42">
            <v>256.88</v>
          </cell>
          <cell r="Q42">
            <v>9</v>
          </cell>
          <cell r="R42" t="str">
            <v>瘦身系列</v>
          </cell>
          <cell r="S42">
            <v>8</v>
          </cell>
          <cell r="T42">
            <v>10</v>
          </cell>
          <cell r="U42">
            <v>784</v>
          </cell>
          <cell r="V42">
            <v>4</v>
          </cell>
          <cell r="W42" t="str">
            <v>关爱女性系列</v>
          </cell>
          <cell r="X42">
            <v>1</v>
          </cell>
          <cell r="Y42">
            <v>2</v>
          </cell>
          <cell r="Z42">
            <v>250</v>
          </cell>
          <cell r="AA42">
            <v>2</v>
          </cell>
          <cell r="AB42" t="str">
            <v>补钙系列</v>
          </cell>
          <cell r="AC42">
            <v>5</v>
          </cell>
          <cell r="AD42">
            <v>8</v>
          </cell>
          <cell r="AE42">
            <v>4612.53</v>
          </cell>
          <cell r="AF42">
            <v>55</v>
          </cell>
          <cell r="AG42" t="str">
            <v>藿香小</v>
          </cell>
          <cell r="AH42">
            <v>462</v>
          </cell>
          <cell r="AI42">
            <v>693</v>
          </cell>
          <cell r="AJ42">
            <v>458.45</v>
          </cell>
          <cell r="AK42">
            <v>50</v>
          </cell>
          <cell r="AL42" t="str">
            <v>胃肠道2</v>
          </cell>
          <cell r="AM42">
            <v>168</v>
          </cell>
          <cell r="AN42">
            <v>252</v>
          </cell>
          <cell r="AO42">
            <v>390</v>
          </cell>
          <cell r="AP42">
            <v>8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4346.5</v>
          </cell>
          <cell r="G43">
            <v>58</v>
          </cell>
          <cell r="H43" t="str">
            <v>感冒系列</v>
          </cell>
          <cell r="I43">
            <v>109</v>
          </cell>
          <cell r="J43">
            <v>116</v>
          </cell>
          <cell r="K43">
            <v>3645.34</v>
          </cell>
          <cell r="L43">
            <v>132</v>
          </cell>
          <cell r="M43" t="str">
            <v>胃肠道系列</v>
          </cell>
          <cell r="N43">
            <v>65</v>
          </cell>
          <cell r="O43">
            <v>76</v>
          </cell>
          <cell r="P43">
            <v>611.5</v>
          </cell>
          <cell r="Q43">
            <v>20</v>
          </cell>
          <cell r="R43" t="str">
            <v>瘦身系列</v>
          </cell>
          <cell r="S43">
            <v>1</v>
          </cell>
          <cell r="T43">
            <v>1</v>
          </cell>
          <cell r="U43">
            <v>784</v>
          </cell>
          <cell r="V43">
            <v>4</v>
          </cell>
          <cell r="W43" t="str">
            <v>关爱女性系列</v>
          </cell>
          <cell r="X43">
            <v>1</v>
          </cell>
          <cell r="Y43">
            <v>2</v>
          </cell>
          <cell r="Z43">
            <v>390</v>
          </cell>
          <cell r="AA43">
            <v>3</v>
          </cell>
          <cell r="AB43" t="str">
            <v>补钙系列</v>
          </cell>
          <cell r="AC43">
            <v>2</v>
          </cell>
          <cell r="AD43">
            <v>4</v>
          </cell>
          <cell r="AE43">
            <v>6243.32</v>
          </cell>
          <cell r="AF43">
            <v>74</v>
          </cell>
          <cell r="AG43" t="str">
            <v>藿香小</v>
          </cell>
          <cell r="AH43">
            <v>1634.1</v>
          </cell>
          <cell r="AI43">
            <v>1960.92</v>
          </cell>
          <cell r="AJ43">
            <v>1576.26</v>
          </cell>
          <cell r="AK43">
            <v>179</v>
          </cell>
          <cell r="AL43" t="str">
            <v>胃肠道2</v>
          </cell>
          <cell r="AM43">
            <v>148.75</v>
          </cell>
          <cell r="AN43">
            <v>223.1</v>
          </cell>
          <cell r="AO43">
            <v>900.97</v>
          </cell>
          <cell r="AP43">
            <v>18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2862</v>
          </cell>
          <cell r="G44">
            <v>29</v>
          </cell>
          <cell r="H44" t="str">
            <v>感冒系列</v>
          </cell>
          <cell r="I44">
            <v>27</v>
          </cell>
          <cell r="J44">
            <v>32</v>
          </cell>
          <cell r="K44">
            <v>1617.6</v>
          </cell>
          <cell r="L44">
            <v>57</v>
          </cell>
          <cell r="M44" t="str">
            <v>胃肠道系列</v>
          </cell>
          <cell r="N44">
            <v>41</v>
          </cell>
          <cell r="O44">
            <v>47</v>
          </cell>
          <cell r="P44">
            <v>474</v>
          </cell>
          <cell r="Q44">
            <v>15</v>
          </cell>
          <cell r="R44" t="str">
            <v>瘦身系列</v>
          </cell>
          <cell r="S44">
            <v>15</v>
          </cell>
          <cell r="T44">
            <v>19</v>
          </cell>
          <cell r="U44">
            <v>576</v>
          </cell>
          <cell r="V44">
            <v>3</v>
          </cell>
          <cell r="W44" t="str">
            <v>关爱女性系列</v>
          </cell>
          <cell r="X44">
            <v>1</v>
          </cell>
          <cell r="Y44">
            <v>2</v>
          </cell>
          <cell r="Z44">
            <v>1485</v>
          </cell>
          <cell r="AA44">
            <v>11</v>
          </cell>
          <cell r="AB44" t="str">
            <v>补钙系列</v>
          </cell>
          <cell r="AC44">
            <v>20</v>
          </cell>
          <cell r="AD44">
            <v>26</v>
          </cell>
          <cell r="AE44">
            <v>3720.43</v>
          </cell>
          <cell r="AF44">
            <v>44</v>
          </cell>
          <cell r="AG44" t="str">
            <v>藿香小</v>
          </cell>
          <cell r="AH44">
            <v>532</v>
          </cell>
          <cell r="AI44">
            <v>744.8</v>
          </cell>
          <cell r="AJ44">
            <v>390.1</v>
          </cell>
          <cell r="AK44">
            <v>44</v>
          </cell>
          <cell r="AL44" t="str">
            <v>胃肠道2</v>
          </cell>
          <cell r="AM44">
            <v>892.02</v>
          </cell>
          <cell r="AN44">
            <v>1070.4</v>
          </cell>
          <cell r="AO44">
            <v>1413.15</v>
          </cell>
          <cell r="AP44">
            <v>36</v>
          </cell>
        </row>
        <row r="45">
          <cell r="B45">
            <v>585</v>
          </cell>
          <cell r="C45" t="str">
            <v>补肾系列</v>
          </cell>
          <cell r="D45">
            <v>27</v>
          </cell>
          <cell r="E45">
            <v>34</v>
          </cell>
          <cell r="F45">
            <v>4548.77</v>
          </cell>
          <cell r="G45">
            <v>84</v>
          </cell>
          <cell r="H45" t="str">
            <v>感冒系列</v>
          </cell>
          <cell r="I45">
            <v>55</v>
          </cell>
          <cell r="J45">
            <v>63</v>
          </cell>
          <cell r="K45">
            <v>1956.28</v>
          </cell>
          <cell r="L45">
            <v>71</v>
          </cell>
          <cell r="M45" t="str">
            <v>胃肠道系列</v>
          </cell>
          <cell r="N45">
            <v>55</v>
          </cell>
          <cell r="O45">
            <v>63</v>
          </cell>
          <cell r="P45">
            <v>171.84</v>
          </cell>
          <cell r="Q45">
            <v>6</v>
          </cell>
          <cell r="R45" t="str">
            <v>瘦身系列</v>
          </cell>
          <cell r="S45">
            <v>2</v>
          </cell>
          <cell r="T45">
            <v>3</v>
          </cell>
          <cell r="U45">
            <v>2720.88</v>
          </cell>
          <cell r="V45">
            <v>15</v>
          </cell>
          <cell r="W45" t="str">
            <v>关爱女性系列</v>
          </cell>
          <cell r="X45">
            <v>1</v>
          </cell>
          <cell r="Y45">
            <v>2</v>
          </cell>
          <cell r="Z45">
            <v>1323.5</v>
          </cell>
          <cell r="AA45">
            <v>10</v>
          </cell>
          <cell r="AB45" t="str">
            <v>补钙系列</v>
          </cell>
          <cell r="AC45">
            <v>11</v>
          </cell>
          <cell r="AD45">
            <v>17</v>
          </cell>
          <cell r="AE45">
            <v>7432.37</v>
          </cell>
          <cell r="AF45">
            <v>93</v>
          </cell>
          <cell r="AG45" t="str">
            <v>藿香小</v>
          </cell>
          <cell r="AH45">
            <v>1222.9</v>
          </cell>
          <cell r="AI45">
            <v>1589.77</v>
          </cell>
          <cell r="AJ45">
            <v>414.34</v>
          </cell>
          <cell r="AK45">
            <v>49</v>
          </cell>
          <cell r="AL45" t="str">
            <v>胃肠道2</v>
          </cell>
          <cell r="AM45">
            <v>168</v>
          </cell>
          <cell r="AN45">
            <v>252</v>
          </cell>
          <cell r="AO45">
            <v>468.8</v>
          </cell>
          <cell r="AP45">
            <v>10</v>
          </cell>
        </row>
        <row r="46">
          <cell r="B46">
            <v>587</v>
          </cell>
          <cell r="C46" t="str">
            <v>补肾系列</v>
          </cell>
          <cell r="D46">
            <v>17</v>
          </cell>
          <cell r="E46">
            <v>23</v>
          </cell>
          <cell r="F46">
            <v>3566.51</v>
          </cell>
          <cell r="G46">
            <v>71</v>
          </cell>
          <cell r="H46" t="str">
            <v>感冒系列</v>
          </cell>
          <cell r="I46">
            <v>35</v>
          </cell>
          <cell r="J46">
            <v>40</v>
          </cell>
          <cell r="K46">
            <v>527.1</v>
          </cell>
          <cell r="L46">
            <v>19</v>
          </cell>
          <cell r="M46" t="str">
            <v>胃肠道系列</v>
          </cell>
          <cell r="N46">
            <v>47</v>
          </cell>
          <cell r="O46">
            <v>53</v>
          </cell>
          <cell r="P46">
            <v>59.64</v>
          </cell>
          <cell r="Q46">
            <v>2</v>
          </cell>
          <cell r="R46" t="str">
            <v>瘦身系列</v>
          </cell>
          <cell r="S46">
            <v>2</v>
          </cell>
          <cell r="T46">
            <v>3</v>
          </cell>
          <cell r="U46">
            <v>576</v>
          </cell>
          <cell r="V46">
            <v>3</v>
          </cell>
          <cell r="W46" t="str">
            <v>关爱女性系列</v>
          </cell>
          <cell r="X46">
            <v>1</v>
          </cell>
          <cell r="Y46">
            <v>2</v>
          </cell>
          <cell r="Z46">
            <v>378.08</v>
          </cell>
          <cell r="AA46">
            <v>3</v>
          </cell>
          <cell r="AB46" t="str">
            <v>补钙系列</v>
          </cell>
          <cell r="AC46">
            <v>15</v>
          </cell>
          <cell r="AD46">
            <v>20</v>
          </cell>
          <cell r="AE46">
            <v>1391.34</v>
          </cell>
          <cell r="AF46">
            <v>21</v>
          </cell>
          <cell r="AG46" t="str">
            <v>藿香小</v>
          </cell>
          <cell r="AH46">
            <v>2410</v>
          </cell>
          <cell r="AI46">
            <v>2892</v>
          </cell>
          <cell r="AJ46">
            <v>277.85</v>
          </cell>
          <cell r="AK46">
            <v>29</v>
          </cell>
          <cell r="AL46" t="str">
            <v>胃肠道2</v>
          </cell>
          <cell r="AM46">
            <v>256.51</v>
          </cell>
          <cell r="AN46">
            <v>384.8</v>
          </cell>
          <cell r="AO46">
            <v>403</v>
          </cell>
          <cell r="AP46">
            <v>9</v>
          </cell>
        </row>
        <row r="47">
          <cell r="B47">
            <v>591</v>
          </cell>
          <cell r="C47" t="str">
            <v>补肾系列</v>
          </cell>
          <cell r="D47">
            <v>17</v>
          </cell>
          <cell r="E47">
            <v>22</v>
          </cell>
          <cell r="F47">
            <v>1336.5</v>
          </cell>
          <cell r="G47">
            <v>17</v>
          </cell>
          <cell r="H47" t="str">
            <v>感冒系列</v>
          </cell>
          <cell r="I47">
            <v>65</v>
          </cell>
          <cell r="J47">
            <v>75</v>
          </cell>
          <cell r="K47">
            <v>1428.64</v>
          </cell>
          <cell r="L47">
            <v>52</v>
          </cell>
          <cell r="M47" t="str">
            <v>胃肠道系列</v>
          </cell>
          <cell r="N47">
            <v>53</v>
          </cell>
          <cell r="O47">
            <v>61</v>
          </cell>
          <cell r="P47">
            <v>119.5</v>
          </cell>
          <cell r="Q47">
            <v>4</v>
          </cell>
          <cell r="R47" t="str">
            <v>瘦身系列</v>
          </cell>
          <cell r="S47">
            <v>2</v>
          </cell>
          <cell r="T47">
            <v>3</v>
          </cell>
          <cell r="U47">
            <v>1152</v>
          </cell>
          <cell r="V47">
            <v>6</v>
          </cell>
          <cell r="W47" t="str">
            <v>关爱女性系列</v>
          </cell>
          <cell r="X47">
            <v>1</v>
          </cell>
          <cell r="Y47">
            <v>2</v>
          </cell>
          <cell r="Z47">
            <v>540</v>
          </cell>
          <cell r="AA47">
            <v>4</v>
          </cell>
          <cell r="AB47" t="str">
            <v>补钙系列</v>
          </cell>
          <cell r="AC47">
            <v>3</v>
          </cell>
          <cell r="AD47">
            <v>5</v>
          </cell>
          <cell r="AE47">
            <v>1880.4</v>
          </cell>
          <cell r="AF47">
            <v>23</v>
          </cell>
          <cell r="AG47" t="str">
            <v>藿香小</v>
          </cell>
          <cell r="AH47">
            <v>168.3</v>
          </cell>
          <cell r="AI47">
            <v>252.45</v>
          </cell>
          <cell r="AJ47">
            <v>235.33</v>
          </cell>
          <cell r="AK47">
            <v>24</v>
          </cell>
          <cell r="AL47" t="str">
            <v>胃肠道2</v>
          </cell>
          <cell r="AM47">
            <v>84.5</v>
          </cell>
          <cell r="AN47">
            <v>169</v>
          </cell>
          <cell r="AO47">
            <v>195.58</v>
          </cell>
          <cell r="AP47">
            <v>4</v>
          </cell>
        </row>
        <row r="48">
          <cell r="B48">
            <v>594</v>
          </cell>
          <cell r="C48" t="str">
            <v>补肾系列</v>
          </cell>
          <cell r="D48">
            <v>6</v>
          </cell>
          <cell r="E48">
            <v>9</v>
          </cell>
          <cell r="F48">
            <v>2744</v>
          </cell>
          <cell r="G48">
            <v>44</v>
          </cell>
          <cell r="H48" t="str">
            <v>感冒系列</v>
          </cell>
          <cell r="I48">
            <v>18</v>
          </cell>
          <cell r="J48">
            <v>20</v>
          </cell>
          <cell r="K48">
            <v>703.72</v>
          </cell>
          <cell r="L48">
            <v>27</v>
          </cell>
          <cell r="M48" t="str">
            <v>胃肠道系列</v>
          </cell>
          <cell r="N48">
            <v>18</v>
          </cell>
          <cell r="O48">
            <v>18</v>
          </cell>
          <cell r="P48">
            <v>55.1</v>
          </cell>
          <cell r="Q48">
            <v>2</v>
          </cell>
          <cell r="R48" t="str">
            <v>瘦身系列</v>
          </cell>
          <cell r="S48">
            <v>1</v>
          </cell>
          <cell r="T48">
            <v>1</v>
          </cell>
          <cell r="U48">
            <v>496</v>
          </cell>
          <cell r="V48">
            <v>3</v>
          </cell>
          <cell r="W48" t="str">
            <v>关爱女性系列</v>
          </cell>
          <cell r="X48">
            <v>1</v>
          </cell>
          <cell r="Y48">
            <v>2</v>
          </cell>
          <cell r="Z48">
            <v>125</v>
          </cell>
          <cell r="AA48">
            <v>1</v>
          </cell>
          <cell r="AB48" t="str">
            <v>补钙系列</v>
          </cell>
          <cell r="AC48">
            <v>3</v>
          </cell>
          <cell r="AD48">
            <v>5</v>
          </cell>
          <cell r="AE48">
            <v>3363.6</v>
          </cell>
          <cell r="AF48">
            <v>44</v>
          </cell>
          <cell r="AG48" t="str">
            <v>藿香小</v>
          </cell>
          <cell r="AH48">
            <v>264</v>
          </cell>
          <cell r="AI48">
            <v>396</v>
          </cell>
          <cell r="AJ48">
            <v>72.41</v>
          </cell>
          <cell r="AK48">
            <v>8</v>
          </cell>
          <cell r="AL48" t="str">
            <v>胃肠道2</v>
          </cell>
          <cell r="AM48">
            <v>258.01</v>
          </cell>
          <cell r="AN48">
            <v>387</v>
          </cell>
          <cell r="AO48">
            <v>39</v>
          </cell>
          <cell r="AP48">
            <v>1</v>
          </cell>
        </row>
        <row r="49">
          <cell r="B49">
            <v>598</v>
          </cell>
          <cell r="C49" t="str">
            <v>补肾系列</v>
          </cell>
          <cell r="D49">
            <v>17</v>
          </cell>
          <cell r="E49">
            <v>23</v>
          </cell>
          <cell r="F49">
            <v>333.2</v>
          </cell>
          <cell r="G49">
            <v>8</v>
          </cell>
          <cell r="H49" t="str">
            <v>感冒系列</v>
          </cell>
          <cell r="I49">
            <v>78</v>
          </cell>
          <cell r="J49">
            <v>85</v>
          </cell>
          <cell r="K49">
            <v>1832.45</v>
          </cell>
          <cell r="L49">
            <v>67</v>
          </cell>
          <cell r="M49" t="str">
            <v>胃肠道系列</v>
          </cell>
          <cell r="N49">
            <v>74</v>
          </cell>
          <cell r="O49">
            <v>84</v>
          </cell>
          <cell r="P49">
            <v>357</v>
          </cell>
          <cell r="Q49">
            <v>12</v>
          </cell>
          <cell r="R49" t="str">
            <v>瘦身系列</v>
          </cell>
          <cell r="S49">
            <v>3</v>
          </cell>
          <cell r="T49">
            <v>4</v>
          </cell>
          <cell r="U49">
            <v>864</v>
          </cell>
          <cell r="V49">
            <v>5</v>
          </cell>
          <cell r="W49" t="str">
            <v>关爱女性系列</v>
          </cell>
          <cell r="X49">
            <v>2</v>
          </cell>
          <cell r="Y49">
            <v>3</v>
          </cell>
          <cell r="Z49">
            <v>934</v>
          </cell>
          <cell r="AA49">
            <v>7</v>
          </cell>
          <cell r="AB49" t="str">
            <v>补钙系列</v>
          </cell>
          <cell r="AC49">
            <v>8</v>
          </cell>
          <cell r="AD49">
            <v>12</v>
          </cell>
          <cell r="AE49">
            <v>5416.91</v>
          </cell>
          <cell r="AF49">
            <v>62</v>
          </cell>
          <cell r="AG49" t="str">
            <v>藿香小</v>
          </cell>
          <cell r="AH49">
            <v>150</v>
          </cell>
          <cell r="AI49">
            <v>225</v>
          </cell>
          <cell r="AJ49">
            <v>293.94</v>
          </cell>
          <cell r="AK49">
            <v>33</v>
          </cell>
          <cell r="AL49" t="str">
            <v>胃肠道2</v>
          </cell>
          <cell r="AM49">
            <v>84.5</v>
          </cell>
          <cell r="AN49">
            <v>169</v>
          </cell>
          <cell r="AO49">
            <v>600.4</v>
          </cell>
          <cell r="AP49">
            <v>12</v>
          </cell>
        </row>
        <row r="50">
          <cell r="B50">
            <v>704</v>
          </cell>
          <cell r="C50" t="str">
            <v>补肾系列</v>
          </cell>
          <cell r="D50">
            <v>17</v>
          </cell>
          <cell r="E50">
            <v>22</v>
          </cell>
          <cell r="F50">
            <v>1040.5</v>
          </cell>
          <cell r="G50">
            <v>16</v>
          </cell>
          <cell r="H50" t="str">
            <v>感冒系列</v>
          </cell>
          <cell r="I50">
            <v>20</v>
          </cell>
          <cell r="J50">
            <v>23</v>
          </cell>
          <cell r="K50">
            <v>521.67</v>
          </cell>
          <cell r="L50">
            <v>19</v>
          </cell>
          <cell r="M50" t="str">
            <v>胃肠道系列</v>
          </cell>
          <cell r="N50">
            <v>31</v>
          </cell>
          <cell r="O50">
            <v>35</v>
          </cell>
          <cell r="P50">
            <v>272</v>
          </cell>
          <cell r="Q50">
            <v>9</v>
          </cell>
          <cell r="R50" t="str">
            <v>瘦身系列</v>
          </cell>
          <cell r="S50">
            <v>2</v>
          </cell>
          <cell r="T50">
            <v>3</v>
          </cell>
          <cell r="U50">
            <v>288.01</v>
          </cell>
          <cell r="V50">
            <v>2</v>
          </cell>
          <cell r="W50" t="str">
            <v>关爱女性系列</v>
          </cell>
          <cell r="X50">
            <v>3</v>
          </cell>
          <cell r="Y50">
            <v>4</v>
          </cell>
          <cell r="Z50">
            <v>540</v>
          </cell>
          <cell r="AA50">
            <v>4</v>
          </cell>
          <cell r="AB50" t="str">
            <v>补钙系列</v>
          </cell>
          <cell r="AC50">
            <v>1</v>
          </cell>
          <cell r="AD50">
            <v>3</v>
          </cell>
          <cell r="AE50">
            <v>524.01</v>
          </cell>
          <cell r="AF50">
            <v>8</v>
          </cell>
          <cell r="AG50" t="str">
            <v>藿香小</v>
          </cell>
          <cell r="AH50">
            <v>1386</v>
          </cell>
          <cell r="AI50">
            <v>1801.8</v>
          </cell>
          <cell r="AJ50">
            <v>85.27</v>
          </cell>
          <cell r="AK50">
            <v>9</v>
          </cell>
          <cell r="AL50" t="str">
            <v>胃肠道2</v>
          </cell>
          <cell r="AM50">
            <v>360.01</v>
          </cell>
          <cell r="AN50">
            <v>540</v>
          </cell>
          <cell r="AO50">
            <v>221</v>
          </cell>
          <cell r="AP50">
            <v>5</v>
          </cell>
        </row>
        <row r="51">
          <cell r="B51">
            <v>706</v>
          </cell>
          <cell r="C51" t="str">
            <v>补肾系列</v>
          </cell>
          <cell r="D51">
            <v>6</v>
          </cell>
          <cell r="E51">
            <v>9</v>
          </cell>
          <cell r="F51">
            <v>1451.01</v>
          </cell>
          <cell r="G51">
            <v>32</v>
          </cell>
          <cell r="H51" t="str">
            <v>感冒系列</v>
          </cell>
          <cell r="I51">
            <v>9</v>
          </cell>
          <cell r="J51">
            <v>9</v>
          </cell>
          <cell r="K51">
            <v>750.71</v>
          </cell>
          <cell r="L51">
            <v>28</v>
          </cell>
          <cell r="M51" t="str">
            <v>胃肠道系列</v>
          </cell>
          <cell r="N51">
            <v>29</v>
          </cell>
          <cell r="O51">
            <v>32</v>
          </cell>
          <cell r="P51">
            <v>84.56</v>
          </cell>
          <cell r="Q51">
            <v>3</v>
          </cell>
          <cell r="R51" t="str">
            <v>瘦身系列</v>
          </cell>
          <cell r="S51">
            <v>1</v>
          </cell>
          <cell r="T51">
            <v>1</v>
          </cell>
          <cell r="U51">
            <v>1117.01</v>
          </cell>
          <cell r="V51">
            <v>6</v>
          </cell>
          <cell r="W51" t="str">
            <v>关爱女性系列</v>
          </cell>
          <cell r="X51">
            <v>2</v>
          </cell>
          <cell r="Y51">
            <v>3</v>
          </cell>
          <cell r="Z51">
            <v>535.16</v>
          </cell>
          <cell r="AA51">
            <v>4</v>
          </cell>
          <cell r="AB51" t="str">
            <v>补钙系列</v>
          </cell>
          <cell r="AC51">
            <v>9</v>
          </cell>
          <cell r="AD51">
            <v>14</v>
          </cell>
          <cell r="AE51">
            <v>2069.03</v>
          </cell>
          <cell r="AF51">
            <v>32</v>
          </cell>
          <cell r="AG51" t="str">
            <v>藿香小</v>
          </cell>
          <cell r="AH51">
            <v>198</v>
          </cell>
          <cell r="AI51">
            <v>297</v>
          </cell>
          <cell r="AJ51">
            <v>1205.98</v>
          </cell>
          <cell r="AK51">
            <v>139</v>
          </cell>
          <cell r="AL51" t="str">
            <v>胃肠道2</v>
          </cell>
          <cell r="AM51">
            <v>84.5</v>
          </cell>
          <cell r="AN51">
            <v>169</v>
          </cell>
          <cell r="AO51">
            <v>39</v>
          </cell>
          <cell r="AP51">
            <v>1</v>
          </cell>
        </row>
        <row r="52">
          <cell r="B52">
            <v>707</v>
          </cell>
          <cell r="C52" t="str">
            <v>补肾系列</v>
          </cell>
          <cell r="D52">
            <v>27</v>
          </cell>
          <cell r="E52">
            <v>34</v>
          </cell>
          <cell r="F52">
            <v>1343.81</v>
          </cell>
          <cell r="G52">
            <v>36</v>
          </cell>
          <cell r="H52" t="str">
            <v>感冒系列</v>
          </cell>
          <cell r="I52">
            <v>55</v>
          </cell>
          <cell r="J52">
            <v>63</v>
          </cell>
          <cell r="K52">
            <v>3273.37</v>
          </cell>
          <cell r="L52">
            <v>122</v>
          </cell>
          <cell r="M52" t="str">
            <v>胃肠道系列</v>
          </cell>
          <cell r="N52">
            <v>90</v>
          </cell>
          <cell r="O52">
            <v>103</v>
          </cell>
          <cell r="P52">
            <v>233</v>
          </cell>
          <cell r="Q52">
            <v>8</v>
          </cell>
          <cell r="R52" t="str">
            <v>瘦身系列</v>
          </cell>
          <cell r="S52">
            <v>4</v>
          </cell>
          <cell r="T52">
            <v>5</v>
          </cell>
          <cell r="U52">
            <v>416</v>
          </cell>
          <cell r="V52">
            <v>2</v>
          </cell>
          <cell r="W52" t="str">
            <v>关爱女性系列</v>
          </cell>
          <cell r="X52">
            <v>1</v>
          </cell>
          <cell r="Y52">
            <v>2</v>
          </cell>
          <cell r="Z52">
            <v>1069.5</v>
          </cell>
          <cell r="AA52">
            <v>8</v>
          </cell>
          <cell r="AB52" t="str">
            <v>补钙系列</v>
          </cell>
          <cell r="AC52">
            <v>8</v>
          </cell>
          <cell r="AD52">
            <v>12</v>
          </cell>
          <cell r="AE52">
            <v>10316</v>
          </cell>
          <cell r="AF52">
            <v>118</v>
          </cell>
          <cell r="AG52" t="str">
            <v>藿香小</v>
          </cell>
          <cell r="AH52">
            <v>168.3</v>
          </cell>
          <cell r="AI52">
            <v>252.45</v>
          </cell>
          <cell r="AJ52">
            <v>318.22</v>
          </cell>
          <cell r="AK52">
            <v>33</v>
          </cell>
          <cell r="AL52" t="str">
            <v>胃肠道2</v>
          </cell>
          <cell r="AM52">
            <v>84.5</v>
          </cell>
          <cell r="AN52">
            <v>169</v>
          </cell>
          <cell r="AO52">
            <v>468</v>
          </cell>
          <cell r="AP52">
            <v>12</v>
          </cell>
        </row>
        <row r="53">
          <cell r="B53">
            <v>709</v>
          </cell>
          <cell r="C53" t="str">
            <v>补肾系列</v>
          </cell>
          <cell r="D53">
            <v>17</v>
          </cell>
          <cell r="E53">
            <v>23</v>
          </cell>
          <cell r="F53">
            <v>2698.01</v>
          </cell>
          <cell r="G53">
            <v>44</v>
          </cell>
          <cell r="H53" t="str">
            <v>感冒系列</v>
          </cell>
          <cell r="I53">
            <v>19</v>
          </cell>
          <cell r="J53">
            <v>22</v>
          </cell>
          <cell r="K53">
            <v>1317.85</v>
          </cell>
          <cell r="L53">
            <v>52</v>
          </cell>
          <cell r="M53" t="str">
            <v>胃肠道系列</v>
          </cell>
          <cell r="N53">
            <v>53</v>
          </cell>
          <cell r="O53">
            <v>61</v>
          </cell>
          <cell r="P53">
            <v>266</v>
          </cell>
          <cell r="Q53">
            <v>9</v>
          </cell>
          <cell r="R53" t="str">
            <v>瘦身系列</v>
          </cell>
          <cell r="S53">
            <v>2</v>
          </cell>
          <cell r="T53">
            <v>3</v>
          </cell>
          <cell r="U53">
            <v>1384</v>
          </cell>
          <cell r="V53">
            <v>7</v>
          </cell>
          <cell r="W53" t="str">
            <v>关爱女性系列</v>
          </cell>
          <cell r="X53">
            <v>1</v>
          </cell>
          <cell r="Y53">
            <v>2</v>
          </cell>
          <cell r="Z53">
            <v>1375</v>
          </cell>
          <cell r="AA53">
            <v>11</v>
          </cell>
          <cell r="AB53" t="str">
            <v>补钙系列</v>
          </cell>
          <cell r="AC53">
            <v>17</v>
          </cell>
          <cell r="AD53">
            <v>22</v>
          </cell>
          <cell r="AE53">
            <v>6331.88</v>
          </cell>
          <cell r="AF53">
            <v>84</v>
          </cell>
          <cell r="AG53" t="str">
            <v>藿香小</v>
          </cell>
          <cell r="AH53">
            <v>168.3</v>
          </cell>
          <cell r="AI53">
            <v>252.45</v>
          </cell>
          <cell r="AJ53">
            <v>1106.51</v>
          </cell>
          <cell r="AK53">
            <v>124</v>
          </cell>
          <cell r="AL53" t="str">
            <v>胃肠道2</v>
          </cell>
          <cell r="AM53">
            <v>84.5</v>
          </cell>
          <cell r="AN53">
            <v>169</v>
          </cell>
          <cell r="AO53">
            <v>1304.88</v>
          </cell>
          <cell r="AP53">
            <v>29</v>
          </cell>
        </row>
        <row r="54">
          <cell r="B54">
            <v>710</v>
          </cell>
          <cell r="C54" t="str">
            <v>补肾系列</v>
          </cell>
          <cell r="D54">
            <v>6</v>
          </cell>
          <cell r="E54">
            <v>9</v>
          </cell>
          <cell r="F54">
            <v>1423</v>
          </cell>
          <cell r="G54">
            <v>34</v>
          </cell>
          <cell r="H54" t="str">
            <v>感冒系列</v>
          </cell>
          <cell r="I54">
            <v>14</v>
          </cell>
          <cell r="J54">
            <v>15</v>
          </cell>
          <cell r="K54">
            <v>1124.87</v>
          </cell>
          <cell r="L54">
            <v>41</v>
          </cell>
          <cell r="M54" t="str">
            <v>胃肠道系列</v>
          </cell>
          <cell r="N54">
            <v>44</v>
          </cell>
          <cell r="O54">
            <v>50</v>
          </cell>
          <cell r="P54">
            <v>361</v>
          </cell>
          <cell r="Q54">
            <v>13</v>
          </cell>
          <cell r="R54" t="str">
            <v>瘦身系列</v>
          </cell>
          <cell r="S54">
            <v>1</v>
          </cell>
          <cell r="T54">
            <v>1</v>
          </cell>
          <cell r="U54">
            <v>208</v>
          </cell>
          <cell r="V54">
            <v>1</v>
          </cell>
          <cell r="W54" t="str">
            <v>关爱女性系列</v>
          </cell>
          <cell r="X54">
            <v>1</v>
          </cell>
          <cell r="Y54">
            <v>2</v>
          </cell>
          <cell r="Z54">
            <v>540</v>
          </cell>
          <cell r="AA54">
            <v>4</v>
          </cell>
          <cell r="AB54" t="str">
            <v>补钙系列</v>
          </cell>
          <cell r="AC54">
            <v>1</v>
          </cell>
          <cell r="AD54">
            <v>3</v>
          </cell>
          <cell r="AE54">
            <v>1807.97</v>
          </cell>
          <cell r="AF54">
            <v>21</v>
          </cell>
          <cell r="AG54" t="str">
            <v>藿香小</v>
          </cell>
          <cell r="AH54">
            <v>66</v>
          </cell>
          <cell r="AI54">
            <v>99</v>
          </cell>
          <cell r="AJ54">
            <v>173.53</v>
          </cell>
          <cell r="AK54">
            <v>19</v>
          </cell>
          <cell r="AL54" t="str">
            <v>胃肠道2</v>
          </cell>
          <cell r="AM54">
            <v>84.5</v>
          </cell>
          <cell r="AN54">
            <v>169</v>
          </cell>
          <cell r="AO54">
            <v>195.8</v>
          </cell>
          <cell r="AP54">
            <v>5</v>
          </cell>
        </row>
        <row r="55">
          <cell r="B55">
            <v>712</v>
          </cell>
          <cell r="C55" t="str">
            <v>补肾系列</v>
          </cell>
          <cell r="D55">
            <v>27</v>
          </cell>
          <cell r="E55">
            <v>35</v>
          </cell>
          <cell r="F55">
            <v>3898.71</v>
          </cell>
          <cell r="G55">
            <v>59</v>
          </cell>
          <cell r="H55" t="str">
            <v>感冒系列</v>
          </cell>
          <cell r="I55">
            <v>109</v>
          </cell>
          <cell r="J55">
            <v>116</v>
          </cell>
          <cell r="K55">
            <v>5544.32</v>
          </cell>
          <cell r="L55">
            <v>204</v>
          </cell>
          <cell r="M55" t="str">
            <v>胃肠道系列</v>
          </cell>
          <cell r="N55">
            <v>79</v>
          </cell>
          <cell r="O55">
            <v>90</v>
          </cell>
          <cell r="P55">
            <v>329.35</v>
          </cell>
          <cell r="Q55">
            <v>12</v>
          </cell>
          <cell r="R55" t="str">
            <v>瘦身系列</v>
          </cell>
          <cell r="S55">
            <v>19</v>
          </cell>
          <cell r="T55">
            <v>23</v>
          </cell>
          <cell r="U55">
            <v>2224</v>
          </cell>
          <cell r="V55">
            <v>13</v>
          </cell>
          <cell r="W55" t="str">
            <v>关爱女性系列</v>
          </cell>
          <cell r="X55">
            <v>1</v>
          </cell>
          <cell r="Y55">
            <v>2</v>
          </cell>
          <cell r="Z55">
            <v>1263.97</v>
          </cell>
          <cell r="AA55">
            <v>10</v>
          </cell>
          <cell r="AB55" t="str">
            <v>补钙系列</v>
          </cell>
          <cell r="AC55">
            <v>5</v>
          </cell>
          <cell r="AD55">
            <v>8</v>
          </cell>
          <cell r="AE55">
            <v>6186.78</v>
          </cell>
          <cell r="AF55">
            <v>71</v>
          </cell>
          <cell r="AG55" t="str">
            <v>藿香小</v>
          </cell>
          <cell r="AH55">
            <v>1386</v>
          </cell>
          <cell r="AI55">
            <v>1801.8</v>
          </cell>
          <cell r="AJ55">
            <v>479.11</v>
          </cell>
          <cell r="AK55">
            <v>60</v>
          </cell>
          <cell r="AL55" t="str">
            <v>胃肠道2</v>
          </cell>
          <cell r="AM55">
            <v>1027.5</v>
          </cell>
          <cell r="AN55">
            <v>1181.6</v>
          </cell>
          <cell r="AO55">
            <v>395.55</v>
          </cell>
          <cell r="AP55">
            <v>9</v>
          </cell>
        </row>
        <row r="56">
          <cell r="B56">
            <v>713</v>
          </cell>
          <cell r="C56" t="str">
            <v>补肾系列</v>
          </cell>
          <cell r="D56">
            <v>6</v>
          </cell>
          <cell r="E56">
            <v>9</v>
          </cell>
          <cell r="F56">
            <v>1403.3</v>
          </cell>
          <cell r="G56">
            <v>22</v>
          </cell>
          <cell r="H56" t="str">
            <v>感冒系列</v>
          </cell>
          <cell r="I56">
            <v>14</v>
          </cell>
          <cell r="J56">
            <v>15</v>
          </cell>
          <cell r="K56">
            <v>1024.92</v>
          </cell>
          <cell r="L56">
            <v>37</v>
          </cell>
          <cell r="M56" t="str">
            <v>胃肠道系列</v>
          </cell>
          <cell r="N56">
            <v>20</v>
          </cell>
          <cell r="O56">
            <v>20</v>
          </cell>
          <cell r="P56">
            <v>90</v>
          </cell>
          <cell r="Q56">
            <v>3</v>
          </cell>
          <cell r="R56" t="str">
            <v/>
          </cell>
          <cell r="S56">
            <v>1</v>
          </cell>
          <cell r="T56">
            <v>1</v>
          </cell>
          <cell r="U56" t="str">
            <v/>
          </cell>
          <cell r="V56" t="str">
            <v/>
          </cell>
          <cell r="W56" t="str">
            <v>关爱女性系列</v>
          </cell>
          <cell r="X56">
            <v>1</v>
          </cell>
          <cell r="Y56">
            <v>2</v>
          </cell>
          <cell r="Z56">
            <v>115</v>
          </cell>
          <cell r="AA56">
            <v>1</v>
          </cell>
          <cell r="AB56" t="str">
            <v>补钙系列</v>
          </cell>
          <cell r="AC56">
            <v>1</v>
          </cell>
          <cell r="AD56">
            <v>3</v>
          </cell>
          <cell r="AE56">
            <v>3230.5</v>
          </cell>
          <cell r="AF56">
            <v>41</v>
          </cell>
          <cell r="AG56" t="str">
            <v>藿香小</v>
          </cell>
          <cell r="AH56">
            <v>78</v>
          </cell>
          <cell r="AI56">
            <v>117</v>
          </cell>
          <cell r="AJ56">
            <v>149.06</v>
          </cell>
          <cell r="AK56">
            <v>16</v>
          </cell>
          <cell r="AL56" t="str">
            <v>胃肠道2</v>
          </cell>
          <cell r="AM56">
            <v>84.5</v>
          </cell>
          <cell r="AN56">
            <v>169</v>
          </cell>
          <cell r="AO56">
            <v>65</v>
          </cell>
          <cell r="AP56">
            <v>1</v>
          </cell>
        </row>
        <row r="57">
          <cell r="B57">
            <v>716</v>
          </cell>
          <cell r="C57" t="str">
            <v>补肾系列</v>
          </cell>
          <cell r="D57">
            <v>6</v>
          </cell>
          <cell r="E57">
            <v>9</v>
          </cell>
          <cell r="F57">
            <v>696.25</v>
          </cell>
          <cell r="G57">
            <v>18</v>
          </cell>
          <cell r="H57" t="str">
            <v>感冒系列</v>
          </cell>
          <cell r="I57">
            <v>11</v>
          </cell>
          <cell r="J57">
            <v>12</v>
          </cell>
          <cell r="K57">
            <v>387.9</v>
          </cell>
          <cell r="L57">
            <v>16</v>
          </cell>
          <cell r="M57" t="str">
            <v>胃肠道系列</v>
          </cell>
          <cell r="N57">
            <v>23</v>
          </cell>
          <cell r="O57">
            <v>24</v>
          </cell>
          <cell r="P57">
            <v>698.6</v>
          </cell>
          <cell r="Q57">
            <v>26</v>
          </cell>
          <cell r="R57" t="str">
            <v>瘦身系列</v>
          </cell>
          <cell r="S57">
            <v>1</v>
          </cell>
          <cell r="T57">
            <v>1</v>
          </cell>
          <cell r="U57">
            <v>864</v>
          </cell>
          <cell r="V57">
            <v>5</v>
          </cell>
          <cell r="W57" t="str">
            <v/>
          </cell>
          <cell r="X57">
            <v>2</v>
          </cell>
          <cell r="Y57">
            <v>3</v>
          </cell>
          <cell r="Z57" t="str">
            <v/>
          </cell>
          <cell r="AA57" t="str">
            <v/>
          </cell>
          <cell r="AB57" t="str">
            <v>补钙系列</v>
          </cell>
          <cell r="AC57">
            <v>3</v>
          </cell>
          <cell r="AD57">
            <v>5</v>
          </cell>
          <cell r="AE57">
            <v>9722.31</v>
          </cell>
          <cell r="AF57">
            <v>110</v>
          </cell>
          <cell r="AG57" t="str">
            <v>藿香小</v>
          </cell>
          <cell r="AH57">
            <v>528.01</v>
          </cell>
          <cell r="AI57">
            <v>739.21</v>
          </cell>
          <cell r="AJ57">
            <v>99</v>
          </cell>
          <cell r="AK57">
            <v>10</v>
          </cell>
          <cell r="AL57" t="str">
            <v>胃肠道2</v>
          </cell>
          <cell r="AM57">
            <v>84.5</v>
          </cell>
          <cell r="AN57">
            <v>169</v>
          </cell>
          <cell r="AO57">
            <v>218.05</v>
          </cell>
          <cell r="AP57">
            <v>6</v>
          </cell>
        </row>
        <row r="58">
          <cell r="B58">
            <v>717</v>
          </cell>
          <cell r="C58" t="str">
            <v>补肾系列</v>
          </cell>
          <cell r="D58">
            <v>6</v>
          </cell>
          <cell r="E58">
            <v>11</v>
          </cell>
          <cell r="F58">
            <v>1272.42</v>
          </cell>
          <cell r="G58">
            <v>26</v>
          </cell>
          <cell r="H58" t="str">
            <v>感冒系列</v>
          </cell>
          <cell r="I58">
            <v>23</v>
          </cell>
          <cell r="J58">
            <v>27</v>
          </cell>
          <cell r="K58">
            <v>795.79</v>
          </cell>
          <cell r="L58">
            <v>29</v>
          </cell>
          <cell r="M58" t="str">
            <v>胃肠道系列</v>
          </cell>
          <cell r="N58">
            <v>29</v>
          </cell>
          <cell r="O58">
            <v>32</v>
          </cell>
          <cell r="P58">
            <v>146.03</v>
          </cell>
          <cell r="Q58">
            <v>5</v>
          </cell>
          <cell r="R58" t="str">
            <v>瘦身系列</v>
          </cell>
          <cell r="S58">
            <v>1</v>
          </cell>
          <cell r="T58">
            <v>1</v>
          </cell>
          <cell r="U58">
            <v>1152</v>
          </cell>
          <cell r="V58">
            <v>6</v>
          </cell>
          <cell r="W58" t="str">
            <v/>
          </cell>
          <cell r="X58">
            <v>1</v>
          </cell>
          <cell r="Y58">
            <v>2</v>
          </cell>
          <cell r="Z58" t="str">
            <v/>
          </cell>
          <cell r="AA58" t="str">
            <v/>
          </cell>
          <cell r="AB58" t="str">
            <v>补钙系列</v>
          </cell>
          <cell r="AC58">
            <v>2</v>
          </cell>
          <cell r="AD58">
            <v>4</v>
          </cell>
          <cell r="AE58">
            <v>5966.21</v>
          </cell>
          <cell r="AF58">
            <v>71</v>
          </cell>
          <cell r="AG58" t="str">
            <v>藿香小</v>
          </cell>
          <cell r="AH58">
            <v>150</v>
          </cell>
          <cell r="AI58">
            <v>225</v>
          </cell>
          <cell r="AJ58">
            <v>166.62</v>
          </cell>
          <cell r="AK58">
            <v>17</v>
          </cell>
          <cell r="AL58" t="str">
            <v>胃肠道2</v>
          </cell>
          <cell r="AM58">
            <v>84.5</v>
          </cell>
          <cell r="AN58">
            <v>169</v>
          </cell>
          <cell r="AO58">
            <v>143</v>
          </cell>
          <cell r="AP58">
            <v>3</v>
          </cell>
        </row>
        <row r="59">
          <cell r="B59">
            <v>718</v>
          </cell>
          <cell r="C59" t="str">
            <v>补肾系列</v>
          </cell>
          <cell r="D59">
            <v>6</v>
          </cell>
          <cell r="E59">
            <v>9</v>
          </cell>
          <cell r="F59">
            <v>820.8</v>
          </cell>
          <cell r="G59">
            <v>12</v>
          </cell>
          <cell r="H59" t="str">
            <v>感冒系列</v>
          </cell>
          <cell r="I59">
            <v>12</v>
          </cell>
          <cell r="J59">
            <v>13</v>
          </cell>
          <cell r="K59">
            <v>380.98</v>
          </cell>
          <cell r="L59">
            <v>15</v>
          </cell>
          <cell r="M59" t="str">
            <v>胃肠道系列</v>
          </cell>
          <cell r="N59">
            <v>23</v>
          </cell>
          <cell r="O59">
            <v>24</v>
          </cell>
          <cell r="P59">
            <v>30</v>
          </cell>
          <cell r="Q59">
            <v>1</v>
          </cell>
          <cell r="R59" t="str">
            <v>瘦身系列</v>
          </cell>
          <cell r="S59">
            <v>1</v>
          </cell>
          <cell r="T59">
            <v>1</v>
          </cell>
          <cell r="U59">
            <v>624</v>
          </cell>
          <cell r="V59">
            <v>3</v>
          </cell>
          <cell r="W59" t="str">
            <v>关爱女性系列</v>
          </cell>
          <cell r="X59">
            <v>1</v>
          </cell>
          <cell r="Y59">
            <v>2</v>
          </cell>
          <cell r="Z59">
            <v>260</v>
          </cell>
          <cell r="AA59">
            <v>2</v>
          </cell>
          <cell r="AB59" t="str">
            <v>补钙系列</v>
          </cell>
          <cell r="AC59">
            <v>1</v>
          </cell>
          <cell r="AD59">
            <v>3</v>
          </cell>
          <cell r="AE59">
            <v>1033.77</v>
          </cell>
          <cell r="AF59">
            <v>15</v>
          </cell>
          <cell r="AG59" t="str">
            <v>藿香小</v>
          </cell>
          <cell r="AH59">
            <v>57.73</v>
          </cell>
          <cell r="AI59">
            <v>86.6</v>
          </cell>
          <cell r="AJ59">
            <v>178.89</v>
          </cell>
          <cell r="AK59">
            <v>22</v>
          </cell>
          <cell r="AL59" t="str">
            <v>胃肠道2</v>
          </cell>
          <cell r="AM59">
            <v>84.5</v>
          </cell>
          <cell r="AN59">
            <v>169</v>
          </cell>
          <cell r="AO59">
            <v>72.95</v>
          </cell>
          <cell r="AP59">
            <v>2</v>
          </cell>
        </row>
        <row r="60">
          <cell r="B60">
            <v>720</v>
          </cell>
          <cell r="C60" t="str">
            <v>补肾系列</v>
          </cell>
          <cell r="D60">
            <v>6</v>
          </cell>
          <cell r="E60">
            <v>9</v>
          </cell>
          <cell r="F60">
            <v>1956.2</v>
          </cell>
          <cell r="G60">
            <v>37</v>
          </cell>
          <cell r="H60" t="str">
            <v>感冒系列</v>
          </cell>
          <cell r="I60">
            <v>20</v>
          </cell>
          <cell r="J60">
            <v>23</v>
          </cell>
          <cell r="K60">
            <v>966.06</v>
          </cell>
          <cell r="L60">
            <v>37</v>
          </cell>
          <cell r="M60" t="str">
            <v>胃肠道系列</v>
          </cell>
          <cell r="N60">
            <v>8</v>
          </cell>
          <cell r="O60">
            <v>5</v>
          </cell>
          <cell r="P60">
            <v>520.66</v>
          </cell>
          <cell r="Q60">
            <v>20</v>
          </cell>
          <cell r="R60" t="str">
            <v>瘦身系列</v>
          </cell>
          <cell r="S60">
            <v>1</v>
          </cell>
          <cell r="T60">
            <v>1</v>
          </cell>
          <cell r="U60">
            <v>2016</v>
          </cell>
          <cell r="V60">
            <v>12</v>
          </cell>
          <cell r="W60" t="str">
            <v>关爱女性系列</v>
          </cell>
          <cell r="X60">
            <v>1</v>
          </cell>
          <cell r="Y60">
            <v>2</v>
          </cell>
          <cell r="Z60">
            <v>135</v>
          </cell>
          <cell r="AA60">
            <v>1</v>
          </cell>
          <cell r="AB60" t="str">
            <v>补钙系列</v>
          </cell>
          <cell r="AC60">
            <v>1</v>
          </cell>
          <cell r="AD60">
            <v>3</v>
          </cell>
          <cell r="AE60">
            <v>6311.19</v>
          </cell>
          <cell r="AF60">
            <v>80</v>
          </cell>
          <cell r="AG60" t="str">
            <v>藿香小</v>
          </cell>
          <cell r="AH60">
            <v>284</v>
          </cell>
          <cell r="AI60">
            <v>426</v>
          </cell>
          <cell r="AJ60">
            <v>244.17</v>
          </cell>
          <cell r="AK60">
            <v>25</v>
          </cell>
          <cell r="AL60" t="str">
            <v>胃肠道2</v>
          </cell>
          <cell r="AM60">
            <v>84.5</v>
          </cell>
          <cell r="AN60">
            <v>169</v>
          </cell>
          <cell r="AO60">
            <v>181.8</v>
          </cell>
          <cell r="AP60">
            <v>5</v>
          </cell>
        </row>
        <row r="61">
          <cell r="B61">
            <v>721</v>
          </cell>
          <cell r="C61" t="str">
            <v>补肾系列</v>
          </cell>
          <cell r="D61">
            <v>17</v>
          </cell>
          <cell r="E61">
            <v>22</v>
          </cell>
          <cell r="F61">
            <v>1197.01</v>
          </cell>
          <cell r="G61">
            <v>29</v>
          </cell>
          <cell r="H61" t="str">
            <v>感冒系列</v>
          </cell>
          <cell r="I61">
            <v>36</v>
          </cell>
          <cell r="J61">
            <v>41</v>
          </cell>
          <cell r="K61">
            <v>1404.27</v>
          </cell>
          <cell r="L61">
            <v>52</v>
          </cell>
          <cell r="M61" t="str">
            <v>胃肠道系列</v>
          </cell>
          <cell r="N61">
            <v>44</v>
          </cell>
          <cell r="O61">
            <v>50</v>
          </cell>
          <cell r="P61">
            <v>123.58</v>
          </cell>
          <cell r="Q61">
            <v>5</v>
          </cell>
          <cell r="R61" t="str">
            <v/>
          </cell>
          <cell r="S61">
            <v>2</v>
          </cell>
          <cell r="T61">
            <v>3</v>
          </cell>
          <cell r="U61" t="str">
            <v/>
          </cell>
          <cell r="V61" t="str">
            <v/>
          </cell>
          <cell r="W61" t="str">
            <v>关爱女性系列</v>
          </cell>
          <cell r="X61">
            <v>1</v>
          </cell>
          <cell r="Y61">
            <v>2</v>
          </cell>
          <cell r="Z61">
            <v>540</v>
          </cell>
          <cell r="AA61">
            <v>4</v>
          </cell>
          <cell r="AB61" t="str">
            <v>补钙系列</v>
          </cell>
          <cell r="AC61">
            <v>7</v>
          </cell>
          <cell r="AD61">
            <v>11</v>
          </cell>
          <cell r="AE61">
            <v>3137.59</v>
          </cell>
          <cell r="AF61">
            <v>42</v>
          </cell>
          <cell r="AG61" t="str">
            <v>藿香小</v>
          </cell>
          <cell r="AH61">
            <v>150</v>
          </cell>
          <cell r="AI61">
            <v>225</v>
          </cell>
          <cell r="AJ61">
            <v>1078.8</v>
          </cell>
          <cell r="AK61">
            <v>132</v>
          </cell>
          <cell r="AL61" t="str">
            <v>胃肠道2</v>
          </cell>
          <cell r="AM61">
            <v>84.5</v>
          </cell>
          <cell r="AN61">
            <v>169</v>
          </cell>
          <cell r="AO61">
            <v>39</v>
          </cell>
          <cell r="AP61">
            <v>1</v>
          </cell>
        </row>
        <row r="62">
          <cell r="B62">
            <v>723</v>
          </cell>
          <cell r="C62" t="str">
            <v>补肾系列</v>
          </cell>
          <cell r="D62">
            <v>6</v>
          </cell>
          <cell r="E62">
            <v>9</v>
          </cell>
          <cell r="F62">
            <v>1113.5</v>
          </cell>
          <cell r="G62">
            <v>16</v>
          </cell>
          <cell r="H62" t="str">
            <v>感冒系列</v>
          </cell>
          <cell r="I62">
            <v>25</v>
          </cell>
          <cell r="J62">
            <v>29</v>
          </cell>
          <cell r="K62">
            <v>771.88</v>
          </cell>
          <cell r="L62">
            <v>29</v>
          </cell>
          <cell r="M62" t="str">
            <v>胃肠道系列</v>
          </cell>
          <cell r="N62">
            <v>29</v>
          </cell>
          <cell r="O62">
            <v>32</v>
          </cell>
          <cell r="P62">
            <v>30</v>
          </cell>
          <cell r="Q62">
            <v>1</v>
          </cell>
          <cell r="R62" t="str">
            <v/>
          </cell>
          <cell r="S62">
            <v>1</v>
          </cell>
          <cell r="T62">
            <v>1</v>
          </cell>
          <cell r="U62" t="str">
            <v/>
          </cell>
          <cell r="V62" t="str">
            <v/>
          </cell>
          <cell r="W62" t="str">
            <v>关爱女性系列</v>
          </cell>
          <cell r="X62">
            <v>1</v>
          </cell>
          <cell r="Y62">
            <v>2</v>
          </cell>
          <cell r="Z62">
            <v>260</v>
          </cell>
          <cell r="AA62">
            <v>2</v>
          </cell>
          <cell r="AB62" t="str">
            <v>补钙系列</v>
          </cell>
          <cell r="AC62">
            <v>2</v>
          </cell>
          <cell r="AD62">
            <v>4</v>
          </cell>
          <cell r="AE62">
            <v>3281.01</v>
          </cell>
          <cell r="AF62">
            <v>39</v>
          </cell>
          <cell r="AG62" t="str">
            <v>藿香小</v>
          </cell>
          <cell r="AH62">
            <v>132</v>
          </cell>
          <cell r="AI62">
            <v>198</v>
          </cell>
          <cell r="AJ62">
            <v>252.98</v>
          </cell>
          <cell r="AK62">
            <v>27</v>
          </cell>
          <cell r="AL62" t="str">
            <v>胃肠道2</v>
          </cell>
          <cell r="AM62">
            <v>84.5</v>
          </cell>
          <cell r="AN62">
            <v>169</v>
          </cell>
          <cell r="AO62">
            <v>143.8</v>
          </cell>
          <cell r="AP62">
            <v>3</v>
          </cell>
        </row>
        <row r="63">
          <cell r="B63">
            <v>724</v>
          </cell>
          <cell r="C63" t="str">
            <v>补肾系列</v>
          </cell>
          <cell r="D63">
            <v>20</v>
          </cell>
          <cell r="E63">
            <v>27</v>
          </cell>
          <cell r="F63">
            <v>1287.05</v>
          </cell>
          <cell r="G63">
            <v>22</v>
          </cell>
          <cell r="H63" t="str">
            <v>感冒系列</v>
          </cell>
          <cell r="I63">
            <v>78</v>
          </cell>
          <cell r="J63">
            <v>85</v>
          </cell>
          <cell r="K63">
            <v>1682.48</v>
          </cell>
          <cell r="L63">
            <v>61</v>
          </cell>
          <cell r="M63" t="str">
            <v>胃肠道系列</v>
          </cell>
          <cell r="N63">
            <v>50</v>
          </cell>
          <cell r="O63">
            <v>57</v>
          </cell>
          <cell r="P63">
            <v>185</v>
          </cell>
          <cell r="Q63">
            <v>7</v>
          </cell>
          <cell r="R63" t="str">
            <v>瘦身系列</v>
          </cell>
          <cell r="S63">
            <v>2</v>
          </cell>
          <cell r="T63">
            <v>3</v>
          </cell>
          <cell r="U63">
            <v>1072.01</v>
          </cell>
          <cell r="V63">
            <v>7</v>
          </cell>
          <cell r="W63" t="str">
            <v>关爱女性系列</v>
          </cell>
          <cell r="X63">
            <v>1</v>
          </cell>
          <cell r="Y63">
            <v>2</v>
          </cell>
          <cell r="Z63">
            <v>270</v>
          </cell>
          <cell r="AA63">
            <v>2</v>
          </cell>
          <cell r="AB63" t="str">
            <v>补钙系列</v>
          </cell>
          <cell r="AC63">
            <v>8</v>
          </cell>
          <cell r="AD63">
            <v>12</v>
          </cell>
          <cell r="AE63">
            <v>9064.37</v>
          </cell>
          <cell r="AF63">
            <v>120</v>
          </cell>
          <cell r="AG63" t="str">
            <v>藿香小</v>
          </cell>
          <cell r="AH63">
            <v>366.3</v>
          </cell>
          <cell r="AI63">
            <v>549.45</v>
          </cell>
          <cell r="AJ63">
            <v>128.79</v>
          </cell>
          <cell r="AK63">
            <v>15</v>
          </cell>
          <cell r="AL63" t="str">
            <v>胃肠道2</v>
          </cell>
          <cell r="AM63">
            <v>84.5</v>
          </cell>
          <cell r="AN63">
            <v>169</v>
          </cell>
          <cell r="AO63">
            <v>175.81</v>
          </cell>
          <cell r="AP63">
            <v>4</v>
          </cell>
        </row>
        <row r="64">
          <cell r="B64">
            <v>726</v>
          </cell>
          <cell r="C64" t="str">
            <v>补肾系列</v>
          </cell>
          <cell r="D64">
            <v>27</v>
          </cell>
          <cell r="E64">
            <v>34</v>
          </cell>
          <cell r="F64">
            <v>1516</v>
          </cell>
          <cell r="G64">
            <v>34</v>
          </cell>
          <cell r="H64" t="str">
            <v>感冒系列</v>
          </cell>
          <cell r="I64">
            <v>42</v>
          </cell>
          <cell r="J64">
            <v>49</v>
          </cell>
          <cell r="K64">
            <v>970.82</v>
          </cell>
          <cell r="L64">
            <v>39</v>
          </cell>
          <cell r="M64" t="str">
            <v>胃肠道系列</v>
          </cell>
          <cell r="N64">
            <v>95</v>
          </cell>
          <cell r="O64">
            <v>109</v>
          </cell>
          <cell r="P64">
            <v>25.5</v>
          </cell>
          <cell r="Q64">
            <v>1</v>
          </cell>
          <cell r="R64" t="str">
            <v>瘦身系列</v>
          </cell>
          <cell r="S64">
            <v>1</v>
          </cell>
          <cell r="T64">
            <v>1</v>
          </cell>
          <cell r="U64">
            <v>208</v>
          </cell>
          <cell r="V64">
            <v>1</v>
          </cell>
          <cell r="W64" t="str">
            <v>关爱女性系列</v>
          </cell>
          <cell r="X64">
            <v>1</v>
          </cell>
          <cell r="Y64">
            <v>2</v>
          </cell>
          <cell r="Z64">
            <v>265</v>
          </cell>
          <cell r="AA64">
            <v>2</v>
          </cell>
          <cell r="AB64" t="str">
            <v>补钙系列</v>
          </cell>
          <cell r="AC64">
            <v>7</v>
          </cell>
          <cell r="AD64">
            <v>11</v>
          </cell>
          <cell r="AE64">
            <v>4264</v>
          </cell>
          <cell r="AF64">
            <v>52</v>
          </cell>
          <cell r="AG64" t="str">
            <v>藿香小</v>
          </cell>
          <cell r="AH64">
            <v>588</v>
          </cell>
          <cell r="AI64">
            <v>823.2</v>
          </cell>
          <cell r="AJ64">
            <v>1179.65</v>
          </cell>
          <cell r="AK64">
            <v>146</v>
          </cell>
          <cell r="AL64" t="str">
            <v>胃肠道2</v>
          </cell>
          <cell r="AM64">
            <v>597.6</v>
          </cell>
          <cell r="AN64">
            <v>717.1</v>
          </cell>
          <cell r="AO64">
            <v>617</v>
          </cell>
          <cell r="AP64">
            <v>18</v>
          </cell>
        </row>
        <row r="65">
          <cell r="B65">
            <v>727</v>
          </cell>
          <cell r="C65" t="str">
            <v>补肾系列</v>
          </cell>
          <cell r="D65">
            <v>6</v>
          </cell>
          <cell r="E65">
            <v>11</v>
          </cell>
          <cell r="F65">
            <v>1224</v>
          </cell>
          <cell r="G65">
            <v>18</v>
          </cell>
          <cell r="H65" t="str">
            <v>感冒系列</v>
          </cell>
          <cell r="I65">
            <v>12</v>
          </cell>
          <cell r="J65">
            <v>13</v>
          </cell>
          <cell r="K65">
            <v>696.94</v>
          </cell>
          <cell r="L65">
            <v>26</v>
          </cell>
          <cell r="M65" t="str">
            <v>胃肠道系列</v>
          </cell>
          <cell r="N65">
            <v>32</v>
          </cell>
          <cell r="O65">
            <v>36</v>
          </cell>
          <cell r="P65">
            <v>62</v>
          </cell>
          <cell r="Q65">
            <v>2</v>
          </cell>
          <cell r="R65" t="str">
            <v/>
          </cell>
          <cell r="S65">
            <v>1</v>
          </cell>
          <cell r="T65">
            <v>1</v>
          </cell>
          <cell r="U65" t="str">
            <v/>
          </cell>
          <cell r="V65" t="str">
            <v/>
          </cell>
          <cell r="W65" t="str">
            <v>关爱女性系列</v>
          </cell>
          <cell r="X65">
            <v>3</v>
          </cell>
          <cell r="Y65">
            <v>4</v>
          </cell>
          <cell r="Z65">
            <v>270</v>
          </cell>
          <cell r="AA65">
            <v>2</v>
          </cell>
          <cell r="AB65" t="str">
            <v>补钙系列</v>
          </cell>
          <cell r="AC65">
            <v>1</v>
          </cell>
          <cell r="AD65">
            <v>3</v>
          </cell>
          <cell r="AE65">
            <v>3496.92</v>
          </cell>
          <cell r="AF65">
            <v>37.7</v>
          </cell>
          <cell r="AG65" t="str">
            <v>藿香小</v>
          </cell>
          <cell r="AH65">
            <v>150</v>
          </cell>
          <cell r="AI65">
            <v>225</v>
          </cell>
          <cell r="AJ65">
            <v>183.91</v>
          </cell>
          <cell r="AK65">
            <v>19</v>
          </cell>
          <cell r="AL65" t="str">
            <v>胃肠道2</v>
          </cell>
          <cell r="AM65">
            <v>1339.52</v>
          </cell>
          <cell r="AN65">
            <v>1540.4</v>
          </cell>
          <cell r="AO65">
            <v>418.1</v>
          </cell>
          <cell r="AP65">
            <v>11</v>
          </cell>
        </row>
        <row r="66">
          <cell r="B66">
            <v>730</v>
          </cell>
          <cell r="C66" t="str">
            <v>补肾系列</v>
          </cell>
          <cell r="D66">
            <v>27</v>
          </cell>
          <cell r="E66">
            <v>34</v>
          </cell>
          <cell r="F66">
            <v>2526.51</v>
          </cell>
          <cell r="G66">
            <v>34</v>
          </cell>
          <cell r="H66" t="str">
            <v>感冒系列</v>
          </cell>
          <cell r="I66">
            <v>28</v>
          </cell>
          <cell r="J66">
            <v>33</v>
          </cell>
          <cell r="K66">
            <v>1479.16</v>
          </cell>
          <cell r="L66">
            <v>53</v>
          </cell>
          <cell r="M66" t="str">
            <v>胃肠道系列</v>
          </cell>
          <cell r="N66">
            <v>43</v>
          </cell>
          <cell r="O66">
            <v>50</v>
          </cell>
          <cell r="P66">
            <v>119.5</v>
          </cell>
          <cell r="Q66">
            <v>4</v>
          </cell>
          <cell r="R66" t="str">
            <v>瘦身系列</v>
          </cell>
          <cell r="S66">
            <v>1</v>
          </cell>
          <cell r="T66">
            <v>1</v>
          </cell>
          <cell r="U66">
            <v>2512</v>
          </cell>
          <cell r="V66">
            <v>13</v>
          </cell>
          <cell r="W66" t="str">
            <v>关爱女性系列</v>
          </cell>
          <cell r="X66">
            <v>2</v>
          </cell>
          <cell r="Y66">
            <v>3</v>
          </cell>
          <cell r="Z66">
            <v>378</v>
          </cell>
          <cell r="AA66">
            <v>3</v>
          </cell>
          <cell r="AB66" t="str">
            <v>补钙系列</v>
          </cell>
          <cell r="AC66">
            <v>3</v>
          </cell>
          <cell r="AD66">
            <v>5</v>
          </cell>
          <cell r="AE66">
            <v>6167</v>
          </cell>
          <cell r="AF66">
            <v>66</v>
          </cell>
          <cell r="AG66" t="str">
            <v>藿香小</v>
          </cell>
          <cell r="AH66">
            <v>300</v>
          </cell>
          <cell r="AI66">
            <v>450</v>
          </cell>
          <cell r="AJ66">
            <v>1422.18</v>
          </cell>
          <cell r="AK66">
            <v>163</v>
          </cell>
          <cell r="AL66" t="str">
            <v>胃肠道2</v>
          </cell>
          <cell r="AM66">
            <v>444.51</v>
          </cell>
          <cell r="AN66">
            <v>666.8</v>
          </cell>
          <cell r="AO66">
            <v>399.57</v>
          </cell>
          <cell r="AP66">
            <v>10</v>
          </cell>
        </row>
        <row r="67">
          <cell r="B67">
            <v>732</v>
          </cell>
          <cell r="C67" t="str">
            <v>补肾系列</v>
          </cell>
          <cell r="D67">
            <v>6</v>
          </cell>
          <cell r="E67">
            <v>9</v>
          </cell>
          <cell r="F67">
            <v>1605</v>
          </cell>
          <cell r="G67">
            <v>31</v>
          </cell>
          <cell r="H67" t="str">
            <v>感冒系列</v>
          </cell>
          <cell r="I67">
            <v>16</v>
          </cell>
          <cell r="J67">
            <v>18</v>
          </cell>
          <cell r="K67">
            <v>728.79</v>
          </cell>
          <cell r="L67">
            <v>29</v>
          </cell>
          <cell r="M67" t="str">
            <v>胃肠道系列</v>
          </cell>
          <cell r="N67">
            <v>44</v>
          </cell>
          <cell r="O67">
            <v>50</v>
          </cell>
          <cell r="P67">
            <v>51</v>
          </cell>
          <cell r="Q67">
            <v>2</v>
          </cell>
          <cell r="R67" t="str">
            <v/>
          </cell>
          <cell r="S67">
            <v>1</v>
          </cell>
          <cell r="T67">
            <v>1</v>
          </cell>
          <cell r="U67" t="str">
            <v/>
          </cell>
          <cell r="V67" t="str">
            <v/>
          </cell>
          <cell r="W67" t="str">
            <v>关爱女性系列</v>
          </cell>
          <cell r="X67">
            <v>1</v>
          </cell>
          <cell r="Y67">
            <v>2</v>
          </cell>
          <cell r="Z67">
            <v>265</v>
          </cell>
          <cell r="AA67">
            <v>2</v>
          </cell>
          <cell r="AB67" t="str">
            <v>补钙系列</v>
          </cell>
          <cell r="AC67">
            <v>1</v>
          </cell>
          <cell r="AD67">
            <v>3</v>
          </cell>
          <cell r="AE67">
            <v>2912</v>
          </cell>
          <cell r="AF67">
            <v>37</v>
          </cell>
          <cell r="AG67" t="str">
            <v>藿香小</v>
          </cell>
          <cell r="AH67">
            <v>558</v>
          </cell>
          <cell r="AI67">
            <v>781.2</v>
          </cell>
          <cell r="AJ67">
            <v>1418.2</v>
          </cell>
          <cell r="AK67">
            <v>168</v>
          </cell>
          <cell r="AL67" t="str">
            <v>胃肠道2</v>
          </cell>
          <cell r="AM67">
            <v>952.02</v>
          </cell>
          <cell r="AN67">
            <v>1142.4</v>
          </cell>
          <cell r="AO67">
            <v>109.96</v>
          </cell>
          <cell r="AP67">
            <v>3</v>
          </cell>
        </row>
        <row r="68">
          <cell r="B68">
            <v>733</v>
          </cell>
          <cell r="C68" t="str">
            <v>补肾系列</v>
          </cell>
          <cell r="D68">
            <v>6</v>
          </cell>
          <cell r="E68">
            <v>9</v>
          </cell>
          <cell r="F68">
            <v>901.52</v>
          </cell>
          <cell r="G68">
            <v>25</v>
          </cell>
          <cell r="H68" t="str">
            <v>感冒系列</v>
          </cell>
          <cell r="I68">
            <v>7</v>
          </cell>
          <cell r="J68">
            <v>7</v>
          </cell>
          <cell r="K68">
            <v>395.77</v>
          </cell>
          <cell r="L68">
            <v>15</v>
          </cell>
          <cell r="M68" t="str">
            <v>胃肠道系列</v>
          </cell>
          <cell r="N68">
            <v>21</v>
          </cell>
          <cell r="O68">
            <v>22</v>
          </cell>
          <cell r="P68">
            <v>357</v>
          </cell>
          <cell r="Q68">
            <v>12</v>
          </cell>
          <cell r="R68" t="str">
            <v>瘦身系列</v>
          </cell>
          <cell r="S68">
            <v>1</v>
          </cell>
          <cell r="T68">
            <v>1</v>
          </cell>
          <cell r="U68">
            <v>288.01</v>
          </cell>
          <cell r="V68">
            <v>2</v>
          </cell>
          <cell r="W68" t="str">
            <v/>
          </cell>
          <cell r="X68">
            <v>1</v>
          </cell>
          <cell r="Y68">
            <v>2</v>
          </cell>
          <cell r="Z68" t="str">
            <v/>
          </cell>
          <cell r="AA68" t="str">
            <v/>
          </cell>
          <cell r="AB68" t="str">
            <v>补钙系列</v>
          </cell>
          <cell r="AC68">
            <v>2</v>
          </cell>
          <cell r="AD68">
            <v>4</v>
          </cell>
          <cell r="AE68">
            <v>2871.37</v>
          </cell>
          <cell r="AF68">
            <v>36</v>
          </cell>
          <cell r="AG68" t="str">
            <v>藿香小</v>
          </cell>
          <cell r="AH68">
            <v>100</v>
          </cell>
          <cell r="AI68">
            <v>150</v>
          </cell>
          <cell r="AJ68">
            <v>185.23</v>
          </cell>
          <cell r="AK68">
            <v>23</v>
          </cell>
          <cell r="AL68" t="str">
            <v>胃肠道2</v>
          </cell>
          <cell r="AM68">
            <v>84.5</v>
          </cell>
          <cell r="AN68">
            <v>169</v>
          </cell>
          <cell r="AO68">
            <v>257.05</v>
          </cell>
          <cell r="AP68">
            <v>7</v>
          </cell>
        </row>
        <row r="69">
          <cell r="B69">
            <v>737</v>
          </cell>
          <cell r="C69" t="str">
            <v>补肾系列</v>
          </cell>
          <cell r="D69">
            <v>17</v>
          </cell>
          <cell r="E69">
            <v>22</v>
          </cell>
          <cell r="F69">
            <v>696.5</v>
          </cell>
          <cell r="G69">
            <v>15</v>
          </cell>
          <cell r="H69" t="str">
            <v>感冒系列</v>
          </cell>
          <cell r="I69">
            <v>35</v>
          </cell>
          <cell r="J69">
            <v>40</v>
          </cell>
          <cell r="K69">
            <v>1858.91</v>
          </cell>
          <cell r="L69">
            <v>70</v>
          </cell>
          <cell r="M69" t="str">
            <v>胃肠道系列</v>
          </cell>
          <cell r="N69">
            <v>76</v>
          </cell>
          <cell r="O69">
            <v>86</v>
          </cell>
          <cell r="P69">
            <v>650.23</v>
          </cell>
          <cell r="Q69">
            <v>22</v>
          </cell>
          <cell r="R69" t="str">
            <v>瘦身系列</v>
          </cell>
          <cell r="S69">
            <v>4</v>
          </cell>
          <cell r="T69">
            <v>5</v>
          </cell>
          <cell r="U69">
            <v>1637</v>
          </cell>
          <cell r="V69">
            <v>7</v>
          </cell>
          <cell r="W69" t="str">
            <v>关爱女性系列</v>
          </cell>
          <cell r="X69">
            <v>6</v>
          </cell>
          <cell r="Y69">
            <v>9</v>
          </cell>
          <cell r="Z69">
            <v>270</v>
          </cell>
          <cell r="AA69">
            <v>2</v>
          </cell>
          <cell r="AB69" t="str">
            <v>补钙系列</v>
          </cell>
          <cell r="AC69">
            <v>6</v>
          </cell>
          <cell r="AD69">
            <v>9</v>
          </cell>
          <cell r="AE69">
            <v>4198</v>
          </cell>
          <cell r="AF69">
            <v>47</v>
          </cell>
          <cell r="AG69" t="str">
            <v>藿香小</v>
          </cell>
          <cell r="AH69">
            <v>198</v>
          </cell>
          <cell r="AI69">
            <v>297</v>
          </cell>
          <cell r="AJ69">
            <v>271.97</v>
          </cell>
          <cell r="AK69">
            <v>34</v>
          </cell>
          <cell r="AL69" t="str">
            <v>胃肠道2</v>
          </cell>
          <cell r="AM69">
            <v>86</v>
          </cell>
          <cell r="AN69">
            <v>172</v>
          </cell>
          <cell r="AO69">
            <v>443.6</v>
          </cell>
          <cell r="AP69">
            <v>8</v>
          </cell>
        </row>
        <row r="70">
          <cell r="B70">
            <v>738</v>
          </cell>
          <cell r="C70" t="str">
            <v>补肾系列</v>
          </cell>
          <cell r="D70">
            <v>6</v>
          </cell>
          <cell r="E70">
            <v>9</v>
          </cell>
          <cell r="F70">
            <v>1338.51</v>
          </cell>
          <cell r="G70">
            <v>22</v>
          </cell>
          <cell r="H70" t="str">
            <v>感冒系列</v>
          </cell>
          <cell r="I70">
            <v>28</v>
          </cell>
          <cell r="J70">
            <v>33</v>
          </cell>
          <cell r="K70">
            <v>437</v>
          </cell>
          <cell r="L70">
            <v>17</v>
          </cell>
          <cell r="M70" t="str">
            <v/>
          </cell>
          <cell r="N70">
            <v>48</v>
          </cell>
          <cell r="O70">
            <v>55</v>
          </cell>
          <cell r="P70" t="str">
            <v/>
          </cell>
          <cell r="Q70" t="str">
            <v/>
          </cell>
          <cell r="R70" t="str">
            <v/>
          </cell>
          <cell r="S70">
            <v>1</v>
          </cell>
          <cell r="T70">
            <v>1</v>
          </cell>
          <cell r="U70" t="str">
            <v/>
          </cell>
          <cell r="V70" t="str">
            <v/>
          </cell>
          <cell r="W70" t="str">
            <v>关爱女性系列</v>
          </cell>
          <cell r="X70">
            <v>1</v>
          </cell>
          <cell r="Y70">
            <v>2</v>
          </cell>
          <cell r="Z70">
            <v>127</v>
          </cell>
          <cell r="AA70">
            <v>1</v>
          </cell>
          <cell r="AB70" t="str">
            <v>补钙系列</v>
          </cell>
          <cell r="AC70">
            <v>6</v>
          </cell>
          <cell r="AD70">
            <v>9</v>
          </cell>
          <cell r="AE70">
            <v>2191.04</v>
          </cell>
          <cell r="AF70">
            <v>31</v>
          </cell>
          <cell r="AG70" t="str">
            <v>藿香小</v>
          </cell>
          <cell r="AH70">
            <v>100</v>
          </cell>
          <cell r="AI70">
            <v>150</v>
          </cell>
          <cell r="AJ70">
            <v>173.36</v>
          </cell>
          <cell r="AK70">
            <v>19</v>
          </cell>
          <cell r="AL70" t="str">
            <v>胃肠道2</v>
          </cell>
          <cell r="AM70">
            <v>84.5</v>
          </cell>
          <cell r="AN70">
            <v>169</v>
          </cell>
          <cell r="AO70">
            <v>163</v>
          </cell>
          <cell r="AP70">
            <v>3</v>
          </cell>
        </row>
        <row r="71">
          <cell r="B71">
            <v>740</v>
          </cell>
          <cell r="C71" t="str">
            <v>补肾系列</v>
          </cell>
          <cell r="D71">
            <v>6</v>
          </cell>
          <cell r="E71">
            <v>9</v>
          </cell>
          <cell r="F71">
            <v>2704.99</v>
          </cell>
          <cell r="G71">
            <v>35</v>
          </cell>
          <cell r="H71" t="str">
            <v>感冒系列</v>
          </cell>
          <cell r="I71">
            <v>31</v>
          </cell>
          <cell r="J71">
            <v>35</v>
          </cell>
          <cell r="K71">
            <v>825.27</v>
          </cell>
          <cell r="L71">
            <v>30</v>
          </cell>
          <cell r="M71" t="str">
            <v>胃肠道系列</v>
          </cell>
          <cell r="N71">
            <v>31</v>
          </cell>
          <cell r="O71">
            <v>35</v>
          </cell>
          <cell r="P71">
            <v>24</v>
          </cell>
          <cell r="Q71">
            <v>1</v>
          </cell>
          <cell r="R71" t="str">
            <v>瘦身系列</v>
          </cell>
          <cell r="S71">
            <v>4</v>
          </cell>
          <cell r="T71">
            <v>5</v>
          </cell>
          <cell r="U71">
            <v>576</v>
          </cell>
          <cell r="V71">
            <v>4</v>
          </cell>
          <cell r="W71" t="str">
            <v/>
          </cell>
          <cell r="X71">
            <v>1</v>
          </cell>
          <cell r="Y71">
            <v>2</v>
          </cell>
          <cell r="Z71" t="str">
            <v/>
          </cell>
          <cell r="AA71" t="str">
            <v/>
          </cell>
          <cell r="AB71" t="str">
            <v>补钙系列</v>
          </cell>
          <cell r="AC71">
            <v>2</v>
          </cell>
          <cell r="AD71">
            <v>4</v>
          </cell>
          <cell r="AE71">
            <v>6805.96</v>
          </cell>
          <cell r="AF71">
            <v>91</v>
          </cell>
          <cell r="AG71" t="str">
            <v>藿香小</v>
          </cell>
          <cell r="AH71">
            <v>198</v>
          </cell>
          <cell r="AI71">
            <v>297</v>
          </cell>
          <cell r="AJ71">
            <v>290.56</v>
          </cell>
          <cell r="AK71">
            <v>37</v>
          </cell>
          <cell r="AL71" t="str">
            <v>胃肠道2</v>
          </cell>
          <cell r="AM71">
            <v>1338.04</v>
          </cell>
          <cell r="AN71">
            <v>1538.7</v>
          </cell>
          <cell r="AO71">
            <v>65</v>
          </cell>
          <cell r="AP71">
            <v>1</v>
          </cell>
        </row>
        <row r="72">
          <cell r="B72">
            <v>741</v>
          </cell>
          <cell r="C72" t="str">
            <v>补肾系列</v>
          </cell>
          <cell r="D72">
            <v>6</v>
          </cell>
          <cell r="E72">
            <v>9</v>
          </cell>
          <cell r="F72">
            <v>1322.11</v>
          </cell>
          <cell r="G72">
            <v>22</v>
          </cell>
          <cell r="H72" t="str">
            <v>感冒系列</v>
          </cell>
          <cell r="I72">
            <v>21</v>
          </cell>
          <cell r="J72">
            <v>23</v>
          </cell>
          <cell r="K72">
            <v>641.4</v>
          </cell>
          <cell r="L72">
            <v>24</v>
          </cell>
          <cell r="M72" t="str">
            <v>胃肠道系列</v>
          </cell>
          <cell r="N72">
            <v>27</v>
          </cell>
          <cell r="O72">
            <v>29</v>
          </cell>
          <cell r="P72">
            <v>90</v>
          </cell>
          <cell r="Q72">
            <v>3</v>
          </cell>
          <cell r="R72" t="str">
            <v>瘦身系列</v>
          </cell>
          <cell r="S72">
            <v>1</v>
          </cell>
          <cell r="T72">
            <v>1</v>
          </cell>
          <cell r="U72">
            <v>288.01</v>
          </cell>
          <cell r="V72">
            <v>2</v>
          </cell>
          <cell r="W72" t="str">
            <v/>
          </cell>
          <cell r="X72">
            <v>2</v>
          </cell>
          <cell r="Y72">
            <v>3</v>
          </cell>
          <cell r="Z72" t="str">
            <v/>
          </cell>
          <cell r="AA72" t="str">
            <v/>
          </cell>
          <cell r="AB72" t="str">
            <v>补钙系列</v>
          </cell>
          <cell r="AC72">
            <v>2</v>
          </cell>
          <cell r="AD72">
            <v>4</v>
          </cell>
          <cell r="AE72">
            <v>1590.04</v>
          </cell>
          <cell r="AF72">
            <v>30</v>
          </cell>
          <cell r="AG72" t="str">
            <v>藿香小</v>
          </cell>
          <cell r="AH72">
            <v>100</v>
          </cell>
          <cell r="AI72">
            <v>150</v>
          </cell>
          <cell r="AJ72">
            <v>46.86</v>
          </cell>
          <cell r="AK72">
            <v>5</v>
          </cell>
          <cell r="AL72" t="str">
            <v>胃肠道2</v>
          </cell>
          <cell r="AM72">
            <v>84.5</v>
          </cell>
          <cell r="AN72">
            <v>169</v>
          </cell>
          <cell r="AO72">
            <v>72.15</v>
          </cell>
          <cell r="AP72">
            <v>2</v>
          </cell>
        </row>
        <row r="73">
          <cell r="B73">
            <v>742</v>
          </cell>
          <cell r="C73" t="str">
            <v>补肾系列</v>
          </cell>
          <cell r="D73">
            <v>27</v>
          </cell>
          <cell r="E73">
            <v>34</v>
          </cell>
          <cell r="F73">
            <v>1659.03</v>
          </cell>
          <cell r="G73">
            <v>22</v>
          </cell>
          <cell r="H73" t="str">
            <v>感冒系列</v>
          </cell>
          <cell r="I73">
            <v>55</v>
          </cell>
          <cell r="J73">
            <v>63</v>
          </cell>
          <cell r="K73">
            <v>1952.75</v>
          </cell>
          <cell r="L73">
            <v>71</v>
          </cell>
          <cell r="M73" t="str">
            <v>胃肠道系列</v>
          </cell>
          <cell r="N73">
            <v>30</v>
          </cell>
          <cell r="O73">
            <v>33</v>
          </cell>
          <cell r="P73">
            <v>160</v>
          </cell>
          <cell r="Q73">
            <v>5</v>
          </cell>
          <cell r="R73" t="str">
            <v>瘦身系列</v>
          </cell>
          <cell r="S73">
            <v>1</v>
          </cell>
          <cell r="T73">
            <v>1</v>
          </cell>
          <cell r="U73">
            <v>1728</v>
          </cell>
          <cell r="V73">
            <v>10</v>
          </cell>
          <cell r="W73" t="str">
            <v>关爱女性系列</v>
          </cell>
          <cell r="X73">
            <v>1</v>
          </cell>
          <cell r="Y73">
            <v>2</v>
          </cell>
          <cell r="Z73">
            <v>1215</v>
          </cell>
          <cell r="AA73">
            <v>9</v>
          </cell>
          <cell r="AB73" t="str">
            <v>补钙系列</v>
          </cell>
          <cell r="AC73">
            <v>7</v>
          </cell>
          <cell r="AD73">
            <v>11</v>
          </cell>
          <cell r="AE73">
            <v>1033</v>
          </cell>
          <cell r="AF73">
            <v>12</v>
          </cell>
          <cell r="AG73" t="str">
            <v>藿香小</v>
          </cell>
          <cell r="AH73">
            <v>300</v>
          </cell>
          <cell r="AI73">
            <v>450</v>
          </cell>
          <cell r="AJ73">
            <v>9.9</v>
          </cell>
          <cell r="AK73">
            <v>1</v>
          </cell>
          <cell r="AL73" t="str">
            <v>胃肠道2</v>
          </cell>
          <cell r="AM73">
            <v>168</v>
          </cell>
          <cell r="AN73">
            <v>252</v>
          </cell>
          <cell r="AO73">
            <v>511.8</v>
          </cell>
          <cell r="AP73">
            <v>11</v>
          </cell>
        </row>
        <row r="74">
          <cell r="B74">
            <v>743</v>
          </cell>
          <cell r="C74" t="str">
            <v>补肾系列</v>
          </cell>
          <cell r="D74">
            <v>6</v>
          </cell>
          <cell r="E74">
            <v>9</v>
          </cell>
          <cell r="F74">
            <v>1055.93</v>
          </cell>
          <cell r="G74">
            <v>16</v>
          </cell>
          <cell r="H74" t="str">
            <v>感冒系列</v>
          </cell>
          <cell r="I74">
            <v>36</v>
          </cell>
          <cell r="J74">
            <v>41</v>
          </cell>
          <cell r="K74">
            <v>894.37</v>
          </cell>
          <cell r="L74">
            <v>34</v>
          </cell>
          <cell r="M74" t="str">
            <v>胃肠道系列</v>
          </cell>
          <cell r="N74">
            <v>27</v>
          </cell>
          <cell r="O74">
            <v>29</v>
          </cell>
          <cell r="P74">
            <v>62</v>
          </cell>
          <cell r="Q74">
            <v>2</v>
          </cell>
          <cell r="R74" t="str">
            <v>瘦身系列</v>
          </cell>
          <cell r="S74">
            <v>3</v>
          </cell>
          <cell r="T74">
            <v>4</v>
          </cell>
          <cell r="U74">
            <v>576</v>
          </cell>
          <cell r="V74">
            <v>3</v>
          </cell>
          <cell r="W74" t="str">
            <v>关爱女性系列</v>
          </cell>
          <cell r="X74">
            <v>1</v>
          </cell>
          <cell r="Y74">
            <v>2</v>
          </cell>
          <cell r="Z74">
            <v>135</v>
          </cell>
          <cell r="AA74">
            <v>1</v>
          </cell>
          <cell r="AB74" t="str">
            <v>补钙系列</v>
          </cell>
          <cell r="AC74">
            <v>1</v>
          </cell>
          <cell r="AD74">
            <v>3</v>
          </cell>
          <cell r="AE74">
            <v>5575.02</v>
          </cell>
          <cell r="AF74">
            <v>73</v>
          </cell>
          <cell r="AG74" t="str">
            <v>藿香小</v>
          </cell>
          <cell r="AH74">
            <v>100</v>
          </cell>
          <cell r="AI74">
            <v>150</v>
          </cell>
          <cell r="AJ74">
            <v>154.53</v>
          </cell>
          <cell r="AK74">
            <v>21</v>
          </cell>
          <cell r="AL74" t="str">
            <v>胃肠道2</v>
          </cell>
          <cell r="AM74">
            <v>84.5</v>
          </cell>
          <cell r="AN74">
            <v>169</v>
          </cell>
          <cell r="AO74">
            <v>494.8</v>
          </cell>
          <cell r="AP74">
            <v>12</v>
          </cell>
        </row>
        <row r="75">
          <cell r="B75">
            <v>744</v>
          </cell>
          <cell r="C75" t="str">
            <v>补肾系列</v>
          </cell>
          <cell r="D75">
            <v>20</v>
          </cell>
          <cell r="E75">
            <v>27</v>
          </cell>
          <cell r="F75">
            <v>1184.5</v>
          </cell>
          <cell r="G75">
            <v>22</v>
          </cell>
          <cell r="H75" t="str">
            <v>感冒系列</v>
          </cell>
          <cell r="I75">
            <v>31</v>
          </cell>
          <cell r="J75">
            <v>35</v>
          </cell>
          <cell r="K75">
            <v>1991.27</v>
          </cell>
          <cell r="L75">
            <v>72</v>
          </cell>
          <cell r="M75" t="str">
            <v>胃肠道系列</v>
          </cell>
          <cell r="N75">
            <v>50</v>
          </cell>
          <cell r="O75">
            <v>57</v>
          </cell>
          <cell r="P75">
            <v>219.67</v>
          </cell>
          <cell r="Q75">
            <v>8</v>
          </cell>
          <cell r="R75" t="str">
            <v>瘦身系列</v>
          </cell>
          <cell r="S75">
            <v>4</v>
          </cell>
          <cell r="T75">
            <v>5</v>
          </cell>
          <cell r="U75">
            <v>576.1</v>
          </cell>
          <cell r="V75">
            <v>3</v>
          </cell>
          <cell r="W75" t="str">
            <v>关爱女性系列</v>
          </cell>
          <cell r="X75">
            <v>1</v>
          </cell>
          <cell r="Y75">
            <v>2</v>
          </cell>
          <cell r="Z75">
            <v>259.5</v>
          </cell>
          <cell r="AA75">
            <v>2</v>
          </cell>
          <cell r="AB75" t="str">
            <v>补钙系列</v>
          </cell>
          <cell r="AC75">
            <v>6</v>
          </cell>
          <cell r="AD75">
            <v>9</v>
          </cell>
          <cell r="AE75">
            <v>2056.1</v>
          </cell>
          <cell r="AF75">
            <v>26</v>
          </cell>
          <cell r="AG75" t="str">
            <v>藿香小</v>
          </cell>
          <cell r="AH75">
            <v>300</v>
          </cell>
          <cell r="AI75">
            <v>450</v>
          </cell>
          <cell r="AJ75">
            <v>34015.77</v>
          </cell>
          <cell r="AK75">
            <v>4534</v>
          </cell>
          <cell r="AL75" t="str">
            <v>胃肠道2</v>
          </cell>
          <cell r="AM75">
            <v>168</v>
          </cell>
          <cell r="AN75">
            <v>252</v>
          </cell>
          <cell r="AO75">
            <v>111.95</v>
          </cell>
          <cell r="AP75">
            <v>3</v>
          </cell>
        </row>
        <row r="76">
          <cell r="B76">
            <v>745</v>
          </cell>
          <cell r="C76" t="str">
            <v>补肾系列</v>
          </cell>
          <cell r="D76">
            <v>17</v>
          </cell>
          <cell r="E76">
            <v>22</v>
          </cell>
          <cell r="F76">
            <v>1016.4</v>
          </cell>
          <cell r="G76">
            <v>19</v>
          </cell>
          <cell r="H76" t="str">
            <v>感冒系列</v>
          </cell>
          <cell r="I76">
            <v>45</v>
          </cell>
          <cell r="J76">
            <v>52</v>
          </cell>
          <cell r="K76">
            <v>952.92</v>
          </cell>
          <cell r="L76">
            <v>36</v>
          </cell>
          <cell r="M76" t="str">
            <v>胃肠道系列</v>
          </cell>
          <cell r="N76">
            <v>67</v>
          </cell>
          <cell r="O76">
            <v>78</v>
          </cell>
          <cell r="P76">
            <v>484</v>
          </cell>
          <cell r="Q76">
            <v>18</v>
          </cell>
          <cell r="R76" t="str">
            <v/>
          </cell>
          <cell r="S76">
            <v>2</v>
          </cell>
          <cell r="T76">
            <v>3</v>
          </cell>
          <cell r="U76" t="str">
            <v/>
          </cell>
          <cell r="V76" t="str">
            <v/>
          </cell>
          <cell r="W76" t="str">
            <v>关爱女性系列</v>
          </cell>
          <cell r="X76">
            <v>1</v>
          </cell>
          <cell r="Y76">
            <v>2</v>
          </cell>
          <cell r="Z76">
            <v>270</v>
          </cell>
          <cell r="AA76">
            <v>2</v>
          </cell>
          <cell r="AB76" t="str">
            <v>补钙系列</v>
          </cell>
          <cell r="AC76">
            <v>1</v>
          </cell>
          <cell r="AD76">
            <v>3</v>
          </cell>
          <cell r="AE76">
            <v>1500.77</v>
          </cell>
          <cell r="AF76">
            <v>20</v>
          </cell>
          <cell r="AG76" t="str">
            <v>藿香小</v>
          </cell>
          <cell r="AH76">
            <v>150</v>
          </cell>
          <cell r="AI76">
            <v>225</v>
          </cell>
          <cell r="AJ76">
            <v>65.5</v>
          </cell>
          <cell r="AK76">
            <v>9</v>
          </cell>
          <cell r="AL76" t="str">
            <v>胃肠道2</v>
          </cell>
          <cell r="AM76">
            <v>84.5</v>
          </cell>
          <cell r="AN76">
            <v>169</v>
          </cell>
          <cell r="AO76">
            <v>469.35</v>
          </cell>
          <cell r="AP76">
            <v>13</v>
          </cell>
        </row>
        <row r="77">
          <cell r="B77">
            <v>746</v>
          </cell>
          <cell r="C77" t="str">
            <v>补肾系列</v>
          </cell>
          <cell r="D77">
            <v>17</v>
          </cell>
          <cell r="E77">
            <v>22</v>
          </cell>
          <cell r="F77">
            <v>821.4</v>
          </cell>
          <cell r="G77">
            <v>20</v>
          </cell>
          <cell r="H77" t="str">
            <v>感冒系列</v>
          </cell>
          <cell r="I77">
            <v>15</v>
          </cell>
          <cell r="J77">
            <v>17</v>
          </cell>
          <cell r="K77">
            <v>1567.57</v>
          </cell>
          <cell r="L77">
            <v>59</v>
          </cell>
          <cell r="M77" t="str">
            <v>胃肠道系列</v>
          </cell>
          <cell r="N77">
            <v>47</v>
          </cell>
          <cell r="O77">
            <v>53</v>
          </cell>
          <cell r="P77">
            <v>465.92</v>
          </cell>
          <cell r="Q77">
            <v>16</v>
          </cell>
          <cell r="R77" t="str">
            <v>瘦身系列</v>
          </cell>
          <cell r="S77">
            <v>2</v>
          </cell>
          <cell r="T77">
            <v>3</v>
          </cell>
          <cell r="U77">
            <v>416</v>
          </cell>
          <cell r="V77">
            <v>2</v>
          </cell>
          <cell r="W77" t="str">
            <v>关爱女性系列</v>
          </cell>
          <cell r="X77">
            <v>1</v>
          </cell>
          <cell r="Y77">
            <v>2</v>
          </cell>
          <cell r="Z77">
            <v>405</v>
          </cell>
          <cell r="AA77">
            <v>3</v>
          </cell>
          <cell r="AB77" t="str">
            <v>补钙系列</v>
          </cell>
          <cell r="AC77">
            <v>1</v>
          </cell>
          <cell r="AD77">
            <v>3</v>
          </cell>
          <cell r="AE77">
            <v>11349.35</v>
          </cell>
          <cell r="AF77">
            <v>131</v>
          </cell>
          <cell r="AG77" t="str">
            <v>藿香小</v>
          </cell>
          <cell r="AH77">
            <v>150</v>
          </cell>
          <cell r="AI77">
            <v>225</v>
          </cell>
          <cell r="AJ77">
            <v>152.85</v>
          </cell>
          <cell r="AK77">
            <v>19</v>
          </cell>
          <cell r="AL77" t="str">
            <v>胃肠道2</v>
          </cell>
          <cell r="AM77">
            <v>84.5</v>
          </cell>
          <cell r="AN77">
            <v>169</v>
          </cell>
          <cell r="AO77">
            <v>280.32</v>
          </cell>
          <cell r="AP77">
            <v>7</v>
          </cell>
        </row>
        <row r="78">
          <cell r="B78">
            <v>747</v>
          </cell>
          <cell r="C78" t="str">
            <v>补肾系列</v>
          </cell>
          <cell r="D78">
            <v>6</v>
          </cell>
          <cell r="E78">
            <v>9</v>
          </cell>
          <cell r="F78">
            <v>1116.32</v>
          </cell>
          <cell r="G78">
            <v>26</v>
          </cell>
          <cell r="H78" t="str">
            <v>感冒系列</v>
          </cell>
          <cell r="I78">
            <v>10</v>
          </cell>
          <cell r="J78">
            <v>10</v>
          </cell>
          <cell r="K78">
            <v>261.48</v>
          </cell>
          <cell r="L78">
            <v>10</v>
          </cell>
          <cell r="M78" t="str">
            <v>胃肠道系列</v>
          </cell>
          <cell r="N78">
            <v>27</v>
          </cell>
          <cell r="O78">
            <v>29</v>
          </cell>
          <cell r="P78">
            <v>30</v>
          </cell>
          <cell r="Q78">
            <v>1</v>
          </cell>
          <cell r="R78" t="str">
            <v>瘦身系列</v>
          </cell>
          <cell r="S78">
            <v>1</v>
          </cell>
          <cell r="T78">
            <v>1</v>
          </cell>
          <cell r="U78">
            <v>864</v>
          </cell>
          <cell r="V78">
            <v>5</v>
          </cell>
          <cell r="W78" t="str">
            <v>关爱女性系列</v>
          </cell>
          <cell r="X78">
            <v>2</v>
          </cell>
          <cell r="Y78">
            <v>3</v>
          </cell>
          <cell r="Z78">
            <v>249.5</v>
          </cell>
          <cell r="AA78">
            <v>2</v>
          </cell>
          <cell r="AB78" t="str">
            <v>补钙系列</v>
          </cell>
          <cell r="AC78">
            <v>10</v>
          </cell>
          <cell r="AD78">
            <v>15</v>
          </cell>
          <cell r="AE78">
            <v>2018</v>
          </cell>
          <cell r="AF78">
            <v>25</v>
          </cell>
          <cell r="AG78" t="str">
            <v>藿香小</v>
          </cell>
          <cell r="AH78">
            <v>910.5</v>
          </cell>
          <cell r="AI78">
            <v>1274.7</v>
          </cell>
          <cell r="AJ78">
            <v>247.26</v>
          </cell>
          <cell r="AK78">
            <v>29</v>
          </cell>
          <cell r="AL78" t="str">
            <v>胃肠道2</v>
          </cell>
          <cell r="AM78">
            <v>84.5</v>
          </cell>
          <cell r="AN78">
            <v>169</v>
          </cell>
          <cell r="AO78">
            <v>156</v>
          </cell>
          <cell r="AP78">
            <v>4</v>
          </cell>
        </row>
        <row r="79">
          <cell r="B79">
            <v>748</v>
          </cell>
          <cell r="C79" t="str">
            <v>补肾系列</v>
          </cell>
          <cell r="D79">
            <v>6</v>
          </cell>
          <cell r="E79">
            <v>9</v>
          </cell>
          <cell r="F79">
            <v>1048.5</v>
          </cell>
          <cell r="G79">
            <v>25</v>
          </cell>
          <cell r="H79" t="str">
            <v>感冒系列</v>
          </cell>
          <cell r="I79">
            <v>21</v>
          </cell>
          <cell r="J79">
            <v>24</v>
          </cell>
          <cell r="K79">
            <v>554.57</v>
          </cell>
          <cell r="L79">
            <v>21</v>
          </cell>
          <cell r="M79" t="str">
            <v>胃肠道系列</v>
          </cell>
          <cell r="N79">
            <v>14</v>
          </cell>
          <cell r="O79">
            <v>13</v>
          </cell>
          <cell r="P79">
            <v>1356</v>
          </cell>
          <cell r="Q79">
            <v>49</v>
          </cell>
          <cell r="R79" t="str">
            <v>瘦身系列</v>
          </cell>
          <cell r="S79">
            <v>2</v>
          </cell>
          <cell r="T79">
            <v>3</v>
          </cell>
          <cell r="U79">
            <v>576</v>
          </cell>
          <cell r="V79">
            <v>3</v>
          </cell>
          <cell r="W79" t="str">
            <v>关爱女性系列</v>
          </cell>
          <cell r="X79">
            <v>1</v>
          </cell>
          <cell r="Y79">
            <v>2</v>
          </cell>
          <cell r="Z79">
            <v>270</v>
          </cell>
          <cell r="AA79">
            <v>2</v>
          </cell>
          <cell r="AB79" t="str">
            <v>补钙系列</v>
          </cell>
          <cell r="AC79">
            <v>7</v>
          </cell>
          <cell r="AD79">
            <v>11</v>
          </cell>
          <cell r="AE79">
            <v>6295.51</v>
          </cell>
          <cell r="AF79">
            <v>88</v>
          </cell>
          <cell r="AG79" t="str">
            <v>藿香小</v>
          </cell>
          <cell r="AH79">
            <v>264</v>
          </cell>
          <cell r="AI79">
            <v>396</v>
          </cell>
          <cell r="AJ79">
            <v>163.09</v>
          </cell>
          <cell r="AK79">
            <v>19</v>
          </cell>
          <cell r="AL79" t="str">
            <v/>
          </cell>
          <cell r="AM79">
            <v>169</v>
          </cell>
          <cell r="AN79">
            <v>253.5</v>
          </cell>
          <cell r="AO79" t="str">
            <v/>
          </cell>
          <cell r="AP79" t="str">
            <v/>
          </cell>
        </row>
        <row r="80">
          <cell r="B80">
            <v>750</v>
          </cell>
          <cell r="C80" t="str">
            <v>补肾系列</v>
          </cell>
          <cell r="D80">
            <v>27</v>
          </cell>
          <cell r="E80">
            <v>35</v>
          </cell>
          <cell r="F80">
            <v>3811.33</v>
          </cell>
          <cell r="G80">
            <v>66</v>
          </cell>
          <cell r="H80" t="str">
            <v>感冒系列</v>
          </cell>
          <cell r="I80">
            <v>78</v>
          </cell>
          <cell r="J80">
            <v>85</v>
          </cell>
          <cell r="K80">
            <v>9723.21</v>
          </cell>
          <cell r="L80">
            <v>359</v>
          </cell>
          <cell r="M80" t="str">
            <v>胃肠道系列</v>
          </cell>
          <cell r="N80">
            <v>84</v>
          </cell>
          <cell r="O80">
            <v>96</v>
          </cell>
          <cell r="P80">
            <v>888.72</v>
          </cell>
          <cell r="Q80">
            <v>31</v>
          </cell>
          <cell r="R80" t="str">
            <v>瘦身系列</v>
          </cell>
          <cell r="S80">
            <v>16</v>
          </cell>
          <cell r="T80">
            <v>20</v>
          </cell>
          <cell r="U80">
            <v>2304</v>
          </cell>
          <cell r="V80">
            <v>12</v>
          </cell>
          <cell r="W80" t="str">
            <v>关爱女性系列</v>
          </cell>
          <cell r="X80">
            <v>5</v>
          </cell>
          <cell r="Y80">
            <v>7</v>
          </cell>
          <cell r="Z80">
            <v>2299.99</v>
          </cell>
          <cell r="AA80">
            <v>18</v>
          </cell>
          <cell r="AB80" t="str">
            <v>补钙系列</v>
          </cell>
          <cell r="AC80">
            <v>24</v>
          </cell>
          <cell r="AD80">
            <v>31</v>
          </cell>
          <cell r="AE80">
            <v>14372.01</v>
          </cell>
          <cell r="AF80">
            <v>154</v>
          </cell>
          <cell r="AG80" t="str">
            <v>藿香小</v>
          </cell>
          <cell r="AH80">
            <v>630.3</v>
          </cell>
          <cell r="AI80">
            <v>882.42</v>
          </cell>
          <cell r="AJ80">
            <v>1360.84</v>
          </cell>
          <cell r="AK80">
            <v>148</v>
          </cell>
          <cell r="AL80" t="str">
            <v>胃肠道2</v>
          </cell>
          <cell r="AM80">
            <v>709.01</v>
          </cell>
          <cell r="AN80">
            <v>850.8</v>
          </cell>
          <cell r="AO80">
            <v>641</v>
          </cell>
          <cell r="AP80">
            <v>15</v>
          </cell>
        </row>
        <row r="81">
          <cell r="B81">
            <v>752</v>
          </cell>
          <cell r="C81" t="str">
            <v>补肾系列</v>
          </cell>
          <cell r="D81">
            <v>6</v>
          </cell>
          <cell r="E81">
            <v>9</v>
          </cell>
          <cell r="F81">
            <v>1593.53</v>
          </cell>
          <cell r="G81">
            <v>27</v>
          </cell>
          <cell r="H81" t="str">
            <v>感冒系列</v>
          </cell>
          <cell r="I81">
            <v>9</v>
          </cell>
          <cell r="J81">
            <v>9</v>
          </cell>
          <cell r="K81">
            <v>631.57</v>
          </cell>
          <cell r="L81">
            <v>23</v>
          </cell>
          <cell r="M81" t="str">
            <v>胃肠道系列</v>
          </cell>
          <cell r="N81">
            <v>16</v>
          </cell>
          <cell r="O81">
            <v>15</v>
          </cell>
          <cell r="P81">
            <v>510.5</v>
          </cell>
          <cell r="Q81">
            <v>19</v>
          </cell>
          <cell r="R81" t="str">
            <v>瘦身系列</v>
          </cell>
          <cell r="S81">
            <v>1</v>
          </cell>
          <cell r="T81">
            <v>1</v>
          </cell>
          <cell r="U81">
            <v>784</v>
          </cell>
          <cell r="V81">
            <v>5</v>
          </cell>
          <cell r="W81" t="str">
            <v>关爱女性系列</v>
          </cell>
          <cell r="X81">
            <v>1</v>
          </cell>
          <cell r="Y81">
            <v>2</v>
          </cell>
          <cell r="Z81">
            <v>1215</v>
          </cell>
          <cell r="AA81">
            <v>9</v>
          </cell>
          <cell r="AB81" t="str">
            <v>补钙系列</v>
          </cell>
          <cell r="AC81">
            <v>4</v>
          </cell>
          <cell r="AD81">
            <v>6</v>
          </cell>
          <cell r="AE81">
            <v>2788.5</v>
          </cell>
          <cell r="AF81">
            <v>27</v>
          </cell>
          <cell r="AG81" t="str">
            <v>藿香小</v>
          </cell>
          <cell r="AH81">
            <v>53.35</v>
          </cell>
          <cell r="AI81">
            <v>80.03</v>
          </cell>
          <cell r="AJ81">
            <v>210.82</v>
          </cell>
          <cell r="AK81">
            <v>29</v>
          </cell>
          <cell r="AL81" t="str">
            <v>胃肠道2</v>
          </cell>
          <cell r="AM81">
            <v>84.5</v>
          </cell>
          <cell r="AN81">
            <v>169</v>
          </cell>
          <cell r="AO81">
            <v>39</v>
          </cell>
          <cell r="AP81">
            <v>1</v>
          </cell>
        </row>
        <row r="82">
          <cell r="B82">
            <v>753</v>
          </cell>
          <cell r="C82" t="str">
            <v>补肾系列</v>
          </cell>
          <cell r="D82">
            <v>6</v>
          </cell>
          <cell r="E82">
            <v>9</v>
          </cell>
          <cell r="F82">
            <v>540.5</v>
          </cell>
          <cell r="G82">
            <v>12</v>
          </cell>
          <cell r="H82" t="str">
            <v>感冒系列</v>
          </cell>
          <cell r="I82">
            <v>9</v>
          </cell>
          <cell r="J82">
            <v>9</v>
          </cell>
          <cell r="K82">
            <v>289.65</v>
          </cell>
          <cell r="L82">
            <v>11</v>
          </cell>
          <cell r="M82" t="str">
            <v>胃肠道系列</v>
          </cell>
          <cell r="N82">
            <v>11</v>
          </cell>
          <cell r="O82">
            <v>9</v>
          </cell>
          <cell r="P82">
            <v>207.5</v>
          </cell>
          <cell r="Q82">
            <v>8</v>
          </cell>
          <cell r="R82" t="str">
            <v/>
          </cell>
          <cell r="S82">
            <v>1</v>
          </cell>
          <cell r="T82">
            <v>1</v>
          </cell>
          <cell r="U82" t="str">
            <v/>
          </cell>
          <cell r="V82" t="str">
            <v/>
          </cell>
          <cell r="W82" t="str">
            <v>关爱女性系列</v>
          </cell>
          <cell r="X82">
            <v>1</v>
          </cell>
          <cell r="Y82">
            <v>2</v>
          </cell>
          <cell r="Z82">
            <v>270</v>
          </cell>
          <cell r="AA82">
            <v>2</v>
          </cell>
          <cell r="AB82" t="str">
            <v>补钙系列</v>
          </cell>
          <cell r="AC82">
            <v>1</v>
          </cell>
          <cell r="AD82">
            <v>3</v>
          </cell>
          <cell r="AE82">
            <v>1229.78</v>
          </cell>
          <cell r="AF82">
            <v>15</v>
          </cell>
          <cell r="AG82" t="str">
            <v>藿香小</v>
          </cell>
          <cell r="AH82">
            <v>234.3</v>
          </cell>
          <cell r="AI82">
            <v>351.45</v>
          </cell>
          <cell r="AJ82">
            <v>125.06</v>
          </cell>
          <cell r="AK82">
            <v>20</v>
          </cell>
          <cell r="AL82" t="str">
            <v>胃肠道2</v>
          </cell>
          <cell r="AM82">
            <v>84.5</v>
          </cell>
          <cell r="AN82">
            <v>169</v>
          </cell>
          <cell r="AO82">
            <v>78</v>
          </cell>
          <cell r="AP82">
            <v>2</v>
          </cell>
        </row>
        <row r="83">
          <cell r="B83">
            <v>754</v>
          </cell>
          <cell r="C83" t="str">
            <v>补肾系列</v>
          </cell>
          <cell r="D83">
            <v>12</v>
          </cell>
          <cell r="E83">
            <v>15</v>
          </cell>
          <cell r="F83">
            <v>808</v>
          </cell>
          <cell r="G83">
            <v>11</v>
          </cell>
          <cell r="H83" t="str">
            <v>感冒系列</v>
          </cell>
          <cell r="I83">
            <v>9</v>
          </cell>
          <cell r="J83">
            <v>9</v>
          </cell>
          <cell r="K83">
            <v>817.76</v>
          </cell>
          <cell r="L83">
            <v>30</v>
          </cell>
          <cell r="M83" t="str">
            <v>胃肠道系列</v>
          </cell>
          <cell r="N83">
            <v>20</v>
          </cell>
          <cell r="O83">
            <v>20</v>
          </cell>
          <cell r="P83">
            <v>92</v>
          </cell>
          <cell r="Q83">
            <v>3</v>
          </cell>
          <cell r="R83" t="str">
            <v>瘦身系列</v>
          </cell>
          <cell r="S83">
            <v>1</v>
          </cell>
          <cell r="T83">
            <v>1</v>
          </cell>
          <cell r="U83">
            <v>1152</v>
          </cell>
          <cell r="V83">
            <v>6</v>
          </cell>
          <cell r="W83" t="str">
            <v>关爱女性系列</v>
          </cell>
          <cell r="X83">
            <v>1</v>
          </cell>
          <cell r="Y83">
            <v>2</v>
          </cell>
          <cell r="Z83">
            <v>135</v>
          </cell>
          <cell r="AA83">
            <v>1</v>
          </cell>
          <cell r="AB83" t="str">
            <v>补钙系列</v>
          </cell>
          <cell r="AC83">
            <v>1</v>
          </cell>
          <cell r="AD83">
            <v>3</v>
          </cell>
          <cell r="AE83">
            <v>2728.01</v>
          </cell>
          <cell r="AF83">
            <v>34</v>
          </cell>
          <cell r="AG83" t="str">
            <v>藿香小</v>
          </cell>
          <cell r="AH83">
            <v>660</v>
          </cell>
          <cell r="AI83">
            <v>924</v>
          </cell>
          <cell r="AJ83">
            <v>366.2</v>
          </cell>
          <cell r="AK83">
            <v>40</v>
          </cell>
          <cell r="AL83" t="str">
            <v>胃肠道2</v>
          </cell>
          <cell r="AM83">
            <v>84.5</v>
          </cell>
          <cell r="AN83">
            <v>169</v>
          </cell>
          <cell r="AO83">
            <v>530.2</v>
          </cell>
          <cell r="AP83">
            <v>14</v>
          </cell>
        </row>
        <row r="84">
          <cell r="B84">
            <v>101453</v>
          </cell>
          <cell r="C84" t="str">
            <v>补肾系列</v>
          </cell>
          <cell r="D84">
            <v>6</v>
          </cell>
          <cell r="E84">
            <v>11</v>
          </cell>
          <cell r="F84">
            <v>878</v>
          </cell>
          <cell r="G84">
            <v>19</v>
          </cell>
          <cell r="H84" t="str">
            <v>感冒系列</v>
          </cell>
          <cell r="I84">
            <v>15</v>
          </cell>
          <cell r="J84">
            <v>17</v>
          </cell>
          <cell r="K84">
            <v>1763.44</v>
          </cell>
          <cell r="L84">
            <v>65</v>
          </cell>
          <cell r="M84" t="str">
            <v>胃肠道系列</v>
          </cell>
          <cell r="N84">
            <v>29</v>
          </cell>
          <cell r="O84">
            <v>32</v>
          </cell>
          <cell r="P84">
            <v>949.65</v>
          </cell>
          <cell r="Q84">
            <v>34</v>
          </cell>
          <cell r="R84" t="str">
            <v>瘦身系列</v>
          </cell>
          <cell r="S84">
            <v>2</v>
          </cell>
          <cell r="T84">
            <v>3</v>
          </cell>
          <cell r="U84">
            <v>2512</v>
          </cell>
          <cell r="V84">
            <v>13</v>
          </cell>
          <cell r="W84" t="str">
            <v>关爱女性系列</v>
          </cell>
          <cell r="X84">
            <v>1</v>
          </cell>
          <cell r="Y84">
            <v>2</v>
          </cell>
          <cell r="Z84">
            <v>810</v>
          </cell>
          <cell r="AA84">
            <v>6</v>
          </cell>
          <cell r="AB84" t="str">
            <v>补钙系列</v>
          </cell>
          <cell r="AC84">
            <v>8</v>
          </cell>
          <cell r="AD84">
            <v>12</v>
          </cell>
          <cell r="AE84">
            <v>6359.95</v>
          </cell>
          <cell r="AF84">
            <v>67</v>
          </cell>
          <cell r="AG84" t="str">
            <v>藿香小</v>
          </cell>
          <cell r="AH84">
            <v>66</v>
          </cell>
          <cell r="AI84">
            <v>99</v>
          </cell>
          <cell r="AJ84">
            <v>412.37</v>
          </cell>
          <cell r="AK84">
            <v>46</v>
          </cell>
          <cell r="AL84" t="str">
            <v>胃肠道2</v>
          </cell>
          <cell r="AM84">
            <v>344.01</v>
          </cell>
          <cell r="AN84">
            <v>516</v>
          </cell>
          <cell r="AO84">
            <v>189.15</v>
          </cell>
          <cell r="AP84">
            <v>5</v>
          </cell>
        </row>
        <row r="85">
          <cell r="B85">
            <v>102478</v>
          </cell>
          <cell r="C85" t="str">
            <v>补肾系列</v>
          </cell>
          <cell r="D85">
            <v>6</v>
          </cell>
          <cell r="E85">
            <v>9</v>
          </cell>
          <cell r="F85">
            <v>469</v>
          </cell>
          <cell r="G85">
            <v>10</v>
          </cell>
          <cell r="H85" t="str">
            <v>感冒系列</v>
          </cell>
          <cell r="I85">
            <v>9</v>
          </cell>
          <cell r="J85">
            <v>9</v>
          </cell>
          <cell r="K85">
            <v>336.56</v>
          </cell>
          <cell r="L85">
            <v>13</v>
          </cell>
          <cell r="M85" t="str">
            <v/>
          </cell>
          <cell r="N85">
            <v>16</v>
          </cell>
          <cell r="O85">
            <v>15</v>
          </cell>
          <cell r="P85" t="str">
            <v/>
          </cell>
          <cell r="Q85" t="str">
            <v/>
          </cell>
          <cell r="R85" t="str">
            <v/>
          </cell>
          <cell r="S85">
            <v>1</v>
          </cell>
          <cell r="T85">
            <v>1</v>
          </cell>
          <cell r="U85" t="str">
            <v/>
          </cell>
          <cell r="V85" t="str">
            <v/>
          </cell>
          <cell r="W85" t="str">
            <v>关爱女性系列</v>
          </cell>
          <cell r="X85">
            <v>1</v>
          </cell>
          <cell r="Y85">
            <v>2</v>
          </cell>
          <cell r="Z85">
            <v>396.9</v>
          </cell>
          <cell r="AA85">
            <v>3</v>
          </cell>
          <cell r="AB85" t="str">
            <v>补钙系列</v>
          </cell>
          <cell r="AC85">
            <v>1</v>
          </cell>
          <cell r="AD85">
            <v>3</v>
          </cell>
          <cell r="AE85">
            <v>1510.19</v>
          </cell>
          <cell r="AF85">
            <v>27</v>
          </cell>
          <cell r="AG85" t="str">
            <v>藿香小</v>
          </cell>
          <cell r="AH85">
            <v>100</v>
          </cell>
          <cell r="AI85">
            <v>150</v>
          </cell>
          <cell r="AJ85">
            <v>118.8</v>
          </cell>
          <cell r="AK85">
            <v>12</v>
          </cell>
          <cell r="AL85" t="str">
            <v>胃肠道2</v>
          </cell>
          <cell r="AM85">
            <v>84.5</v>
          </cell>
          <cell r="AN85">
            <v>169</v>
          </cell>
          <cell r="AO85">
            <v>33.15</v>
          </cell>
          <cell r="AP85">
            <v>1</v>
          </cell>
        </row>
        <row r="86">
          <cell r="B86">
            <v>102479</v>
          </cell>
          <cell r="C86" t="str">
            <v>补肾系列</v>
          </cell>
          <cell r="D86">
            <v>6</v>
          </cell>
          <cell r="E86">
            <v>11</v>
          </cell>
          <cell r="F86">
            <v>506</v>
          </cell>
          <cell r="G86">
            <v>13</v>
          </cell>
          <cell r="H86" t="str">
            <v>感冒系列</v>
          </cell>
          <cell r="I86">
            <v>15</v>
          </cell>
          <cell r="J86">
            <v>17</v>
          </cell>
          <cell r="K86">
            <v>1593.99</v>
          </cell>
          <cell r="L86">
            <v>64</v>
          </cell>
          <cell r="M86" t="str">
            <v>胃肠道系列</v>
          </cell>
          <cell r="N86">
            <v>29</v>
          </cell>
          <cell r="O86">
            <v>32</v>
          </cell>
          <cell r="P86">
            <v>226</v>
          </cell>
          <cell r="Q86">
            <v>8</v>
          </cell>
          <cell r="R86" t="str">
            <v/>
          </cell>
          <cell r="S86">
            <v>2</v>
          </cell>
          <cell r="T86">
            <v>3</v>
          </cell>
          <cell r="U86" t="str">
            <v/>
          </cell>
          <cell r="V86" t="str">
            <v/>
          </cell>
          <cell r="W86" t="str">
            <v>关爱女性系列</v>
          </cell>
          <cell r="X86">
            <v>1</v>
          </cell>
          <cell r="Y86">
            <v>2</v>
          </cell>
          <cell r="Z86">
            <v>810</v>
          </cell>
          <cell r="AA86">
            <v>6</v>
          </cell>
          <cell r="AB86" t="str">
            <v>补钙系列</v>
          </cell>
          <cell r="AC86">
            <v>10</v>
          </cell>
          <cell r="AD86">
            <v>15</v>
          </cell>
          <cell r="AE86">
            <v>4541.6</v>
          </cell>
          <cell r="AF86">
            <v>50</v>
          </cell>
          <cell r="AG86" t="str">
            <v>藿香小</v>
          </cell>
          <cell r="AH86">
            <v>168.3</v>
          </cell>
          <cell r="AI86">
            <v>252.45</v>
          </cell>
          <cell r="AJ86">
            <v>155.06</v>
          </cell>
          <cell r="AK86">
            <v>16</v>
          </cell>
          <cell r="AL86" t="str">
            <v>胃肠道2</v>
          </cell>
          <cell r="AM86">
            <v>84.5</v>
          </cell>
          <cell r="AN86">
            <v>169</v>
          </cell>
          <cell r="AO86">
            <v>164.45</v>
          </cell>
          <cell r="AP86">
            <v>4</v>
          </cell>
        </row>
        <row r="87">
          <cell r="B87">
            <v>102564</v>
          </cell>
          <cell r="C87" t="str">
            <v>补肾系列</v>
          </cell>
          <cell r="D87">
            <v>6</v>
          </cell>
          <cell r="E87">
            <v>9</v>
          </cell>
          <cell r="F87">
            <v>1031.8</v>
          </cell>
          <cell r="G87">
            <v>18</v>
          </cell>
          <cell r="H87" t="str">
            <v>感冒系列</v>
          </cell>
          <cell r="I87">
            <v>9</v>
          </cell>
          <cell r="J87">
            <v>9</v>
          </cell>
          <cell r="K87">
            <v>631.89</v>
          </cell>
          <cell r="L87">
            <v>25</v>
          </cell>
          <cell r="M87" t="str">
            <v>胃肠道系列</v>
          </cell>
          <cell r="N87">
            <v>16</v>
          </cell>
          <cell r="O87">
            <v>15</v>
          </cell>
          <cell r="P87">
            <v>489.5</v>
          </cell>
          <cell r="Q87">
            <v>18</v>
          </cell>
          <cell r="R87" t="str">
            <v/>
          </cell>
          <cell r="S87">
            <v>1</v>
          </cell>
          <cell r="T87">
            <v>1</v>
          </cell>
          <cell r="U87" t="str">
            <v/>
          </cell>
          <cell r="V87" t="str">
            <v/>
          </cell>
          <cell r="W87" t="str">
            <v>关爱女性系列</v>
          </cell>
          <cell r="X87">
            <v>1</v>
          </cell>
          <cell r="Y87">
            <v>2</v>
          </cell>
          <cell r="Z87">
            <v>664</v>
          </cell>
          <cell r="AA87">
            <v>5</v>
          </cell>
          <cell r="AB87" t="str">
            <v>补钙系列</v>
          </cell>
          <cell r="AC87">
            <v>2</v>
          </cell>
          <cell r="AD87">
            <v>4</v>
          </cell>
          <cell r="AE87">
            <v>4029.01</v>
          </cell>
          <cell r="AF87">
            <v>49</v>
          </cell>
          <cell r="AG87" t="str">
            <v>藿香小</v>
          </cell>
          <cell r="AH87">
            <v>100</v>
          </cell>
          <cell r="AI87">
            <v>150</v>
          </cell>
          <cell r="AJ87">
            <v>234.59</v>
          </cell>
          <cell r="AK87">
            <v>24</v>
          </cell>
          <cell r="AL87" t="str">
            <v>胃肠道2</v>
          </cell>
          <cell r="AM87">
            <v>355.01</v>
          </cell>
          <cell r="AN87">
            <v>532.5</v>
          </cell>
          <cell r="AO87">
            <v>61.6</v>
          </cell>
          <cell r="AP87">
            <v>2</v>
          </cell>
        </row>
        <row r="88">
          <cell r="B88">
            <v>102565</v>
          </cell>
          <cell r="C88" t="str">
            <v>补肾系列</v>
          </cell>
          <cell r="D88">
            <v>6</v>
          </cell>
          <cell r="E88">
            <v>11</v>
          </cell>
          <cell r="F88">
            <v>1759.56</v>
          </cell>
          <cell r="G88">
            <v>29</v>
          </cell>
          <cell r="H88" t="str">
            <v>感冒系列</v>
          </cell>
          <cell r="I88">
            <v>15</v>
          </cell>
          <cell r="J88">
            <v>17</v>
          </cell>
          <cell r="K88">
            <v>745.34</v>
          </cell>
          <cell r="L88">
            <v>27</v>
          </cell>
          <cell r="M88" t="str">
            <v>胃肠道系列</v>
          </cell>
          <cell r="N88">
            <v>29</v>
          </cell>
          <cell r="O88">
            <v>32</v>
          </cell>
          <cell r="P88">
            <v>185</v>
          </cell>
          <cell r="Q88">
            <v>7</v>
          </cell>
          <cell r="R88" t="str">
            <v>瘦身系列</v>
          </cell>
          <cell r="S88">
            <v>2</v>
          </cell>
          <cell r="T88">
            <v>3</v>
          </cell>
          <cell r="U88">
            <v>1360</v>
          </cell>
          <cell r="V88">
            <v>7</v>
          </cell>
          <cell r="W88" t="str">
            <v>关爱女性系列</v>
          </cell>
          <cell r="X88">
            <v>1</v>
          </cell>
          <cell r="Y88">
            <v>2</v>
          </cell>
          <cell r="Z88">
            <v>1026.15</v>
          </cell>
          <cell r="AA88">
            <v>8</v>
          </cell>
          <cell r="AB88" t="str">
            <v>补钙系列</v>
          </cell>
          <cell r="AC88">
            <v>3</v>
          </cell>
          <cell r="AD88">
            <v>5</v>
          </cell>
          <cell r="AE88">
            <v>1445</v>
          </cell>
          <cell r="AF88">
            <v>14</v>
          </cell>
          <cell r="AG88" t="str">
            <v>藿香小</v>
          </cell>
          <cell r="AH88">
            <v>632.3</v>
          </cell>
          <cell r="AI88">
            <v>885.22</v>
          </cell>
          <cell r="AJ88">
            <v>402.02</v>
          </cell>
          <cell r="AK88">
            <v>55</v>
          </cell>
          <cell r="AL88" t="str">
            <v>胃肠道2</v>
          </cell>
          <cell r="AM88">
            <v>84.5</v>
          </cell>
          <cell r="AN88">
            <v>169</v>
          </cell>
          <cell r="AO88">
            <v>204.75</v>
          </cell>
          <cell r="AP88">
            <v>6</v>
          </cell>
        </row>
        <row r="89">
          <cell r="B89">
            <v>102567</v>
          </cell>
          <cell r="C89" t="str">
            <v>补肾系列</v>
          </cell>
          <cell r="D89">
            <v>6</v>
          </cell>
          <cell r="E89">
            <v>11</v>
          </cell>
          <cell r="F89">
            <v>1083.5</v>
          </cell>
          <cell r="G89">
            <v>16</v>
          </cell>
          <cell r="H89" t="str">
            <v>感冒系列</v>
          </cell>
          <cell r="I89">
            <v>15</v>
          </cell>
          <cell r="J89">
            <v>17</v>
          </cell>
          <cell r="K89">
            <v>290.8</v>
          </cell>
          <cell r="L89">
            <v>11</v>
          </cell>
          <cell r="M89" t="str">
            <v>胃肠道系列</v>
          </cell>
          <cell r="N89">
            <v>29</v>
          </cell>
          <cell r="O89">
            <v>32</v>
          </cell>
          <cell r="P89">
            <v>164.01</v>
          </cell>
          <cell r="Q89">
            <v>7</v>
          </cell>
          <cell r="R89" t="str">
            <v>瘦身系列</v>
          </cell>
          <cell r="S89">
            <v>2</v>
          </cell>
          <cell r="T89">
            <v>3</v>
          </cell>
          <cell r="U89">
            <v>784</v>
          </cell>
          <cell r="V89">
            <v>4</v>
          </cell>
          <cell r="W89" t="str">
            <v>关爱女性系列</v>
          </cell>
          <cell r="X89">
            <v>1</v>
          </cell>
          <cell r="Y89">
            <v>2</v>
          </cell>
          <cell r="Z89">
            <v>357</v>
          </cell>
          <cell r="AA89">
            <v>3</v>
          </cell>
          <cell r="AB89" t="str">
            <v>补钙系列</v>
          </cell>
          <cell r="AC89">
            <v>3</v>
          </cell>
          <cell r="AD89">
            <v>5</v>
          </cell>
          <cell r="AE89">
            <v>2231</v>
          </cell>
          <cell r="AF89">
            <v>34</v>
          </cell>
          <cell r="AG89" t="str">
            <v>藿香小</v>
          </cell>
          <cell r="AH89">
            <v>564.3</v>
          </cell>
          <cell r="AI89">
            <v>790.02</v>
          </cell>
          <cell r="AJ89">
            <v>128</v>
          </cell>
          <cell r="AK89">
            <v>13</v>
          </cell>
          <cell r="AL89" t="str">
            <v/>
          </cell>
          <cell r="AM89">
            <v>84.5</v>
          </cell>
          <cell r="AN89">
            <v>169</v>
          </cell>
          <cell r="AO89" t="str">
            <v/>
          </cell>
          <cell r="AP89" t="str">
            <v/>
          </cell>
        </row>
        <row r="90">
          <cell r="B90">
            <v>102934</v>
          </cell>
          <cell r="C90" t="str">
            <v>补肾系列</v>
          </cell>
          <cell r="D90">
            <v>24</v>
          </cell>
          <cell r="E90">
            <v>32</v>
          </cell>
          <cell r="F90">
            <v>927.5</v>
          </cell>
          <cell r="G90">
            <v>23</v>
          </cell>
          <cell r="H90" t="str">
            <v>感冒系列</v>
          </cell>
          <cell r="I90">
            <v>42</v>
          </cell>
          <cell r="J90">
            <v>49</v>
          </cell>
          <cell r="K90">
            <v>1878.73</v>
          </cell>
          <cell r="L90">
            <v>79</v>
          </cell>
          <cell r="M90" t="str">
            <v>胃肠道系列</v>
          </cell>
          <cell r="N90">
            <v>30</v>
          </cell>
          <cell r="O90">
            <v>33</v>
          </cell>
          <cell r="P90">
            <v>1352</v>
          </cell>
          <cell r="Q90">
            <v>52</v>
          </cell>
          <cell r="R90" t="str">
            <v>瘦身系列</v>
          </cell>
          <cell r="S90">
            <v>2</v>
          </cell>
          <cell r="T90">
            <v>3</v>
          </cell>
          <cell r="U90">
            <v>1240</v>
          </cell>
          <cell r="V90">
            <v>7</v>
          </cell>
          <cell r="W90" t="str">
            <v>关爱女性系列</v>
          </cell>
          <cell r="X90">
            <v>4</v>
          </cell>
          <cell r="Y90">
            <v>6</v>
          </cell>
          <cell r="Z90">
            <v>675</v>
          </cell>
          <cell r="AA90">
            <v>5</v>
          </cell>
          <cell r="AB90" t="str">
            <v>补钙系列</v>
          </cell>
          <cell r="AC90">
            <v>18</v>
          </cell>
          <cell r="AD90">
            <v>23</v>
          </cell>
          <cell r="AE90">
            <v>6871.01</v>
          </cell>
          <cell r="AF90">
            <v>78</v>
          </cell>
          <cell r="AG90" t="str">
            <v>藿香小</v>
          </cell>
          <cell r="AH90">
            <v>300</v>
          </cell>
          <cell r="AI90">
            <v>450</v>
          </cell>
          <cell r="AJ90">
            <v>500.77</v>
          </cell>
          <cell r="AK90">
            <v>56</v>
          </cell>
          <cell r="AL90" t="str">
            <v>胃肠道2</v>
          </cell>
          <cell r="AM90">
            <v>168</v>
          </cell>
          <cell r="AN90">
            <v>252</v>
          </cell>
          <cell r="AO90">
            <v>410</v>
          </cell>
          <cell r="AP90">
            <v>10</v>
          </cell>
        </row>
        <row r="91">
          <cell r="B91">
            <v>102935</v>
          </cell>
          <cell r="C91" t="str">
            <v>补肾系列</v>
          </cell>
          <cell r="D91">
            <v>6</v>
          </cell>
          <cell r="E91">
            <v>11</v>
          </cell>
          <cell r="F91">
            <v>1302.5</v>
          </cell>
          <cell r="G91">
            <v>30</v>
          </cell>
          <cell r="H91" t="str">
            <v>感冒系列</v>
          </cell>
          <cell r="I91">
            <v>15</v>
          </cell>
          <cell r="J91">
            <v>17</v>
          </cell>
          <cell r="K91">
            <v>2313.31</v>
          </cell>
          <cell r="L91">
            <v>88</v>
          </cell>
          <cell r="M91" t="str">
            <v>胃肠道系列</v>
          </cell>
          <cell r="N91">
            <v>29</v>
          </cell>
          <cell r="O91">
            <v>32</v>
          </cell>
          <cell r="P91">
            <v>167.48</v>
          </cell>
          <cell r="Q91">
            <v>6</v>
          </cell>
          <cell r="R91" t="str">
            <v>瘦身系列</v>
          </cell>
          <cell r="S91">
            <v>2</v>
          </cell>
          <cell r="T91">
            <v>3</v>
          </cell>
          <cell r="U91">
            <v>1408</v>
          </cell>
          <cell r="V91">
            <v>8</v>
          </cell>
          <cell r="W91" t="str">
            <v>关爱女性系列</v>
          </cell>
          <cell r="X91">
            <v>1</v>
          </cell>
          <cell r="Y91">
            <v>2</v>
          </cell>
          <cell r="Z91">
            <v>921</v>
          </cell>
          <cell r="AA91">
            <v>7</v>
          </cell>
          <cell r="AB91" t="str">
            <v>补钙系列</v>
          </cell>
          <cell r="AC91">
            <v>4</v>
          </cell>
          <cell r="AD91">
            <v>6</v>
          </cell>
          <cell r="AE91">
            <v>1735</v>
          </cell>
          <cell r="AF91">
            <v>20</v>
          </cell>
          <cell r="AG91" t="str">
            <v>藿香小</v>
          </cell>
          <cell r="AH91">
            <v>68</v>
          </cell>
          <cell r="AI91">
            <v>102</v>
          </cell>
          <cell r="AJ91">
            <v>897.76</v>
          </cell>
          <cell r="AK91">
            <v>103</v>
          </cell>
          <cell r="AL91" t="str">
            <v>胃肠道2</v>
          </cell>
          <cell r="AM91">
            <v>84.5</v>
          </cell>
          <cell r="AN91">
            <v>169</v>
          </cell>
          <cell r="AO91">
            <v>249.9</v>
          </cell>
          <cell r="AP91">
            <v>6</v>
          </cell>
        </row>
        <row r="92">
          <cell r="B92">
            <v>103198</v>
          </cell>
          <cell r="C92" t="str">
            <v>补肾系列</v>
          </cell>
          <cell r="D92">
            <v>6</v>
          </cell>
          <cell r="E92">
            <v>11</v>
          </cell>
          <cell r="F92">
            <v>595.16</v>
          </cell>
          <cell r="G92">
            <v>17</v>
          </cell>
          <cell r="H92" t="str">
            <v>感冒系列</v>
          </cell>
          <cell r="I92">
            <v>15</v>
          </cell>
          <cell r="J92">
            <v>17</v>
          </cell>
          <cell r="K92">
            <v>724.08</v>
          </cell>
          <cell r="L92">
            <v>28</v>
          </cell>
          <cell r="M92" t="str">
            <v>胃肠道系列</v>
          </cell>
          <cell r="N92">
            <v>29</v>
          </cell>
          <cell r="O92">
            <v>32</v>
          </cell>
          <cell r="P92">
            <v>451</v>
          </cell>
          <cell r="Q92">
            <v>16</v>
          </cell>
          <cell r="R92" t="str">
            <v>瘦身系列</v>
          </cell>
          <cell r="S92">
            <v>2</v>
          </cell>
          <cell r="T92">
            <v>3</v>
          </cell>
          <cell r="U92">
            <v>784</v>
          </cell>
          <cell r="V92">
            <v>5</v>
          </cell>
          <cell r="W92" t="str">
            <v>关爱女性系列</v>
          </cell>
          <cell r="X92">
            <v>2</v>
          </cell>
          <cell r="Y92">
            <v>3</v>
          </cell>
          <cell r="Z92">
            <v>529.77</v>
          </cell>
          <cell r="AA92">
            <v>4</v>
          </cell>
          <cell r="AB92" t="str">
            <v>补钙系列</v>
          </cell>
          <cell r="AC92">
            <v>5</v>
          </cell>
          <cell r="AD92">
            <v>8</v>
          </cell>
          <cell r="AE92">
            <v>4740.72</v>
          </cell>
          <cell r="AF92">
            <v>52</v>
          </cell>
          <cell r="AG92" t="str">
            <v>藿香小</v>
          </cell>
          <cell r="AH92">
            <v>150</v>
          </cell>
          <cell r="AI92">
            <v>225</v>
          </cell>
          <cell r="AJ92">
            <v>618.79</v>
          </cell>
          <cell r="AK92">
            <v>79</v>
          </cell>
          <cell r="AL92" t="str">
            <v>胃肠道2</v>
          </cell>
          <cell r="AM92">
            <v>1164.51</v>
          </cell>
          <cell r="AN92">
            <v>1339.2</v>
          </cell>
          <cell r="AO92">
            <v>555.75</v>
          </cell>
          <cell r="AP92">
            <v>11</v>
          </cell>
        </row>
        <row r="93">
          <cell r="B93">
            <v>103199</v>
          </cell>
          <cell r="C93" t="str">
            <v>补肾系列</v>
          </cell>
          <cell r="D93">
            <v>6</v>
          </cell>
          <cell r="E93">
            <v>11</v>
          </cell>
          <cell r="F93">
            <v>919.6</v>
          </cell>
          <cell r="G93">
            <v>20</v>
          </cell>
          <cell r="H93" t="str">
            <v>感冒系列</v>
          </cell>
          <cell r="I93">
            <v>15</v>
          </cell>
          <cell r="J93">
            <v>17</v>
          </cell>
          <cell r="K93">
            <v>2293.86</v>
          </cell>
          <cell r="L93">
            <v>87</v>
          </cell>
          <cell r="M93" t="str">
            <v>胃肠道系列</v>
          </cell>
          <cell r="N93">
            <v>29</v>
          </cell>
          <cell r="O93">
            <v>32</v>
          </cell>
          <cell r="P93">
            <v>300.5</v>
          </cell>
          <cell r="Q93">
            <v>11</v>
          </cell>
          <cell r="R93" t="str">
            <v>瘦身系列</v>
          </cell>
          <cell r="S93">
            <v>2</v>
          </cell>
          <cell r="T93">
            <v>3</v>
          </cell>
          <cell r="U93">
            <v>864.02</v>
          </cell>
          <cell r="V93">
            <v>6</v>
          </cell>
          <cell r="W93" t="str">
            <v>关爱女性系列</v>
          </cell>
          <cell r="X93">
            <v>1</v>
          </cell>
          <cell r="Y93">
            <v>2</v>
          </cell>
          <cell r="Z93">
            <v>1333.79</v>
          </cell>
          <cell r="AA93">
            <v>10</v>
          </cell>
          <cell r="AB93" t="str">
            <v>补钙系列</v>
          </cell>
          <cell r="AC93">
            <v>1</v>
          </cell>
          <cell r="AD93">
            <v>3</v>
          </cell>
          <cell r="AE93">
            <v>3155.41</v>
          </cell>
          <cell r="AF93">
            <v>43</v>
          </cell>
          <cell r="AG93" t="str">
            <v>藿香小</v>
          </cell>
          <cell r="AH93">
            <v>68</v>
          </cell>
          <cell r="AI93">
            <v>102</v>
          </cell>
          <cell r="AJ93">
            <v>185.77</v>
          </cell>
          <cell r="AK93">
            <v>23</v>
          </cell>
          <cell r="AL93" t="str">
            <v>胃肠道2</v>
          </cell>
          <cell r="AM93">
            <v>84.5</v>
          </cell>
          <cell r="AN93">
            <v>169</v>
          </cell>
          <cell r="AO93">
            <v>947.05</v>
          </cell>
          <cell r="AP93">
            <v>18</v>
          </cell>
        </row>
        <row r="94">
          <cell r="B94">
            <v>103639</v>
          </cell>
          <cell r="C94" t="str">
            <v>补肾系列</v>
          </cell>
          <cell r="D94">
            <v>6</v>
          </cell>
          <cell r="E94">
            <v>11</v>
          </cell>
          <cell r="F94">
            <v>1201.1</v>
          </cell>
          <cell r="G94">
            <v>16</v>
          </cell>
          <cell r="H94" t="str">
            <v>感冒系列</v>
          </cell>
          <cell r="I94">
            <v>15</v>
          </cell>
          <cell r="J94">
            <v>17</v>
          </cell>
          <cell r="K94">
            <v>2109.7</v>
          </cell>
          <cell r="L94">
            <v>79</v>
          </cell>
          <cell r="M94" t="str">
            <v>胃肠道系列</v>
          </cell>
          <cell r="N94">
            <v>29</v>
          </cell>
          <cell r="O94">
            <v>32</v>
          </cell>
          <cell r="P94">
            <v>51</v>
          </cell>
          <cell r="Q94">
            <v>2</v>
          </cell>
          <cell r="R94" t="str">
            <v>瘦身系列</v>
          </cell>
          <cell r="S94">
            <v>2</v>
          </cell>
          <cell r="T94">
            <v>3</v>
          </cell>
          <cell r="U94">
            <v>416</v>
          </cell>
          <cell r="V94">
            <v>2</v>
          </cell>
          <cell r="W94" t="str">
            <v>关爱女性系列</v>
          </cell>
          <cell r="X94">
            <v>1</v>
          </cell>
          <cell r="Y94">
            <v>2</v>
          </cell>
          <cell r="Z94">
            <v>751.6</v>
          </cell>
          <cell r="AA94">
            <v>6</v>
          </cell>
          <cell r="AB94" t="str">
            <v>补钙系列</v>
          </cell>
          <cell r="AC94">
            <v>2</v>
          </cell>
          <cell r="AD94">
            <v>4</v>
          </cell>
          <cell r="AE94">
            <v>4389.47</v>
          </cell>
          <cell r="AF94">
            <v>50</v>
          </cell>
          <cell r="AG94" t="str">
            <v>藿香小</v>
          </cell>
          <cell r="AH94">
            <v>150</v>
          </cell>
          <cell r="AI94">
            <v>225</v>
          </cell>
          <cell r="AJ94">
            <v>233.26</v>
          </cell>
          <cell r="AK94">
            <v>24</v>
          </cell>
          <cell r="AL94" t="str">
            <v>胃肠道2</v>
          </cell>
          <cell r="AM94">
            <v>84.5</v>
          </cell>
          <cell r="AN94">
            <v>169</v>
          </cell>
          <cell r="AO94">
            <v>66.3</v>
          </cell>
          <cell r="AP94">
            <v>2</v>
          </cell>
        </row>
        <row r="95">
          <cell r="B95">
            <v>104428</v>
          </cell>
          <cell r="C95" t="str">
            <v>补肾系列</v>
          </cell>
          <cell r="D95" t="str">
            <v/>
          </cell>
          <cell r="E95" t="str">
            <v/>
          </cell>
          <cell r="F95">
            <v>3271.8</v>
          </cell>
          <cell r="G95">
            <v>49</v>
          </cell>
          <cell r="H95" t="str">
            <v>感冒系列</v>
          </cell>
          <cell r="I95" t="str">
            <v/>
          </cell>
          <cell r="J95" t="str">
            <v/>
          </cell>
          <cell r="K95">
            <v>1380.29</v>
          </cell>
          <cell r="L95">
            <v>54</v>
          </cell>
          <cell r="M95" t="str">
            <v>胃肠道系列</v>
          </cell>
          <cell r="N95" t="str">
            <v/>
          </cell>
          <cell r="O95" t="str">
            <v/>
          </cell>
          <cell r="P95">
            <v>696.16</v>
          </cell>
          <cell r="Q95">
            <v>26</v>
          </cell>
          <cell r="R95" t="str">
            <v>瘦身系列</v>
          </cell>
          <cell r="S95" t="str">
            <v/>
          </cell>
          <cell r="T95" t="str">
            <v/>
          </cell>
          <cell r="U95">
            <v>208</v>
          </cell>
          <cell r="V95">
            <v>1</v>
          </cell>
          <cell r="W95" t="str">
            <v>关爱女性系列</v>
          </cell>
          <cell r="X95" t="str">
            <v/>
          </cell>
          <cell r="Y95" t="str">
            <v/>
          </cell>
          <cell r="Z95">
            <v>345</v>
          </cell>
          <cell r="AA95">
            <v>3</v>
          </cell>
          <cell r="AB95" t="str">
            <v>补钙系列</v>
          </cell>
          <cell r="AC95" t="str">
            <v/>
          </cell>
          <cell r="AD95" t="str">
            <v/>
          </cell>
          <cell r="AE95">
            <v>1989</v>
          </cell>
          <cell r="AF95">
            <v>27</v>
          </cell>
          <cell r="AG95" t="str">
            <v>藿香小</v>
          </cell>
          <cell r="AH95" t="str">
            <v/>
          </cell>
          <cell r="AI95" t="str">
            <v/>
          </cell>
          <cell r="AJ95">
            <v>173.83</v>
          </cell>
          <cell r="AK95">
            <v>18</v>
          </cell>
          <cell r="AL95" t="str">
            <v>胃肠道2</v>
          </cell>
          <cell r="AM95" t="str">
            <v/>
          </cell>
          <cell r="AN95" t="str">
            <v/>
          </cell>
          <cell r="AO95">
            <v>282.39</v>
          </cell>
          <cell r="AP95">
            <v>8</v>
          </cell>
        </row>
        <row r="96">
          <cell r="B96">
            <v>104429</v>
          </cell>
          <cell r="C96" t="str">
            <v>补肾系列</v>
          </cell>
          <cell r="D96" t="str">
            <v/>
          </cell>
          <cell r="E96" t="str">
            <v/>
          </cell>
          <cell r="F96">
            <v>766.55</v>
          </cell>
          <cell r="G96">
            <v>12</v>
          </cell>
          <cell r="H96" t="str">
            <v>感冒系列</v>
          </cell>
          <cell r="I96" t="str">
            <v/>
          </cell>
          <cell r="J96" t="str">
            <v/>
          </cell>
          <cell r="K96">
            <v>368.94</v>
          </cell>
          <cell r="L96">
            <v>15</v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>瘦身系列</v>
          </cell>
          <cell r="S96" t="str">
            <v/>
          </cell>
          <cell r="T96" t="str">
            <v/>
          </cell>
          <cell r="U96">
            <v>863.99</v>
          </cell>
          <cell r="V96">
            <v>6</v>
          </cell>
          <cell r="W96" t="str">
            <v>关爱女性系列</v>
          </cell>
          <cell r="X96" t="str">
            <v/>
          </cell>
          <cell r="Y96" t="str">
            <v/>
          </cell>
          <cell r="Z96">
            <v>367.18</v>
          </cell>
          <cell r="AA96">
            <v>3</v>
          </cell>
          <cell r="AB96" t="str">
            <v>补钙系列</v>
          </cell>
          <cell r="AC96" t="str">
            <v/>
          </cell>
          <cell r="AD96" t="str">
            <v/>
          </cell>
          <cell r="AE96">
            <v>1794.15</v>
          </cell>
          <cell r="AF96">
            <v>24</v>
          </cell>
          <cell r="AG96" t="str">
            <v>藿香小</v>
          </cell>
          <cell r="AH96" t="str">
            <v/>
          </cell>
          <cell r="AI96" t="str">
            <v/>
          </cell>
          <cell r="AJ96">
            <v>55.5</v>
          </cell>
          <cell r="AK96">
            <v>6</v>
          </cell>
          <cell r="AL96" t="str">
            <v>胃肠道2</v>
          </cell>
          <cell r="AM96" t="str">
            <v/>
          </cell>
          <cell r="AN96" t="str">
            <v/>
          </cell>
          <cell r="AO96">
            <v>137.8</v>
          </cell>
          <cell r="AP96">
            <v>3</v>
          </cell>
        </row>
        <row r="97">
          <cell r="B97">
            <v>104430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264.26</v>
          </cell>
          <cell r="G97">
            <v>4</v>
          </cell>
          <cell r="H97" t="str">
            <v>感冒系列</v>
          </cell>
          <cell r="I97" t="str">
            <v/>
          </cell>
          <cell r="J97" t="str">
            <v/>
          </cell>
          <cell r="K97">
            <v>355.09</v>
          </cell>
          <cell r="L97">
            <v>16</v>
          </cell>
          <cell r="M97" t="str">
            <v>胃肠道系列</v>
          </cell>
          <cell r="N97" t="str">
            <v/>
          </cell>
          <cell r="O97" t="str">
            <v/>
          </cell>
          <cell r="P97">
            <v>265.41</v>
          </cell>
          <cell r="Q97">
            <v>10</v>
          </cell>
          <cell r="R97" t="str">
            <v>瘦身系列</v>
          </cell>
          <cell r="S97" t="str">
            <v/>
          </cell>
          <cell r="T97" t="str">
            <v/>
          </cell>
          <cell r="U97">
            <v>208</v>
          </cell>
          <cell r="V97">
            <v>1</v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>补钙系列</v>
          </cell>
          <cell r="AC97" t="str">
            <v/>
          </cell>
          <cell r="AD97" t="str">
            <v/>
          </cell>
          <cell r="AE97">
            <v>2683</v>
          </cell>
          <cell r="AF97">
            <v>35</v>
          </cell>
          <cell r="AG97" t="str">
            <v>藿香小</v>
          </cell>
          <cell r="AH97" t="str">
            <v/>
          </cell>
          <cell r="AI97" t="str">
            <v/>
          </cell>
          <cell r="AJ97">
            <v>124.77</v>
          </cell>
          <cell r="AK97">
            <v>17</v>
          </cell>
          <cell r="AL97" t="str">
            <v>胃肠道2</v>
          </cell>
          <cell r="AM97" t="str">
            <v/>
          </cell>
          <cell r="AN97" t="str">
            <v/>
          </cell>
          <cell r="AO97">
            <v>95.42</v>
          </cell>
          <cell r="AP97">
            <v>2</v>
          </cell>
        </row>
        <row r="98">
          <cell r="B98">
            <v>104533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310.5</v>
          </cell>
          <cell r="G98">
            <v>5</v>
          </cell>
          <cell r="H98" t="str">
            <v>感冒系列</v>
          </cell>
          <cell r="I98" t="str">
            <v/>
          </cell>
          <cell r="J98" t="str">
            <v/>
          </cell>
          <cell r="K98">
            <v>414.35</v>
          </cell>
          <cell r="L98">
            <v>17</v>
          </cell>
          <cell r="M98" t="str">
            <v>胃肠道系列</v>
          </cell>
          <cell r="N98" t="str">
            <v/>
          </cell>
          <cell r="O98" t="str">
            <v/>
          </cell>
          <cell r="P98">
            <v>216</v>
          </cell>
          <cell r="Q98">
            <v>9</v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>关爱女性系列</v>
          </cell>
          <cell r="X98" t="str">
            <v/>
          </cell>
          <cell r="Y98" t="str">
            <v/>
          </cell>
          <cell r="Z98">
            <v>270</v>
          </cell>
          <cell r="AA98">
            <v>2</v>
          </cell>
          <cell r="AB98" t="str">
            <v>补钙系列</v>
          </cell>
          <cell r="AC98" t="str">
            <v/>
          </cell>
          <cell r="AD98" t="str">
            <v/>
          </cell>
          <cell r="AE98">
            <v>2062.96</v>
          </cell>
          <cell r="AF98">
            <v>30</v>
          </cell>
          <cell r="AG98" t="str">
            <v>藿香小</v>
          </cell>
          <cell r="AH98" t="str">
            <v/>
          </cell>
          <cell r="AI98" t="str">
            <v/>
          </cell>
          <cell r="AJ98">
            <v>202.27</v>
          </cell>
          <cell r="AK98">
            <v>22</v>
          </cell>
          <cell r="AL98" t="str">
            <v>胃肠道2</v>
          </cell>
          <cell r="AM98" t="str">
            <v/>
          </cell>
          <cell r="AN98" t="str">
            <v/>
          </cell>
          <cell r="AO98">
            <v>130</v>
          </cell>
          <cell r="AP98">
            <v>2</v>
          </cell>
        </row>
        <row r="99">
          <cell r="B99">
            <v>104838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630.5</v>
          </cell>
          <cell r="G99">
            <v>19</v>
          </cell>
          <cell r="H99" t="str">
            <v>感冒系列</v>
          </cell>
          <cell r="I99" t="str">
            <v/>
          </cell>
          <cell r="J99" t="str">
            <v/>
          </cell>
          <cell r="K99">
            <v>758.52</v>
          </cell>
          <cell r="L99">
            <v>31</v>
          </cell>
          <cell r="M99" t="str">
            <v>胃肠道系列</v>
          </cell>
          <cell r="N99" t="str">
            <v/>
          </cell>
          <cell r="O99" t="str">
            <v/>
          </cell>
          <cell r="P99">
            <v>177.9</v>
          </cell>
          <cell r="Q99">
            <v>7</v>
          </cell>
          <cell r="R99" t="str">
            <v>瘦身系列</v>
          </cell>
          <cell r="S99" t="str">
            <v/>
          </cell>
          <cell r="T99" t="str">
            <v/>
          </cell>
          <cell r="U99">
            <v>864.02</v>
          </cell>
          <cell r="V99">
            <v>6</v>
          </cell>
          <cell r="W99" t="str">
            <v>关爱女性系列</v>
          </cell>
          <cell r="X99" t="str">
            <v/>
          </cell>
          <cell r="Y99" t="str">
            <v/>
          </cell>
          <cell r="Z99">
            <v>135</v>
          </cell>
          <cell r="AA99">
            <v>1</v>
          </cell>
          <cell r="AB99" t="str">
            <v>补钙系列</v>
          </cell>
          <cell r="AC99" t="str">
            <v/>
          </cell>
          <cell r="AD99" t="str">
            <v/>
          </cell>
          <cell r="AE99">
            <v>1853</v>
          </cell>
          <cell r="AF99">
            <v>26</v>
          </cell>
          <cell r="AG99" t="str">
            <v>藿香小</v>
          </cell>
          <cell r="AH99" t="str">
            <v/>
          </cell>
          <cell r="AI99" t="str">
            <v/>
          </cell>
          <cell r="AJ99">
            <v>93.75</v>
          </cell>
          <cell r="AK99">
            <v>11</v>
          </cell>
          <cell r="AL99" t="str">
            <v>胃肠道2</v>
          </cell>
          <cell r="AM99" t="str">
            <v/>
          </cell>
          <cell r="AN99" t="str">
            <v/>
          </cell>
          <cell r="AO99">
            <v>39.8</v>
          </cell>
          <cell r="AP99">
            <v>1</v>
          </cell>
        </row>
        <row r="100">
          <cell r="B100">
            <v>105267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159.4</v>
          </cell>
          <cell r="G100">
            <v>5</v>
          </cell>
          <cell r="H100" t="str">
            <v>感冒系列</v>
          </cell>
          <cell r="I100" t="str">
            <v/>
          </cell>
          <cell r="J100" t="str">
            <v/>
          </cell>
          <cell r="K100">
            <v>152.48</v>
          </cell>
          <cell r="L100">
            <v>6</v>
          </cell>
          <cell r="M100" t="str">
            <v>胃肠道系列</v>
          </cell>
          <cell r="N100" t="str">
            <v/>
          </cell>
          <cell r="O100" t="str">
            <v/>
          </cell>
          <cell r="P100">
            <v>81</v>
          </cell>
          <cell r="Q100">
            <v>3</v>
          </cell>
          <cell r="R100" t="str">
            <v>瘦身系列</v>
          </cell>
          <cell r="S100" t="str">
            <v/>
          </cell>
          <cell r="T100" t="str">
            <v/>
          </cell>
          <cell r="U100">
            <v>1360</v>
          </cell>
          <cell r="V100">
            <v>8</v>
          </cell>
          <cell r="W100" t="str">
            <v>关爱女性系列</v>
          </cell>
          <cell r="X100" t="str">
            <v/>
          </cell>
          <cell r="Y100" t="str">
            <v/>
          </cell>
          <cell r="Z100">
            <v>405</v>
          </cell>
          <cell r="AA100">
            <v>3</v>
          </cell>
          <cell r="AB100" t="str">
            <v>补钙系列</v>
          </cell>
          <cell r="AC100" t="str">
            <v/>
          </cell>
          <cell r="AD100" t="str">
            <v/>
          </cell>
          <cell r="AE100">
            <v>3213.08</v>
          </cell>
          <cell r="AF100">
            <v>40</v>
          </cell>
          <cell r="AG100" t="str">
            <v>藿香小</v>
          </cell>
          <cell r="AH100" t="str">
            <v/>
          </cell>
          <cell r="AI100" t="str">
            <v/>
          </cell>
          <cell r="AJ100">
            <v>216.34</v>
          </cell>
          <cell r="AK100">
            <v>23</v>
          </cell>
          <cell r="AL100" t="str">
            <v>胃肠道2</v>
          </cell>
          <cell r="AM100" t="str">
            <v/>
          </cell>
          <cell r="AN100" t="str">
            <v/>
          </cell>
          <cell r="AO100">
            <v>106.1</v>
          </cell>
          <cell r="AP100">
            <v>3</v>
          </cell>
        </row>
        <row r="101">
          <cell r="B101">
            <v>105396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587.96</v>
          </cell>
          <cell r="G101">
            <v>9</v>
          </cell>
          <cell r="H101" t="str">
            <v>感冒系列</v>
          </cell>
          <cell r="I101" t="str">
            <v/>
          </cell>
          <cell r="J101" t="str">
            <v/>
          </cell>
          <cell r="K101">
            <v>1770.9</v>
          </cell>
          <cell r="L101">
            <v>66</v>
          </cell>
          <cell r="M101" t="str">
            <v>胃肠道系列</v>
          </cell>
          <cell r="N101" t="str">
            <v/>
          </cell>
          <cell r="O101" t="str">
            <v/>
          </cell>
          <cell r="P101">
            <v>354.01</v>
          </cell>
          <cell r="Q101">
            <v>12</v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>关爱女性系列</v>
          </cell>
          <cell r="X101" t="str">
            <v/>
          </cell>
          <cell r="Y101" t="str">
            <v/>
          </cell>
          <cell r="Z101">
            <v>270</v>
          </cell>
          <cell r="AA101">
            <v>2</v>
          </cell>
          <cell r="AB101" t="str">
            <v>补钙系列</v>
          </cell>
          <cell r="AC101" t="str">
            <v/>
          </cell>
          <cell r="AD101" t="str">
            <v/>
          </cell>
          <cell r="AE101">
            <v>824</v>
          </cell>
          <cell r="AF101">
            <v>11</v>
          </cell>
          <cell r="AG101" t="str">
            <v>藿香小</v>
          </cell>
          <cell r="AH101" t="str">
            <v/>
          </cell>
          <cell r="AI101" t="str">
            <v/>
          </cell>
          <cell r="AJ101">
            <v>121.33</v>
          </cell>
          <cell r="AK101">
            <v>15</v>
          </cell>
          <cell r="AL101" t="str">
            <v>胃肠道2</v>
          </cell>
          <cell r="AM101" t="str">
            <v/>
          </cell>
          <cell r="AN101" t="str">
            <v/>
          </cell>
          <cell r="AO101">
            <v>288.25</v>
          </cell>
          <cell r="AP101">
            <v>6</v>
          </cell>
        </row>
        <row r="102">
          <cell r="B102">
            <v>105751</v>
          </cell>
          <cell r="C102" t="str">
            <v>补肾系列</v>
          </cell>
          <cell r="D102" t="str">
            <v/>
          </cell>
          <cell r="E102" t="str">
            <v/>
          </cell>
          <cell r="F102">
            <v>384.55</v>
          </cell>
          <cell r="G102">
            <v>12</v>
          </cell>
          <cell r="H102" t="str">
            <v>感冒系列</v>
          </cell>
          <cell r="I102" t="str">
            <v/>
          </cell>
          <cell r="J102" t="str">
            <v/>
          </cell>
          <cell r="K102">
            <v>859.38</v>
          </cell>
          <cell r="L102">
            <v>33</v>
          </cell>
          <cell r="M102" t="str">
            <v>胃肠道系列</v>
          </cell>
          <cell r="N102" t="str">
            <v/>
          </cell>
          <cell r="O102" t="str">
            <v/>
          </cell>
          <cell r="P102">
            <v>129.83</v>
          </cell>
          <cell r="Q102">
            <v>5</v>
          </cell>
          <cell r="R102" t="str">
            <v>瘦身系列</v>
          </cell>
          <cell r="S102" t="str">
            <v/>
          </cell>
          <cell r="T102" t="str">
            <v/>
          </cell>
          <cell r="U102">
            <v>416</v>
          </cell>
          <cell r="V102">
            <v>2</v>
          </cell>
          <cell r="W102" t="str">
            <v>关爱女性系列</v>
          </cell>
          <cell r="X102" t="str">
            <v/>
          </cell>
          <cell r="Y102" t="str">
            <v/>
          </cell>
          <cell r="Z102">
            <v>1038</v>
          </cell>
          <cell r="AA102">
            <v>8</v>
          </cell>
          <cell r="AB102" t="str">
            <v>补钙系列</v>
          </cell>
          <cell r="AC102" t="str">
            <v/>
          </cell>
          <cell r="AD102" t="str">
            <v/>
          </cell>
          <cell r="AE102">
            <v>1102.53</v>
          </cell>
          <cell r="AF102">
            <v>18</v>
          </cell>
          <cell r="AG102" t="str">
            <v>藿香小</v>
          </cell>
          <cell r="AH102" t="str">
            <v/>
          </cell>
          <cell r="AI102" t="str">
            <v/>
          </cell>
          <cell r="AJ102">
            <v>356.79</v>
          </cell>
          <cell r="AK102">
            <v>38</v>
          </cell>
          <cell r="AL102" t="str">
            <v>胃肠道2</v>
          </cell>
          <cell r="AM102" t="str">
            <v/>
          </cell>
          <cell r="AN102" t="str">
            <v/>
          </cell>
          <cell r="AO102">
            <v>39.8</v>
          </cell>
          <cell r="AP102">
            <v>1</v>
          </cell>
        </row>
        <row r="103">
          <cell r="B103">
            <v>105910</v>
          </cell>
          <cell r="C103" t="str">
            <v>补肾系列</v>
          </cell>
          <cell r="D103" t="str">
            <v/>
          </cell>
          <cell r="E103" t="str">
            <v/>
          </cell>
          <cell r="F103">
            <v>124.25</v>
          </cell>
          <cell r="G103">
            <v>4</v>
          </cell>
          <cell r="H103" t="str">
            <v>感冒系列</v>
          </cell>
          <cell r="I103" t="str">
            <v/>
          </cell>
          <cell r="J103" t="str">
            <v/>
          </cell>
          <cell r="K103">
            <v>305.48</v>
          </cell>
          <cell r="L103">
            <v>12</v>
          </cell>
          <cell r="M103" t="str">
            <v>胃肠道系列</v>
          </cell>
          <cell r="N103" t="str">
            <v/>
          </cell>
          <cell r="O103" t="str">
            <v/>
          </cell>
          <cell r="P103">
            <v>168.5</v>
          </cell>
          <cell r="Q103">
            <v>6</v>
          </cell>
          <cell r="R103" t="str">
            <v>瘦身系列</v>
          </cell>
          <cell r="S103" t="str">
            <v/>
          </cell>
          <cell r="T103" t="str">
            <v/>
          </cell>
          <cell r="U103">
            <v>208</v>
          </cell>
          <cell r="V103">
            <v>1</v>
          </cell>
          <cell r="W103" t="str">
            <v>关爱女性系列</v>
          </cell>
          <cell r="X103" t="str">
            <v/>
          </cell>
          <cell r="Y103" t="str">
            <v/>
          </cell>
          <cell r="Z103">
            <v>388.52</v>
          </cell>
          <cell r="AA103">
            <v>3</v>
          </cell>
          <cell r="AB103" t="str">
            <v>补钙系列</v>
          </cell>
          <cell r="AC103" t="str">
            <v/>
          </cell>
          <cell r="AD103" t="str">
            <v/>
          </cell>
          <cell r="AE103">
            <v>297</v>
          </cell>
          <cell r="AF103">
            <v>3</v>
          </cell>
          <cell r="AG103" t="str">
            <v>藿香小</v>
          </cell>
          <cell r="AH103" t="str">
            <v/>
          </cell>
          <cell r="AI103" t="str">
            <v/>
          </cell>
          <cell r="AJ103">
            <v>139.75</v>
          </cell>
          <cell r="AK103">
            <v>20</v>
          </cell>
          <cell r="AL103" t="str">
            <v>胃肠道2</v>
          </cell>
          <cell r="AM103" t="str">
            <v/>
          </cell>
          <cell r="AN103" t="str">
            <v/>
          </cell>
          <cell r="AO103">
            <v>130</v>
          </cell>
          <cell r="AP103">
            <v>2</v>
          </cell>
        </row>
        <row r="104">
          <cell r="B104">
            <v>106066</v>
          </cell>
          <cell r="C104" t="str">
            <v>补肾系列</v>
          </cell>
          <cell r="D104" t="str">
            <v/>
          </cell>
          <cell r="E104" t="str">
            <v/>
          </cell>
          <cell r="F104">
            <v>1398.5</v>
          </cell>
          <cell r="G104">
            <v>27</v>
          </cell>
          <cell r="H104" t="str">
            <v>感冒系列</v>
          </cell>
          <cell r="I104" t="str">
            <v/>
          </cell>
          <cell r="J104" t="str">
            <v/>
          </cell>
          <cell r="K104">
            <v>5574.95</v>
          </cell>
          <cell r="L104">
            <v>207</v>
          </cell>
          <cell r="M104" t="str">
            <v>胃肠道系列</v>
          </cell>
          <cell r="N104" t="str">
            <v/>
          </cell>
          <cell r="O104" t="str">
            <v/>
          </cell>
          <cell r="P104">
            <v>550.5</v>
          </cell>
          <cell r="Q104">
            <v>18</v>
          </cell>
          <cell r="R104" t="str">
            <v>瘦身系列</v>
          </cell>
          <cell r="S104" t="str">
            <v/>
          </cell>
          <cell r="T104" t="str">
            <v/>
          </cell>
          <cell r="U104">
            <v>1280</v>
          </cell>
          <cell r="V104">
            <v>6</v>
          </cell>
          <cell r="W104" t="str">
            <v>关爱女性系列</v>
          </cell>
          <cell r="X104" t="str">
            <v/>
          </cell>
          <cell r="Y104" t="str">
            <v/>
          </cell>
          <cell r="Z104">
            <v>810</v>
          </cell>
          <cell r="AA104">
            <v>6</v>
          </cell>
          <cell r="AB104" t="str">
            <v>补钙系列</v>
          </cell>
          <cell r="AC104" t="str">
            <v/>
          </cell>
          <cell r="AD104" t="str">
            <v/>
          </cell>
          <cell r="AE104">
            <v>2447.85</v>
          </cell>
          <cell r="AF104">
            <v>31</v>
          </cell>
          <cell r="AG104" t="str">
            <v>藿香小</v>
          </cell>
          <cell r="AH104" t="str">
            <v/>
          </cell>
          <cell r="AI104" t="str">
            <v/>
          </cell>
          <cell r="AJ104">
            <v>237.1</v>
          </cell>
          <cell r="AK104">
            <v>29</v>
          </cell>
          <cell r="AL104" t="str">
            <v>胃肠道2</v>
          </cell>
          <cell r="AM104" t="str">
            <v/>
          </cell>
          <cell r="AN104" t="str">
            <v/>
          </cell>
          <cell r="AO104">
            <v>301.1</v>
          </cell>
          <cell r="AP104">
            <v>6</v>
          </cell>
        </row>
        <row r="105">
          <cell r="B105">
            <v>106399</v>
          </cell>
          <cell r="C105" t="str">
            <v>补肾系列</v>
          </cell>
          <cell r="D105" t="str">
            <v/>
          </cell>
          <cell r="E105" t="str">
            <v/>
          </cell>
          <cell r="F105">
            <v>472.1</v>
          </cell>
          <cell r="G105">
            <v>6</v>
          </cell>
          <cell r="H105" t="str">
            <v>感冒系列</v>
          </cell>
          <cell r="I105" t="str">
            <v/>
          </cell>
          <cell r="J105" t="str">
            <v/>
          </cell>
          <cell r="K105">
            <v>566.82</v>
          </cell>
          <cell r="L105">
            <v>24</v>
          </cell>
          <cell r="M105" t="str">
            <v>胃肠道系列</v>
          </cell>
          <cell r="N105" t="str">
            <v/>
          </cell>
          <cell r="O105" t="str">
            <v/>
          </cell>
          <cell r="P105">
            <v>350</v>
          </cell>
          <cell r="Q105">
            <v>14</v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>补钙系列</v>
          </cell>
          <cell r="AC105" t="str">
            <v/>
          </cell>
          <cell r="AD105" t="str">
            <v/>
          </cell>
          <cell r="AE105">
            <v>389.32</v>
          </cell>
          <cell r="AF105">
            <v>4</v>
          </cell>
          <cell r="AG105" t="str">
            <v>藿香小</v>
          </cell>
          <cell r="AH105" t="str">
            <v/>
          </cell>
          <cell r="AI105" t="str">
            <v/>
          </cell>
          <cell r="AJ105">
            <v>106.14</v>
          </cell>
          <cell r="AK105">
            <v>11</v>
          </cell>
          <cell r="AL105" t="str">
            <v>胃肠道2</v>
          </cell>
          <cell r="AM105" t="str">
            <v/>
          </cell>
          <cell r="AN105" t="str">
            <v/>
          </cell>
          <cell r="AO105">
            <v>178.25</v>
          </cell>
          <cell r="AP105">
            <v>5</v>
          </cell>
        </row>
        <row r="106">
          <cell r="B106">
            <v>106485</v>
          </cell>
          <cell r="C106" t="str">
            <v>补肾系列</v>
          </cell>
          <cell r="D106" t="str">
            <v/>
          </cell>
          <cell r="E106" t="str">
            <v/>
          </cell>
          <cell r="F106">
            <v>246</v>
          </cell>
          <cell r="G106">
            <v>4</v>
          </cell>
          <cell r="H106" t="str">
            <v>感冒系列</v>
          </cell>
          <cell r="I106" t="str">
            <v/>
          </cell>
          <cell r="J106" t="str">
            <v/>
          </cell>
          <cell r="K106">
            <v>134.44</v>
          </cell>
          <cell r="L106">
            <v>6</v>
          </cell>
          <cell r="M106" t="str">
            <v>胃肠道系列</v>
          </cell>
          <cell r="N106" t="str">
            <v/>
          </cell>
          <cell r="O106" t="str">
            <v/>
          </cell>
          <cell r="P106">
            <v>62</v>
          </cell>
          <cell r="Q106">
            <v>2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>关爱女性系列</v>
          </cell>
          <cell r="X106" t="str">
            <v/>
          </cell>
          <cell r="Y106" t="str">
            <v/>
          </cell>
          <cell r="Z106">
            <v>114</v>
          </cell>
          <cell r="AA106">
            <v>1</v>
          </cell>
          <cell r="AB106" t="str">
            <v>补钙系列</v>
          </cell>
          <cell r="AC106" t="str">
            <v/>
          </cell>
          <cell r="AD106" t="str">
            <v/>
          </cell>
          <cell r="AE106">
            <v>828</v>
          </cell>
          <cell r="AF106">
            <v>8</v>
          </cell>
          <cell r="AG106" t="str">
            <v>藿香小</v>
          </cell>
          <cell r="AH106" t="str">
            <v/>
          </cell>
          <cell r="AI106" t="str">
            <v/>
          </cell>
          <cell r="AJ106">
            <v>79.2</v>
          </cell>
          <cell r="AK106">
            <v>8</v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</row>
        <row r="107">
          <cell r="B107">
            <v>106568</v>
          </cell>
          <cell r="C107" t="str">
            <v>补肾系列</v>
          </cell>
          <cell r="D107" t="str">
            <v/>
          </cell>
          <cell r="E107" t="str">
            <v/>
          </cell>
          <cell r="F107">
            <v>285</v>
          </cell>
          <cell r="G107">
            <v>3</v>
          </cell>
          <cell r="H107" t="str">
            <v>感冒系列</v>
          </cell>
          <cell r="I107" t="str">
            <v/>
          </cell>
          <cell r="J107" t="str">
            <v/>
          </cell>
          <cell r="K107">
            <v>386.13</v>
          </cell>
          <cell r="L107">
            <v>15</v>
          </cell>
          <cell r="M107" t="str">
            <v>胃肠道系列</v>
          </cell>
          <cell r="N107" t="str">
            <v/>
          </cell>
          <cell r="O107" t="str">
            <v/>
          </cell>
          <cell r="P107">
            <v>32</v>
          </cell>
          <cell r="Q107">
            <v>1</v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>补钙系列</v>
          </cell>
          <cell r="AC107" t="str">
            <v/>
          </cell>
          <cell r="AD107" t="str">
            <v/>
          </cell>
          <cell r="AE107">
            <v>1238</v>
          </cell>
          <cell r="AF107">
            <v>22</v>
          </cell>
          <cell r="AG107" t="str">
            <v>藿香小</v>
          </cell>
          <cell r="AH107" t="str">
            <v/>
          </cell>
          <cell r="AI107" t="str">
            <v/>
          </cell>
          <cell r="AJ107">
            <v>127.06</v>
          </cell>
          <cell r="AK107">
            <v>14</v>
          </cell>
          <cell r="AL107" t="str">
            <v>胃肠道2</v>
          </cell>
          <cell r="AM107" t="str">
            <v/>
          </cell>
          <cell r="AN107" t="str">
            <v/>
          </cell>
          <cell r="AO107">
            <v>132.6</v>
          </cell>
          <cell r="AP107">
            <v>4</v>
          </cell>
        </row>
        <row r="108">
          <cell r="B108">
            <v>106569</v>
          </cell>
          <cell r="C108" t="str">
            <v>补肾系列</v>
          </cell>
          <cell r="D108" t="str">
            <v/>
          </cell>
          <cell r="E108" t="str">
            <v/>
          </cell>
          <cell r="F108">
            <v>656.5</v>
          </cell>
          <cell r="G108">
            <v>21</v>
          </cell>
          <cell r="H108" t="str">
            <v>感冒系列</v>
          </cell>
          <cell r="I108" t="str">
            <v/>
          </cell>
          <cell r="J108" t="str">
            <v/>
          </cell>
          <cell r="K108">
            <v>562.34</v>
          </cell>
          <cell r="L108">
            <v>22</v>
          </cell>
          <cell r="M108" t="str">
            <v>胃肠道系列</v>
          </cell>
          <cell r="N108" t="str">
            <v/>
          </cell>
          <cell r="O108" t="str">
            <v/>
          </cell>
          <cell r="P108">
            <v>317.64</v>
          </cell>
          <cell r="Q108">
            <v>12</v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>关爱女性系列</v>
          </cell>
          <cell r="X108" t="str">
            <v/>
          </cell>
          <cell r="Y108" t="str">
            <v/>
          </cell>
          <cell r="Z108">
            <v>135</v>
          </cell>
          <cell r="AA108">
            <v>1</v>
          </cell>
          <cell r="AB108" t="str">
            <v>补钙系列</v>
          </cell>
          <cell r="AC108" t="str">
            <v/>
          </cell>
          <cell r="AD108" t="str">
            <v/>
          </cell>
          <cell r="AE108">
            <v>1493.6</v>
          </cell>
          <cell r="AF108">
            <v>23</v>
          </cell>
          <cell r="AG108" t="str">
            <v>藿香小</v>
          </cell>
          <cell r="AH108" t="str">
            <v/>
          </cell>
          <cell r="AI108" t="str">
            <v/>
          </cell>
          <cell r="AJ108">
            <v>89.1</v>
          </cell>
          <cell r="AK108">
            <v>9</v>
          </cell>
          <cell r="AL108" t="str">
            <v>胃肠道2</v>
          </cell>
          <cell r="AM108" t="str">
            <v/>
          </cell>
          <cell r="AN108" t="str">
            <v/>
          </cell>
          <cell r="AO108">
            <v>145.1</v>
          </cell>
          <cell r="AP108">
            <v>4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318</v>
          </cell>
          <cell r="C5">
            <v>6288.40000000001</v>
          </cell>
        </row>
        <row r="6">
          <cell r="A6">
            <v>54</v>
          </cell>
          <cell r="B6">
            <v>520</v>
          </cell>
          <cell r="C6">
            <v>9204.70999999999</v>
          </cell>
        </row>
        <row r="7">
          <cell r="A7">
            <v>56</v>
          </cell>
          <cell r="B7">
            <v>228</v>
          </cell>
          <cell r="C7">
            <v>4220.39</v>
          </cell>
        </row>
        <row r="8">
          <cell r="A8">
            <v>307</v>
          </cell>
          <cell r="B8">
            <v>2873</v>
          </cell>
          <cell r="C8">
            <v>44906.7000000001</v>
          </cell>
        </row>
        <row r="9">
          <cell r="A9">
            <v>308</v>
          </cell>
          <cell r="B9">
            <v>311</v>
          </cell>
          <cell r="C9">
            <v>5756.17</v>
          </cell>
        </row>
        <row r="10">
          <cell r="A10">
            <v>311</v>
          </cell>
          <cell r="B10">
            <v>35300</v>
          </cell>
          <cell r="C10">
            <v>156061.15</v>
          </cell>
        </row>
        <row r="11">
          <cell r="A11">
            <v>329</v>
          </cell>
          <cell r="B11">
            <v>175</v>
          </cell>
          <cell r="C11">
            <v>3421.15</v>
          </cell>
        </row>
        <row r="12">
          <cell r="A12">
            <v>337</v>
          </cell>
          <cell r="B12">
            <v>613</v>
          </cell>
          <cell r="C12">
            <v>9838.20999999999</v>
          </cell>
        </row>
        <row r="13">
          <cell r="A13">
            <v>339</v>
          </cell>
          <cell r="B13">
            <v>904</v>
          </cell>
          <cell r="C13">
            <v>13949.49</v>
          </cell>
        </row>
        <row r="14">
          <cell r="A14">
            <v>341</v>
          </cell>
          <cell r="B14">
            <v>442</v>
          </cell>
          <cell r="C14">
            <v>7896.98000000001</v>
          </cell>
        </row>
        <row r="15">
          <cell r="A15">
            <v>343</v>
          </cell>
          <cell r="B15">
            <v>667</v>
          </cell>
          <cell r="C15">
            <v>11183.83</v>
          </cell>
        </row>
        <row r="16">
          <cell r="A16">
            <v>345</v>
          </cell>
          <cell r="B16">
            <v>0</v>
          </cell>
          <cell r="C16">
            <v>0</v>
          </cell>
        </row>
        <row r="17">
          <cell r="A17">
            <v>347</v>
          </cell>
          <cell r="B17">
            <v>56</v>
          </cell>
          <cell r="C17">
            <v>1087.33</v>
          </cell>
        </row>
        <row r="18">
          <cell r="A18">
            <v>349</v>
          </cell>
          <cell r="B18">
            <v>72</v>
          </cell>
          <cell r="C18">
            <v>1325.05</v>
          </cell>
        </row>
        <row r="19">
          <cell r="A19">
            <v>351</v>
          </cell>
          <cell r="B19">
            <v>78</v>
          </cell>
          <cell r="C19">
            <v>1493.67</v>
          </cell>
        </row>
        <row r="20">
          <cell r="A20">
            <v>355</v>
          </cell>
          <cell r="B20">
            <v>185</v>
          </cell>
          <cell r="C20">
            <v>3286.73</v>
          </cell>
        </row>
        <row r="21">
          <cell r="A21">
            <v>357</v>
          </cell>
          <cell r="B21">
            <v>1042</v>
          </cell>
          <cell r="C21">
            <v>15546.57</v>
          </cell>
        </row>
        <row r="22">
          <cell r="A22">
            <v>359</v>
          </cell>
          <cell r="B22">
            <v>106</v>
          </cell>
          <cell r="C22">
            <v>2072.8</v>
          </cell>
        </row>
        <row r="23">
          <cell r="A23">
            <v>365</v>
          </cell>
          <cell r="B23">
            <v>125</v>
          </cell>
          <cell r="C23">
            <v>2450.02</v>
          </cell>
        </row>
        <row r="24">
          <cell r="A24">
            <v>367</v>
          </cell>
          <cell r="B24">
            <v>150</v>
          </cell>
          <cell r="C24">
            <v>2859.9</v>
          </cell>
        </row>
        <row r="25">
          <cell r="A25">
            <v>371</v>
          </cell>
          <cell r="B25">
            <v>244</v>
          </cell>
          <cell r="C25">
            <v>4738.20000000001</v>
          </cell>
        </row>
        <row r="26">
          <cell r="A26">
            <v>373</v>
          </cell>
          <cell r="B26">
            <v>200</v>
          </cell>
          <cell r="C26">
            <v>3729.85000000001</v>
          </cell>
        </row>
        <row r="27">
          <cell r="A27">
            <v>377</v>
          </cell>
          <cell r="B27">
            <v>299</v>
          </cell>
          <cell r="C27">
            <v>5520.66</v>
          </cell>
        </row>
        <row r="28">
          <cell r="A28">
            <v>379</v>
          </cell>
          <cell r="B28">
            <v>304</v>
          </cell>
          <cell r="C28">
            <v>5357.73</v>
          </cell>
        </row>
        <row r="29">
          <cell r="A29">
            <v>385</v>
          </cell>
          <cell r="B29">
            <v>5680</v>
          </cell>
          <cell r="C29">
            <v>85803.3600000001</v>
          </cell>
        </row>
        <row r="30">
          <cell r="A30">
            <v>387</v>
          </cell>
          <cell r="B30">
            <v>271</v>
          </cell>
          <cell r="C30">
            <v>5052.91</v>
          </cell>
        </row>
        <row r="31">
          <cell r="A31">
            <v>391</v>
          </cell>
          <cell r="B31">
            <v>146</v>
          </cell>
          <cell r="C31">
            <v>2878.35000000001</v>
          </cell>
        </row>
        <row r="32">
          <cell r="A32">
            <v>399</v>
          </cell>
          <cell r="B32">
            <v>90</v>
          </cell>
          <cell r="C32">
            <v>1757.62</v>
          </cell>
        </row>
        <row r="33">
          <cell r="A33">
            <v>511</v>
          </cell>
          <cell r="B33">
            <v>108</v>
          </cell>
          <cell r="C33">
            <v>2090.68</v>
          </cell>
        </row>
        <row r="34">
          <cell r="A34">
            <v>513</v>
          </cell>
          <cell r="B34">
            <v>227</v>
          </cell>
          <cell r="C34">
            <v>4425.16000000001</v>
          </cell>
        </row>
        <row r="35">
          <cell r="A35">
            <v>514</v>
          </cell>
          <cell r="B35">
            <v>659</v>
          </cell>
          <cell r="C35">
            <v>12742.91</v>
          </cell>
        </row>
        <row r="36">
          <cell r="A36">
            <v>515</v>
          </cell>
          <cell r="B36">
            <v>183</v>
          </cell>
          <cell r="C36">
            <v>3567.68</v>
          </cell>
        </row>
        <row r="37">
          <cell r="A37">
            <v>517</v>
          </cell>
          <cell r="B37">
            <v>230</v>
          </cell>
          <cell r="C37">
            <v>4537.27</v>
          </cell>
        </row>
        <row r="38">
          <cell r="A38">
            <v>539</v>
          </cell>
          <cell r="B38">
            <v>774</v>
          </cell>
          <cell r="C38">
            <v>11583.5</v>
          </cell>
        </row>
        <row r="39">
          <cell r="A39">
            <v>545</v>
          </cell>
          <cell r="B39">
            <v>447</v>
          </cell>
          <cell r="C39">
            <v>6967.66</v>
          </cell>
        </row>
        <row r="40">
          <cell r="A40">
            <v>546</v>
          </cell>
          <cell r="B40">
            <v>395</v>
          </cell>
          <cell r="C40">
            <v>7311.95000000001</v>
          </cell>
        </row>
        <row r="41">
          <cell r="A41">
            <v>549</v>
          </cell>
          <cell r="B41">
            <v>63</v>
          </cell>
          <cell r="C41">
            <v>1223.12</v>
          </cell>
        </row>
        <row r="42">
          <cell r="A42">
            <v>570</v>
          </cell>
          <cell r="B42">
            <v>102</v>
          </cell>
          <cell r="C42">
            <v>1995.62</v>
          </cell>
        </row>
        <row r="43">
          <cell r="A43">
            <v>571</v>
          </cell>
          <cell r="B43">
            <v>299</v>
          </cell>
          <cell r="C43">
            <v>5777.01000000001</v>
          </cell>
        </row>
        <row r="44">
          <cell r="A44">
            <v>572</v>
          </cell>
          <cell r="B44">
            <v>140</v>
          </cell>
          <cell r="C44">
            <v>2745.09</v>
          </cell>
        </row>
        <row r="45">
          <cell r="A45">
            <v>573</v>
          </cell>
          <cell r="B45">
            <v>122</v>
          </cell>
          <cell r="C45">
            <v>2342.99</v>
          </cell>
        </row>
        <row r="46">
          <cell r="A46">
            <v>578</v>
          </cell>
          <cell r="B46">
            <v>451</v>
          </cell>
          <cell r="C46">
            <v>7803.27000000002</v>
          </cell>
        </row>
        <row r="47">
          <cell r="A47">
            <v>581</v>
          </cell>
          <cell r="B47">
            <v>170</v>
          </cell>
          <cell r="C47">
            <v>3363.62000000001</v>
          </cell>
        </row>
        <row r="48">
          <cell r="A48">
            <v>582</v>
          </cell>
          <cell r="B48">
            <v>568</v>
          </cell>
          <cell r="C48">
            <v>8894.1</v>
          </cell>
        </row>
        <row r="49">
          <cell r="A49">
            <v>585</v>
          </cell>
          <cell r="B49">
            <v>666</v>
          </cell>
          <cell r="C49">
            <v>10845.56</v>
          </cell>
        </row>
        <row r="50">
          <cell r="A50">
            <v>587</v>
          </cell>
          <cell r="B50">
            <v>162</v>
          </cell>
          <cell r="C50">
            <v>2929.08</v>
          </cell>
        </row>
        <row r="51">
          <cell r="A51">
            <v>591</v>
          </cell>
          <cell r="B51">
            <v>280</v>
          </cell>
          <cell r="C51">
            <v>5529.37</v>
          </cell>
        </row>
        <row r="52">
          <cell r="A52">
            <v>594</v>
          </cell>
          <cell r="B52">
            <v>122</v>
          </cell>
          <cell r="C52">
            <v>2394.43</v>
          </cell>
        </row>
        <row r="53">
          <cell r="A53">
            <v>598</v>
          </cell>
          <cell r="B53">
            <v>109</v>
          </cell>
          <cell r="C53">
            <v>2134.31</v>
          </cell>
        </row>
        <row r="54">
          <cell r="A54">
            <v>704</v>
          </cell>
          <cell r="B54">
            <v>68</v>
          </cell>
          <cell r="C54">
            <v>1312.39</v>
          </cell>
        </row>
        <row r="55">
          <cell r="A55">
            <v>706</v>
          </cell>
          <cell r="B55">
            <v>42</v>
          </cell>
          <cell r="C55">
            <v>816.86</v>
          </cell>
        </row>
        <row r="56">
          <cell r="A56">
            <v>707</v>
          </cell>
          <cell r="B56">
            <v>181</v>
          </cell>
          <cell r="C56">
            <v>3541.29</v>
          </cell>
        </row>
        <row r="57">
          <cell r="A57">
            <v>709</v>
          </cell>
          <cell r="B57">
            <v>731</v>
          </cell>
          <cell r="C57">
            <v>12615.73</v>
          </cell>
        </row>
        <row r="58">
          <cell r="A58">
            <v>710</v>
          </cell>
          <cell r="B58">
            <v>71</v>
          </cell>
          <cell r="C58">
            <v>1405.8</v>
          </cell>
        </row>
        <row r="59">
          <cell r="A59">
            <v>712</v>
          </cell>
          <cell r="B59">
            <v>744</v>
          </cell>
          <cell r="C59">
            <v>13987.96</v>
          </cell>
        </row>
        <row r="60">
          <cell r="A60">
            <v>713</v>
          </cell>
          <cell r="B60">
            <v>78</v>
          </cell>
          <cell r="C60">
            <v>1531.26</v>
          </cell>
        </row>
        <row r="61">
          <cell r="A61">
            <v>716</v>
          </cell>
          <cell r="B61">
            <v>233</v>
          </cell>
          <cell r="C61">
            <v>4593.35000000001</v>
          </cell>
        </row>
        <row r="62">
          <cell r="A62">
            <v>717</v>
          </cell>
          <cell r="B62">
            <v>121</v>
          </cell>
          <cell r="C62">
            <v>2390.78</v>
          </cell>
        </row>
        <row r="63">
          <cell r="A63">
            <v>718</v>
          </cell>
          <cell r="B63">
            <v>40</v>
          </cell>
          <cell r="C63">
            <v>774.06</v>
          </cell>
        </row>
        <row r="64">
          <cell r="A64">
            <v>720</v>
          </cell>
          <cell r="B64">
            <v>111</v>
          </cell>
          <cell r="C64">
            <v>2142.26</v>
          </cell>
        </row>
        <row r="65">
          <cell r="A65">
            <v>721</v>
          </cell>
          <cell r="B65">
            <v>257</v>
          </cell>
          <cell r="C65">
            <v>5045.62000000001</v>
          </cell>
        </row>
        <row r="66">
          <cell r="A66">
            <v>723</v>
          </cell>
          <cell r="B66">
            <v>78</v>
          </cell>
          <cell r="C66">
            <v>1511.87</v>
          </cell>
        </row>
        <row r="67">
          <cell r="A67">
            <v>724</v>
          </cell>
          <cell r="B67">
            <v>185</v>
          </cell>
          <cell r="C67">
            <v>3663.00000000001</v>
          </cell>
        </row>
        <row r="68">
          <cell r="A68">
            <v>726</v>
          </cell>
          <cell r="B68">
            <v>309</v>
          </cell>
          <cell r="C68">
            <v>5640.49000000001</v>
          </cell>
        </row>
        <row r="69">
          <cell r="A69">
            <v>727</v>
          </cell>
          <cell r="B69">
            <v>105</v>
          </cell>
          <cell r="C69">
            <v>2043.16</v>
          </cell>
        </row>
        <row r="70">
          <cell r="A70">
            <v>730</v>
          </cell>
          <cell r="B70">
            <v>404</v>
          </cell>
          <cell r="C70">
            <v>7477.71000000001</v>
          </cell>
        </row>
        <row r="71">
          <cell r="A71">
            <v>732</v>
          </cell>
          <cell r="B71">
            <v>518</v>
          </cell>
          <cell r="C71">
            <v>8605.38999999999</v>
          </cell>
        </row>
        <row r="72">
          <cell r="A72">
            <v>733</v>
          </cell>
          <cell r="B72">
            <v>167</v>
          </cell>
          <cell r="C72">
            <v>2939.63</v>
          </cell>
        </row>
        <row r="73">
          <cell r="A73">
            <v>737</v>
          </cell>
          <cell r="B73">
            <v>166</v>
          </cell>
          <cell r="C73">
            <v>3200.41</v>
          </cell>
        </row>
        <row r="74">
          <cell r="A74">
            <v>738</v>
          </cell>
          <cell r="B74">
            <v>84</v>
          </cell>
          <cell r="C74">
            <v>1628.53</v>
          </cell>
        </row>
        <row r="75">
          <cell r="A75">
            <v>740</v>
          </cell>
          <cell r="B75">
            <v>96</v>
          </cell>
          <cell r="C75">
            <v>1878.12</v>
          </cell>
        </row>
        <row r="76">
          <cell r="A76">
            <v>741</v>
          </cell>
          <cell r="B76">
            <v>34</v>
          </cell>
          <cell r="C76">
            <v>659.76</v>
          </cell>
        </row>
        <row r="77">
          <cell r="A77">
            <v>742</v>
          </cell>
          <cell r="B77">
            <v>118</v>
          </cell>
          <cell r="C77">
            <v>2132.83</v>
          </cell>
        </row>
        <row r="78">
          <cell r="A78">
            <v>743</v>
          </cell>
          <cell r="B78">
            <v>220</v>
          </cell>
          <cell r="C78">
            <v>4289.83</v>
          </cell>
        </row>
        <row r="79">
          <cell r="A79">
            <v>744</v>
          </cell>
          <cell r="B79">
            <v>275</v>
          </cell>
          <cell r="C79">
            <v>4699.08000000001</v>
          </cell>
        </row>
        <row r="80">
          <cell r="A80">
            <v>745</v>
          </cell>
          <cell r="B80">
            <v>298</v>
          </cell>
          <cell r="C80">
            <v>4879.99</v>
          </cell>
        </row>
        <row r="81">
          <cell r="A81">
            <v>746</v>
          </cell>
          <cell r="B81">
            <v>159</v>
          </cell>
          <cell r="C81">
            <v>3017.35</v>
          </cell>
        </row>
        <row r="82">
          <cell r="A82">
            <v>747</v>
          </cell>
          <cell r="B82">
            <v>208</v>
          </cell>
          <cell r="C82">
            <v>3400.74</v>
          </cell>
        </row>
        <row r="83">
          <cell r="A83">
            <v>748</v>
          </cell>
          <cell r="B83">
            <v>254</v>
          </cell>
          <cell r="C83">
            <v>4199.25</v>
          </cell>
        </row>
        <row r="84">
          <cell r="A84">
            <v>750</v>
          </cell>
          <cell r="B84">
            <v>603</v>
          </cell>
          <cell r="C84">
            <v>10470.39</v>
          </cell>
        </row>
        <row r="85">
          <cell r="A85">
            <v>752</v>
          </cell>
          <cell r="B85">
            <v>48</v>
          </cell>
          <cell r="C85">
            <v>905.18</v>
          </cell>
        </row>
        <row r="86">
          <cell r="A86">
            <v>753</v>
          </cell>
          <cell r="B86">
            <v>38</v>
          </cell>
          <cell r="C86">
            <v>736.32</v>
          </cell>
        </row>
        <row r="87">
          <cell r="A87">
            <v>754</v>
          </cell>
          <cell r="B87">
            <v>778</v>
          </cell>
          <cell r="C87">
            <v>11971.34</v>
          </cell>
        </row>
        <row r="88">
          <cell r="A88">
            <v>101453</v>
          </cell>
          <cell r="B88">
            <v>167</v>
          </cell>
          <cell r="C88">
            <v>3259.99</v>
          </cell>
        </row>
        <row r="89">
          <cell r="A89">
            <v>102478</v>
          </cell>
          <cell r="B89">
            <v>187</v>
          </cell>
          <cell r="C89">
            <v>3081.77</v>
          </cell>
        </row>
        <row r="90">
          <cell r="A90">
            <v>102479</v>
          </cell>
          <cell r="B90">
            <v>99</v>
          </cell>
          <cell r="C90">
            <v>1949.99</v>
          </cell>
        </row>
        <row r="91">
          <cell r="A91">
            <v>102564</v>
          </cell>
          <cell r="B91">
            <v>135</v>
          </cell>
          <cell r="C91">
            <v>2662.43</v>
          </cell>
        </row>
        <row r="92">
          <cell r="A92">
            <v>102565</v>
          </cell>
          <cell r="B92">
            <v>101</v>
          </cell>
          <cell r="C92">
            <v>1955.82</v>
          </cell>
        </row>
        <row r="93">
          <cell r="A93">
            <v>102567</v>
          </cell>
          <cell r="B93">
            <v>69</v>
          </cell>
          <cell r="C93">
            <v>1356.98</v>
          </cell>
        </row>
        <row r="94">
          <cell r="A94">
            <v>102934</v>
          </cell>
          <cell r="B94">
            <v>550</v>
          </cell>
          <cell r="C94">
            <v>9017.11</v>
          </cell>
        </row>
        <row r="95">
          <cell r="A95">
            <v>102935</v>
          </cell>
          <cell r="B95">
            <v>121</v>
          </cell>
          <cell r="C95">
            <v>2328.04</v>
          </cell>
        </row>
        <row r="96">
          <cell r="A96">
            <v>103198</v>
          </cell>
          <cell r="B96">
            <v>109</v>
          </cell>
          <cell r="C96">
            <v>2061.47</v>
          </cell>
        </row>
        <row r="97">
          <cell r="A97">
            <v>103199</v>
          </cell>
          <cell r="B97">
            <v>116</v>
          </cell>
          <cell r="C97">
            <v>2293.3</v>
          </cell>
        </row>
        <row r="98">
          <cell r="A98">
            <v>103639</v>
          </cell>
          <cell r="B98">
            <v>181</v>
          </cell>
          <cell r="C98">
            <v>3545.83</v>
          </cell>
        </row>
        <row r="99">
          <cell r="A99">
            <v>104428</v>
          </cell>
          <cell r="B99">
            <v>98</v>
          </cell>
          <cell r="C99">
            <v>1835.46</v>
          </cell>
        </row>
        <row r="100">
          <cell r="A100">
            <v>104429</v>
          </cell>
          <cell r="B100">
            <v>40</v>
          </cell>
          <cell r="C100">
            <v>777.83</v>
          </cell>
        </row>
        <row r="101">
          <cell r="A101">
            <v>104430</v>
          </cell>
          <cell r="B101">
            <v>37</v>
          </cell>
          <cell r="C101">
            <v>696.12</v>
          </cell>
        </row>
        <row r="102">
          <cell r="A102">
            <v>104533</v>
          </cell>
          <cell r="B102">
            <v>46</v>
          </cell>
          <cell r="C102">
            <v>885.48</v>
          </cell>
        </row>
        <row r="103">
          <cell r="A103">
            <v>104838</v>
          </cell>
          <cell r="B103">
            <v>118</v>
          </cell>
          <cell r="C103">
            <v>2306.27</v>
          </cell>
        </row>
        <row r="104">
          <cell r="A104">
            <v>105267</v>
          </cell>
          <cell r="B104">
            <v>244</v>
          </cell>
          <cell r="C104">
            <v>3908.20000000001</v>
          </cell>
        </row>
        <row r="105">
          <cell r="A105">
            <v>105396</v>
          </cell>
          <cell r="B105">
            <v>58</v>
          </cell>
          <cell r="C105">
            <v>1106.11</v>
          </cell>
        </row>
        <row r="106">
          <cell r="A106">
            <v>105751</v>
          </cell>
          <cell r="B106">
            <v>107</v>
          </cell>
          <cell r="C106">
            <v>2107.41</v>
          </cell>
        </row>
        <row r="107">
          <cell r="A107">
            <v>105910</v>
          </cell>
          <cell r="B107">
            <v>40</v>
          </cell>
          <cell r="C107">
            <v>791.6</v>
          </cell>
        </row>
        <row r="108">
          <cell r="A108">
            <v>106066</v>
          </cell>
          <cell r="B108">
            <v>164</v>
          </cell>
          <cell r="C108">
            <v>3231.87</v>
          </cell>
        </row>
        <row r="109">
          <cell r="A109">
            <v>106399</v>
          </cell>
          <cell r="B109">
            <v>134</v>
          </cell>
          <cell r="C109">
            <v>2319.73</v>
          </cell>
        </row>
        <row r="110">
          <cell r="A110">
            <v>106485</v>
          </cell>
          <cell r="B110">
            <v>22</v>
          </cell>
          <cell r="C110">
            <v>376.9</v>
          </cell>
        </row>
        <row r="111">
          <cell r="A111">
            <v>106568</v>
          </cell>
          <cell r="B111">
            <v>385</v>
          </cell>
          <cell r="C111">
            <v>5768</v>
          </cell>
        </row>
        <row r="112">
          <cell r="A112">
            <v>106569</v>
          </cell>
          <cell r="B112">
            <v>55</v>
          </cell>
          <cell r="C112">
            <v>1075.64</v>
          </cell>
        </row>
        <row r="113">
          <cell r="B113">
            <v>68881</v>
          </cell>
          <cell r="C113">
            <v>729699.39</v>
          </cell>
        </row>
        <row r="114">
          <cell r="A114" t="str">
            <v>总计</v>
          </cell>
          <cell r="B114">
            <v>137762</v>
          </cell>
          <cell r="C114">
            <v>1459398.78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topLeftCell="G1" workbookViewId="0">
      <selection activeCell="A1" sqref="A1:U22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5" width="8.5" style="5" hidden="1" customWidth="1"/>
    <col min="6" max="6" width="25.25" style="5" customWidth="1"/>
    <col min="7" max="7" width="16.375" style="5" customWidth="1"/>
    <col min="8" max="8" width="19.125" style="6" customWidth="1"/>
    <col min="9" max="9" width="8.5" style="23" customWidth="1"/>
    <col min="10" max="13" width="9" style="3"/>
    <col min="14" max="16" width="11.25" style="3" customWidth="1"/>
    <col min="17" max="17" width="15" style="3" customWidth="1"/>
    <col min="18" max="16357" width="9" style="3"/>
  </cols>
  <sheetData>
    <row r="1" ht="38" customHeight="1" spans="1:13">
      <c r="A1" s="8" t="s">
        <v>0</v>
      </c>
      <c r="B1" s="8"/>
      <c r="C1" s="8"/>
      <c r="D1" s="8"/>
      <c r="E1" s="8"/>
      <c r="F1" s="8"/>
      <c r="G1" s="8"/>
      <c r="H1" s="90"/>
      <c r="L1" s="96" t="s">
        <v>1</v>
      </c>
      <c r="M1" s="96"/>
    </row>
    <row r="2" s="1" customFormat="1" ht="28" customHeight="1" spans="1:18">
      <c r="A2" s="10" t="s">
        <v>2</v>
      </c>
      <c r="B2" s="10" t="s">
        <v>3</v>
      </c>
      <c r="C2" s="10" t="s">
        <v>4</v>
      </c>
      <c r="D2" s="10"/>
      <c r="E2" s="10"/>
      <c r="F2" s="10" t="s">
        <v>5</v>
      </c>
      <c r="G2" s="10" t="s">
        <v>6</v>
      </c>
      <c r="H2" s="9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11</v>
      </c>
      <c r="O2" s="11" t="s">
        <v>12</v>
      </c>
      <c r="P2" s="11" t="s">
        <v>13</v>
      </c>
      <c r="Q2" s="11" t="s">
        <v>14</v>
      </c>
      <c r="R2" s="1" t="s">
        <v>15</v>
      </c>
    </row>
    <row r="3" customHeight="1" spans="1:18">
      <c r="A3" s="12">
        <v>1</v>
      </c>
      <c r="B3" s="13" t="s">
        <v>16</v>
      </c>
      <c r="C3" s="14"/>
      <c r="D3" s="14"/>
      <c r="E3" s="14"/>
      <c r="F3" s="15" t="s">
        <v>17</v>
      </c>
      <c r="G3" s="14"/>
      <c r="H3" s="16" t="s">
        <v>18</v>
      </c>
      <c r="I3" s="9"/>
      <c r="J3" s="9"/>
      <c r="K3" s="9"/>
      <c r="L3" s="97" t="s">
        <v>19</v>
      </c>
      <c r="M3" s="97" t="s">
        <v>20</v>
      </c>
      <c r="N3" s="31">
        <v>0.15</v>
      </c>
      <c r="O3" s="31">
        <v>0.25</v>
      </c>
      <c r="P3" s="31">
        <v>0.14</v>
      </c>
      <c r="Q3" s="34" t="s">
        <v>21</v>
      </c>
      <c r="R3" s="3" t="e">
        <v>#N/A</v>
      </c>
    </row>
    <row r="4" customHeight="1" spans="1:18">
      <c r="A4" s="12"/>
      <c r="B4" s="92" t="s">
        <v>22</v>
      </c>
      <c r="C4" s="93">
        <v>1846</v>
      </c>
      <c r="D4" s="94" t="s">
        <v>23</v>
      </c>
      <c r="E4" s="94" t="str">
        <f t="shared" ref="E4:E15" si="0">C4&amp;D4</f>
        <v>1846,</v>
      </c>
      <c r="F4" s="94" t="s">
        <v>24</v>
      </c>
      <c r="G4" s="94" t="s">
        <v>25</v>
      </c>
      <c r="H4" s="94" t="s">
        <v>26</v>
      </c>
      <c r="I4" s="9"/>
      <c r="J4" s="9"/>
      <c r="K4" s="9"/>
      <c r="L4" s="48" t="s">
        <v>27</v>
      </c>
      <c r="M4" s="48" t="s">
        <v>28</v>
      </c>
      <c r="N4" s="98" t="s">
        <v>29</v>
      </c>
      <c r="O4" s="98"/>
      <c r="P4" s="99"/>
      <c r="Q4" s="36" t="s">
        <v>30</v>
      </c>
      <c r="R4" s="3" t="e">
        <v>#N/A</v>
      </c>
    </row>
    <row r="5" customHeight="1" spans="1:18">
      <c r="A5" s="12">
        <v>2</v>
      </c>
      <c r="B5" s="94"/>
      <c r="C5" s="94">
        <v>47683</v>
      </c>
      <c r="D5" s="94" t="s">
        <v>23</v>
      </c>
      <c r="E5" s="94" t="str">
        <f t="shared" si="0"/>
        <v>47683,</v>
      </c>
      <c r="F5" s="94" t="s">
        <v>24</v>
      </c>
      <c r="G5" s="94" t="s">
        <v>31</v>
      </c>
      <c r="H5" s="94" t="s">
        <v>26</v>
      </c>
      <c r="I5" s="87">
        <f>VLOOKUP(C:C,'[1]重点品种（数据原表）'!$D:$J,7,0)</f>
        <v>0.368</v>
      </c>
      <c r="J5" s="9">
        <v>12.5</v>
      </c>
      <c r="K5" s="9">
        <v>19.8</v>
      </c>
      <c r="L5" s="49"/>
      <c r="M5" s="49"/>
      <c r="N5" s="100">
        <v>0.07</v>
      </c>
      <c r="O5" s="31">
        <v>0.1</v>
      </c>
      <c r="P5" s="31">
        <v>0.05</v>
      </c>
      <c r="Q5" s="113"/>
      <c r="R5" s="3" t="e">
        <v>#N/A</v>
      </c>
    </row>
    <row r="6" customHeight="1" spans="1:18">
      <c r="A6" s="12">
        <v>3</v>
      </c>
      <c r="B6" s="17" t="s">
        <v>32</v>
      </c>
      <c r="C6" s="17">
        <v>118013</v>
      </c>
      <c r="D6" s="94" t="s">
        <v>23</v>
      </c>
      <c r="E6" s="94" t="str">
        <f t="shared" si="0"/>
        <v>118013,</v>
      </c>
      <c r="F6" s="17" t="s">
        <v>33</v>
      </c>
      <c r="G6" s="17" t="s">
        <v>34</v>
      </c>
      <c r="H6" s="17" t="s">
        <v>35</v>
      </c>
      <c r="I6" s="87">
        <v>0.582</v>
      </c>
      <c r="J6" s="9">
        <v>13.35</v>
      </c>
      <c r="K6" s="9">
        <v>32</v>
      </c>
      <c r="L6" s="45" t="s">
        <v>36</v>
      </c>
      <c r="M6" s="45" t="s">
        <v>37</v>
      </c>
      <c r="N6" s="101" t="s">
        <v>38</v>
      </c>
      <c r="O6" s="102"/>
      <c r="P6" s="103"/>
      <c r="Q6" s="114" t="s">
        <v>30</v>
      </c>
      <c r="R6" s="3" t="e">
        <v>#N/A</v>
      </c>
    </row>
    <row r="7" customHeight="1" spans="1:18">
      <c r="A7" s="12"/>
      <c r="B7" s="17"/>
      <c r="C7" s="17">
        <v>171499</v>
      </c>
      <c r="D7" s="94" t="s">
        <v>23</v>
      </c>
      <c r="E7" s="94" t="str">
        <f t="shared" si="0"/>
        <v>171499,</v>
      </c>
      <c r="F7" s="17" t="s">
        <v>39</v>
      </c>
      <c r="G7" s="17" t="s">
        <v>40</v>
      </c>
      <c r="H7" s="17" t="s">
        <v>41</v>
      </c>
      <c r="I7" s="87">
        <f>VLOOKUP(C:C,'[1]重点品种（数据原表）'!$D:$J,7,0)</f>
        <v>0.595226130653266</v>
      </c>
      <c r="J7" s="9">
        <v>16.11</v>
      </c>
      <c r="K7" s="9">
        <v>39.8</v>
      </c>
      <c r="L7" s="46"/>
      <c r="M7" s="46"/>
      <c r="N7" s="104">
        <v>0.04</v>
      </c>
      <c r="O7" s="104">
        <v>0.05</v>
      </c>
      <c r="P7" s="104">
        <v>0.03</v>
      </c>
      <c r="Q7" s="114"/>
      <c r="R7" s="3" t="e">
        <v>#N/A</v>
      </c>
    </row>
    <row r="8" customHeight="1" spans="1:18">
      <c r="A8" s="12"/>
      <c r="B8" s="17"/>
      <c r="C8" s="17">
        <v>134798</v>
      </c>
      <c r="D8" s="94" t="s">
        <v>23</v>
      </c>
      <c r="E8" s="94" t="str">
        <f t="shared" si="0"/>
        <v>134798,</v>
      </c>
      <c r="F8" s="17" t="s">
        <v>42</v>
      </c>
      <c r="G8" s="17" t="s">
        <v>43</v>
      </c>
      <c r="H8" s="17" t="s">
        <v>44</v>
      </c>
      <c r="I8" s="87">
        <v>0.522</v>
      </c>
      <c r="J8" s="9">
        <v>19</v>
      </c>
      <c r="K8" s="9">
        <v>39.8</v>
      </c>
      <c r="L8" s="46"/>
      <c r="M8" s="46"/>
      <c r="N8" s="105"/>
      <c r="O8" s="105"/>
      <c r="P8" s="105"/>
      <c r="Q8" s="114"/>
      <c r="R8" s="3" t="s">
        <v>45</v>
      </c>
    </row>
    <row r="9" customHeight="1" spans="1:18">
      <c r="A9" s="12"/>
      <c r="B9" s="17"/>
      <c r="C9" s="17">
        <v>175429</v>
      </c>
      <c r="D9" s="94" t="s">
        <v>23</v>
      </c>
      <c r="E9" s="94" t="str">
        <f t="shared" si="0"/>
        <v>175429,</v>
      </c>
      <c r="F9" s="17" t="s">
        <v>46</v>
      </c>
      <c r="G9" s="17" t="s">
        <v>47</v>
      </c>
      <c r="H9" s="17" t="s">
        <v>48</v>
      </c>
      <c r="I9" s="87">
        <f>VLOOKUP(C:C,'[1]重点品种（数据原表）'!$D:$J,7,0)</f>
        <v>0.638461538461538</v>
      </c>
      <c r="J9" s="9">
        <v>23.5</v>
      </c>
      <c r="K9" s="9">
        <v>65</v>
      </c>
      <c r="L9" s="47"/>
      <c r="M9" s="47"/>
      <c r="N9" s="106"/>
      <c r="O9" s="106"/>
      <c r="P9" s="106"/>
      <c r="Q9" s="40"/>
      <c r="R9" s="3" t="e">
        <v>#N/A</v>
      </c>
    </row>
    <row r="10" s="2" customFormat="1" ht="30" customHeight="1" spans="1:16357">
      <c r="A10" s="12">
        <v>4</v>
      </c>
      <c r="B10" s="17" t="s">
        <v>49</v>
      </c>
      <c r="C10" s="17">
        <v>165176</v>
      </c>
      <c r="D10" s="94" t="s">
        <v>23</v>
      </c>
      <c r="E10" s="94" t="str">
        <f t="shared" si="0"/>
        <v>165176,</v>
      </c>
      <c r="F10" s="17" t="s">
        <v>50</v>
      </c>
      <c r="G10" s="17" t="s">
        <v>51</v>
      </c>
      <c r="H10" s="17" t="s">
        <v>52</v>
      </c>
      <c r="I10" s="87">
        <f>VLOOKUP(C:C,'[1]重点品种（数据原表）'!$D:$J,7,0)</f>
        <v>0.673611111111111</v>
      </c>
      <c r="J10" s="9">
        <v>94</v>
      </c>
      <c r="K10" s="9">
        <v>288</v>
      </c>
      <c r="L10" s="30" t="s">
        <v>53</v>
      </c>
      <c r="M10" s="30" t="s">
        <v>54</v>
      </c>
      <c r="N10" s="34" t="s">
        <v>55</v>
      </c>
      <c r="O10" s="34" t="s">
        <v>56</v>
      </c>
      <c r="P10" s="34" t="s">
        <v>55</v>
      </c>
      <c r="Q10" s="31" t="s">
        <v>57</v>
      </c>
      <c r="R10" s="3" t="s">
        <v>58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</row>
    <row r="11" customHeight="1" spans="1:18">
      <c r="A11" s="12">
        <v>5</v>
      </c>
      <c r="B11" s="18" t="s">
        <v>59</v>
      </c>
      <c r="C11" s="18">
        <v>148955</v>
      </c>
      <c r="D11" s="94" t="s">
        <v>23</v>
      </c>
      <c r="E11" s="94" t="str">
        <f t="shared" si="0"/>
        <v>148955,</v>
      </c>
      <c r="F11" s="18" t="s">
        <v>60</v>
      </c>
      <c r="G11" s="18" t="s">
        <v>61</v>
      </c>
      <c r="H11" s="18" t="s">
        <v>62</v>
      </c>
      <c r="I11" s="87">
        <f>VLOOKUP(C:C,'[1]重点品种（数据原表）'!$D:$J,7,0)</f>
        <v>0.393939393939394</v>
      </c>
      <c r="J11" s="9">
        <v>120</v>
      </c>
      <c r="K11" s="9">
        <v>198</v>
      </c>
      <c r="L11" s="30" t="s">
        <v>63</v>
      </c>
      <c r="M11" s="30" t="s">
        <v>64</v>
      </c>
      <c r="N11" s="107" t="s">
        <v>55</v>
      </c>
      <c r="O11" s="107" t="s">
        <v>65</v>
      </c>
      <c r="P11" s="104" t="s">
        <v>55</v>
      </c>
      <c r="Q11" s="31" t="s">
        <v>57</v>
      </c>
      <c r="R11" s="3" t="s">
        <v>66</v>
      </c>
    </row>
    <row r="12" customHeight="1" spans="1:18">
      <c r="A12" s="12"/>
      <c r="B12" s="18"/>
      <c r="C12" s="18">
        <v>1454</v>
      </c>
      <c r="D12" s="94" t="s">
        <v>23</v>
      </c>
      <c r="E12" s="94" t="str">
        <f t="shared" si="0"/>
        <v>1454,</v>
      </c>
      <c r="F12" s="18" t="s">
        <v>67</v>
      </c>
      <c r="G12" s="18" t="s">
        <v>68</v>
      </c>
      <c r="H12" s="18" t="s">
        <v>62</v>
      </c>
      <c r="I12" s="87">
        <f>VLOOKUP(C:C,'[1]重点品种（数据原表）'!$D:$J,7,0)</f>
        <v>0.259615384615385</v>
      </c>
      <c r="J12" s="9">
        <v>385</v>
      </c>
      <c r="K12" s="9">
        <v>520</v>
      </c>
      <c r="L12" s="30"/>
      <c r="M12" s="30"/>
      <c r="N12" s="108"/>
      <c r="O12" s="108"/>
      <c r="P12" s="106"/>
      <c r="Q12" s="9"/>
      <c r="R12" s="3" t="s">
        <v>69</v>
      </c>
    </row>
    <row r="13" customHeight="1" spans="1:18">
      <c r="A13" s="12"/>
      <c r="B13" s="18"/>
      <c r="C13" s="17">
        <v>63764</v>
      </c>
      <c r="D13" s="94" t="s">
        <v>23</v>
      </c>
      <c r="E13" s="94" t="str">
        <f t="shared" si="0"/>
        <v>63764,</v>
      </c>
      <c r="F13" s="17" t="s">
        <v>70</v>
      </c>
      <c r="G13" s="17" t="s">
        <v>71</v>
      </c>
      <c r="H13" s="17" t="s">
        <v>72</v>
      </c>
      <c r="I13" s="87">
        <f>VLOOKUP(C:C,'[1]重点品种（数据原表）'!$D:$J,7,0)</f>
        <v>0.232814814814815</v>
      </c>
      <c r="J13" s="9">
        <v>103.57</v>
      </c>
      <c r="K13" s="9">
        <v>135</v>
      </c>
      <c r="L13" s="30"/>
      <c r="M13" s="30"/>
      <c r="N13" s="109">
        <v>0.03</v>
      </c>
      <c r="O13" s="109">
        <v>0.04</v>
      </c>
      <c r="P13" s="109">
        <v>0.02</v>
      </c>
      <c r="Q13" s="9"/>
      <c r="R13" s="3" t="e">
        <v>#N/A</v>
      </c>
    </row>
    <row r="14" s="3" customFormat="1" customHeight="1" spans="1:18">
      <c r="A14" s="12">
        <v>6</v>
      </c>
      <c r="B14" s="12" t="s">
        <v>73</v>
      </c>
      <c r="C14" s="19">
        <v>39103</v>
      </c>
      <c r="D14" s="94" t="s">
        <v>23</v>
      </c>
      <c r="E14" s="94" t="str">
        <f t="shared" si="0"/>
        <v>39103,</v>
      </c>
      <c r="F14" s="19" t="s">
        <v>74</v>
      </c>
      <c r="G14" s="19" t="s">
        <v>75</v>
      </c>
      <c r="H14" s="12" t="s">
        <v>76</v>
      </c>
      <c r="I14" s="87">
        <f>VLOOKUP(C:C,'[1]重点品种（数据原表）'!$D:$J,7,0)</f>
        <v>0.373134328358209</v>
      </c>
      <c r="J14" s="9">
        <v>42</v>
      </c>
      <c r="K14" s="9">
        <v>67</v>
      </c>
      <c r="L14" s="9" t="s">
        <v>77</v>
      </c>
      <c r="M14" s="9" t="s">
        <v>78</v>
      </c>
      <c r="N14" s="31">
        <v>0.04</v>
      </c>
      <c r="O14" s="31">
        <v>0.05</v>
      </c>
      <c r="P14" s="31">
        <v>0.03</v>
      </c>
      <c r="Q14" s="9" t="s">
        <v>57</v>
      </c>
      <c r="R14" s="3" t="e">
        <v>#N/A</v>
      </c>
    </row>
    <row r="15" s="3" customFormat="1" customHeight="1" spans="1:18">
      <c r="A15" s="12"/>
      <c r="B15" s="12"/>
      <c r="C15" s="19">
        <v>174232</v>
      </c>
      <c r="D15" s="94" t="s">
        <v>23</v>
      </c>
      <c r="E15" s="94" t="str">
        <f t="shared" si="0"/>
        <v>174232,</v>
      </c>
      <c r="F15" s="20" t="s">
        <v>74</v>
      </c>
      <c r="G15" s="19" t="s">
        <v>79</v>
      </c>
      <c r="H15" s="12" t="s">
        <v>76</v>
      </c>
      <c r="I15" s="87">
        <f>VLOOKUP(C:C,'[1]重点品种（数据原表）'!$D:$J,7,0)</f>
        <v>0.391304347826087</v>
      </c>
      <c r="J15" s="9">
        <v>84</v>
      </c>
      <c r="K15" s="9">
        <v>138</v>
      </c>
      <c r="L15" s="9"/>
      <c r="M15" s="9"/>
      <c r="N15" s="9"/>
      <c r="O15" s="9"/>
      <c r="P15" s="9"/>
      <c r="Q15" s="9"/>
      <c r="R15" s="3" t="e">
        <v>#N/A</v>
      </c>
    </row>
    <row r="16" customHeight="1" spans="1:18">
      <c r="A16" s="12">
        <v>7</v>
      </c>
      <c r="B16" s="18" t="s">
        <v>80</v>
      </c>
      <c r="C16" s="19">
        <v>164949</v>
      </c>
      <c r="D16" s="17" t="s">
        <v>23</v>
      </c>
      <c r="E16" s="17" t="str">
        <f t="shared" ref="E16:E23" si="1">C16&amp;D16</f>
        <v>164949,</v>
      </c>
      <c r="F16" s="19" t="s">
        <v>81</v>
      </c>
      <c r="G16" s="20" t="s">
        <v>82</v>
      </c>
      <c r="H16" s="18" t="s">
        <v>83</v>
      </c>
      <c r="I16" s="87">
        <f>VLOOKUP(C:C,'[1]重点品种（数据原表）'!$D:$J,7,0)</f>
        <v>0.52</v>
      </c>
      <c r="J16" s="9">
        <v>84</v>
      </c>
      <c r="K16" s="9">
        <v>175</v>
      </c>
      <c r="L16" s="110" t="s">
        <v>84</v>
      </c>
      <c r="M16" s="35" t="s">
        <v>85</v>
      </c>
      <c r="N16" s="111" t="s">
        <v>55</v>
      </c>
      <c r="O16" s="112"/>
      <c r="P16" s="100"/>
      <c r="Q16" s="31" t="s">
        <v>57</v>
      </c>
      <c r="R16" s="3" t="s">
        <v>86</v>
      </c>
    </row>
    <row r="17" customHeight="1" spans="1:18">
      <c r="A17" s="12"/>
      <c r="B17" s="18"/>
      <c r="C17" s="19">
        <v>75138</v>
      </c>
      <c r="D17" s="17" t="s">
        <v>23</v>
      </c>
      <c r="E17" s="17" t="str">
        <f t="shared" si="1"/>
        <v>75138,</v>
      </c>
      <c r="F17" s="19" t="s">
        <v>81</v>
      </c>
      <c r="G17" s="19" t="s">
        <v>87</v>
      </c>
      <c r="H17" s="18" t="s">
        <v>83</v>
      </c>
      <c r="I17" s="87">
        <f>VLOOKUP(C:C,'[1]重点品种（数据原表）'!$D:$J,7,0)</f>
        <v>0.289940828402367</v>
      </c>
      <c r="J17" s="9">
        <v>60</v>
      </c>
      <c r="K17" s="9">
        <v>84.5</v>
      </c>
      <c r="L17" s="110"/>
      <c r="M17" s="35"/>
      <c r="N17" s="104">
        <v>0.05</v>
      </c>
      <c r="O17" s="104">
        <v>0.07</v>
      </c>
      <c r="P17" s="104">
        <v>0.04</v>
      </c>
      <c r="Q17" s="9"/>
      <c r="R17" s="3" t="e">
        <v>#N/A</v>
      </c>
    </row>
    <row r="18" customHeight="1" spans="1:18">
      <c r="A18" s="12"/>
      <c r="B18" s="18"/>
      <c r="C18" s="19">
        <v>84174</v>
      </c>
      <c r="D18" s="17" t="s">
        <v>23</v>
      </c>
      <c r="E18" s="17" t="str">
        <f t="shared" si="1"/>
        <v>84174,</v>
      </c>
      <c r="F18" s="19" t="s">
        <v>88</v>
      </c>
      <c r="G18" s="19" t="s">
        <v>89</v>
      </c>
      <c r="H18" s="18" t="s">
        <v>90</v>
      </c>
      <c r="I18" s="87">
        <f>VLOOKUP(C:C,'[1]重点品种（数据原表）'!$D:$J,7,0)</f>
        <v>0.634328358208955</v>
      </c>
      <c r="J18" s="9">
        <v>12.25</v>
      </c>
      <c r="K18" s="9">
        <v>33.5</v>
      </c>
      <c r="L18" s="110"/>
      <c r="M18" s="35"/>
      <c r="N18" s="105"/>
      <c r="O18" s="105"/>
      <c r="P18" s="105"/>
      <c r="Q18" s="9"/>
      <c r="R18" s="3" t="e">
        <v>#N/A</v>
      </c>
    </row>
    <row r="19" customHeight="1" spans="1:18">
      <c r="A19" s="12"/>
      <c r="B19" s="18"/>
      <c r="C19" s="19">
        <v>166880</v>
      </c>
      <c r="D19" s="17" t="s">
        <v>23</v>
      </c>
      <c r="E19" s="17" t="str">
        <f t="shared" si="1"/>
        <v>166880,</v>
      </c>
      <c r="F19" s="19" t="s">
        <v>91</v>
      </c>
      <c r="G19" s="19" t="s">
        <v>92</v>
      </c>
      <c r="H19" s="12" t="s">
        <v>93</v>
      </c>
      <c r="I19" s="87">
        <f>VLOOKUP(C:C,'[1]重点品种（数据原表）'!$D:$J,7,0)</f>
        <v>0.55</v>
      </c>
      <c r="J19" s="9">
        <v>89.1</v>
      </c>
      <c r="K19" s="9">
        <v>198</v>
      </c>
      <c r="L19" s="110"/>
      <c r="M19" s="35"/>
      <c r="N19" s="105"/>
      <c r="O19" s="105"/>
      <c r="P19" s="105"/>
      <c r="Q19" s="9"/>
      <c r="R19" s="3" t="e">
        <v>#N/A</v>
      </c>
    </row>
    <row r="20" customHeight="1" spans="1:18">
      <c r="A20" s="12"/>
      <c r="B20" s="18"/>
      <c r="C20" s="19">
        <v>21580</v>
      </c>
      <c r="D20" s="17" t="s">
        <v>23</v>
      </c>
      <c r="E20" s="17" t="str">
        <f t="shared" si="1"/>
        <v>21580,</v>
      </c>
      <c r="F20" s="19" t="s">
        <v>94</v>
      </c>
      <c r="G20" s="19" t="s">
        <v>95</v>
      </c>
      <c r="H20" s="12" t="s">
        <v>96</v>
      </c>
      <c r="I20" s="87">
        <f>VLOOKUP(C:C,'[1]重点品种（数据原表）'!$D:$J,7,0)</f>
        <v>0.414736842105263</v>
      </c>
      <c r="J20" s="9">
        <v>55.6</v>
      </c>
      <c r="K20" s="9">
        <v>95</v>
      </c>
      <c r="L20" s="110"/>
      <c r="M20" s="35"/>
      <c r="N20" s="106"/>
      <c r="O20" s="106"/>
      <c r="P20" s="106"/>
      <c r="Q20" s="9"/>
      <c r="R20" s="3" t="e">
        <v>#N/A</v>
      </c>
    </row>
    <row r="21" s="4" customFormat="1" customHeight="1" spans="1:16357">
      <c r="A21" s="92">
        <v>8</v>
      </c>
      <c r="B21" s="17" t="s">
        <v>97</v>
      </c>
      <c r="C21" s="17">
        <v>171872</v>
      </c>
      <c r="D21" s="17" t="s">
        <v>23</v>
      </c>
      <c r="E21" s="17" t="str">
        <f t="shared" si="1"/>
        <v>171872,</v>
      </c>
      <c r="F21" s="17" t="s">
        <v>98</v>
      </c>
      <c r="G21" s="17" t="s">
        <v>99</v>
      </c>
      <c r="H21" s="17" t="s">
        <v>100</v>
      </c>
      <c r="I21" s="31">
        <v>0.69</v>
      </c>
      <c r="J21" s="9">
        <v>8.32</v>
      </c>
      <c r="K21" s="9">
        <v>26.9</v>
      </c>
      <c r="L21" s="45" t="s">
        <v>101</v>
      </c>
      <c r="M21" s="45" t="s">
        <v>102</v>
      </c>
      <c r="N21" s="104">
        <v>0.04</v>
      </c>
      <c r="O21" s="104">
        <v>0.05</v>
      </c>
      <c r="P21" s="104">
        <v>0.03</v>
      </c>
      <c r="Q21" s="45" t="s">
        <v>57</v>
      </c>
      <c r="R21" s="3" t="e">
        <v>#N/A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</row>
    <row r="22" customHeight="1" spans="1:18">
      <c r="A22" s="94"/>
      <c r="B22" s="17"/>
      <c r="C22" s="17">
        <v>136714</v>
      </c>
      <c r="D22" s="17" t="s">
        <v>23</v>
      </c>
      <c r="E22" s="17" t="str">
        <f t="shared" si="1"/>
        <v>136714,</v>
      </c>
      <c r="F22" s="17" t="s">
        <v>103</v>
      </c>
      <c r="G22" s="17" t="s">
        <v>104</v>
      </c>
      <c r="H22" s="17" t="s">
        <v>105</v>
      </c>
      <c r="I22" s="31">
        <v>0.5</v>
      </c>
      <c r="J22" s="9">
        <v>14.8</v>
      </c>
      <c r="K22" s="9">
        <v>29.8</v>
      </c>
      <c r="L22" s="47"/>
      <c r="M22" s="47"/>
      <c r="N22" s="47"/>
      <c r="O22" s="47"/>
      <c r="P22" s="47"/>
      <c r="Q22" s="47"/>
      <c r="R22" s="3" t="e">
        <v>#N/A</v>
      </c>
    </row>
    <row r="23" ht="27" customHeight="1" spans="1:1">
      <c r="A23" s="95" t="s">
        <v>106</v>
      </c>
    </row>
  </sheetData>
  <mergeCells count="48">
    <mergeCell ref="A1:G1"/>
    <mergeCell ref="L1:M1"/>
    <mergeCell ref="N6:P6"/>
    <mergeCell ref="N16:P16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L4:L5"/>
    <mergeCell ref="L6:L9"/>
    <mergeCell ref="L11:L13"/>
    <mergeCell ref="L14:L15"/>
    <mergeCell ref="L16:L20"/>
    <mergeCell ref="L21:L22"/>
    <mergeCell ref="M4:M5"/>
    <mergeCell ref="M6:M9"/>
    <mergeCell ref="M11:M13"/>
    <mergeCell ref="M14:M15"/>
    <mergeCell ref="M16:M20"/>
    <mergeCell ref="M21:M22"/>
    <mergeCell ref="N7:N9"/>
    <mergeCell ref="N11:N12"/>
    <mergeCell ref="N14:N15"/>
    <mergeCell ref="N17:N20"/>
    <mergeCell ref="N21:N22"/>
    <mergeCell ref="O7:O9"/>
    <mergeCell ref="O11:O12"/>
    <mergeCell ref="O14:O15"/>
    <mergeCell ref="O17:O20"/>
    <mergeCell ref="O21:O22"/>
    <mergeCell ref="P7:P9"/>
    <mergeCell ref="P11:P12"/>
    <mergeCell ref="P14:P15"/>
    <mergeCell ref="P17:P20"/>
    <mergeCell ref="P21:P22"/>
    <mergeCell ref="Q4:Q5"/>
    <mergeCell ref="Q6:Q9"/>
    <mergeCell ref="Q11:Q13"/>
    <mergeCell ref="Q14:Q15"/>
    <mergeCell ref="Q16:Q20"/>
    <mergeCell ref="Q21:Q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H22"/>
  <sheetViews>
    <sheetView topLeftCell="A10" workbookViewId="0">
      <selection activeCell="O17" sqref="O17:O19"/>
    </sheetView>
  </sheetViews>
  <sheetFormatPr defaultColWidth="9" defaultRowHeight="21" customHeight="1"/>
  <cols>
    <col min="1" max="2" width="9" style="3"/>
    <col min="3" max="3" width="11.625" style="3" customWidth="1"/>
    <col min="4" max="4" width="18.75" style="3" customWidth="1"/>
    <col min="5" max="6" width="11.875" style="3" customWidth="1"/>
    <col min="7" max="9" width="11.875" style="3" hidden="1" customWidth="1"/>
    <col min="10" max="11" width="11.875" style="3" customWidth="1"/>
    <col min="12" max="12" width="7.375" style="3" customWidth="1"/>
    <col min="13" max="15" width="8.375" style="3" customWidth="1"/>
    <col min="16" max="16" width="17.5" style="1" customWidth="1"/>
    <col min="17" max="19" width="11.875" style="3" hidden="1" customWidth="1"/>
    <col min="20" max="20" width="11.875" style="3" customWidth="1"/>
    <col min="21" max="16336" width="9" style="3"/>
    <col min="16337" max="16384" width="9" style="24"/>
  </cols>
  <sheetData>
    <row r="1" ht="33" customHeight="1" spans="1:20">
      <c r="A1" s="8" t="s">
        <v>107</v>
      </c>
      <c r="B1" s="8"/>
      <c r="C1" s="8"/>
      <c r="D1" s="8"/>
      <c r="E1" s="8"/>
      <c r="F1" s="8"/>
      <c r="G1" s="9"/>
      <c r="H1" s="9"/>
      <c r="I1" s="9"/>
      <c r="J1" s="11" t="s">
        <v>108</v>
      </c>
      <c r="K1" s="11"/>
      <c r="L1" s="11"/>
      <c r="M1" s="9"/>
      <c r="N1" s="9"/>
      <c r="O1" s="9"/>
      <c r="P1" s="11"/>
      <c r="Q1" s="9"/>
      <c r="R1" s="9"/>
      <c r="S1" s="9"/>
      <c r="T1" s="9"/>
    </row>
    <row r="2" s="22" customFormat="1" customHeight="1" spans="1:16336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28" t="s">
        <v>8</v>
      </c>
      <c r="H2" s="28" t="s">
        <v>9</v>
      </c>
      <c r="I2" s="28" t="s">
        <v>10</v>
      </c>
      <c r="J2" s="28" t="s">
        <v>11</v>
      </c>
      <c r="K2" s="28" t="s">
        <v>12</v>
      </c>
      <c r="L2" s="28" t="s">
        <v>109</v>
      </c>
      <c r="M2" s="28" t="s">
        <v>11</v>
      </c>
      <c r="N2" s="28" t="s">
        <v>12</v>
      </c>
      <c r="O2" s="28" t="s">
        <v>13</v>
      </c>
      <c r="P2" s="28" t="s">
        <v>14</v>
      </c>
      <c r="Q2" s="28" t="s">
        <v>15</v>
      </c>
      <c r="R2" s="28"/>
      <c r="S2" s="28"/>
      <c r="T2" s="28" t="s">
        <v>110</v>
      </c>
      <c r="U2" s="53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</row>
    <row r="3" ht="28" customHeight="1" spans="1:20">
      <c r="A3" s="12">
        <v>1</v>
      </c>
      <c r="B3" s="18" t="s">
        <v>59</v>
      </c>
      <c r="C3" s="17">
        <v>63764</v>
      </c>
      <c r="D3" s="17" t="s">
        <v>70</v>
      </c>
      <c r="E3" s="17" t="s">
        <v>71</v>
      </c>
      <c r="F3" s="17" t="s">
        <v>72</v>
      </c>
      <c r="G3" s="87">
        <f>VLOOKUP(C:C,'[1]重点品种（数据原表）'!$D:$J,7,0)</f>
        <v>0.232814814814815</v>
      </c>
      <c r="H3" s="9">
        <v>103.57</v>
      </c>
      <c r="I3" s="9">
        <v>135</v>
      </c>
      <c r="J3" s="29">
        <v>724</v>
      </c>
      <c r="K3" s="30">
        <v>948</v>
      </c>
      <c r="L3" s="30" t="s">
        <v>111</v>
      </c>
      <c r="M3" s="31">
        <v>0.03</v>
      </c>
      <c r="N3" s="31">
        <v>0.04</v>
      </c>
      <c r="O3" s="31">
        <v>0.02</v>
      </c>
      <c r="P3" s="32" t="s">
        <v>112</v>
      </c>
      <c r="Q3" s="9"/>
      <c r="R3" s="9">
        <f>VLOOKUP(C:C,[2]Sheet1!$A$1:$B$65536,2,0)</f>
        <v>496</v>
      </c>
      <c r="S3" s="9">
        <f>VLOOKUP(C:C,[2]Sheet1!$A$1:$C$65536,3,0)</f>
        <v>64072.03</v>
      </c>
      <c r="T3" s="9" t="s">
        <v>113</v>
      </c>
    </row>
    <row r="4" customHeight="1" spans="1:20">
      <c r="A4" s="12">
        <v>2</v>
      </c>
      <c r="B4" s="12" t="s">
        <v>73</v>
      </c>
      <c r="C4" s="19">
        <v>39103</v>
      </c>
      <c r="D4" s="19" t="s">
        <v>74</v>
      </c>
      <c r="E4" s="19" t="s">
        <v>75</v>
      </c>
      <c r="F4" s="12" t="s">
        <v>76</v>
      </c>
      <c r="G4" s="87">
        <f>VLOOKUP(C:C,'[1]重点品种（数据原表）'!$D:$J,7,0)</f>
        <v>0.373134328358209</v>
      </c>
      <c r="H4" s="9">
        <v>42</v>
      </c>
      <c r="I4" s="9">
        <v>67</v>
      </c>
      <c r="J4" s="33">
        <v>10000</v>
      </c>
      <c r="K4" s="9">
        <v>10731</v>
      </c>
      <c r="L4" s="45" t="s">
        <v>111</v>
      </c>
      <c r="M4" s="31">
        <v>0.04</v>
      </c>
      <c r="N4" s="31">
        <v>0.05</v>
      </c>
      <c r="O4" s="31">
        <v>0.03</v>
      </c>
      <c r="P4" s="32" t="s">
        <v>114</v>
      </c>
      <c r="Q4" s="9"/>
      <c r="R4" s="9">
        <f>VLOOKUP(C:C,[2]Sheet1!$A$1:$B$65536,2,0)</f>
        <v>4906</v>
      </c>
      <c r="S4" s="9">
        <f>VLOOKUP(C:C,[2]Sheet1!$A$1:$C$65536,3,0)</f>
        <v>280431.81</v>
      </c>
      <c r="T4" s="9" t="s">
        <v>113</v>
      </c>
    </row>
    <row r="5" customHeight="1" spans="1:20">
      <c r="A5" s="12"/>
      <c r="B5" s="12"/>
      <c r="C5" s="19">
        <v>174232</v>
      </c>
      <c r="D5" s="20" t="s">
        <v>74</v>
      </c>
      <c r="E5" s="19" t="s">
        <v>79</v>
      </c>
      <c r="F5" s="12" t="s">
        <v>76</v>
      </c>
      <c r="G5" s="87">
        <f>VLOOKUP(C:C,'[1]重点品种（数据原表）'!$D:$J,7,0)</f>
        <v>0.391304347826087</v>
      </c>
      <c r="H5" s="9">
        <v>84</v>
      </c>
      <c r="I5" s="9">
        <v>138</v>
      </c>
      <c r="J5" s="33"/>
      <c r="K5" s="9"/>
      <c r="L5" s="47"/>
      <c r="M5" s="9"/>
      <c r="N5" s="9"/>
      <c r="O5" s="9"/>
      <c r="P5" s="32"/>
      <c r="Q5" s="9"/>
      <c r="R5" s="9">
        <f>VLOOKUP(C:C,[2]Sheet1!$A$1:$B$65536,2,0)</f>
        <v>2702</v>
      </c>
      <c r="S5" s="9">
        <f>VLOOKUP(C:C,[2]Sheet1!$A$1:$C$65536,3,0)</f>
        <v>297685.48</v>
      </c>
      <c r="T5" s="9" t="s">
        <v>113</v>
      </c>
    </row>
    <row r="6" customHeight="1" spans="1:20">
      <c r="A6" s="12">
        <v>3</v>
      </c>
      <c r="B6" s="17" t="s">
        <v>22</v>
      </c>
      <c r="C6" s="14">
        <v>1846</v>
      </c>
      <c r="D6" s="17" t="s">
        <v>24</v>
      </c>
      <c r="E6" s="17" t="s">
        <v>25</v>
      </c>
      <c r="F6" s="17" t="s">
        <v>26</v>
      </c>
      <c r="G6" s="9"/>
      <c r="H6" s="9">
        <v>7.5</v>
      </c>
      <c r="I6" s="9"/>
      <c r="J6" s="33">
        <v>13858</v>
      </c>
      <c r="K6" s="33">
        <v>16441</v>
      </c>
      <c r="L6" s="48" t="s">
        <v>111</v>
      </c>
      <c r="M6" s="31" t="s">
        <v>115</v>
      </c>
      <c r="N6" s="31"/>
      <c r="O6" s="31"/>
      <c r="P6" s="11" t="s">
        <v>57</v>
      </c>
      <c r="Q6" s="9"/>
      <c r="R6" s="9">
        <f>VLOOKUP(C:C,[2]Sheet1!$A$1:$B$65536,2,0)</f>
        <v>11613</v>
      </c>
      <c r="S6" s="9">
        <f>VLOOKUP(C:C,[2]Sheet1!$A$1:$C$65536,3,0)</f>
        <v>90675.3799999995</v>
      </c>
      <c r="T6" s="9" t="s">
        <v>116</v>
      </c>
    </row>
    <row r="7" customHeight="1" spans="1:20">
      <c r="A7" s="12"/>
      <c r="B7" s="17"/>
      <c r="C7" s="17">
        <v>47683</v>
      </c>
      <c r="D7" s="17" t="s">
        <v>24</v>
      </c>
      <c r="E7" s="17" t="s">
        <v>31</v>
      </c>
      <c r="F7" s="17" t="s">
        <v>26</v>
      </c>
      <c r="G7" s="87">
        <f>VLOOKUP(C:C,'[1]重点品种（数据原表）'!$D:$J,7,0)</f>
        <v>0.368</v>
      </c>
      <c r="H7" s="9">
        <v>12.5</v>
      </c>
      <c r="I7" s="9">
        <v>19.8</v>
      </c>
      <c r="J7" s="33"/>
      <c r="K7" s="33"/>
      <c r="L7" s="49"/>
      <c r="M7" s="31">
        <v>0.07</v>
      </c>
      <c r="N7" s="31">
        <v>0.1</v>
      </c>
      <c r="O7" s="31">
        <v>0.05</v>
      </c>
      <c r="P7" s="11"/>
      <c r="Q7" s="9"/>
      <c r="R7" s="9">
        <f>VLOOKUP(C:C,[2]Sheet1!$A$1:$B$65536,2,0)</f>
        <v>20151.68</v>
      </c>
      <c r="S7" s="9">
        <f>VLOOKUP(C:C,[2]Sheet1!$A$1:$C$65536,3,0)</f>
        <v>347243.879999958</v>
      </c>
      <c r="T7" s="9" t="s">
        <v>116</v>
      </c>
    </row>
    <row r="8" customHeight="1" spans="1:20">
      <c r="A8" s="12">
        <v>4</v>
      </c>
      <c r="B8" s="17" t="s">
        <v>32</v>
      </c>
      <c r="C8" s="17">
        <v>118013</v>
      </c>
      <c r="D8" s="17" t="s">
        <v>33</v>
      </c>
      <c r="E8" s="17" t="s">
        <v>34</v>
      </c>
      <c r="F8" s="17" t="s">
        <v>35</v>
      </c>
      <c r="G8" s="87">
        <v>0.582</v>
      </c>
      <c r="H8" s="9">
        <v>13.35</v>
      </c>
      <c r="I8" s="9">
        <v>32</v>
      </c>
      <c r="J8" s="11">
        <v>2566</v>
      </c>
      <c r="K8" s="9">
        <v>2968</v>
      </c>
      <c r="L8" s="45" t="s">
        <v>111</v>
      </c>
      <c r="M8" s="34" t="s">
        <v>117</v>
      </c>
      <c r="N8" s="34"/>
      <c r="O8" s="34"/>
      <c r="P8" s="11" t="s">
        <v>57</v>
      </c>
      <c r="Q8" s="9" t="s">
        <v>45</v>
      </c>
      <c r="R8" s="9">
        <f>VLOOKUP(C:C,[2]Sheet1!$A$1:$B$65536,2,0)</f>
        <v>337</v>
      </c>
      <c r="S8" s="9">
        <f>VLOOKUP(C:C,[2]Sheet1!$A$1:$C$65536,3,0)</f>
        <v>9392.4</v>
      </c>
      <c r="T8" s="9" t="s">
        <v>116</v>
      </c>
    </row>
    <row r="9" customHeight="1" spans="1:20">
      <c r="A9" s="12"/>
      <c r="B9" s="17"/>
      <c r="C9" s="17">
        <v>134798</v>
      </c>
      <c r="D9" s="17" t="s">
        <v>42</v>
      </c>
      <c r="E9" s="17" t="s">
        <v>43</v>
      </c>
      <c r="F9" s="17" t="s">
        <v>44</v>
      </c>
      <c r="G9" s="87">
        <v>0.522</v>
      </c>
      <c r="H9" s="9">
        <v>19</v>
      </c>
      <c r="I9" s="9">
        <v>39.8</v>
      </c>
      <c r="J9" s="11"/>
      <c r="K9" s="9"/>
      <c r="L9" s="46"/>
      <c r="M9" s="31">
        <v>0.04</v>
      </c>
      <c r="N9" s="31">
        <v>0.05</v>
      </c>
      <c r="O9" s="31" t="s">
        <v>118</v>
      </c>
      <c r="P9" s="11"/>
      <c r="Q9" s="9"/>
      <c r="R9" s="9">
        <f>VLOOKUP(C:C,[2]Sheet1!$A$1:$B$65536,2,0)</f>
        <v>645</v>
      </c>
      <c r="S9" s="9">
        <f>VLOOKUP(C:C,[2]Sheet1!$A$1:$C$65536,3,0)</f>
        <v>23756.71</v>
      </c>
      <c r="T9" s="9" t="s">
        <v>116</v>
      </c>
    </row>
    <row r="10" customHeight="1" spans="1:20">
      <c r="A10" s="12"/>
      <c r="B10" s="17"/>
      <c r="C10" s="17">
        <v>175429</v>
      </c>
      <c r="D10" s="17" t="s">
        <v>46</v>
      </c>
      <c r="E10" s="17" t="s">
        <v>47</v>
      </c>
      <c r="F10" s="17" t="s">
        <v>48</v>
      </c>
      <c r="G10" s="87">
        <f>VLOOKUP(C:C,'[1]重点品种（数据原表）'!$D:$J,7,0)</f>
        <v>0.638461538461538</v>
      </c>
      <c r="H10" s="9">
        <v>23.5</v>
      </c>
      <c r="I10" s="9">
        <v>65</v>
      </c>
      <c r="J10" s="11"/>
      <c r="K10" s="9"/>
      <c r="L10" s="47"/>
      <c r="M10" s="31"/>
      <c r="N10" s="31"/>
      <c r="O10" s="31"/>
      <c r="P10" s="11"/>
      <c r="Q10" s="9"/>
      <c r="R10" s="9">
        <f>VLOOKUP(C:C,[2]Sheet1!$A$1:$B$65536,2,0)</f>
        <v>93</v>
      </c>
      <c r="S10" s="9">
        <f>VLOOKUP(C:C,[2]Sheet1!$A$1:$C$65536,3,0)</f>
        <v>5694.75</v>
      </c>
      <c r="T10" s="9" t="s">
        <v>116</v>
      </c>
    </row>
    <row r="11" ht="54" customHeight="1" spans="1:20">
      <c r="A11" s="12">
        <v>5</v>
      </c>
      <c r="B11" s="17" t="s">
        <v>49</v>
      </c>
      <c r="C11" s="17">
        <v>165176</v>
      </c>
      <c r="D11" s="17" t="s">
        <v>50</v>
      </c>
      <c r="E11" s="17" t="s">
        <v>51</v>
      </c>
      <c r="F11" s="17" t="s">
        <v>52</v>
      </c>
      <c r="G11" s="87">
        <f>VLOOKUP(C:C,'[1]重点品种（数据原表）'!$D:$J,7,0)</f>
        <v>0.673611111111111</v>
      </c>
      <c r="H11" s="9">
        <v>94</v>
      </c>
      <c r="I11" s="9">
        <v>288</v>
      </c>
      <c r="J11" s="30">
        <v>660</v>
      </c>
      <c r="K11" s="30">
        <v>804</v>
      </c>
      <c r="L11" s="30" t="s">
        <v>111</v>
      </c>
      <c r="M11" s="34" t="s">
        <v>119</v>
      </c>
      <c r="N11" s="34" t="s">
        <v>56</v>
      </c>
      <c r="O11" s="34" t="s">
        <v>119</v>
      </c>
      <c r="P11" s="34" t="s">
        <v>57</v>
      </c>
      <c r="Q11" s="9" t="s">
        <v>58</v>
      </c>
      <c r="R11" s="9">
        <f>VLOOKUP(C:C,[2]Sheet1!$A$1:$B$65536,2,0)</f>
        <v>401</v>
      </c>
      <c r="S11" s="9">
        <f>VLOOKUP(C:C,[2]Sheet1!$A$1:$C$65536,3,0)</f>
        <v>78408.94</v>
      </c>
      <c r="T11" s="9" t="s">
        <v>116</v>
      </c>
    </row>
    <row r="12" customHeight="1" spans="1:20">
      <c r="A12" s="12">
        <v>6</v>
      </c>
      <c r="B12" s="18" t="s">
        <v>80</v>
      </c>
      <c r="C12" s="19">
        <v>164949</v>
      </c>
      <c r="D12" s="19" t="s">
        <v>81</v>
      </c>
      <c r="E12" s="20" t="s">
        <v>82</v>
      </c>
      <c r="F12" s="18" t="s">
        <v>83</v>
      </c>
      <c r="G12" s="87">
        <f>VLOOKUP(C:C,'[1]重点品种（数据原表）'!$D:$J,7,0)</f>
        <v>0.52</v>
      </c>
      <c r="H12" s="9">
        <v>84</v>
      </c>
      <c r="I12" s="9">
        <v>175</v>
      </c>
      <c r="J12" s="35">
        <v>392106</v>
      </c>
      <c r="K12" s="35">
        <v>441490</v>
      </c>
      <c r="L12" s="50" t="s">
        <v>120</v>
      </c>
      <c r="M12" s="31">
        <v>0.05</v>
      </c>
      <c r="N12" s="31">
        <v>0.07</v>
      </c>
      <c r="O12" s="31">
        <v>0.04</v>
      </c>
      <c r="P12" s="34" t="s">
        <v>57</v>
      </c>
      <c r="Q12" s="9"/>
      <c r="R12" s="9">
        <f>VLOOKUP(C:C,[2]Sheet1!$A$1:$B$65536,2,0)</f>
        <v>232</v>
      </c>
      <c r="S12" s="9">
        <f>VLOOKUP(C:C,[2]Sheet1!$A$1:$C$65536,3,0)</f>
        <v>28975.69</v>
      </c>
      <c r="T12" s="9" t="s">
        <v>116</v>
      </c>
    </row>
    <row r="13" customHeight="1" spans="1:20">
      <c r="A13" s="12"/>
      <c r="B13" s="18"/>
      <c r="C13" s="19">
        <v>75138</v>
      </c>
      <c r="D13" s="19" t="s">
        <v>81</v>
      </c>
      <c r="E13" s="19" t="s">
        <v>87</v>
      </c>
      <c r="F13" s="18" t="s">
        <v>83</v>
      </c>
      <c r="G13" s="87">
        <f>VLOOKUP(C:C,'[1]重点品种（数据原表）'!$D:$J,7,0)</f>
        <v>0.289940828402367</v>
      </c>
      <c r="H13" s="9">
        <v>60</v>
      </c>
      <c r="I13" s="9">
        <v>84.5</v>
      </c>
      <c r="J13" s="35"/>
      <c r="K13" s="35"/>
      <c r="L13" s="51"/>
      <c r="M13" s="31"/>
      <c r="N13" s="31"/>
      <c r="O13" s="31"/>
      <c r="P13" s="11"/>
      <c r="Q13" s="9"/>
      <c r="R13" s="9">
        <f>VLOOKUP(C:C,[2]Sheet1!$A$1:$B$65536,2,0)</f>
        <v>57</v>
      </c>
      <c r="S13" s="9">
        <f>VLOOKUP(C:C,[2]Sheet1!$A$1:$C$65536,3,0)</f>
        <v>4041.53</v>
      </c>
      <c r="T13" s="9" t="s">
        <v>116</v>
      </c>
    </row>
    <row r="14" customHeight="1" spans="1:20">
      <c r="A14" s="12"/>
      <c r="B14" s="18"/>
      <c r="C14" s="19">
        <v>84174</v>
      </c>
      <c r="D14" s="19" t="s">
        <v>88</v>
      </c>
      <c r="E14" s="19" t="s">
        <v>89</v>
      </c>
      <c r="F14" s="18" t="s">
        <v>90</v>
      </c>
      <c r="G14" s="87">
        <f>VLOOKUP(C:C,'[1]重点品种（数据原表）'!$D:$J,7,0)</f>
        <v>0.634328358208955</v>
      </c>
      <c r="H14" s="9">
        <v>12.25</v>
      </c>
      <c r="I14" s="9">
        <v>33.5</v>
      </c>
      <c r="J14" s="35"/>
      <c r="K14" s="35"/>
      <c r="L14" s="51"/>
      <c r="M14" s="31"/>
      <c r="N14" s="31"/>
      <c r="O14" s="31"/>
      <c r="P14" s="11"/>
      <c r="Q14" s="9"/>
      <c r="R14" s="9">
        <f>VLOOKUP(C:C,[2]Sheet1!$A$1:$B$65536,2,0)</f>
        <v>2116</v>
      </c>
      <c r="S14" s="9">
        <f>VLOOKUP(C:C,[2]Sheet1!$A$1:$C$65536,3,0)</f>
        <v>64734.1800000001</v>
      </c>
      <c r="T14" s="9" t="s">
        <v>116</v>
      </c>
    </row>
    <row r="15" customHeight="1" spans="1:20">
      <c r="A15" s="12"/>
      <c r="B15" s="18"/>
      <c r="C15" s="19">
        <v>166880</v>
      </c>
      <c r="D15" s="19" t="s">
        <v>91</v>
      </c>
      <c r="E15" s="19" t="s">
        <v>92</v>
      </c>
      <c r="F15" s="12" t="s">
        <v>93</v>
      </c>
      <c r="G15" s="87">
        <f>VLOOKUP(C:C,'[1]重点品种（数据原表）'!$D:$J,7,0)</f>
        <v>0.55</v>
      </c>
      <c r="H15" s="9">
        <v>89.1</v>
      </c>
      <c r="I15" s="9">
        <v>198</v>
      </c>
      <c r="J15" s="35"/>
      <c r="K15" s="35"/>
      <c r="L15" s="51"/>
      <c r="M15" s="31"/>
      <c r="N15" s="31"/>
      <c r="O15" s="31"/>
      <c r="P15" s="11"/>
      <c r="Q15" s="9"/>
      <c r="R15" s="9">
        <f>VLOOKUP(C:C,[2]Sheet1!$A$1:$B$65536,2,0)</f>
        <v>265</v>
      </c>
      <c r="S15" s="9">
        <f>VLOOKUP(C:C,[2]Sheet1!$A$1:$C$65536,3,0)</f>
        <v>42809.18</v>
      </c>
      <c r="T15" s="9" t="s">
        <v>116</v>
      </c>
    </row>
    <row r="16" customHeight="1" spans="1:20">
      <c r="A16" s="12"/>
      <c r="B16" s="18"/>
      <c r="C16" s="19">
        <v>21580</v>
      </c>
      <c r="D16" s="19" t="s">
        <v>94</v>
      </c>
      <c r="E16" s="19" t="s">
        <v>95</v>
      </c>
      <c r="F16" s="12" t="s">
        <v>96</v>
      </c>
      <c r="G16" s="87">
        <f>VLOOKUP(C:C,'[1]重点品种（数据原表）'!$D:$J,7,0)</f>
        <v>0.414736842105263</v>
      </c>
      <c r="H16" s="9">
        <v>55.6</v>
      </c>
      <c r="I16" s="9">
        <v>95</v>
      </c>
      <c r="J16" s="35"/>
      <c r="K16" s="35"/>
      <c r="L16" s="52"/>
      <c r="M16" s="31"/>
      <c r="N16" s="31"/>
      <c r="O16" s="31"/>
      <c r="P16" s="11"/>
      <c r="Q16" s="9"/>
      <c r="R16" s="9">
        <f>VLOOKUP(C:C,[2]Sheet1!$A$1:$B$65536,2,0)</f>
        <v>1740</v>
      </c>
      <c r="S16" s="9">
        <f>VLOOKUP(C:C,[2]Sheet1!$A$1:$C$65536,3,0)</f>
        <v>128343.85</v>
      </c>
      <c r="T16" s="9" t="s">
        <v>116</v>
      </c>
    </row>
    <row r="17" customHeight="1" spans="1:21">
      <c r="A17" s="17">
        <v>7</v>
      </c>
      <c r="B17" s="17" t="s">
        <v>97</v>
      </c>
      <c r="C17" s="17">
        <v>171872</v>
      </c>
      <c r="D17" s="17" t="s">
        <v>98</v>
      </c>
      <c r="E17" s="17" t="s">
        <v>99</v>
      </c>
      <c r="F17" s="17" t="s">
        <v>100</v>
      </c>
      <c r="G17" s="31">
        <v>0.69</v>
      </c>
      <c r="H17" s="9">
        <v>8.32</v>
      </c>
      <c r="I17" s="9">
        <v>26.9</v>
      </c>
      <c r="J17" s="9">
        <v>6050</v>
      </c>
      <c r="K17" s="9">
        <v>6930</v>
      </c>
      <c r="L17" s="45" t="s">
        <v>111</v>
      </c>
      <c r="M17" s="31">
        <v>0.04</v>
      </c>
      <c r="N17" s="31">
        <v>0.05</v>
      </c>
      <c r="O17" s="31">
        <v>0.03</v>
      </c>
      <c r="P17" s="11" t="s">
        <v>57</v>
      </c>
      <c r="Q17" s="9"/>
      <c r="R17" s="9">
        <f>VLOOKUP(C:C,[2]Sheet1!$A$1:$B$65536,2,0)</f>
        <v>943</v>
      </c>
      <c r="S17" s="9">
        <f>VLOOKUP(C:C,[2]Sheet1!$A$1:$C$65536,3,0)</f>
        <v>23525.5100000001</v>
      </c>
      <c r="T17" s="9" t="s">
        <v>116</v>
      </c>
      <c r="U17" s="21"/>
    </row>
    <row r="18" customHeight="1" spans="1:21">
      <c r="A18" s="17"/>
      <c r="B18" s="17"/>
      <c r="C18" s="17">
        <v>104690</v>
      </c>
      <c r="D18" s="17" t="s">
        <v>121</v>
      </c>
      <c r="E18" s="17" t="s">
        <v>122</v>
      </c>
      <c r="F18" s="17" t="s">
        <v>93</v>
      </c>
      <c r="G18" s="31">
        <v>0.38</v>
      </c>
      <c r="H18" s="9">
        <v>18</v>
      </c>
      <c r="I18" s="9">
        <v>29</v>
      </c>
      <c r="J18" s="9"/>
      <c r="K18" s="9"/>
      <c r="L18" s="46"/>
      <c r="M18" s="31"/>
      <c r="N18" s="31"/>
      <c r="O18" s="31"/>
      <c r="P18" s="11"/>
      <c r="Q18" s="9"/>
      <c r="R18" s="9">
        <v>2131</v>
      </c>
      <c r="S18" s="9">
        <v>58260</v>
      </c>
      <c r="T18" s="9" t="s">
        <v>116</v>
      </c>
      <c r="U18" s="21"/>
    </row>
    <row r="19" customHeight="1" spans="1:20">
      <c r="A19" s="17"/>
      <c r="B19" s="17"/>
      <c r="C19" s="17">
        <v>136714</v>
      </c>
      <c r="D19" s="17" t="s">
        <v>103</v>
      </c>
      <c r="E19" s="17" t="s">
        <v>104</v>
      </c>
      <c r="F19" s="17" t="s">
        <v>105</v>
      </c>
      <c r="G19" s="31">
        <v>0.5</v>
      </c>
      <c r="H19" s="9">
        <v>14.8</v>
      </c>
      <c r="I19" s="9">
        <v>29.8</v>
      </c>
      <c r="J19" s="9"/>
      <c r="K19" s="9"/>
      <c r="L19" s="47"/>
      <c r="M19" s="9"/>
      <c r="N19" s="9"/>
      <c r="O19" s="9"/>
      <c r="P19" s="11"/>
      <c r="Q19" s="9"/>
      <c r="R19" s="9">
        <f>VLOOKUP(C:C,[2]Sheet1!$A$1:$B$65536,2,0)</f>
        <v>2611</v>
      </c>
      <c r="S19" s="9">
        <f>VLOOKUP(C:C,[2]Sheet1!$A$1:$C$65536,3,0)</f>
        <v>72839.0900000019</v>
      </c>
      <c r="T19" s="9" t="s">
        <v>116</v>
      </c>
    </row>
    <row r="20" ht="36" customHeight="1" spans="1:20">
      <c r="A20" s="45">
        <v>8</v>
      </c>
      <c r="B20" s="45"/>
      <c r="C20" s="25">
        <v>148955</v>
      </c>
      <c r="D20" s="25" t="s">
        <v>60</v>
      </c>
      <c r="E20" s="26" t="s">
        <v>61</v>
      </c>
      <c r="F20" s="26" t="s">
        <v>62</v>
      </c>
      <c r="G20" s="88"/>
      <c r="H20" s="39"/>
      <c r="I20" s="39"/>
      <c r="J20" s="11" t="s">
        <v>123</v>
      </c>
      <c r="K20" s="11"/>
      <c r="L20" s="11"/>
      <c r="M20" s="11"/>
      <c r="N20" s="11"/>
      <c r="O20" s="11"/>
      <c r="P20" s="38" t="s">
        <v>124</v>
      </c>
      <c r="Q20" s="39"/>
      <c r="R20" s="39"/>
      <c r="S20" s="39"/>
      <c r="T20" s="9" t="s">
        <v>113</v>
      </c>
    </row>
    <row r="21" ht="36" customHeight="1" spans="1:20">
      <c r="A21" s="46"/>
      <c r="B21" s="46"/>
      <c r="C21" s="25">
        <v>1454</v>
      </c>
      <c r="D21" s="25" t="s">
        <v>67</v>
      </c>
      <c r="E21" s="26" t="s">
        <v>125</v>
      </c>
      <c r="F21" s="27" t="s">
        <v>126</v>
      </c>
      <c r="G21" s="88"/>
      <c r="H21" s="39"/>
      <c r="I21" s="39"/>
      <c r="J21" s="11"/>
      <c r="K21" s="11"/>
      <c r="L21" s="11"/>
      <c r="M21" s="11"/>
      <c r="N21" s="11"/>
      <c r="O21" s="11"/>
      <c r="P21" s="38"/>
      <c r="Q21" s="39"/>
      <c r="R21" s="39"/>
      <c r="S21" s="39"/>
      <c r="T21" s="9" t="s">
        <v>113</v>
      </c>
    </row>
    <row r="22" ht="38" customHeight="1" spans="1:20">
      <c r="A22" s="47"/>
      <c r="B22" s="47"/>
      <c r="C22" s="9">
        <v>119652</v>
      </c>
      <c r="D22" s="25" t="s">
        <v>127</v>
      </c>
      <c r="E22" s="26" t="s">
        <v>128</v>
      </c>
      <c r="F22" s="25" t="s">
        <v>129</v>
      </c>
      <c r="G22" s="89" t="s">
        <v>129</v>
      </c>
      <c r="H22" s="39"/>
      <c r="I22" s="39"/>
      <c r="J22" s="11"/>
      <c r="K22" s="11"/>
      <c r="L22" s="11"/>
      <c r="M22" s="11"/>
      <c r="N22" s="11"/>
      <c r="O22" s="11"/>
      <c r="P22" s="38"/>
      <c r="Q22" s="39"/>
      <c r="R22" s="39"/>
      <c r="S22" s="39"/>
      <c r="T22" s="9" t="s">
        <v>113</v>
      </c>
    </row>
  </sheetData>
  <mergeCells count="50">
    <mergeCell ref="A1:E1"/>
    <mergeCell ref="J1:K1"/>
    <mergeCell ref="M6:O6"/>
    <mergeCell ref="M8:O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6:L7"/>
    <mergeCell ref="L8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9:O10"/>
    <mergeCell ref="O12:O16"/>
    <mergeCell ref="O17:O19"/>
    <mergeCell ref="P4:P5"/>
    <mergeCell ref="P6:P7"/>
    <mergeCell ref="P8:P10"/>
    <mergeCell ref="P12:P16"/>
    <mergeCell ref="P17:P19"/>
    <mergeCell ref="P20:P22"/>
    <mergeCell ref="J20:O22"/>
  </mergeCells>
  <pageMargins left="0.984027777777778" right="0.75" top="0.275" bottom="0.118055555555556" header="0.118055555555556" footer="0.0777777777777778"/>
  <pageSetup paperSize="9" scale="8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13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24" customHeight="1"/>
  <cols>
    <col min="1" max="1" width="5.125" style="55" customWidth="1"/>
    <col min="2" max="2" width="8.25" style="56" customWidth="1"/>
    <col min="3" max="3" width="22.25" style="56" customWidth="1"/>
    <col min="4" max="4" width="7.125" style="56" hidden="1" customWidth="1"/>
    <col min="5" max="5" width="9.125" style="56" customWidth="1"/>
    <col min="6" max="13" width="10.375" style="57" customWidth="1"/>
    <col min="14" max="15" width="9" customWidth="1"/>
    <col min="16" max="21" width="9" style="2" customWidth="1"/>
    <col min="22" max="23" width="9" style="57" customWidth="1"/>
    <col min="24" max="24" width="12.375" style="57" customWidth="1"/>
    <col min="25" max="29" width="9" style="57" customWidth="1"/>
    <col min="30" max="31" width="9" customWidth="1"/>
    <col min="32" max="33" width="12.125" customWidth="1"/>
    <col min="34" max="43" width="9" customWidth="1"/>
    <col min="44" max="44" width="11.5" customWidth="1"/>
    <col min="45" max="45" width="12.625" customWidth="1"/>
    <col min="46" max="49" width="12.625" customWidth="1"/>
    <col min="50" max="51" width="9" style="57"/>
    <col min="52" max="52" width="10.375" style="57"/>
    <col min="53" max="55" width="9" style="57"/>
    <col min="56" max="56" width="10.375" style="57"/>
    <col min="57" max="58" width="9" style="58"/>
  </cols>
  <sheetData>
    <row r="1" ht="47" customHeight="1" spans="1:58">
      <c r="A1" s="59" t="s">
        <v>130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82"/>
    </row>
    <row r="2" ht="29" customHeight="1" spans="1:58">
      <c r="A2" s="61"/>
      <c r="B2" s="35"/>
      <c r="C2" s="35"/>
      <c r="D2" s="35"/>
      <c r="E2" s="35"/>
      <c r="F2" s="62" t="s">
        <v>59</v>
      </c>
      <c r="G2" s="62"/>
      <c r="H2" s="62"/>
      <c r="I2" s="62"/>
      <c r="J2" s="62"/>
      <c r="K2" s="62"/>
      <c r="L2" s="62"/>
      <c r="M2" s="62"/>
      <c r="N2" s="72" t="s">
        <v>73</v>
      </c>
      <c r="O2" s="72"/>
      <c r="P2" s="72"/>
      <c r="Q2" s="72"/>
      <c r="R2" s="72"/>
      <c r="S2" s="72"/>
      <c r="T2" s="72"/>
      <c r="U2" s="72"/>
      <c r="V2" s="72" t="s">
        <v>22</v>
      </c>
      <c r="W2" s="72"/>
      <c r="X2" s="72"/>
      <c r="Y2" s="72"/>
      <c r="Z2" s="72"/>
      <c r="AA2" s="72"/>
      <c r="AB2" s="72"/>
      <c r="AC2" s="72"/>
      <c r="AD2" s="77" t="s">
        <v>131</v>
      </c>
      <c r="AE2" s="77"/>
      <c r="AF2" s="77"/>
      <c r="AG2" s="77"/>
      <c r="AH2" s="77"/>
      <c r="AI2" s="77"/>
      <c r="AJ2" s="77"/>
      <c r="AK2" s="77"/>
      <c r="AL2" s="72" t="s">
        <v>49</v>
      </c>
      <c r="AM2" s="72"/>
      <c r="AN2" s="72"/>
      <c r="AO2" s="72"/>
      <c r="AP2" s="72"/>
      <c r="AQ2" s="72"/>
      <c r="AR2" s="62" t="s">
        <v>132</v>
      </c>
      <c r="AS2" s="62"/>
      <c r="AT2" s="62"/>
      <c r="AU2" s="62"/>
      <c r="AV2" s="62"/>
      <c r="AW2" s="62"/>
      <c r="AX2" s="72" t="s">
        <v>97</v>
      </c>
      <c r="AY2" s="72"/>
      <c r="AZ2" s="72"/>
      <c r="BA2" s="72"/>
      <c r="BB2" s="72"/>
      <c r="BC2" s="72"/>
      <c r="BD2" s="72"/>
      <c r="BE2" s="83"/>
      <c r="BF2" s="83"/>
    </row>
    <row r="3" s="24" customFormat="1" ht="30" customHeight="1" spans="1:58">
      <c r="A3" s="63" t="s">
        <v>2</v>
      </c>
      <c r="B3" s="64" t="s">
        <v>133</v>
      </c>
      <c r="C3" s="64" t="s">
        <v>134</v>
      </c>
      <c r="D3" s="64" t="s">
        <v>135</v>
      </c>
      <c r="E3" s="64" t="s">
        <v>136</v>
      </c>
      <c r="F3" s="65" t="s">
        <v>11</v>
      </c>
      <c r="G3" s="65" t="s">
        <v>12</v>
      </c>
      <c r="H3" s="65" t="s">
        <v>137</v>
      </c>
      <c r="I3" s="65" t="s">
        <v>138</v>
      </c>
      <c r="J3" s="65" t="s">
        <v>139</v>
      </c>
      <c r="K3" s="65" t="s">
        <v>140</v>
      </c>
      <c r="L3" s="65" t="s">
        <v>141</v>
      </c>
      <c r="M3" s="65" t="s">
        <v>14</v>
      </c>
      <c r="N3" s="73" t="s">
        <v>11</v>
      </c>
      <c r="O3" s="73" t="s">
        <v>12</v>
      </c>
      <c r="P3" s="9" t="s">
        <v>137</v>
      </c>
      <c r="Q3" s="9" t="s">
        <v>138</v>
      </c>
      <c r="R3" s="9" t="s">
        <v>139</v>
      </c>
      <c r="S3" s="9" t="s">
        <v>140</v>
      </c>
      <c r="T3" s="9" t="s">
        <v>141</v>
      </c>
      <c r="U3" s="9" t="s">
        <v>14</v>
      </c>
      <c r="V3" s="73" t="s">
        <v>11</v>
      </c>
      <c r="W3" s="73" t="s">
        <v>12</v>
      </c>
      <c r="X3" s="73" t="s">
        <v>142</v>
      </c>
      <c r="Y3" s="78" t="s">
        <v>143</v>
      </c>
      <c r="Z3" s="73" t="s">
        <v>144</v>
      </c>
      <c r="AA3" s="73" t="s">
        <v>139</v>
      </c>
      <c r="AB3" s="73" t="s">
        <v>140</v>
      </c>
      <c r="AC3" s="73" t="s">
        <v>141</v>
      </c>
      <c r="AD3" s="65" t="s">
        <v>11</v>
      </c>
      <c r="AE3" s="65" t="s">
        <v>12</v>
      </c>
      <c r="AF3" s="79" t="s">
        <v>145</v>
      </c>
      <c r="AG3" s="79" t="s">
        <v>146</v>
      </c>
      <c r="AH3" s="79" t="s">
        <v>33</v>
      </c>
      <c r="AI3" s="65" t="s">
        <v>139</v>
      </c>
      <c r="AJ3" s="65" t="s">
        <v>140</v>
      </c>
      <c r="AK3" s="65" t="s">
        <v>141</v>
      </c>
      <c r="AL3" s="73" t="s">
        <v>11</v>
      </c>
      <c r="AM3" s="73" t="s">
        <v>12</v>
      </c>
      <c r="AN3" s="73" t="s">
        <v>137</v>
      </c>
      <c r="AO3" s="73" t="s">
        <v>139</v>
      </c>
      <c r="AP3" s="73" t="s">
        <v>140</v>
      </c>
      <c r="AQ3" s="73" t="s">
        <v>141</v>
      </c>
      <c r="AR3" s="65" t="s">
        <v>11</v>
      </c>
      <c r="AS3" s="65" t="s">
        <v>12</v>
      </c>
      <c r="AT3" s="65" t="s">
        <v>138</v>
      </c>
      <c r="AU3" s="65" t="s">
        <v>139</v>
      </c>
      <c r="AV3" s="65" t="s">
        <v>140</v>
      </c>
      <c r="AW3" s="65" t="s">
        <v>141</v>
      </c>
      <c r="AX3" s="73" t="s">
        <v>12</v>
      </c>
      <c r="AY3" s="73" t="s">
        <v>12</v>
      </c>
      <c r="AZ3" s="80" t="s">
        <v>138</v>
      </c>
      <c r="BA3" s="80" t="s">
        <v>137</v>
      </c>
      <c r="BB3" s="80" t="s">
        <v>139</v>
      </c>
      <c r="BC3" s="80" t="s">
        <v>140</v>
      </c>
      <c r="BD3" s="80" t="s">
        <v>141</v>
      </c>
      <c r="BE3" s="84" t="s">
        <v>147</v>
      </c>
      <c r="BF3" s="84" t="s">
        <v>148</v>
      </c>
    </row>
    <row r="4" customHeight="1" spans="1:58">
      <c r="A4" s="15">
        <v>1</v>
      </c>
      <c r="B4" s="35">
        <v>307</v>
      </c>
      <c r="C4" s="35" t="s">
        <v>149</v>
      </c>
      <c r="D4" s="35" t="s">
        <v>150</v>
      </c>
      <c r="E4" s="35" t="s">
        <v>151</v>
      </c>
      <c r="F4" s="66">
        <v>25</v>
      </c>
      <c r="G4" s="66">
        <v>30</v>
      </c>
      <c r="H4" s="65">
        <v>23</v>
      </c>
      <c r="I4" s="65">
        <v>2882.83</v>
      </c>
      <c r="J4" s="66">
        <f>H4-F4</f>
        <v>-2</v>
      </c>
      <c r="K4" s="66" t="s">
        <v>152</v>
      </c>
      <c r="L4" s="74">
        <v>100.1532</v>
      </c>
      <c r="M4" s="74">
        <v>-18.8333333333333</v>
      </c>
      <c r="N4" s="66">
        <v>422</v>
      </c>
      <c r="O4" s="66">
        <v>479</v>
      </c>
      <c r="P4" s="9">
        <f>VLOOKUP(B:B,[3]Sheet3!$A$1:$B$65536,2,0)</f>
        <v>472</v>
      </c>
      <c r="Q4" s="9">
        <f>VLOOKUP(B:B,'[4]SQL Results'!$B$1:$AE$65536,30,0)</f>
        <v>25501.43</v>
      </c>
      <c r="R4" s="75">
        <f>P4-N4</f>
        <v>50</v>
      </c>
      <c r="S4" s="75" t="s">
        <v>11</v>
      </c>
      <c r="T4" s="75">
        <v>1086.3949</v>
      </c>
      <c r="U4" s="75">
        <v>-128.4</v>
      </c>
      <c r="V4" s="66">
        <v>450</v>
      </c>
      <c r="W4" s="66">
        <v>495</v>
      </c>
      <c r="X4" s="66">
        <f>VLOOKUP(B:B,[5]Sheet1!$A$1:$B$65536,2,0)</f>
        <v>2873</v>
      </c>
      <c r="Y4" s="66">
        <f>VLOOKUP(B:B,[5]Sheet1!$A$1:$C$65536,3,0)</f>
        <v>44906.7000000001</v>
      </c>
      <c r="Z4" s="66">
        <f>VLOOKUP(B:B,'[4]SQL Results'!$B$1:$AK$65536,36,0)</f>
        <v>185</v>
      </c>
      <c r="AA4" s="66">
        <f>(X4+Z4/2)-V4</f>
        <v>2515.5</v>
      </c>
      <c r="AB4" s="66" t="s">
        <v>12</v>
      </c>
      <c r="AC4" s="66">
        <v>4184.064</v>
      </c>
      <c r="AD4" s="66">
        <f>AE4-4</f>
        <v>85</v>
      </c>
      <c r="AE4" s="66">
        <v>89</v>
      </c>
      <c r="AF4" s="66">
        <f>VLOOKUP(B:B,'[4]SQL Results'!$B$1:$AO$65536,40,0)</f>
        <v>951.2</v>
      </c>
      <c r="AG4" s="66">
        <f>VLOOKUP(B:B,'[4]SQL Results'!$B$1:$AP$65536,41,0)</f>
        <v>23</v>
      </c>
      <c r="AH4" s="66">
        <f>VLOOKUP(B:B,'[4]SQL Results'!$B$1:$Q$65536,16,0)</f>
        <v>110</v>
      </c>
      <c r="AI4" s="66">
        <f>(AG4+AH4)-AD4</f>
        <v>48</v>
      </c>
      <c r="AJ4" s="66" t="s">
        <v>12</v>
      </c>
      <c r="AK4" s="66">
        <v>43.16</v>
      </c>
      <c r="AL4" s="66">
        <v>25</v>
      </c>
      <c r="AM4" s="66">
        <v>28</v>
      </c>
      <c r="AN4" s="66">
        <f>VLOOKUP(B:B,'[4]SQL Results'!$B$1:$V$65536,21,0)</f>
        <v>50</v>
      </c>
      <c r="AO4" s="66">
        <f>AN4-AL4</f>
        <v>25</v>
      </c>
      <c r="AP4" s="66" t="s">
        <v>12</v>
      </c>
      <c r="AQ4" s="66">
        <v>235</v>
      </c>
      <c r="AR4" s="66">
        <v>47988</v>
      </c>
      <c r="AS4" s="66">
        <v>52598</v>
      </c>
      <c r="AT4" s="66">
        <f>VLOOKUP(B:B,'[4]SQL Results'!$B$1:$F$65536,5,0)</f>
        <v>21662.11</v>
      </c>
      <c r="AU4" s="66">
        <f>AT4-AR4</f>
        <v>-26325.89</v>
      </c>
      <c r="AV4" s="66" t="s">
        <v>152</v>
      </c>
      <c r="AW4" s="66">
        <v>896.3044</v>
      </c>
      <c r="AX4" s="66">
        <v>309</v>
      </c>
      <c r="AY4" s="66">
        <v>340</v>
      </c>
      <c r="AZ4" s="81">
        <f>VLOOKUP(B:B,'[4]SQL Results'!$B$1:$K$65536,10,0)</f>
        <v>9520.37</v>
      </c>
      <c r="BA4" s="81">
        <f>VLOOKUP(B:B,'[4]SQL Results'!$B$1:$L$65536,11,0)</f>
        <v>349</v>
      </c>
      <c r="BB4" s="81">
        <f>BA4-AX4</f>
        <v>40</v>
      </c>
      <c r="BC4" s="81" t="s">
        <v>12</v>
      </c>
      <c r="BD4" s="81">
        <v>428.2219</v>
      </c>
      <c r="BE4" s="85">
        <f>ROUND(L4+T4+AC4+AK4+AQ4+AW4+BD4,0)</f>
        <v>6973</v>
      </c>
      <c r="BF4" s="85">
        <f>ROUND(M4+U4,0)</f>
        <v>-147</v>
      </c>
    </row>
    <row r="5" customHeight="1" spans="1:58">
      <c r="A5" s="15">
        <v>2</v>
      </c>
      <c r="B5" s="35">
        <v>106066</v>
      </c>
      <c r="C5" s="67" t="s">
        <v>153</v>
      </c>
      <c r="D5" s="35" t="s">
        <v>154</v>
      </c>
      <c r="E5" s="35" t="s">
        <v>151</v>
      </c>
      <c r="F5" s="66"/>
      <c r="G5" s="66"/>
      <c r="H5" s="65">
        <v>6</v>
      </c>
      <c r="I5" s="65">
        <v>810</v>
      </c>
      <c r="J5" s="66">
        <f t="shared" ref="J5:J36" si="0">H5-F5</f>
        <v>6</v>
      </c>
      <c r="K5" s="66" t="s">
        <v>11</v>
      </c>
      <c r="L5" s="66">
        <f>I5*0.03</f>
        <v>24.3</v>
      </c>
      <c r="M5" s="66"/>
      <c r="N5" s="66">
        <v>0</v>
      </c>
      <c r="O5" s="66">
        <v>0</v>
      </c>
      <c r="P5" s="9">
        <f>VLOOKUP(B:B,[3]Sheet3!$A$1:$B$65536,2,0)</f>
        <v>44</v>
      </c>
      <c r="Q5" s="9">
        <f>VLOOKUP(B:B,'[4]SQL Results'!$B$1:$AE$65536,30,0)</f>
        <v>2447.85</v>
      </c>
      <c r="R5" s="75">
        <f t="shared" ref="R5:R36" si="1">P5-N5</f>
        <v>44</v>
      </c>
      <c r="S5" s="75" t="s">
        <v>11</v>
      </c>
      <c r="T5" s="75">
        <f>Q5*0.04</f>
        <v>97.914</v>
      </c>
      <c r="U5" s="75"/>
      <c r="V5" s="66"/>
      <c r="W5" s="66"/>
      <c r="X5" s="66">
        <f>VLOOKUP(B:B,[5]Sheet1!$A$1:$B$65536,2,0)</f>
        <v>164</v>
      </c>
      <c r="Y5" s="66">
        <f>VLOOKUP(B:B,[5]Sheet1!$A$1:$C$65536,3,0)</f>
        <v>3231.87</v>
      </c>
      <c r="Z5" s="66">
        <f>VLOOKUP(B:B,'[4]SQL Results'!$B$1:$AK$65536,36,0)</f>
        <v>29</v>
      </c>
      <c r="AA5" s="66">
        <f t="shared" ref="AA5:AA36" si="2">(X5+Z5/2)-V5</f>
        <v>178.5</v>
      </c>
      <c r="AB5" s="66" t="s">
        <v>11</v>
      </c>
      <c r="AC5" s="66">
        <f>Y5*0.07</f>
        <v>226.2309</v>
      </c>
      <c r="AD5" s="66"/>
      <c r="AE5" s="66"/>
      <c r="AF5" s="66">
        <f>VLOOKUP(B:B,'[4]SQL Results'!$B$1:$AO$65536,40,0)</f>
        <v>301.1</v>
      </c>
      <c r="AG5" s="66">
        <f>VLOOKUP(B:B,'[4]SQL Results'!$B$1:$AP$65536,41,0)</f>
        <v>6</v>
      </c>
      <c r="AH5" s="66">
        <f>VLOOKUP(B:B,'[4]SQL Results'!$B$1:$Q$65536,16,0)</f>
        <v>18</v>
      </c>
      <c r="AI5" s="66">
        <f t="shared" ref="AI5:AI36" si="3">(AG5+AH5)-AD5</f>
        <v>24</v>
      </c>
      <c r="AJ5" s="66" t="s">
        <v>11</v>
      </c>
      <c r="AK5" s="66">
        <f>AF5*0.04</f>
        <v>12.044</v>
      </c>
      <c r="AL5" s="66"/>
      <c r="AM5" s="66"/>
      <c r="AN5" s="66">
        <f>VLOOKUP(B:B,'[4]SQL Results'!$B$1:$V$65536,21,0)</f>
        <v>6</v>
      </c>
      <c r="AO5" s="66">
        <f t="shared" ref="AO5:AO36" si="4">AN5-AL5</f>
        <v>6</v>
      </c>
      <c r="AP5" s="66" t="s">
        <v>11</v>
      </c>
      <c r="AQ5" s="66">
        <v>0</v>
      </c>
      <c r="AR5" s="66"/>
      <c r="AS5" s="66"/>
      <c r="AT5" s="66">
        <f>VLOOKUP(B:B,'[4]SQL Results'!$B$1:$F$65536,5,0)</f>
        <v>1398.5</v>
      </c>
      <c r="AU5" s="66">
        <f t="shared" ref="AU5:AU36" si="5">AT5-AR5</f>
        <v>1398.5</v>
      </c>
      <c r="AV5" s="66" t="s">
        <v>11</v>
      </c>
      <c r="AW5" s="66">
        <f>AT5*0.05</f>
        <v>69.925</v>
      </c>
      <c r="AX5" s="66"/>
      <c r="AY5" s="66"/>
      <c r="AZ5" s="81">
        <f>VLOOKUP(B:B,'[4]SQL Results'!$B$1:$K$65536,10,0)</f>
        <v>5574.95</v>
      </c>
      <c r="BA5" s="81">
        <f>VLOOKUP(B:B,'[4]SQL Results'!$B$1:$L$65536,11,0)</f>
        <v>207</v>
      </c>
      <c r="BB5" s="81">
        <f t="shared" ref="BB5:BB36" si="6">BA5-AX5</f>
        <v>207</v>
      </c>
      <c r="BC5" s="81" t="s">
        <v>11</v>
      </c>
      <c r="BD5" s="81">
        <f>AZ5*0.04</f>
        <v>222.998</v>
      </c>
      <c r="BE5" s="85">
        <f t="shared" ref="BE5:BE36" si="7">ROUND(L5+T5+AC5+AK5+AQ5+AW5+BD5,0)</f>
        <v>653</v>
      </c>
      <c r="BF5" s="85">
        <f t="shared" ref="BF5:BF36" si="8">ROUND(M5+U5,0)</f>
        <v>0</v>
      </c>
    </row>
    <row r="6" customHeight="1" spans="1:58">
      <c r="A6" s="15">
        <v>3</v>
      </c>
      <c r="B6" s="35">
        <v>311</v>
      </c>
      <c r="C6" s="35" t="s">
        <v>155</v>
      </c>
      <c r="D6" s="35" t="s">
        <v>156</v>
      </c>
      <c r="E6" s="35" t="s">
        <v>157</v>
      </c>
      <c r="F6" s="66">
        <v>7</v>
      </c>
      <c r="G6" s="66">
        <v>9</v>
      </c>
      <c r="H6" s="65">
        <v>1</v>
      </c>
      <c r="I6" s="65">
        <v>92.75</v>
      </c>
      <c r="J6" s="66">
        <f t="shared" si="0"/>
        <v>-6</v>
      </c>
      <c r="K6" s="66" t="s">
        <v>152</v>
      </c>
      <c r="L6" s="66">
        <f>I6*0.02</f>
        <v>1.855</v>
      </c>
      <c r="M6" s="66">
        <f>J6*2</f>
        <v>-12</v>
      </c>
      <c r="N6" s="66">
        <v>86</v>
      </c>
      <c r="O6" s="66">
        <v>92</v>
      </c>
      <c r="P6" s="9">
        <f>VLOOKUP(B:B,[3]Sheet3!$A$1:$B$65536,2,0)</f>
        <v>54</v>
      </c>
      <c r="Q6" s="9">
        <f>VLOOKUP(B:B,'[4]SQL Results'!$B$1:$AE$65536,30,0)</f>
        <v>2866.18</v>
      </c>
      <c r="R6" s="75">
        <f t="shared" si="1"/>
        <v>-32</v>
      </c>
      <c r="S6" s="75" t="s">
        <v>152</v>
      </c>
      <c r="T6" s="75">
        <f>Q6*0.03</f>
        <v>85.9854</v>
      </c>
      <c r="U6" s="75">
        <f>R6*3</f>
        <v>-96</v>
      </c>
      <c r="V6" s="66">
        <v>131</v>
      </c>
      <c r="W6" s="66">
        <v>157</v>
      </c>
      <c r="X6" s="76">
        <v>6191</v>
      </c>
      <c r="Y6" s="76">
        <v>91465.69</v>
      </c>
      <c r="Z6" s="66">
        <f>VLOOKUP(B:B,'[4]SQL Results'!$B$1:$AK$65536,36,0)</f>
        <v>5358</v>
      </c>
      <c r="AA6" s="66">
        <f t="shared" si="2"/>
        <v>8739</v>
      </c>
      <c r="AB6" s="66" t="s">
        <v>12</v>
      </c>
      <c r="AC6" s="66">
        <f>Y6*0.1</f>
        <v>9146.569</v>
      </c>
      <c r="AD6" s="66">
        <f t="shared" ref="AD5:AD36" si="9">AE6-4</f>
        <v>16</v>
      </c>
      <c r="AE6" s="66">
        <v>20</v>
      </c>
      <c r="AF6" s="66">
        <v>0</v>
      </c>
      <c r="AG6" s="66">
        <v>0</v>
      </c>
      <c r="AH6" s="66">
        <v>0</v>
      </c>
      <c r="AI6" s="66">
        <f t="shared" si="3"/>
        <v>-16</v>
      </c>
      <c r="AJ6" s="66" t="s">
        <v>152</v>
      </c>
      <c r="AK6" s="66">
        <f>AF6*0.03</f>
        <v>0</v>
      </c>
      <c r="AL6" s="66">
        <v>6</v>
      </c>
      <c r="AM6" s="66">
        <v>7</v>
      </c>
      <c r="AN6" s="66">
        <v>0</v>
      </c>
      <c r="AO6" s="66">
        <f t="shared" si="4"/>
        <v>-6</v>
      </c>
      <c r="AP6" s="66" t="s">
        <v>152</v>
      </c>
      <c r="AQ6" s="66"/>
      <c r="AR6" s="66">
        <v>4006</v>
      </c>
      <c r="AS6" s="66">
        <v>4440</v>
      </c>
      <c r="AT6" s="66">
        <f>VLOOKUP(B:B,'[4]SQL Results'!$B$1:$F$65536,5,0)</f>
        <v>4754.8</v>
      </c>
      <c r="AU6" s="66">
        <f t="shared" si="5"/>
        <v>748.8</v>
      </c>
      <c r="AV6" s="66" t="s">
        <v>12</v>
      </c>
      <c r="AW6" s="66">
        <f>AT6*0.07</f>
        <v>332.836</v>
      </c>
      <c r="AX6" s="66">
        <v>38</v>
      </c>
      <c r="AY6" s="66">
        <v>46</v>
      </c>
      <c r="AZ6" s="81">
        <f>VLOOKUP(B:B,'[4]SQL Results'!$B$1:$K$65536,10,0)</f>
        <v>104.02</v>
      </c>
      <c r="BA6" s="81">
        <f>VLOOKUP(B:B,'[4]SQL Results'!$B$1:$L$65536,11,0)</f>
        <v>4</v>
      </c>
      <c r="BB6" s="81">
        <f t="shared" si="6"/>
        <v>-34</v>
      </c>
      <c r="BC6" s="81" t="s">
        <v>152</v>
      </c>
      <c r="BD6" s="81">
        <f>AZ6*0.03</f>
        <v>3.1206</v>
      </c>
      <c r="BE6" s="85">
        <f t="shared" si="7"/>
        <v>9570</v>
      </c>
      <c r="BF6" s="85">
        <f t="shared" si="8"/>
        <v>-108</v>
      </c>
    </row>
    <row r="7" customHeight="1" spans="1:58">
      <c r="A7" s="15">
        <v>4</v>
      </c>
      <c r="B7" s="35">
        <v>343</v>
      </c>
      <c r="C7" s="35" t="s">
        <v>158</v>
      </c>
      <c r="D7" s="35" t="s">
        <v>159</v>
      </c>
      <c r="E7" s="35" t="s">
        <v>157</v>
      </c>
      <c r="F7" s="66">
        <v>9</v>
      </c>
      <c r="G7" s="66">
        <v>12</v>
      </c>
      <c r="H7" s="65">
        <v>4</v>
      </c>
      <c r="I7" s="65">
        <v>540</v>
      </c>
      <c r="J7" s="66">
        <f t="shared" si="0"/>
        <v>-5</v>
      </c>
      <c r="K7" s="66" t="s">
        <v>152</v>
      </c>
      <c r="L7" s="66">
        <f>I7*0.02</f>
        <v>10.8</v>
      </c>
      <c r="M7" s="66">
        <f>J7*2</f>
        <v>-10</v>
      </c>
      <c r="N7" s="66">
        <v>192</v>
      </c>
      <c r="O7" s="66">
        <v>218</v>
      </c>
      <c r="P7" s="9">
        <f>VLOOKUP(B:B,[3]Sheet3!$A$1:$B$65536,2,0)</f>
        <v>99</v>
      </c>
      <c r="Q7" s="9">
        <f>VLOOKUP(B:B,'[4]SQL Results'!$B$1:$AE$65536,30,0)</f>
        <v>5793.99</v>
      </c>
      <c r="R7" s="75">
        <f t="shared" si="1"/>
        <v>-93</v>
      </c>
      <c r="S7" s="75" t="s">
        <v>152</v>
      </c>
      <c r="T7" s="75">
        <f t="shared" ref="T7:T17" si="10">Q7*0.03</f>
        <v>173.8197</v>
      </c>
      <c r="U7" s="75">
        <f t="shared" ref="U7:U17" si="11">R7*3</f>
        <v>-279</v>
      </c>
      <c r="V7" s="66">
        <v>260</v>
      </c>
      <c r="W7" s="66">
        <v>299</v>
      </c>
      <c r="X7" s="66">
        <f>VLOOKUP(B:B,[5]Sheet1!$A$1:$B$65536,2,0)</f>
        <v>667</v>
      </c>
      <c r="Y7" s="66">
        <f>VLOOKUP(B:B,[5]Sheet1!$A$1:$C$65536,3,0)</f>
        <v>11183.83</v>
      </c>
      <c r="Z7" s="66">
        <f>VLOOKUP(B:B,'[4]SQL Results'!$B$1:$AK$65536,36,0)</f>
        <v>19</v>
      </c>
      <c r="AA7" s="66">
        <f t="shared" si="2"/>
        <v>416.5</v>
      </c>
      <c r="AB7" s="66" t="s">
        <v>12</v>
      </c>
      <c r="AC7" s="66">
        <f>Y7*0.1</f>
        <v>1118.383</v>
      </c>
      <c r="AD7" s="66">
        <f t="shared" si="9"/>
        <v>66</v>
      </c>
      <c r="AE7" s="66">
        <v>70</v>
      </c>
      <c r="AF7" s="66">
        <f>VLOOKUP(B:B,'[4]SQL Results'!$B$1:$AO$65536,40,0)</f>
        <v>442.8</v>
      </c>
      <c r="AG7" s="66">
        <f>VLOOKUP(B:B,'[4]SQL Results'!$B$1:$AP$65536,41,0)</f>
        <v>8</v>
      </c>
      <c r="AH7" s="66">
        <f>VLOOKUP(B:B,'[4]SQL Results'!$B$1:$Q$65536,16,0)</f>
        <v>37</v>
      </c>
      <c r="AI7" s="66">
        <f t="shared" si="3"/>
        <v>-21</v>
      </c>
      <c r="AJ7" s="66" t="s">
        <v>152</v>
      </c>
      <c r="AK7" s="66">
        <f>AF7*0.03</f>
        <v>13.284</v>
      </c>
      <c r="AL7" s="66">
        <v>9</v>
      </c>
      <c r="AM7" s="66">
        <v>12</v>
      </c>
      <c r="AN7" s="66">
        <f>VLOOKUP(B:B,'[4]SQL Results'!$B$1:$V$65536,21,0)</f>
        <v>4</v>
      </c>
      <c r="AO7" s="66">
        <f t="shared" si="4"/>
        <v>-5</v>
      </c>
      <c r="AP7" s="66" t="s">
        <v>152</v>
      </c>
      <c r="AQ7" s="66"/>
      <c r="AR7" s="66">
        <v>9006</v>
      </c>
      <c r="AS7" s="66">
        <v>9570</v>
      </c>
      <c r="AT7" s="66">
        <f>VLOOKUP(B:B,'[4]SQL Results'!$B$1:$F$65536,5,0)</f>
        <v>7055.09</v>
      </c>
      <c r="AU7" s="66">
        <f t="shared" si="5"/>
        <v>-1950.91</v>
      </c>
      <c r="AV7" s="66" t="s">
        <v>152</v>
      </c>
      <c r="AW7" s="66">
        <f t="shared" ref="AW7:AW23" si="12">AT7*0.04</f>
        <v>282.2036</v>
      </c>
      <c r="AX7" s="66">
        <v>90</v>
      </c>
      <c r="AY7" s="66">
        <v>99</v>
      </c>
      <c r="AZ7" s="81">
        <f>VLOOKUP(B:B,'[4]SQL Results'!$B$1:$K$65536,10,0)</f>
        <v>2601.92</v>
      </c>
      <c r="BA7" s="81">
        <f>VLOOKUP(B:B,'[4]SQL Results'!$B$1:$L$65536,11,0)</f>
        <v>94</v>
      </c>
      <c r="BB7" s="81">
        <f t="shared" si="6"/>
        <v>4</v>
      </c>
      <c r="BC7" s="81" t="s">
        <v>11</v>
      </c>
      <c r="BD7" s="81">
        <f>AZ7*0.04</f>
        <v>104.0768</v>
      </c>
      <c r="BE7" s="85">
        <f t="shared" si="7"/>
        <v>1703</v>
      </c>
      <c r="BF7" s="85">
        <f t="shared" si="8"/>
        <v>-289</v>
      </c>
    </row>
    <row r="8" customHeight="1" spans="1:58">
      <c r="A8" s="15">
        <v>5</v>
      </c>
      <c r="B8" s="35">
        <v>339</v>
      </c>
      <c r="C8" s="35" t="s">
        <v>160</v>
      </c>
      <c r="D8" s="35" t="s">
        <v>161</v>
      </c>
      <c r="E8" s="35" t="s">
        <v>157</v>
      </c>
      <c r="F8" s="66">
        <v>6</v>
      </c>
      <c r="G8" s="66">
        <v>8</v>
      </c>
      <c r="H8" s="65">
        <v>0</v>
      </c>
      <c r="I8" s="65">
        <v>0</v>
      </c>
      <c r="J8" s="66">
        <f t="shared" si="0"/>
        <v>-6</v>
      </c>
      <c r="K8" s="66" t="s">
        <v>152</v>
      </c>
      <c r="L8" s="66">
        <f>I8*0.02</f>
        <v>0</v>
      </c>
      <c r="M8" s="66">
        <f>J8*2</f>
        <v>-12</v>
      </c>
      <c r="N8" s="66">
        <v>78</v>
      </c>
      <c r="O8" s="66">
        <v>82</v>
      </c>
      <c r="P8" s="9">
        <f>VLOOKUP(B:B,[3]Sheet3!$A$1:$B$65536,2,0)</f>
        <v>71</v>
      </c>
      <c r="Q8" s="9">
        <f>VLOOKUP(B:B,'[4]SQL Results'!$B$1:$AE$65536,30,0)</f>
        <v>3893.01</v>
      </c>
      <c r="R8" s="75">
        <f t="shared" si="1"/>
        <v>-7</v>
      </c>
      <c r="S8" s="75" t="s">
        <v>152</v>
      </c>
      <c r="T8" s="75">
        <f t="shared" si="10"/>
        <v>116.7903</v>
      </c>
      <c r="U8" s="75">
        <f t="shared" si="11"/>
        <v>-21</v>
      </c>
      <c r="V8" s="66">
        <v>133</v>
      </c>
      <c r="W8" s="66">
        <v>160</v>
      </c>
      <c r="X8" s="66">
        <f>VLOOKUP(B:B,[5]Sheet1!$A$1:$B$65536,2,0)</f>
        <v>904</v>
      </c>
      <c r="Y8" s="66">
        <f>VLOOKUP(B:B,[5]Sheet1!$A$1:$C$65536,3,0)</f>
        <v>13949.49</v>
      </c>
      <c r="Z8" s="66">
        <f>VLOOKUP(B:B,'[4]SQL Results'!$B$1:$AK$65536,36,0)</f>
        <v>79</v>
      </c>
      <c r="AA8" s="66">
        <f t="shared" si="2"/>
        <v>810.5</v>
      </c>
      <c r="AB8" s="66" t="s">
        <v>12</v>
      </c>
      <c r="AC8" s="66">
        <f>Y8*0.1</f>
        <v>1394.949</v>
      </c>
      <c r="AD8" s="66">
        <f t="shared" si="9"/>
        <v>11</v>
      </c>
      <c r="AE8" s="66">
        <v>15</v>
      </c>
      <c r="AF8" s="66">
        <f>VLOOKUP(B:B,'[4]SQL Results'!$B$1:$AO$65536,40,0)</f>
        <v>189.8</v>
      </c>
      <c r="AG8" s="66">
        <f>VLOOKUP(B:B,'[4]SQL Results'!$B$1:$AP$65536,41,0)</f>
        <v>5</v>
      </c>
      <c r="AH8" s="66">
        <f>VLOOKUP(B:B,'[4]SQL Results'!$B$1:$Q$65536,16,0)</f>
        <v>8</v>
      </c>
      <c r="AI8" s="66">
        <f t="shared" si="3"/>
        <v>2</v>
      </c>
      <c r="AJ8" s="66" t="s">
        <v>11</v>
      </c>
      <c r="AK8" s="66">
        <f>AF8*0.04</f>
        <v>7.592</v>
      </c>
      <c r="AL8" s="66">
        <v>5</v>
      </c>
      <c r="AM8" s="66">
        <v>6</v>
      </c>
      <c r="AN8" s="66">
        <f>VLOOKUP(B:B,'[4]SQL Results'!$B$1:$V$65536,21,0)</f>
        <v>3</v>
      </c>
      <c r="AO8" s="66">
        <f t="shared" si="4"/>
        <v>-2</v>
      </c>
      <c r="AP8" s="66" t="s">
        <v>152</v>
      </c>
      <c r="AQ8" s="66"/>
      <c r="AR8" s="66">
        <v>3906</v>
      </c>
      <c r="AS8" s="66">
        <v>4320</v>
      </c>
      <c r="AT8" s="66">
        <f>VLOOKUP(B:B,'[4]SQL Results'!$B$1:$F$65536,5,0)</f>
        <v>2821.22</v>
      </c>
      <c r="AU8" s="66">
        <f t="shared" si="5"/>
        <v>-1084.78</v>
      </c>
      <c r="AV8" s="66" t="s">
        <v>152</v>
      </c>
      <c r="AW8" s="66">
        <f t="shared" si="12"/>
        <v>112.8488</v>
      </c>
      <c r="AX8" s="66">
        <v>33</v>
      </c>
      <c r="AY8" s="66">
        <v>40</v>
      </c>
      <c r="AZ8" s="81">
        <f>VLOOKUP(B:B,'[4]SQL Results'!$B$1:$K$65536,10,0)</f>
        <v>697.84</v>
      </c>
      <c r="BA8" s="81">
        <f>VLOOKUP(B:B,'[4]SQL Results'!$B$1:$L$65536,11,0)</f>
        <v>25</v>
      </c>
      <c r="BB8" s="81">
        <f t="shared" si="6"/>
        <v>-8</v>
      </c>
      <c r="BC8" s="81" t="s">
        <v>152</v>
      </c>
      <c r="BD8" s="81">
        <f>AZ8*0.03</f>
        <v>20.9352</v>
      </c>
      <c r="BE8" s="85">
        <f t="shared" si="7"/>
        <v>1653</v>
      </c>
      <c r="BF8" s="85">
        <f t="shared" si="8"/>
        <v>-33</v>
      </c>
    </row>
    <row r="9" customHeight="1" spans="1:58">
      <c r="A9" s="15">
        <v>6</v>
      </c>
      <c r="B9" s="35">
        <v>357</v>
      </c>
      <c r="C9" s="35" t="s">
        <v>162</v>
      </c>
      <c r="D9" s="35" t="s">
        <v>163</v>
      </c>
      <c r="E9" s="35" t="s">
        <v>157</v>
      </c>
      <c r="F9" s="66">
        <v>7</v>
      </c>
      <c r="G9" s="66">
        <v>9</v>
      </c>
      <c r="H9" s="65">
        <v>2</v>
      </c>
      <c r="I9" s="65">
        <v>270</v>
      </c>
      <c r="J9" s="66">
        <f t="shared" si="0"/>
        <v>-5</v>
      </c>
      <c r="K9" s="66" t="s">
        <v>152</v>
      </c>
      <c r="L9" s="66">
        <f>I9*0.02</f>
        <v>5.4</v>
      </c>
      <c r="M9" s="66">
        <f>J9*2</f>
        <v>-10</v>
      </c>
      <c r="N9" s="66">
        <v>104</v>
      </c>
      <c r="O9" s="66">
        <v>112</v>
      </c>
      <c r="P9" s="9">
        <f>VLOOKUP(B:B,[3]Sheet3!$A$1:$B$65536,2,0)</f>
        <v>86</v>
      </c>
      <c r="Q9" s="9">
        <f>VLOOKUP(B:B,'[4]SQL Results'!$B$1:$AE$65536,30,0)</f>
        <v>4767.32</v>
      </c>
      <c r="R9" s="75">
        <f t="shared" si="1"/>
        <v>-18</v>
      </c>
      <c r="S9" s="75" t="s">
        <v>152</v>
      </c>
      <c r="T9" s="75">
        <f t="shared" si="10"/>
        <v>143.0196</v>
      </c>
      <c r="U9" s="75">
        <f t="shared" si="11"/>
        <v>-54</v>
      </c>
      <c r="V9" s="66">
        <v>343</v>
      </c>
      <c r="W9" s="66">
        <v>377</v>
      </c>
      <c r="X9" s="66">
        <f>VLOOKUP(B:B,[5]Sheet1!$A$1:$B$65536,2,0)</f>
        <v>1042</v>
      </c>
      <c r="Y9" s="66">
        <f>VLOOKUP(B:B,[5]Sheet1!$A$1:$C$65536,3,0)</f>
        <v>15546.57</v>
      </c>
      <c r="Z9" s="66">
        <f>VLOOKUP(B:B,'[4]SQL Results'!$B$1:$AK$65536,36,0)</f>
        <v>4524</v>
      </c>
      <c r="AA9" s="66">
        <f t="shared" si="2"/>
        <v>2961</v>
      </c>
      <c r="AB9" s="66" t="s">
        <v>12</v>
      </c>
      <c r="AC9" s="66">
        <f>Y9*0.1</f>
        <v>1554.657</v>
      </c>
      <c r="AD9" s="66">
        <f t="shared" si="9"/>
        <v>34</v>
      </c>
      <c r="AE9" s="66">
        <v>38</v>
      </c>
      <c r="AF9" s="66">
        <f>VLOOKUP(B:B,'[4]SQL Results'!$B$1:$AO$65536,40,0)</f>
        <v>520</v>
      </c>
      <c r="AG9" s="66">
        <f>VLOOKUP(B:B,'[4]SQL Results'!$B$1:$AP$65536,41,0)</f>
        <v>8</v>
      </c>
      <c r="AH9" s="66">
        <f>VLOOKUP(B:B,'[4]SQL Results'!$B$1:$Q$65536,16,0)</f>
        <v>2</v>
      </c>
      <c r="AI9" s="66">
        <f t="shared" si="3"/>
        <v>-24</v>
      </c>
      <c r="AJ9" s="66" t="s">
        <v>152</v>
      </c>
      <c r="AK9" s="66">
        <f t="shared" ref="AK9:AK17" si="13">AF9*0.03</f>
        <v>15.6</v>
      </c>
      <c r="AL9" s="66">
        <v>8</v>
      </c>
      <c r="AM9" s="66">
        <v>10</v>
      </c>
      <c r="AN9" s="66">
        <f>VLOOKUP(B:B,'[4]SQL Results'!$B$1:$V$65536,21,0)</f>
        <v>6</v>
      </c>
      <c r="AO9" s="66">
        <f t="shared" si="4"/>
        <v>-2</v>
      </c>
      <c r="AP9" s="66" t="s">
        <v>152</v>
      </c>
      <c r="AQ9" s="66"/>
      <c r="AR9" s="66">
        <v>4206</v>
      </c>
      <c r="AS9" s="66">
        <v>4680</v>
      </c>
      <c r="AT9" s="66">
        <f>VLOOKUP(B:B,'[4]SQL Results'!$B$1:$F$65536,5,0)</f>
        <v>4148.37</v>
      </c>
      <c r="AU9" s="66">
        <f t="shared" si="5"/>
        <v>-57.6300000000001</v>
      </c>
      <c r="AV9" s="66" t="s">
        <v>152</v>
      </c>
      <c r="AW9" s="66">
        <f t="shared" si="12"/>
        <v>165.9348</v>
      </c>
      <c r="AX9" s="66">
        <v>67</v>
      </c>
      <c r="AY9" s="66">
        <v>77</v>
      </c>
      <c r="AZ9" s="81">
        <f>VLOOKUP(B:B,'[4]SQL Results'!$B$1:$K$65536,10,0)</f>
        <v>1806.55</v>
      </c>
      <c r="BA9" s="81">
        <f>VLOOKUP(B:B,'[4]SQL Results'!$B$1:$L$65536,11,0)</f>
        <v>66</v>
      </c>
      <c r="BB9" s="81">
        <f t="shared" si="6"/>
        <v>-1</v>
      </c>
      <c r="BC9" s="81" t="s">
        <v>152</v>
      </c>
      <c r="BD9" s="81">
        <f>AZ9*0.03</f>
        <v>54.1965</v>
      </c>
      <c r="BE9" s="85">
        <f t="shared" si="7"/>
        <v>1939</v>
      </c>
      <c r="BF9" s="85">
        <f t="shared" si="8"/>
        <v>-64</v>
      </c>
    </row>
    <row r="10" customHeight="1" spans="1:58">
      <c r="A10" s="15">
        <v>7</v>
      </c>
      <c r="B10" s="35">
        <v>359</v>
      </c>
      <c r="C10" s="35" t="s">
        <v>164</v>
      </c>
      <c r="D10" s="35" t="s">
        <v>163</v>
      </c>
      <c r="E10" s="35" t="s">
        <v>157</v>
      </c>
      <c r="F10" s="66">
        <v>7</v>
      </c>
      <c r="G10" s="66">
        <v>9</v>
      </c>
      <c r="H10" s="65">
        <v>6</v>
      </c>
      <c r="I10" s="65">
        <v>750</v>
      </c>
      <c r="J10" s="66">
        <f t="shared" si="0"/>
        <v>-1</v>
      </c>
      <c r="K10" s="66" t="s">
        <v>152</v>
      </c>
      <c r="L10" s="66">
        <f>I10*0.02</f>
        <v>15</v>
      </c>
      <c r="M10" s="66">
        <f>J10*2</f>
        <v>-2</v>
      </c>
      <c r="N10" s="66">
        <v>104</v>
      </c>
      <c r="O10" s="66">
        <v>112</v>
      </c>
      <c r="P10" s="9">
        <f>VLOOKUP(B:B,[3]Sheet3!$A$1:$B$65536,2,0)</f>
        <v>26</v>
      </c>
      <c r="Q10" s="9">
        <f>VLOOKUP(B:B,'[4]SQL Results'!$B$1:$AE$65536,30,0)</f>
        <v>1506</v>
      </c>
      <c r="R10" s="75">
        <f t="shared" si="1"/>
        <v>-78</v>
      </c>
      <c r="S10" s="75" t="s">
        <v>152</v>
      </c>
      <c r="T10" s="75">
        <f t="shared" si="10"/>
        <v>45.18</v>
      </c>
      <c r="U10" s="75">
        <f t="shared" si="11"/>
        <v>-234</v>
      </c>
      <c r="V10" s="66">
        <v>166</v>
      </c>
      <c r="W10" s="66">
        <v>199</v>
      </c>
      <c r="X10" s="66">
        <f>VLOOKUP(B:B,[5]Sheet1!$A$1:$B$65536,2,0)</f>
        <v>106</v>
      </c>
      <c r="Y10" s="66">
        <f>VLOOKUP(B:B,[5]Sheet1!$A$1:$C$65536,3,0)</f>
        <v>2072.8</v>
      </c>
      <c r="Z10" s="66">
        <f>VLOOKUP(B:B,'[4]SQL Results'!$B$1:$AK$65536,36,0)</f>
        <v>68</v>
      </c>
      <c r="AA10" s="66">
        <f t="shared" si="2"/>
        <v>-26</v>
      </c>
      <c r="AB10" s="66" t="s">
        <v>152</v>
      </c>
      <c r="AC10" s="66">
        <f>Y10*0.05</f>
        <v>103.64</v>
      </c>
      <c r="AD10" s="66">
        <f t="shared" si="9"/>
        <v>34</v>
      </c>
      <c r="AE10" s="66">
        <v>38</v>
      </c>
      <c r="AF10" s="66">
        <f>VLOOKUP(B:B,'[4]SQL Results'!$B$1:$AO$65536,40,0)</f>
        <v>524.7</v>
      </c>
      <c r="AG10" s="66">
        <f>VLOOKUP(B:B,'[4]SQL Results'!$B$1:$AP$65536,41,0)</f>
        <v>13</v>
      </c>
      <c r="AH10" s="66">
        <f>VLOOKUP(B:B,'[4]SQL Results'!$B$1:$Q$65536,16,0)</f>
        <v>5</v>
      </c>
      <c r="AI10" s="66">
        <f t="shared" si="3"/>
        <v>-16</v>
      </c>
      <c r="AJ10" s="66" t="s">
        <v>152</v>
      </c>
      <c r="AK10" s="66">
        <f t="shared" si="13"/>
        <v>15.741</v>
      </c>
      <c r="AL10" s="66">
        <v>8</v>
      </c>
      <c r="AM10" s="66">
        <v>10</v>
      </c>
      <c r="AN10" s="66">
        <v>0</v>
      </c>
      <c r="AO10" s="66">
        <f t="shared" si="4"/>
        <v>-8</v>
      </c>
      <c r="AP10" s="66" t="s">
        <v>152</v>
      </c>
      <c r="AQ10" s="66"/>
      <c r="AR10" s="66">
        <v>3406</v>
      </c>
      <c r="AS10" s="66">
        <v>3720</v>
      </c>
      <c r="AT10" s="66">
        <f>VLOOKUP(B:B,'[4]SQL Results'!$B$1:$F$65536,5,0)</f>
        <v>740.01</v>
      </c>
      <c r="AU10" s="66">
        <f t="shared" si="5"/>
        <v>-2665.99</v>
      </c>
      <c r="AV10" s="66" t="s">
        <v>152</v>
      </c>
      <c r="AW10" s="66">
        <f t="shared" si="12"/>
        <v>29.6004</v>
      </c>
      <c r="AX10" s="66">
        <v>44</v>
      </c>
      <c r="AY10" s="66">
        <v>51</v>
      </c>
      <c r="AZ10" s="81">
        <f>VLOOKUP(B:B,'[4]SQL Results'!$B$1:$K$65536,10,0)</f>
        <v>1483.57</v>
      </c>
      <c r="BA10" s="81">
        <f>VLOOKUP(B:B,'[4]SQL Results'!$B$1:$L$65536,11,0)</f>
        <v>56</v>
      </c>
      <c r="BB10" s="81">
        <f t="shared" si="6"/>
        <v>12</v>
      </c>
      <c r="BC10" s="81" t="s">
        <v>12</v>
      </c>
      <c r="BD10" s="81">
        <f>AZ10*0.05</f>
        <v>74.1785</v>
      </c>
      <c r="BE10" s="85">
        <f t="shared" si="7"/>
        <v>283</v>
      </c>
      <c r="BF10" s="85">
        <f t="shared" si="8"/>
        <v>-236</v>
      </c>
    </row>
    <row r="11" customHeight="1" spans="1:58">
      <c r="A11" s="15">
        <v>8</v>
      </c>
      <c r="B11" s="35">
        <v>365</v>
      </c>
      <c r="C11" s="35" t="s">
        <v>165</v>
      </c>
      <c r="D11" s="35" t="s">
        <v>166</v>
      </c>
      <c r="E11" s="35" t="s">
        <v>157</v>
      </c>
      <c r="F11" s="66">
        <v>9</v>
      </c>
      <c r="G11" s="66">
        <v>12</v>
      </c>
      <c r="H11" s="65">
        <v>15</v>
      </c>
      <c r="I11" s="65">
        <v>1846</v>
      </c>
      <c r="J11" s="66">
        <f t="shared" si="0"/>
        <v>6</v>
      </c>
      <c r="K11" s="66" t="s">
        <v>12</v>
      </c>
      <c r="L11" s="66">
        <f>I11*0.04</f>
        <v>73.84</v>
      </c>
      <c r="M11" s="66"/>
      <c r="N11" s="66">
        <v>124</v>
      </c>
      <c r="O11" s="66">
        <v>136</v>
      </c>
      <c r="P11" s="9">
        <f>VLOOKUP(B:B,[3]Sheet3!$A$1:$B$65536,2,0)</f>
        <v>84</v>
      </c>
      <c r="Q11" s="9">
        <f>VLOOKUP(B:B,'[4]SQL Results'!$B$1:$AE$65536,30,0)</f>
        <v>4697.94</v>
      </c>
      <c r="R11" s="75">
        <f t="shared" si="1"/>
        <v>-40</v>
      </c>
      <c r="S11" s="75" t="s">
        <v>152</v>
      </c>
      <c r="T11" s="75">
        <f t="shared" si="10"/>
        <v>140.9382</v>
      </c>
      <c r="U11" s="75">
        <f t="shared" si="11"/>
        <v>-120</v>
      </c>
      <c r="V11" s="66">
        <v>162</v>
      </c>
      <c r="W11" s="66">
        <v>194</v>
      </c>
      <c r="X11" s="66">
        <f>VLOOKUP(B:B,[5]Sheet1!$A$1:$B$65536,2,0)</f>
        <v>125</v>
      </c>
      <c r="Y11" s="66">
        <f>VLOOKUP(B:B,[5]Sheet1!$A$1:$C$65536,3,0)</f>
        <v>2450.02</v>
      </c>
      <c r="Z11" s="66">
        <f>VLOOKUP(B:B,'[4]SQL Results'!$B$1:$AK$65536,36,0)</f>
        <v>24</v>
      </c>
      <c r="AA11" s="66">
        <f t="shared" si="2"/>
        <v>-25</v>
      </c>
      <c r="AB11" s="66" t="s">
        <v>152</v>
      </c>
      <c r="AC11" s="66">
        <f>Y11*0.05</f>
        <v>122.501</v>
      </c>
      <c r="AD11" s="66">
        <f t="shared" si="9"/>
        <v>43</v>
      </c>
      <c r="AE11" s="66">
        <v>47</v>
      </c>
      <c r="AF11" s="66">
        <f>VLOOKUP(B:B,'[4]SQL Results'!$B$1:$AO$65536,40,0)</f>
        <v>789.45</v>
      </c>
      <c r="AG11" s="66">
        <f>VLOOKUP(B:B,'[4]SQL Results'!$B$1:$AP$65536,41,0)</f>
        <v>19</v>
      </c>
      <c r="AH11" s="66">
        <f>VLOOKUP(B:B,'[4]SQL Results'!$B$1:$Q$65536,16,0)</f>
        <v>9</v>
      </c>
      <c r="AI11" s="66">
        <f t="shared" si="3"/>
        <v>-15</v>
      </c>
      <c r="AJ11" s="66" t="s">
        <v>152</v>
      </c>
      <c r="AK11" s="66">
        <f t="shared" si="13"/>
        <v>23.6835</v>
      </c>
      <c r="AL11" s="66">
        <v>9</v>
      </c>
      <c r="AM11" s="66">
        <v>12</v>
      </c>
      <c r="AN11" s="66">
        <f>VLOOKUP(B:B,'[4]SQL Results'!$B$1:$V$65536,21,0)</f>
        <v>2</v>
      </c>
      <c r="AO11" s="66">
        <f t="shared" si="4"/>
        <v>-7</v>
      </c>
      <c r="AP11" s="66" t="s">
        <v>152</v>
      </c>
      <c r="AQ11" s="66"/>
      <c r="AR11" s="66">
        <v>3806</v>
      </c>
      <c r="AS11" s="66">
        <v>4200</v>
      </c>
      <c r="AT11" s="66">
        <f>VLOOKUP(B:B,'[4]SQL Results'!$B$1:$F$65536,5,0)</f>
        <v>3125</v>
      </c>
      <c r="AU11" s="66">
        <f t="shared" si="5"/>
        <v>-681</v>
      </c>
      <c r="AV11" s="66" t="s">
        <v>152</v>
      </c>
      <c r="AW11" s="66">
        <f t="shared" si="12"/>
        <v>125</v>
      </c>
      <c r="AX11" s="66">
        <v>83</v>
      </c>
      <c r="AY11" s="66">
        <v>91</v>
      </c>
      <c r="AZ11" s="81">
        <f>VLOOKUP(B:B,'[4]SQL Results'!$B$1:$K$65536,10,0)</f>
        <v>2995.86</v>
      </c>
      <c r="BA11" s="81">
        <f>VLOOKUP(B:B,'[4]SQL Results'!$B$1:$L$65536,11,0)</f>
        <v>108</v>
      </c>
      <c r="BB11" s="81">
        <f t="shared" si="6"/>
        <v>25</v>
      </c>
      <c r="BC11" s="81" t="s">
        <v>12</v>
      </c>
      <c r="BD11" s="81">
        <f>AZ11*0.05</f>
        <v>149.793</v>
      </c>
      <c r="BE11" s="85">
        <f t="shared" si="7"/>
        <v>636</v>
      </c>
      <c r="BF11" s="85">
        <f t="shared" si="8"/>
        <v>-120</v>
      </c>
    </row>
    <row r="12" customHeight="1" spans="1:58">
      <c r="A12" s="15">
        <v>9</v>
      </c>
      <c r="B12" s="35">
        <v>379</v>
      </c>
      <c r="C12" s="35" t="s">
        <v>167</v>
      </c>
      <c r="D12" s="35" t="s">
        <v>163</v>
      </c>
      <c r="E12" s="35" t="s">
        <v>157</v>
      </c>
      <c r="F12" s="66">
        <v>7</v>
      </c>
      <c r="G12" s="66">
        <v>9</v>
      </c>
      <c r="H12" s="65">
        <v>3</v>
      </c>
      <c r="I12" s="65">
        <v>388</v>
      </c>
      <c r="J12" s="66">
        <f t="shared" si="0"/>
        <v>-4</v>
      </c>
      <c r="K12" s="66" t="s">
        <v>152</v>
      </c>
      <c r="L12" s="66">
        <f>I12*0.02</f>
        <v>7.76</v>
      </c>
      <c r="M12" s="66">
        <f>J12*2</f>
        <v>-8</v>
      </c>
      <c r="N12" s="66">
        <v>104</v>
      </c>
      <c r="O12" s="66">
        <v>112</v>
      </c>
      <c r="P12" s="9">
        <f>VLOOKUP(B:B,[3]Sheet3!$A$1:$B$65536,2,0)</f>
        <v>101</v>
      </c>
      <c r="Q12" s="9">
        <f>VLOOKUP(B:B,'[4]SQL Results'!$B$1:$AE$65536,30,0)</f>
        <v>5524.95</v>
      </c>
      <c r="R12" s="75">
        <f t="shared" si="1"/>
        <v>-3</v>
      </c>
      <c r="S12" s="75" t="s">
        <v>152</v>
      </c>
      <c r="T12" s="75">
        <f t="shared" si="10"/>
        <v>165.7485</v>
      </c>
      <c r="U12" s="75">
        <f t="shared" si="11"/>
        <v>-9</v>
      </c>
      <c r="V12" s="66">
        <v>161</v>
      </c>
      <c r="W12" s="66">
        <v>193</v>
      </c>
      <c r="X12" s="66">
        <f>VLOOKUP(B:B,[5]Sheet1!$A$1:$B$65536,2,0)</f>
        <v>304</v>
      </c>
      <c r="Y12" s="66">
        <f>VLOOKUP(B:B,[5]Sheet1!$A$1:$C$65536,3,0)</f>
        <v>5357.73</v>
      </c>
      <c r="Z12" s="66">
        <f>VLOOKUP(B:B,'[4]SQL Results'!$B$1:$AK$65536,36,0)</f>
        <v>139</v>
      </c>
      <c r="AA12" s="66">
        <f t="shared" si="2"/>
        <v>212.5</v>
      </c>
      <c r="AB12" s="66" t="s">
        <v>12</v>
      </c>
      <c r="AC12" s="66">
        <f>Y12*0.1</f>
        <v>535.773</v>
      </c>
      <c r="AD12" s="66">
        <f t="shared" si="9"/>
        <v>34</v>
      </c>
      <c r="AE12" s="66">
        <v>38</v>
      </c>
      <c r="AF12" s="66">
        <f>VLOOKUP(B:B,'[4]SQL Results'!$B$1:$AO$65536,40,0)</f>
        <v>312.8</v>
      </c>
      <c r="AG12" s="66">
        <f>VLOOKUP(B:B,'[4]SQL Results'!$B$1:$AP$65536,41,0)</f>
        <v>6</v>
      </c>
      <c r="AH12" s="66">
        <f>VLOOKUP(B:B,'[4]SQL Results'!$B$1:$Q$65536,16,0)</f>
        <v>6</v>
      </c>
      <c r="AI12" s="66">
        <f t="shared" si="3"/>
        <v>-22</v>
      </c>
      <c r="AJ12" s="66" t="s">
        <v>152</v>
      </c>
      <c r="AK12" s="66">
        <f t="shared" si="13"/>
        <v>9.384</v>
      </c>
      <c r="AL12" s="66">
        <v>8</v>
      </c>
      <c r="AM12" s="66">
        <v>10</v>
      </c>
      <c r="AN12" s="66">
        <f>VLOOKUP(B:B,'[4]SQL Results'!$B$1:$V$65536,21,0)</f>
        <v>7</v>
      </c>
      <c r="AO12" s="66">
        <f t="shared" si="4"/>
        <v>-1</v>
      </c>
      <c r="AP12" s="66" t="s">
        <v>152</v>
      </c>
      <c r="AQ12" s="66"/>
      <c r="AR12" s="66">
        <v>4306</v>
      </c>
      <c r="AS12" s="66">
        <v>4800</v>
      </c>
      <c r="AT12" s="66">
        <f>VLOOKUP(B:B,'[4]SQL Results'!$B$1:$F$65536,5,0)</f>
        <v>1747</v>
      </c>
      <c r="AU12" s="66">
        <f t="shared" si="5"/>
        <v>-2559</v>
      </c>
      <c r="AV12" s="66" t="s">
        <v>152</v>
      </c>
      <c r="AW12" s="66">
        <f t="shared" si="12"/>
        <v>69.88</v>
      </c>
      <c r="AX12" s="66">
        <v>44</v>
      </c>
      <c r="AY12" s="66">
        <v>51</v>
      </c>
      <c r="AZ12" s="81">
        <f>VLOOKUP(B:B,'[4]SQL Results'!$B$1:$K$65536,10,0)</f>
        <v>1334.35</v>
      </c>
      <c r="BA12" s="81">
        <f>VLOOKUP(B:B,'[4]SQL Results'!$B$1:$L$65536,11,0)</f>
        <v>50</v>
      </c>
      <c r="BB12" s="81">
        <f t="shared" si="6"/>
        <v>6</v>
      </c>
      <c r="BC12" s="81" t="s">
        <v>11</v>
      </c>
      <c r="BD12" s="81">
        <f>AZ12*0.04</f>
        <v>53.374</v>
      </c>
      <c r="BE12" s="85">
        <f t="shared" si="7"/>
        <v>842</v>
      </c>
      <c r="BF12" s="85">
        <f t="shared" si="8"/>
        <v>-17</v>
      </c>
    </row>
    <row r="13" customHeight="1" spans="1:58">
      <c r="A13" s="15">
        <v>10</v>
      </c>
      <c r="B13" s="35">
        <v>513</v>
      </c>
      <c r="C13" s="35" t="s">
        <v>168</v>
      </c>
      <c r="D13" s="35" t="s">
        <v>163</v>
      </c>
      <c r="E13" s="35" t="s">
        <v>157</v>
      </c>
      <c r="F13" s="66">
        <v>7</v>
      </c>
      <c r="G13" s="66">
        <v>9</v>
      </c>
      <c r="H13" s="65">
        <v>13</v>
      </c>
      <c r="I13" s="65">
        <v>1730.85</v>
      </c>
      <c r="J13" s="66">
        <f t="shared" si="0"/>
        <v>6</v>
      </c>
      <c r="K13" s="66" t="s">
        <v>12</v>
      </c>
      <c r="L13" s="66">
        <f>I13*0.04</f>
        <v>69.234</v>
      </c>
      <c r="M13" s="66"/>
      <c r="N13" s="66">
        <v>104</v>
      </c>
      <c r="O13" s="66">
        <v>112</v>
      </c>
      <c r="P13" s="9">
        <f>VLOOKUP(B:B,[3]Sheet3!$A$1:$B$65536,2,0)</f>
        <v>103</v>
      </c>
      <c r="Q13" s="9">
        <f>VLOOKUP(B:B,'[4]SQL Results'!$B$1:$AE$65536,30,0)</f>
        <v>5819.21</v>
      </c>
      <c r="R13" s="75">
        <f t="shared" si="1"/>
        <v>-1</v>
      </c>
      <c r="S13" s="75" t="s">
        <v>152</v>
      </c>
      <c r="T13" s="75">
        <f t="shared" si="10"/>
        <v>174.5763</v>
      </c>
      <c r="U13" s="75">
        <f t="shared" si="11"/>
        <v>-3</v>
      </c>
      <c r="V13" s="66">
        <v>144</v>
      </c>
      <c r="W13" s="66">
        <v>173</v>
      </c>
      <c r="X13" s="66">
        <f>VLOOKUP(B:B,[5]Sheet1!$A$1:$B$65536,2,0)</f>
        <v>227</v>
      </c>
      <c r="Y13" s="66">
        <f>VLOOKUP(B:B,[5]Sheet1!$A$1:$C$65536,3,0)</f>
        <v>4425.16000000001</v>
      </c>
      <c r="Z13" s="66">
        <f>VLOOKUP(B:B,'[4]SQL Results'!$B$1:$AK$65536,36,0)</f>
        <v>23</v>
      </c>
      <c r="AA13" s="66">
        <f t="shared" si="2"/>
        <v>94.5</v>
      </c>
      <c r="AB13" s="66" t="s">
        <v>12</v>
      </c>
      <c r="AC13" s="66">
        <f>Y13*0.1</f>
        <v>442.516000000001</v>
      </c>
      <c r="AD13" s="66">
        <f t="shared" si="9"/>
        <v>34</v>
      </c>
      <c r="AE13" s="66">
        <v>38</v>
      </c>
      <c r="AF13" s="66">
        <f>VLOOKUP(B:B,'[4]SQL Results'!$B$1:$AO$65536,40,0)</f>
        <v>351</v>
      </c>
      <c r="AG13" s="66">
        <f>VLOOKUP(B:B,'[4]SQL Results'!$B$1:$AP$65536,41,0)</f>
        <v>7</v>
      </c>
      <c r="AH13" s="66">
        <f>VLOOKUP(B:B,'[4]SQL Results'!$B$1:$Q$65536,16,0)</f>
        <v>12</v>
      </c>
      <c r="AI13" s="66">
        <f t="shared" si="3"/>
        <v>-15</v>
      </c>
      <c r="AJ13" s="66" t="s">
        <v>152</v>
      </c>
      <c r="AK13" s="66">
        <f t="shared" si="13"/>
        <v>10.53</v>
      </c>
      <c r="AL13" s="66">
        <v>8</v>
      </c>
      <c r="AM13" s="66">
        <v>10</v>
      </c>
      <c r="AN13" s="66">
        <f>VLOOKUP(B:B,'[4]SQL Results'!$B$1:$V$65536,21,0)</f>
        <v>14</v>
      </c>
      <c r="AO13" s="66">
        <f t="shared" si="4"/>
        <v>6</v>
      </c>
      <c r="AP13" s="66" t="s">
        <v>12</v>
      </c>
      <c r="AQ13" s="66">
        <f>AN13*5</f>
        <v>70</v>
      </c>
      <c r="AR13" s="66">
        <v>4206</v>
      </c>
      <c r="AS13" s="66">
        <v>4680</v>
      </c>
      <c r="AT13" s="66">
        <f>VLOOKUP(B:B,'[4]SQL Results'!$B$1:$F$65536,5,0)</f>
        <v>1820.5</v>
      </c>
      <c r="AU13" s="66">
        <f t="shared" si="5"/>
        <v>-2385.5</v>
      </c>
      <c r="AV13" s="66" t="s">
        <v>152</v>
      </c>
      <c r="AW13" s="66">
        <f t="shared" si="12"/>
        <v>72.82</v>
      </c>
      <c r="AX13" s="66">
        <v>44</v>
      </c>
      <c r="AY13" s="66">
        <v>51</v>
      </c>
      <c r="AZ13" s="81">
        <f>VLOOKUP(B:B,'[4]SQL Results'!$B$1:$K$65536,10,0)</f>
        <v>1041.22</v>
      </c>
      <c r="BA13" s="81">
        <f>VLOOKUP(B:B,'[4]SQL Results'!$B$1:$L$65536,11,0)</f>
        <v>38</v>
      </c>
      <c r="BB13" s="81">
        <f t="shared" si="6"/>
        <v>-6</v>
      </c>
      <c r="BC13" s="81" t="s">
        <v>152</v>
      </c>
      <c r="BD13" s="81">
        <f>AZ13*0.03</f>
        <v>31.2366</v>
      </c>
      <c r="BE13" s="85">
        <f t="shared" si="7"/>
        <v>871</v>
      </c>
      <c r="BF13" s="85">
        <f t="shared" si="8"/>
        <v>-3</v>
      </c>
    </row>
    <row r="14" customHeight="1" spans="1:58">
      <c r="A14" s="15">
        <v>11</v>
      </c>
      <c r="B14" s="35">
        <v>570</v>
      </c>
      <c r="C14" s="35" t="s">
        <v>169</v>
      </c>
      <c r="D14" s="35" t="s">
        <v>161</v>
      </c>
      <c r="E14" s="35" t="s">
        <v>157</v>
      </c>
      <c r="F14" s="66">
        <v>6</v>
      </c>
      <c r="G14" s="66">
        <v>8</v>
      </c>
      <c r="H14" s="65">
        <v>2</v>
      </c>
      <c r="I14" s="65">
        <v>270</v>
      </c>
      <c r="J14" s="66">
        <f t="shared" si="0"/>
        <v>-4</v>
      </c>
      <c r="K14" s="66" t="s">
        <v>152</v>
      </c>
      <c r="L14" s="66">
        <f>I14*0.02</f>
        <v>5.4</v>
      </c>
      <c r="M14" s="66">
        <f>J14*2</f>
        <v>-8</v>
      </c>
      <c r="N14" s="66">
        <v>78</v>
      </c>
      <c r="O14" s="66">
        <v>82</v>
      </c>
      <c r="P14" s="9">
        <f>VLOOKUP(B:B,[3]Sheet3!$A$1:$B$65536,2,0)</f>
        <v>16</v>
      </c>
      <c r="Q14" s="9">
        <f>VLOOKUP(B:B,'[4]SQL Results'!$B$1:$AE$65536,30,0)</f>
        <v>958.01</v>
      </c>
      <c r="R14" s="75">
        <f t="shared" si="1"/>
        <v>-62</v>
      </c>
      <c r="S14" s="75" t="s">
        <v>152</v>
      </c>
      <c r="T14" s="75">
        <f t="shared" si="10"/>
        <v>28.7403</v>
      </c>
      <c r="U14" s="75">
        <f t="shared" si="11"/>
        <v>-186</v>
      </c>
      <c r="V14" s="66">
        <v>118</v>
      </c>
      <c r="W14" s="66">
        <v>142</v>
      </c>
      <c r="X14" s="66">
        <f>VLOOKUP(B:B,[5]Sheet1!$A$1:$B$65536,2,0)</f>
        <v>102</v>
      </c>
      <c r="Y14" s="66">
        <f>VLOOKUP(B:B,[5]Sheet1!$A$1:$C$65536,3,0)</f>
        <v>1995.62</v>
      </c>
      <c r="Z14" s="66">
        <f>VLOOKUP(B:B,'[4]SQL Results'!$B$1:$AK$65536,36,0)</f>
        <v>22</v>
      </c>
      <c r="AA14" s="66">
        <f t="shared" si="2"/>
        <v>-5</v>
      </c>
      <c r="AB14" s="66" t="s">
        <v>152</v>
      </c>
      <c r="AC14" s="66">
        <f>Y14*0.05</f>
        <v>99.781</v>
      </c>
      <c r="AD14" s="66">
        <f t="shared" si="9"/>
        <v>11</v>
      </c>
      <c r="AE14" s="66">
        <v>15</v>
      </c>
      <c r="AF14" s="66">
        <f>VLOOKUP(B:B,'[4]SQL Results'!$B$1:$AO$65536,40,0)</f>
        <v>237.17</v>
      </c>
      <c r="AG14" s="66">
        <f>VLOOKUP(B:B,'[4]SQL Results'!$B$1:$AP$65536,41,0)</f>
        <v>5</v>
      </c>
      <c r="AH14" s="66">
        <f>VLOOKUP(B:B,'[4]SQL Results'!$B$1:$Q$65536,16,0)</f>
        <v>2</v>
      </c>
      <c r="AI14" s="66">
        <f t="shared" si="3"/>
        <v>-4</v>
      </c>
      <c r="AJ14" s="66" t="s">
        <v>152</v>
      </c>
      <c r="AK14" s="66">
        <f t="shared" si="13"/>
        <v>7.1151</v>
      </c>
      <c r="AL14" s="66">
        <v>5</v>
      </c>
      <c r="AM14" s="66">
        <v>6</v>
      </c>
      <c r="AN14" s="66">
        <f>VLOOKUP(B:B,'[4]SQL Results'!$B$1:$V$65536,21,0)</f>
        <v>11</v>
      </c>
      <c r="AO14" s="66">
        <f t="shared" si="4"/>
        <v>6</v>
      </c>
      <c r="AP14" s="66" t="s">
        <v>12</v>
      </c>
      <c r="AQ14" s="66">
        <f>AN14*5</f>
        <v>55</v>
      </c>
      <c r="AR14" s="66">
        <v>2606</v>
      </c>
      <c r="AS14" s="66">
        <v>3127</v>
      </c>
      <c r="AT14" s="66">
        <f>VLOOKUP(B:B,'[4]SQL Results'!$B$1:$F$65536,5,0)</f>
        <v>1404.51</v>
      </c>
      <c r="AU14" s="66">
        <f t="shared" si="5"/>
        <v>-1201.49</v>
      </c>
      <c r="AV14" s="66" t="s">
        <v>152</v>
      </c>
      <c r="AW14" s="66">
        <f t="shared" si="12"/>
        <v>56.1804</v>
      </c>
      <c r="AX14" s="66">
        <v>33</v>
      </c>
      <c r="AY14" s="66">
        <v>40</v>
      </c>
      <c r="AZ14" s="81">
        <f>VLOOKUP(B:B,'[4]SQL Results'!$B$1:$K$65536,10,0)</f>
        <v>676.79</v>
      </c>
      <c r="BA14" s="81">
        <f>VLOOKUP(B:B,'[4]SQL Results'!$B$1:$L$65536,11,0)</f>
        <v>26</v>
      </c>
      <c r="BB14" s="81">
        <f t="shared" si="6"/>
        <v>-7</v>
      </c>
      <c r="BC14" s="81" t="s">
        <v>152</v>
      </c>
      <c r="BD14" s="81">
        <f>AZ14*0.03</f>
        <v>20.3037</v>
      </c>
      <c r="BE14" s="85">
        <f t="shared" si="7"/>
        <v>273</v>
      </c>
      <c r="BF14" s="85">
        <f t="shared" si="8"/>
        <v>-194</v>
      </c>
    </row>
    <row r="15" customHeight="1" spans="1:58">
      <c r="A15" s="15">
        <v>12</v>
      </c>
      <c r="B15" s="35">
        <v>582</v>
      </c>
      <c r="C15" s="35" t="s">
        <v>170</v>
      </c>
      <c r="D15" s="35" t="s">
        <v>159</v>
      </c>
      <c r="E15" s="35" t="s">
        <v>157</v>
      </c>
      <c r="F15" s="66">
        <v>9</v>
      </c>
      <c r="G15" s="66">
        <v>12</v>
      </c>
      <c r="H15" s="65">
        <v>11</v>
      </c>
      <c r="I15" s="65">
        <v>1485</v>
      </c>
      <c r="J15" s="66">
        <f t="shared" si="0"/>
        <v>2</v>
      </c>
      <c r="K15" s="66" t="s">
        <v>11</v>
      </c>
      <c r="L15" s="66">
        <f>I15*0.03</f>
        <v>44.55</v>
      </c>
      <c r="M15" s="66"/>
      <c r="N15" s="66">
        <v>137</v>
      </c>
      <c r="O15" s="66">
        <v>153</v>
      </c>
      <c r="P15" s="9">
        <f>VLOOKUP(B:B,[3]Sheet3!$A$1:$B$65536,2,0)</f>
        <v>63</v>
      </c>
      <c r="Q15" s="9">
        <f>VLOOKUP(B:B,'[4]SQL Results'!$B$1:$AE$65536,30,0)</f>
        <v>3720.43</v>
      </c>
      <c r="R15" s="75">
        <f t="shared" si="1"/>
        <v>-74</v>
      </c>
      <c r="S15" s="75" t="s">
        <v>152</v>
      </c>
      <c r="T15" s="75">
        <f t="shared" si="10"/>
        <v>111.6129</v>
      </c>
      <c r="U15" s="75">
        <f t="shared" si="11"/>
        <v>-222</v>
      </c>
      <c r="V15" s="66">
        <v>142</v>
      </c>
      <c r="W15" s="66">
        <v>170</v>
      </c>
      <c r="X15" s="66">
        <f>VLOOKUP(B:B,[5]Sheet1!$A$1:$B$65536,2,0)</f>
        <v>568</v>
      </c>
      <c r="Y15" s="66">
        <f>VLOOKUP(B:B,[5]Sheet1!$A$1:$C$65536,3,0)</f>
        <v>8894.1</v>
      </c>
      <c r="Z15" s="66">
        <f>VLOOKUP(B:B,'[4]SQL Results'!$B$1:$AK$65536,36,0)</f>
        <v>44</v>
      </c>
      <c r="AA15" s="66">
        <f t="shared" si="2"/>
        <v>448</v>
      </c>
      <c r="AB15" s="66" t="s">
        <v>12</v>
      </c>
      <c r="AC15" s="66">
        <f>Y15*0.1</f>
        <v>889.41</v>
      </c>
      <c r="AD15" s="66">
        <f t="shared" si="9"/>
        <v>66</v>
      </c>
      <c r="AE15" s="66">
        <v>70</v>
      </c>
      <c r="AF15" s="66">
        <f>VLOOKUP(B:B,'[4]SQL Results'!$B$1:$AO$65536,40,0)</f>
        <v>1413.15</v>
      </c>
      <c r="AG15" s="66">
        <f>VLOOKUP(B:B,'[4]SQL Results'!$B$1:$AP$65536,41,0)</f>
        <v>36</v>
      </c>
      <c r="AH15" s="66">
        <f>VLOOKUP(B:B,'[4]SQL Results'!$B$1:$Q$65536,16,0)</f>
        <v>15</v>
      </c>
      <c r="AI15" s="66">
        <f t="shared" si="3"/>
        <v>-15</v>
      </c>
      <c r="AJ15" s="66" t="s">
        <v>152</v>
      </c>
      <c r="AK15" s="66">
        <f t="shared" si="13"/>
        <v>42.3945</v>
      </c>
      <c r="AL15" s="66">
        <v>12</v>
      </c>
      <c r="AM15" s="66">
        <v>14</v>
      </c>
      <c r="AN15" s="66">
        <f>VLOOKUP(B:B,'[4]SQL Results'!$B$1:$V$65536,21,0)</f>
        <v>3</v>
      </c>
      <c r="AO15" s="66">
        <f t="shared" si="4"/>
        <v>-9</v>
      </c>
      <c r="AP15" s="66" t="s">
        <v>152</v>
      </c>
      <c r="AQ15" s="66"/>
      <c r="AR15" s="66">
        <v>8106</v>
      </c>
      <c r="AS15" s="66">
        <v>8943</v>
      </c>
      <c r="AT15" s="66">
        <f>VLOOKUP(B:B,'[4]SQL Results'!$B$1:$F$65536,5,0)</f>
        <v>2862</v>
      </c>
      <c r="AU15" s="66">
        <f t="shared" si="5"/>
        <v>-5244</v>
      </c>
      <c r="AV15" s="66" t="s">
        <v>152</v>
      </c>
      <c r="AW15" s="66">
        <f t="shared" si="12"/>
        <v>114.48</v>
      </c>
      <c r="AX15" s="66">
        <v>81</v>
      </c>
      <c r="AY15" s="66">
        <v>89</v>
      </c>
      <c r="AZ15" s="81">
        <f>VLOOKUP(B:B,'[4]SQL Results'!$B$1:$K$65536,10,0)</f>
        <v>1617.6</v>
      </c>
      <c r="BA15" s="81">
        <f>VLOOKUP(B:B,'[4]SQL Results'!$B$1:$L$65536,11,0)</f>
        <v>57</v>
      </c>
      <c r="BB15" s="81">
        <f t="shared" si="6"/>
        <v>-24</v>
      </c>
      <c r="BC15" s="81" t="s">
        <v>152</v>
      </c>
      <c r="BD15" s="81">
        <f>AZ15*0.03</f>
        <v>48.528</v>
      </c>
      <c r="BE15" s="85">
        <f t="shared" si="7"/>
        <v>1251</v>
      </c>
      <c r="BF15" s="85">
        <f t="shared" si="8"/>
        <v>-222</v>
      </c>
    </row>
    <row r="16" customHeight="1" spans="1:58">
      <c r="A16" s="15">
        <v>13</v>
      </c>
      <c r="B16" s="35">
        <v>581</v>
      </c>
      <c r="C16" s="35" t="s">
        <v>171</v>
      </c>
      <c r="D16" s="35" t="s">
        <v>166</v>
      </c>
      <c r="E16" s="35" t="s">
        <v>157</v>
      </c>
      <c r="F16" s="66">
        <v>9</v>
      </c>
      <c r="G16" s="66">
        <v>12</v>
      </c>
      <c r="H16" s="65">
        <v>3</v>
      </c>
      <c r="I16" s="65">
        <v>390</v>
      </c>
      <c r="J16" s="66">
        <f t="shared" si="0"/>
        <v>-6</v>
      </c>
      <c r="K16" s="66" t="s">
        <v>152</v>
      </c>
      <c r="L16" s="66">
        <f>I16*0.02</f>
        <v>7.8</v>
      </c>
      <c r="M16" s="66">
        <f>J16*2</f>
        <v>-12</v>
      </c>
      <c r="N16" s="66">
        <v>142</v>
      </c>
      <c r="O16" s="66">
        <v>158</v>
      </c>
      <c r="P16" s="9">
        <f>VLOOKUP(B:B,[3]Sheet3!$A$1:$B$65536,2,0)</f>
        <v>111</v>
      </c>
      <c r="Q16" s="9">
        <f>VLOOKUP(B:B,'[4]SQL Results'!$B$1:$AE$65536,30,0)</f>
        <v>6243.32</v>
      </c>
      <c r="R16" s="75">
        <f t="shared" si="1"/>
        <v>-31</v>
      </c>
      <c r="S16" s="75" t="s">
        <v>152</v>
      </c>
      <c r="T16" s="75">
        <f t="shared" si="10"/>
        <v>187.2996</v>
      </c>
      <c r="U16" s="75">
        <f t="shared" si="11"/>
        <v>-93</v>
      </c>
      <c r="V16" s="66">
        <v>186</v>
      </c>
      <c r="W16" s="66">
        <v>223</v>
      </c>
      <c r="X16" s="66">
        <f>VLOOKUP(B:B,[5]Sheet1!$A$1:$B$65536,2,0)</f>
        <v>170</v>
      </c>
      <c r="Y16" s="66">
        <f>VLOOKUP(B:B,[5]Sheet1!$A$1:$C$65536,3,0)</f>
        <v>3363.62000000001</v>
      </c>
      <c r="Z16" s="66">
        <f>VLOOKUP(B:B,'[4]SQL Results'!$B$1:$AK$65536,36,0)</f>
        <v>179</v>
      </c>
      <c r="AA16" s="66">
        <f t="shared" si="2"/>
        <v>73.5</v>
      </c>
      <c r="AB16" s="66" t="s">
        <v>12</v>
      </c>
      <c r="AC16" s="66">
        <f>Y16*0.1</f>
        <v>336.362000000001</v>
      </c>
      <c r="AD16" s="66">
        <f t="shared" si="9"/>
        <v>43</v>
      </c>
      <c r="AE16" s="66">
        <v>47</v>
      </c>
      <c r="AF16" s="66">
        <f>VLOOKUP(B:B,'[4]SQL Results'!$B$1:$AO$65536,40,0)</f>
        <v>900.97</v>
      </c>
      <c r="AG16" s="66">
        <f>VLOOKUP(B:B,'[4]SQL Results'!$B$1:$AP$65536,41,0)</f>
        <v>18</v>
      </c>
      <c r="AH16" s="66">
        <f>VLOOKUP(B:B,'[4]SQL Results'!$B$1:$Q$65536,16,0)</f>
        <v>20</v>
      </c>
      <c r="AI16" s="66">
        <f t="shared" si="3"/>
        <v>-5</v>
      </c>
      <c r="AJ16" s="66" t="s">
        <v>152</v>
      </c>
      <c r="AK16" s="66">
        <f t="shared" si="13"/>
        <v>27.0291</v>
      </c>
      <c r="AL16" s="66">
        <v>9</v>
      </c>
      <c r="AM16" s="66">
        <v>12</v>
      </c>
      <c r="AN16" s="66">
        <f>VLOOKUP(B:B,'[4]SQL Results'!$B$1:$V$65536,21,0)</f>
        <v>4</v>
      </c>
      <c r="AO16" s="66">
        <f t="shared" si="4"/>
        <v>-5</v>
      </c>
      <c r="AP16" s="66" t="s">
        <v>152</v>
      </c>
      <c r="AQ16" s="66"/>
      <c r="AR16" s="66">
        <v>5766</v>
      </c>
      <c r="AS16" s="66">
        <v>6552</v>
      </c>
      <c r="AT16" s="66">
        <f>VLOOKUP(B:B,'[4]SQL Results'!$B$1:$F$65536,5,0)</f>
        <v>4346.5</v>
      </c>
      <c r="AU16" s="66">
        <f t="shared" si="5"/>
        <v>-1419.5</v>
      </c>
      <c r="AV16" s="66" t="s">
        <v>152</v>
      </c>
      <c r="AW16" s="66">
        <f t="shared" si="12"/>
        <v>173.86</v>
      </c>
      <c r="AX16" s="66">
        <v>113</v>
      </c>
      <c r="AY16" s="66">
        <v>124</v>
      </c>
      <c r="AZ16" s="81">
        <f>VLOOKUP(B:B,'[4]SQL Results'!$B$1:$K$65536,10,0)</f>
        <v>3645.34</v>
      </c>
      <c r="BA16" s="81">
        <f>VLOOKUP(B:B,'[4]SQL Results'!$B$1:$L$65536,11,0)</f>
        <v>132</v>
      </c>
      <c r="BB16" s="81">
        <f t="shared" si="6"/>
        <v>19</v>
      </c>
      <c r="BC16" s="81" t="s">
        <v>12</v>
      </c>
      <c r="BD16" s="81">
        <f>AZ16*0.05</f>
        <v>182.267</v>
      </c>
      <c r="BE16" s="85">
        <f t="shared" si="7"/>
        <v>915</v>
      </c>
      <c r="BF16" s="85">
        <f t="shared" si="8"/>
        <v>-105</v>
      </c>
    </row>
    <row r="17" customHeight="1" spans="1:58">
      <c r="A17" s="15">
        <v>14</v>
      </c>
      <c r="B17" s="35">
        <v>585</v>
      </c>
      <c r="C17" s="35" t="s">
        <v>172</v>
      </c>
      <c r="D17" s="35" t="s">
        <v>166</v>
      </c>
      <c r="E17" s="35" t="s">
        <v>157</v>
      </c>
      <c r="F17" s="66">
        <v>9</v>
      </c>
      <c r="G17" s="66">
        <v>12</v>
      </c>
      <c r="H17" s="65">
        <v>10</v>
      </c>
      <c r="I17" s="65">
        <v>1323.5</v>
      </c>
      <c r="J17" s="66">
        <f t="shared" si="0"/>
        <v>1</v>
      </c>
      <c r="K17" s="66" t="s">
        <v>11</v>
      </c>
      <c r="L17" s="66">
        <f>I17*0.03</f>
        <v>39.705</v>
      </c>
      <c r="M17" s="66"/>
      <c r="N17" s="66">
        <v>142</v>
      </c>
      <c r="O17" s="66">
        <v>158</v>
      </c>
      <c r="P17" s="9">
        <f>VLOOKUP(B:B,[3]Sheet3!$A$1:$B$65536,2,0)</f>
        <v>132</v>
      </c>
      <c r="Q17" s="9">
        <f>VLOOKUP(B:B,'[4]SQL Results'!$B$1:$AE$65536,30,0)</f>
        <v>7432.37</v>
      </c>
      <c r="R17" s="75">
        <f t="shared" si="1"/>
        <v>-10</v>
      </c>
      <c r="S17" s="75" t="s">
        <v>152</v>
      </c>
      <c r="T17" s="75">
        <f t="shared" si="10"/>
        <v>222.9711</v>
      </c>
      <c r="U17" s="75">
        <f t="shared" si="11"/>
        <v>-30</v>
      </c>
      <c r="V17" s="66">
        <v>266</v>
      </c>
      <c r="W17" s="66">
        <v>306</v>
      </c>
      <c r="X17" s="66">
        <f>VLOOKUP(B:B,[5]Sheet1!$A$1:$B$65536,2,0)</f>
        <v>666</v>
      </c>
      <c r="Y17" s="66">
        <f>VLOOKUP(B:B,[5]Sheet1!$A$1:$C$65536,3,0)</f>
        <v>10845.56</v>
      </c>
      <c r="Z17" s="66">
        <f>VLOOKUP(B:B,'[4]SQL Results'!$B$1:$AK$65536,36,0)</f>
        <v>49</v>
      </c>
      <c r="AA17" s="66">
        <f t="shared" si="2"/>
        <v>424.5</v>
      </c>
      <c r="AB17" s="66" t="s">
        <v>12</v>
      </c>
      <c r="AC17" s="66">
        <f>Y17*0.1</f>
        <v>1084.556</v>
      </c>
      <c r="AD17" s="66">
        <f t="shared" si="9"/>
        <v>43</v>
      </c>
      <c r="AE17" s="66">
        <v>47</v>
      </c>
      <c r="AF17" s="66">
        <f>VLOOKUP(B:B,'[4]SQL Results'!$B$1:$AO$65536,40,0)</f>
        <v>468.8</v>
      </c>
      <c r="AG17" s="66">
        <f>VLOOKUP(B:B,'[4]SQL Results'!$B$1:$AP$65536,41,0)</f>
        <v>10</v>
      </c>
      <c r="AH17" s="66">
        <f>VLOOKUP(B:B,'[4]SQL Results'!$B$1:$Q$65536,16,0)</f>
        <v>6</v>
      </c>
      <c r="AI17" s="66">
        <f t="shared" si="3"/>
        <v>-27</v>
      </c>
      <c r="AJ17" s="66" t="s">
        <v>152</v>
      </c>
      <c r="AK17" s="66">
        <f t="shared" si="13"/>
        <v>14.064</v>
      </c>
      <c r="AL17" s="66">
        <v>15</v>
      </c>
      <c r="AM17" s="66">
        <v>18</v>
      </c>
      <c r="AN17" s="66">
        <f>VLOOKUP(B:B,'[4]SQL Results'!$B$1:$V$65536,21,0)</f>
        <v>15</v>
      </c>
      <c r="AO17" s="66">
        <f t="shared" si="4"/>
        <v>0</v>
      </c>
      <c r="AP17" s="66" t="s">
        <v>11</v>
      </c>
      <c r="AQ17" s="66"/>
      <c r="AR17" s="66">
        <v>5006</v>
      </c>
      <c r="AS17" s="66">
        <v>5900</v>
      </c>
      <c r="AT17" s="66">
        <f>VLOOKUP(B:B,'[4]SQL Results'!$B$1:$F$65536,5,0)</f>
        <v>4548.77</v>
      </c>
      <c r="AU17" s="66">
        <f t="shared" si="5"/>
        <v>-457.23</v>
      </c>
      <c r="AV17" s="66" t="s">
        <v>152</v>
      </c>
      <c r="AW17" s="66">
        <f t="shared" si="12"/>
        <v>181.9508</v>
      </c>
      <c r="AX17" s="66">
        <v>84</v>
      </c>
      <c r="AY17" s="66">
        <v>92</v>
      </c>
      <c r="AZ17" s="81">
        <f>VLOOKUP(B:B,'[4]SQL Results'!$B$1:$K$65536,10,0)</f>
        <v>1956.28</v>
      </c>
      <c r="BA17" s="81">
        <f>VLOOKUP(B:B,'[4]SQL Results'!$B$1:$L$65536,11,0)</f>
        <v>71</v>
      </c>
      <c r="BB17" s="81">
        <f t="shared" si="6"/>
        <v>-13</v>
      </c>
      <c r="BC17" s="81" t="s">
        <v>152</v>
      </c>
      <c r="BD17" s="81">
        <f>AZ17*0.03</f>
        <v>58.6884</v>
      </c>
      <c r="BE17" s="85">
        <f t="shared" si="7"/>
        <v>1602</v>
      </c>
      <c r="BF17" s="85">
        <f t="shared" si="8"/>
        <v>-30</v>
      </c>
    </row>
    <row r="18" customHeight="1" spans="1:58">
      <c r="A18" s="15">
        <v>15</v>
      </c>
      <c r="B18" s="35">
        <v>709</v>
      </c>
      <c r="C18" s="35" t="s">
        <v>173</v>
      </c>
      <c r="D18" s="35" t="s">
        <v>163</v>
      </c>
      <c r="E18" s="35" t="s">
        <v>157</v>
      </c>
      <c r="F18" s="66">
        <v>7</v>
      </c>
      <c r="G18" s="66">
        <v>9</v>
      </c>
      <c r="H18" s="65">
        <v>11</v>
      </c>
      <c r="I18" s="65">
        <v>1375</v>
      </c>
      <c r="J18" s="66">
        <f t="shared" si="0"/>
        <v>4</v>
      </c>
      <c r="K18" s="66" t="s">
        <v>12</v>
      </c>
      <c r="L18" s="66">
        <f>I18*0.04</f>
        <v>55</v>
      </c>
      <c r="M18" s="66"/>
      <c r="N18" s="66">
        <v>111</v>
      </c>
      <c r="O18" s="66">
        <v>121</v>
      </c>
      <c r="P18" s="9">
        <f>VLOOKUP(B:B,[3]Sheet3!$A$1:$B$65536,2,0)</f>
        <v>116</v>
      </c>
      <c r="Q18" s="9">
        <f>VLOOKUP(B:B,'[4]SQL Results'!$B$1:$AE$65536,30,0)</f>
        <v>6331.88</v>
      </c>
      <c r="R18" s="75">
        <f t="shared" si="1"/>
        <v>5</v>
      </c>
      <c r="S18" s="75" t="s">
        <v>11</v>
      </c>
      <c r="T18" s="75">
        <f>Q18*0.04</f>
        <v>253.2752</v>
      </c>
      <c r="U18" s="75"/>
      <c r="V18" s="66">
        <v>142</v>
      </c>
      <c r="W18" s="66">
        <v>170</v>
      </c>
      <c r="X18" s="66">
        <f>VLOOKUP(B:B,[5]Sheet1!$A$1:$B$65536,2,0)</f>
        <v>731</v>
      </c>
      <c r="Y18" s="66">
        <f>VLOOKUP(B:B,[5]Sheet1!$A$1:$C$65536,3,0)</f>
        <v>12615.73</v>
      </c>
      <c r="Z18" s="66">
        <f>VLOOKUP(B:B,'[4]SQL Results'!$B$1:$AK$65536,36,0)</f>
        <v>124</v>
      </c>
      <c r="AA18" s="66">
        <f t="shared" si="2"/>
        <v>651</v>
      </c>
      <c r="AB18" s="66" t="s">
        <v>12</v>
      </c>
      <c r="AC18" s="66">
        <f>Y18*0.1</f>
        <v>1261.573</v>
      </c>
      <c r="AD18" s="66">
        <f t="shared" si="9"/>
        <v>34</v>
      </c>
      <c r="AE18" s="66">
        <v>38</v>
      </c>
      <c r="AF18" s="66">
        <f>VLOOKUP(B:B,'[4]SQL Results'!$B$1:$AO$65536,40,0)</f>
        <v>1304.88</v>
      </c>
      <c r="AG18" s="66">
        <f>VLOOKUP(B:B,'[4]SQL Results'!$B$1:$AP$65536,41,0)</f>
        <v>29</v>
      </c>
      <c r="AH18" s="66">
        <f>VLOOKUP(B:B,'[4]SQL Results'!$B$1:$Q$65536,16,0)</f>
        <v>9</v>
      </c>
      <c r="AI18" s="66">
        <f t="shared" si="3"/>
        <v>4</v>
      </c>
      <c r="AJ18" s="66" t="s">
        <v>12</v>
      </c>
      <c r="AK18" s="66">
        <f>AF18*0.05</f>
        <v>65.244</v>
      </c>
      <c r="AL18" s="66">
        <v>8</v>
      </c>
      <c r="AM18" s="66">
        <v>10</v>
      </c>
      <c r="AN18" s="66">
        <f>VLOOKUP(B:B,'[4]SQL Results'!$B$1:$V$65536,21,0)</f>
        <v>7</v>
      </c>
      <c r="AO18" s="66">
        <f t="shared" si="4"/>
        <v>-1</v>
      </c>
      <c r="AP18" s="66" t="s">
        <v>152</v>
      </c>
      <c r="AQ18" s="66"/>
      <c r="AR18" s="66">
        <v>4206</v>
      </c>
      <c r="AS18" s="66">
        <v>4680</v>
      </c>
      <c r="AT18" s="66">
        <f>VLOOKUP(B:B,'[4]SQL Results'!$B$1:$F$65536,5,0)</f>
        <v>2698.01</v>
      </c>
      <c r="AU18" s="66">
        <f t="shared" si="5"/>
        <v>-1507.99</v>
      </c>
      <c r="AV18" s="66" t="s">
        <v>152</v>
      </c>
      <c r="AW18" s="66">
        <f t="shared" si="12"/>
        <v>107.9204</v>
      </c>
      <c r="AX18" s="66">
        <v>47</v>
      </c>
      <c r="AY18" s="66">
        <v>54</v>
      </c>
      <c r="AZ18" s="81">
        <f>VLOOKUP(B:B,'[4]SQL Results'!$B$1:$K$65536,10,0)</f>
        <v>1317.85</v>
      </c>
      <c r="BA18" s="81">
        <f>VLOOKUP(B:B,'[4]SQL Results'!$B$1:$L$65536,11,0)</f>
        <v>52</v>
      </c>
      <c r="BB18" s="81">
        <f t="shared" si="6"/>
        <v>5</v>
      </c>
      <c r="BC18" s="81" t="s">
        <v>11</v>
      </c>
      <c r="BD18" s="81">
        <f>AZ18*0.04</f>
        <v>52.714</v>
      </c>
      <c r="BE18" s="85">
        <f t="shared" si="7"/>
        <v>1796</v>
      </c>
      <c r="BF18" s="85">
        <f t="shared" si="8"/>
        <v>0</v>
      </c>
    </row>
    <row r="19" customHeight="1" spans="1:58">
      <c r="A19" s="15">
        <v>16</v>
      </c>
      <c r="B19" s="35">
        <v>726</v>
      </c>
      <c r="C19" s="35" t="s">
        <v>174</v>
      </c>
      <c r="D19" s="35" t="s">
        <v>163</v>
      </c>
      <c r="E19" s="35" t="s">
        <v>157</v>
      </c>
      <c r="F19" s="66">
        <v>7</v>
      </c>
      <c r="G19" s="66">
        <v>9</v>
      </c>
      <c r="H19" s="65">
        <v>2</v>
      </c>
      <c r="I19" s="65">
        <v>265</v>
      </c>
      <c r="J19" s="66">
        <f t="shared" si="0"/>
        <v>-5</v>
      </c>
      <c r="K19" s="66" t="s">
        <v>152</v>
      </c>
      <c r="L19" s="66">
        <f>I19*0.02</f>
        <v>5.3</v>
      </c>
      <c r="M19" s="66">
        <f>J19*2</f>
        <v>-10</v>
      </c>
      <c r="N19" s="66">
        <v>104</v>
      </c>
      <c r="O19" s="66">
        <v>112</v>
      </c>
      <c r="P19" s="9">
        <f>VLOOKUP(B:B,[3]Sheet3!$A$1:$B$65536,2,0)</f>
        <v>77</v>
      </c>
      <c r="Q19" s="9">
        <f>VLOOKUP(B:B,'[4]SQL Results'!$B$1:$AE$65536,30,0)</f>
        <v>4264</v>
      </c>
      <c r="R19" s="75">
        <f t="shared" si="1"/>
        <v>-27</v>
      </c>
      <c r="S19" s="75" t="s">
        <v>152</v>
      </c>
      <c r="T19" s="75">
        <f t="shared" ref="T19:T25" si="14">Q19*0.03</f>
        <v>127.92</v>
      </c>
      <c r="U19" s="75">
        <f t="shared" ref="U19:U25" si="15">R19*3</f>
        <v>-81</v>
      </c>
      <c r="V19" s="66">
        <v>167</v>
      </c>
      <c r="W19" s="66">
        <v>200</v>
      </c>
      <c r="X19" s="66">
        <f>VLOOKUP(B:B,[5]Sheet1!$A$1:$B$65536,2,0)</f>
        <v>309</v>
      </c>
      <c r="Y19" s="66">
        <f>VLOOKUP(B:B,[5]Sheet1!$A$1:$C$65536,3,0)</f>
        <v>5640.49000000001</v>
      </c>
      <c r="Z19" s="66">
        <f>VLOOKUP(B:B,'[4]SQL Results'!$B$1:$AK$65536,36,0)</f>
        <v>146</v>
      </c>
      <c r="AA19" s="66">
        <f t="shared" si="2"/>
        <v>215</v>
      </c>
      <c r="AB19" s="66" t="s">
        <v>12</v>
      </c>
      <c r="AC19" s="66">
        <f>Y19*0.1</f>
        <v>564.049000000001</v>
      </c>
      <c r="AD19" s="66">
        <f t="shared" si="9"/>
        <v>37</v>
      </c>
      <c r="AE19" s="66">
        <v>41</v>
      </c>
      <c r="AF19" s="66">
        <f>VLOOKUP(B:B,'[4]SQL Results'!$B$1:$AO$65536,40,0)</f>
        <v>617</v>
      </c>
      <c r="AG19" s="66">
        <f>VLOOKUP(B:B,'[4]SQL Results'!$B$1:$AP$65536,41,0)</f>
        <v>18</v>
      </c>
      <c r="AH19" s="66">
        <f>VLOOKUP(B:B,'[4]SQL Results'!$B$1:$Q$65536,16,0)</f>
        <v>1</v>
      </c>
      <c r="AI19" s="66">
        <f t="shared" si="3"/>
        <v>-18</v>
      </c>
      <c r="AJ19" s="66" t="s">
        <v>152</v>
      </c>
      <c r="AK19" s="66">
        <f>AF19*0.03</f>
        <v>18.51</v>
      </c>
      <c r="AL19" s="66">
        <v>8</v>
      </c>
      <c r="AM19" s="66">
        <v>10</v>
      </c>
      <c r="AN19" s="66">
        <f>VLOOKUP(B:B,'[4]SQL Results'!$B$1:$V$65536,21,0)</f>
        <v>1</v>
      </c>
      <c r="AO19" s="66">
        <f t="shared" si="4"/>
        <v>-7</v>
      </c>
      <c r="AP19" s="66" t="s">
        <v>152</v>
      </c>
      <c r="AQ19" s="66"/>
      <c r="AR19" s="66">
        <v>4206</v>
      </c>
      <c r="AS19" s="66">
        <v>4680</v>
      </c>
      <c r="AT19" s="66">
        <f>VLOOKUP(B:B,'[4]SQL Results'!$B$1:$F$65536,5,0)</f>
        <v>1516</v>
      </c>
      <c r="AU19" s="66">
        <f t="shared" si="5"/>
        <v>-2690</v>
      </c>
      <c r="AV19" s="66" t="s">
        <v>152</v>
      </c>
      <c r="AW19" s="66">
        <f t="shared" si="12"/>
        <v>60.64</v>
      </c>
      <c r="AX19" s="66">
        <v>58</v>
      </c>
      <c r="AY19" s="66">
        <v>67</v>
      </c>
      <c r="AZ19" s="81">
        <f>VLOOKUP(B:B,'[4]SQL Results'!$B$1:$K$65536,10,0)</f>
        <v>970.82</v>
      </c>
      <c r="BA19" s="81">
        <f>VLOOKUP(B:B,'[4]SQL Results'!$B$1:$L$65536,11,0)</f>
        <v>39</v>
      </c>
      <c r="BB19" s="81">
        <f t="shared" si="6"/>
        <v>-19</v>
      </c>
      <c r="BC19" s="81" t="s">
        <v>152</v>
      </c>
      <c r="BD19" s="81">
        <f t="shared" ref="BD19:BD25" si="16">AZ19*0.03</f>
        <v>29.1246</v>
      </c>
      <c r="BE19" s="85">
        <f t="shared" si="7"/>
        <v>806</v>
      </c>
      <c r="BF19" s="85">
        <f t="shared" si="8"/>
        <v>-91</v>
      </c>
    </row>
    <row r="20" customHeight="1" spans="1:58">
      <c r="A20" s="15">
        <v>17</v>
      </c>
      <c r="B20" s="35">
        <v>727</v>
      </c>
      <c r="C20" s="35" t="s">
        <v>175</v>
      </c>
      <c r="D20" s="35" t="s">
        <v>161</v>
      </c>
      <c r="E20" s="35" t="s">
        <v>157</v>
      </c>
      <c r="F20" s="66">
        <v>6</v>
      </c>
      <c r="G20" s="66">
        <v>8</v>
      </c>
      <c r="H20" s="65">
        <v>2</v>
      </c>
      <c r="I20" s="65">
        <v>270</v>
      </c>
      <c r="J20" s="66">
        <f t="shared" si="0"/>
        <v>-4</v>
      </c>
      <c r="K20" s="66" t="s">
        <v>152</v>
      </c>
      <c r="L20" s="66">
        <f>I20*0.02</f>
        <v>5.4</v>
      </c>
      <c r="M20" s="66">
        <f>J20*2</f>
        <v>-8</v>
      </c>
      <c r="N20" s="66">
        <v>78</v>
      </c>
      <c r="O20" s="66">
        <v>82</v>
      </c>
      <c r="P20" s="9">
        <f>VLOOKUP(B:B,[3]Sheet3!$A$1:$B$65536,2,0)</f>
        <v>63.4</v>
      </c>
      <c r="Q20" s="9">
        <f>VLOOKUP(B:B,'[4]SQL Results'!$B$1:$AE$65536,30,0)</f>
        <v>3496.92</v>
      </c>
      <c r="R20" s="75">
        <f t="shared" si="1"/>
        <v>-14.6</v>
      </c>
      <c r="S20" s="75" t="s">
        <v>152</v>
      </c>
      <c r="T20" s="75">
        <f t="shared" si="14"/>
        <v>104.9076</v>
      </c>
      <c r="U20" s="75">
        <f t="shared" si="15"/>
        <v>-43.8</v>
      </c>
      <c r="V20" s="66">
        <v>108</v>
      </c>
      <c r="W20" s="66">
        <v>130</v>
      </c>
      <c r="X20" s="66">
        <f>VLOOKUP(B:B,[5]Sheet1!$A$1:$B$65536,2,0)</f>
        <v>105</v>
      </c>
      <c r="Y20" s="66">
        <f>VLOOKUP(B:B,[5]Sheet1!$A$1:$C$65536,3,0)</f>
        <v>2043.16</v>
      </c>
      <c r="Z20" s="66">
        <f>VLOOKUP(B:B,'[4]SQL Results'!$B$1:$AK$65536,36,0)</f>
        <v>19</v>
      </c>
      <c r="AA20" s="66">
        <f t="shared" si="2"/>
        <v>6.5</v>
      </c>
      <c r="AB20" s="66" t="s">
        <v>11</v>
      </c>
      <c r="AC20" s="66">
        <f>Y20*0.07</f>
        <v>143.0212</v>
      </c>
      <c r="AD20" s="66">
        <f t="shared" si="9"/>
        <v>11</v>
      </c>
      <c r="AE20" s="66">
        <v>15</v>
      </c>
      <c r="AF20" s="66">
        <f>VLOOKUP(B:B,'[4]SQL Results'!$B$1:$AO$65536,40,0)</f>
        <v>418.1</v>
      </c>
      <c r="AG20" s="66">
        <f>VLOOKUP(B:B,'[4]SQL Results'!$B$1:$AP$65536,41,0)</f>
        <v>11</v>
      </c>
      <c r="AH20" s="66">
        <f>VLOOKUP(B:B,'[4]SQL Results'!$B$1:$Q$65536,16,0)</f>
        <v>2</v>
      </c>
      <c r="AI20" s="66">
        <f t="shared" si="3"/>
        <v>2</v>
      </c>
      <c r="AJ20" s="66" t="s">
        <v>11</v>
      </c>
      <c r="AK20" s="66">
        <f>AF20*0.04</f>
        <v>16.724</v>
      </c>
      <c r="AL20" s="66">
        <v>5</v>
      </c>
      <c r="AM20" s="66">
        <v>6</v>
      </c>
      <c r="AN20" s="66">
        <v>0</v>
      </c>
      <c r="AO20" s="66">
        <f t="shared" si="4"/>
        <v>-5</v>
      </c>
      <c r="AP20" s="66" t="s">
        <v>152</v>
      </c>
      <c r="AQ20" s="66"/>
      <c r="AR20" s="66">
        <v>3170</v>
      </c>
      <c r="AS20" s="66">
        <v>3557</v>
      </c>
      <c r="AT20" s="66">
        <f>VLOOKUP(B:B,'[4]SQL Results'!$B$1:$F$65536,5,0)</f>
        <v>1224</v>
      </c>
      <c r="AU20" s="66">
        <f t="shared" si="5"/>
        <v>-1946</v>
      </c>
      <c r="AV20" s="66" t="s">
        <v>152</v>
      </c>
      <c r="AW20" s="66">
        <f t="shared" si="12"/>
        <v>48.96</v>
      </c>
      <c r="AX20" s="66">
        <v>33</v>
      </c>
      <c r="AY20" s="66">
        <v>40</v>
      </c>
      <c r="AZ20" s="81">
        <f>VLOOKUP(B:B,'[4]SQL Results'!$B$1:$K$65536,10,0)</f>
        <v>696.94</v>
      </c>
      <c r="BA20" s="81">
        <f>VLOOKUP(B:B,'[4]SQL Results'!$B$1:$L$65536,11,0)</f>
        <v>26</v>
      </c>
      <c r="BB20" s="81">
        <f t="shared" si="6"/>
        <v>-7</v>
      </c>
      <c r="BC20" s="81" t="s">
        <v>152</v>
      </c>
      <c r="BD20" s="81">
        <f t="shared" si="16"/>
        <v>20.9082</v>
      </c>
      <c r="BE20" s="85">
        <f t="shared" si="7"/>
        <v>340</v>
      </c>
      <c r="BF20" s="85">
        <f t="shared" si="8"/>
        <v>-52</v>
      </c>
    </row>
    <row r="21" customHeight="1" spans="1:58">
      <c r="A21" s="15">
        <v>18</v>
      </c>
      <c r="B21" s="35">
        <v>730</v>
      </c>
      <c r="C21" s="35" t="s">
        <v>176</v>
      </c>
      <c r="D21" s="35" t="s">
        <v>166</v>
      </c>
      <c r="E21" s="35" t="s">
        <v>157</v>
      </c>
      <c r="F21" s="66">
        <v>9</v>
      </c>
      <c r="G21" s="66">
        <v>12</v>
      </c>
      <c r="H21" s="65">
        <v>3</v>
      </c>
      <c r="I21" s="65">
        <v>378</v>
      </c>
      <c r="J21" s="66">
        <f t="shared" si="0"/>
        <v>-6</v>
      </c>
      <c r="K21" s="66" t="s">
        <v>152</v>
      </c>
      <c r="L21" s="66">
        <f>I21*0.02</f>
        <v>7.56</v>
      </c>
      <c r="M21" s="66">
        <f>J21*2</f>
        <v>-12</v>
      </c>
      <c r="N21" s="66">
        <v>178</v>
      </c>
      <c r="O21" s="66">
        <v>202</v>
      </c>
      <c r="P21" s="9">
        <f>VLOOKUP(B:B,[3]Sheet3!$A$1:$B$65536,2,0)</f>
        <v>111</v>
      </c>
      <c r="Q21" s="9">
        <f>VLOOKUP(B:B,'[4]SQL Results'!$B$1:$AE$65536,30,0)</f>
        <v>6167</v>
      </c>
      <c r="R21" s="75">
        <f t="shared" si="1"/>
        <v>-67</v>
      </c>
      <c r="S21" s="75" t="s">
        <v>152</v>
      </c>
      <c r="T21" s="75">
        <f t="shared" si="14"/>
        <v>185.01</v>
      </c>
      <c r="U21" s="75">
        <f t="shared" si="15"/>
        <v>-201</v>
      </c>
      <c r="V21" s="66">
        <v>142</v>
      </c>
      <c r="W21" s="66">
        <v>170</v>
      </c>
      <c r="X21" s="66">
        <f>VLOOKUP(B:B,[5]Sheet1!$A$1:$B$65536,2,0)</f>
        <v>404</v>
      </c>
      <c r="Y21" s="66">
        <f>VLOOKUP(B:B,[5]Sheet1!$A$1:$C$65536,3,0)</f>
        <v>7477.71000000001</v>
      </c>
      <c r="Z21" s="66">
        <f>VLOOKUP(B:B,'[4]SQL Results'!$B$1:$AK$65536,36,0)</f>
        <v>163</v>
      </c>
      <c r="AA21" s="66">
        <f t="shared" si="2"/>
        <v>343.5</v>
      </c>
      <c r="AB21" s="66" t="s">
        <v>12</v>
      </c>
      <c r="AC21" s="66">
        <f>Y21*0.1</f>
        <v>747.771000000001</v>
      </c>
      <c r="AD21" s="66">
        <f t="shared" si="9"/>
        <v>34</v>
      </c>
      <c r="AE21" s="66">
        <v>38</v>
      </c>
      <c r="AF21" s="66">
        <f>VLOOKUP(B:B,'[4]SQL Results'!$B$1:$AO$65536,40,0)</f>
        <v>399.57</v>
      </c>
      <c r="AG21" s="66">
        <f>VLOOKUP(B:B,'[4]SQL Results'!$B$1:$AP$65536,41,0)</f>
        <v>10</v>
      </c>
      <c r="AH21" s="66">
        <f>VLOOKUP(B:B,'[4]SQL Results'!$B$1:$Q$65536,16,0)</f>
        <v>4</v>
      </c>
      <c r="AI21" s="66">
        <f t="shared" si="3"/>
        <v>-20</v>
      </c>
      <c r="AJ21" s="66" t="s">
        <v>152</v>
      </c>
      <c r="AK21" s="66">
        <f>AF21*0.03</f>
        <v>11.9871</v>
      </c>
      <c r="AL21" s="66">
        <v>10</v>
      </c>
      <c r="AM21" s="66">
        <v>12</v>
      </c>
      <c r="AN21" s="66">
        <f>VLOOKUP(B:B,'[4]SQL Results'!$B$1:$V$65536,21,0)</f>
        <v>13</v>
      </c>
      <c r="AO21" s="66">
        <f t="shared" si="4"/>
        <v>3</v>
      </c>
      <c r="AP21" s="66" t="s">
        <v>12</v>
      </c>
      <c r="AQ21" s="66">
        <f>AN21*5</f>
        <v>65</v>
      </c>
      <c r="AR21" s="66">
        <v>8206</v>
      </c>
      <c r="AS21" s="66">
        <v>8690</v>
      </c>
      <c r="AT21" s="66">
        <f>VLOOKUP(B:B,'[4]SQL Results'!$B$1:$F$65536,5,0)</f>
        <v>2526.51</v>
      </c>
      <c r="AU21" s="66">
        <f t="shared" si="5"/>
        <v>-5679.49</v>
      </c>
      <c r="AV21" s="66" t="s">
        <v>152</v>
      </c>
      <c r="AW21" s="66">
        <f t="shared" si="12"/>
        <v>101.0604</v>
      </c>
      <c r="AX21" s="66">
        <v>54</v>
      </c>
      <c r="AY21" s="66">
        <v>62</v>
      </c>
      <c r="AZ21" s="81">
        <f>VLOOKUP(B:B,'[4]SQL Results'!$B$1:$K$65536,10,0)</f>
        <v>1479.16</v>
      </c>
      <c r="BA21" s="81">
        <f>VLOOKUP(B:B,'[4]SQL Results'!$B$1:$L$65536,11,0)</f>
        <v>53</v>
      </c>
      <c r="BB21" s="81">
        <f t="shared" si="6"/>
        <v>-1</v>
      </c>
      <c r="BC21" s="81" t="s">
        <v>152</v>
      </c>
      <c r="BD21" s="81">
        <f t="shared" si="16"/>
        <v>44.3748</v>
      </c>
      <c r="BE21" s="85">
        <f t="shared" si="7"/>
        <v>1163</v>
      </c>
      <c r="BF21" s="85">
        <f t="shared" si="8"/>
        <v>-213</v>
      </c>
    </row>
    <row r="22" customHeight="1" spans="1:58">
      <c r="A22" s="15">
        <v>19</v>
      </c>
      <c r="B22" s="35">
        <v>347</v>
      </c>
      <c r="C22" s="35" t="s">
        <v>177</v>
      </c>
      <c r="D22" s="35" t="s">
        <v>156</v>
      </c>
      <c r="E22" s="35" t="s">
        <v>157</v>
      </c>
      <c r="F22" s="66">
        <v>7</v>
      </c>
      <c r="G22" s="66">
        <v>9</v>
      </c>
      <c r="H22" s="65">
        <v>2</v>
      </c>
      <c r="I22" s="65">
        <v>270</v>
      </c>
      <c r="J22" s="66">
        <f t="shared" si="0"/>
        <v>-5</v>
      </c>
      <c r="K22" s="66" t="s">
        <v>152</v>
      </c>
      <c r="L22" s="66">
        <f>I22*0.02</f>
        <v>5.4</v>
      </c>
      <c r="M22" s="66">
        <f>J22*2</f>
        <v>-10</v>
      </c>
      <c r="N22" s="66">
        <v>79</v>
      </c>
      <c r="O22" s="66">
        <v>83</v>
      </c>
      <c r="P22" s="9">
        <f>VLOOKUP(B:B,[3]Sheet3!$A$1:$B$65536,2,0)</f>
        <v>56</v>
      </c>
      <c r="Q22" s="9">
        <f>VLOOKUP(B:B,'[4]SQL Results'!$B$1:$AE$65536,30,0)</f>
        <v>2897.84</v>
      </c>
      <c r="R22" s="75">
        <f t="shared" si="1"/>
        <v>-23</v>
      </c>
      <c r="S22" s="75" t="s">
        <v>152</v>
      </c>
      <c r="T22" s="75">
        <f t="shared" si="14"/>
        <v>86.9352</v>
      </c>
      <c r="U22" s="75">
        <f t="shared" si="15"/>
        <v>-69</v>
      </c>
      <c r="V22" s="66">
        <v>100</v>
      </c>
      <c r="W22" s="66">
        <v>120</v>
      </c>
      <c r="X22" s="66">
        <f>VLOOKUP(B:B,[5]Sheet1!$A$1:$B$65536,2,0)</f>
        <v>56</v>
      </c>
      <c r="Y22" s="66">
        <f>VLOOKUP(B:B,[5]Sheet1!$A$1:$C$65536,3,0)</f>
        <v>1087.33</v>
      </c>
      <c r="Z22" s="66">
        <f>VLOOKUP(B:B,'[4]SQL Results'!$B$1:$AK$65536,36,0)</f>
        <v>8</v>
      </c>
      <c r="AA22" s="66">
        <f t="shared" si="2"/>
        <v>-40</v>
      </c>
      <c r="AB22" s="66" t="s">
        <v>152</v>
      </c>
      <c r="AC22" s="66">
        <f>Y22*0.05</f>
        <v>54.3665</v>
      </c>
      <c r="AD22" s="66">
        <f t="shared" si="9"/>
        <v>16</v>
      </c>
      <c r="AE22" s="66">
        <v>20</v>
      </c>
      <c r="AF22" s="66">
        <v>0</v>
      </c>
      <c r="AG22" s="66">
        <v>0</v>
      </c>
      <c r="AH22" s="66">
        <f>VLOOKUP(B:B,'[4]SQL Results'!$B$1:$Q$65536,16,0)</f>
        <v>6</v>
      </c>
      <c r="AI22" s="66">
        <f t="shared" si="3"/>
        <v>-10</v>
      </c>
      <c r="AJ22" s="66" t="s">
        <v>152</v>
      </c>
      <c r="AK22" s="66">
        <f>AF22*0.03</f>
        <v>0</v>
      </c>
      <c r="AL22" s="66">
        <v>6</v>
      </c>
      <c r="AM22" s="66">
        <v>7</v>
      </c>
      <c r="AN22" s="66">
        <v>0</v>
      </c>
      <c r="AO22" s="66">
        <f t="shared" si="4"/>
        <v>-6</v>
      </c>
      <c r="AP22" s="66" t="s">
        <v>152</v>
      </c>
      <c r="AQ22" s="66"/>
      <c r="AR22" s="66">
        <v>2807</v>
      </c>
      <c r="AS22" s="66">
        <v>3360</v>
      </c>
      <c r="AT22" s="66">
        <f>VLOOKUP(B:B,'[4]SQL Results'!$B$1:$F$65536,5,0)</f>
        <v>229.3</v>
      </c>
      <c r="AU22" s="66">
        <f t="shared" si="5"/>
        <v>-2577.7</v>
      </c>
      <c r="AV22" s="66" t="s">
        <v>152</v>
      </c>
      <c r="AW22" s="66">
        <f t="shared" si="12"/>
        <v>9.172</v>
      </c>
      <c r="AX22" s="66">
        <v>38</v>
      </c>
      <c r="AY22" s="66">
        <v>46</v>
      </c>
      <c r="AZ22" s="81">
        <f>VLOOKUP(B:B,'[4]SQL Results'!$B$1:$K$65536,10,0)</f>
        <v>721.63</v>
      </c>
      <c r="BA22" s="81">
        <f>VLOOKUP(B:B,'[4]SQL Results'!$B$1:$L$65536,11,0)</f>
        <v>28</v>
      </c>
      <c r="BB22" s="81">
        <f t="shared" si="6"/>
        <v>-10</v>
      </c>
      <c r="BC22" s="81" t="s">
        <v>152</v>
      </c>
      <c r="BD22" s="81">
        <f t="shared" si="16"/>
        <v>21.6489</v>
      </c>
      <c r="BE22" s="85">
        <f t="shared" si="7"/>
        <v>178</v>
      </c>
      <c r="BF22" s="85">
        <f t="shared" si="8"/>
        <v>-79</v>
      </c>
    </row>
    <row r="23" customHeight="1" spans="1:58">
      <c r="A23" s="15">
        <v>20</v>
      </c>
      <c r="B23" s="35">
        <v>745</v>
      </c>
      <c r="C23" s="35" t="s">
        <v>178</v>
      </c>
      <c r="D23" s="35" t="s">
        <v>156</v>
      </c>
      <c r="E23" s="35" t="s">
        <v>157</v>
      </c>
      <c r="F23" s="66">
        <v>7</v>
      </c>
      <c r="G23" s="66">
        <v>9</v>
      </c>
      <c r="H23" s="65">
        <v>2</v>
      </c>
      <c r="I23" s="65">
        <v>270</v>
      </c>
      <c r="J23" s="66">
        <f t="shared" si="0"/>
        <v>-5</v>
      </c>
      <c r="K23" s="66" t="s">
        <v>152</v>
      </c>
      <c r="L23" s="66">
        <f>I23*0.02</f>
        <v>5.4</v>
      </c>
      <c r="M23" s="66">
        <f>J23*2</f>
        <v>-10</v>
      </c>
      <c r="N23" s="66">
        <v>79</v>
      </c>
      <c r="O23" s="66">
        <v>83</v>
      </c>
      <c r="P23" s="9">
        <f>VLOOKUP(B:B,[3]Sheet3!$A$1:$B$65536,2,0)</f>
        <v>24</v>
      </c>
      <c r="Q23" s="9">
        <f>VLOOKUP(B:B,'[4]SQL Results'!$B$1:$AE$65536,30,0)</f>
        <v>1500.77</v>
      </c>
      <c r="R23" s="75">
        <f t="shared" si="1"/>
        <v>-55</v>
      </c>
      <c r="S23" s="75" t="s">
        <v>152</v>
      </c>
      <c r="T23" s="75">
        <f t="shared" si="14"/>
        <v>45.0231</v>
      </c>
      <c r="U23" s="75">
        <f t="shared" si="15"/>
        <v>-165</v>
      </c>
      <c r="V23" s="66">
        <v>106</v>
      </c>
      <c r="W23" s="66">
        <v>127</v>
      </c>
      <c r="X23" s="66">
        <f>VLOOKUP(B:B,[5]Sheet1!$A$1:$B$65536,2,0)</f>
        <v>298</v>
      </c>
      <c r="Y23" s="66">
        <f>VLOOKUP(B:B,[5]Sheet1!$A$1:$C$65536,3,0)</f>
        <v>4879.99</v>
      </c>
      <c r="Z23" s="66">
        <f>VLOOKUP(B:B,'[4]SQL Results'!$B$1:$AK$65536,36,0)</f>
        <v>9</v>
      </c>
      <c r="AA23" s="66">
        <f t="shared" si="2"/>
        <v>196.5</v>
      </c>
      <c r="AB23" s="66" t="s">
        <v>12</v>
      </c>
      <c r="AC23" s="66">
        <f>Y23*0.1</f>
        <v>487.999</v>
      </c>
      <c r="AD23" s="66">
        <f t="shared" si="9"/>
        <v>25</v>
      </c>
      <c r="AE23" s="66">
        <v>29</v>
      </c>
      <c r="AF23" s="66">
        <f>VLOOKUP(B:B,'[4]SQL Results'!$B$1:$AO$65536,40,0)</f>
        <v>469.35</v>
      </c>
      <c r="AG23" s="66">
        <f>VLOOKUP(B:B,'[4]SQL Results'!$B$1:$AP$65536,41,0)</f>
        <v>13</v>
      </c>
      <c r="AH23" s="66">
        <f>VLOOKUP(B:B,'[4]SQL Results'!$B$1:$Q$65536,16,0)</f>
        <v>18</v>
      </c>
      <c r="AI23" s="66">
        <f t="shared" si="3"/>
        <v>6</v>
      </c>
      <c r="AJ23" s="66" t="s">
        <v>12</v>
      </c>
      <c r="AK23" s="66">
        <f>AF23*0.05</f>
        <v>23.4675</v>
      </c>
      <c r="AL23" s="66">
        <v>6</v>
      </c>
      <c r="AM23" s="66">
        <v>7</v>
      </c>
      <c r="AN23" s="66">
        <v>0</v>
      </c>
      <c r="AO23" s="66">
        <f t="shared" si="4"/>
        <v>-6</v>
      </c>
      <c r="AP23" s="66" t="s">
        <v>152</v>
      </c>
      <c r="AQ23" s="66"/>
      <c r="AR23" s="66">
        <v>3406</v>
      </c>
      <c r="AS23" s="66">
        <v>3720</v>
      </c>
      <c r="AT23" s="66">
        <f>VLOOKUP(B:B,'[4]SQL Results'!$B$1:$F$65536,5,0)</f>
        <v>1016.4</v>
      </c>
      <c r="AU23" s="66">
        <f t="shared" si="5"/>
        <v>-2389.6</v>
      </c>
      <c r="AV23" s="66" t="s">
        <v>152</v>
      </c>
      <c r="AW23" s="66">
        <f t="shared" si="12"/>
        <v>40.656</v>
      </c>
      <c r="AX23" s="66">
        <v>38</v>
      </c>
      <c r="AY23" s="66">
        <v>46</v>
      </c>
      <c r="AZ23" s="81">
        <f>VLOOKUP(B:B,'[4]SQL Results'!$B$1:$K$65536,10,0)</f>
        <v>952.92</v>
      </c>
      <c r="BA23" s="81">
        <f>VLOOKUP(B:B,'[4]SQL Results'!$B$1:$L$65536,11,0)</f>
        <v>36</v>
      </c>
      <c r="BB23" s="81">
        <f t="shared" si="6"/>
        <v>-2</v>
      </c>
      <c r="BC23" s="81" t="s">
        <v>152</v>
      </c>
      <c r="BD23" s="81">
        <f t="shared" si="16"/>
        <v>28.5876</v>
      </c>
      <c r="BE23" s="85">
        <f t="shared" si="7"/>
        <v>631</v>
      </c>
      <c r="BF23" s="85">
        <f t="shared" si="8"/>
        <v>-175</v>
      </c>
    </row>
    <row r="24" customHeight="1" spans="1:58">
      <c r="A24" s="15">
        <v>21</v>
      </c>
      <c r="B24" s="35">
        <v>752</v>
      </c>
      <c r="C24" s="35" t="s">
        <v>179</v>
      </c>
      <c r="D24" s="35" t="s">
        <v>161</v>
      </c>
      <c r="E24" s="35" t="s">
        <v>157</v>
      </c>
      <c r="F24" s="66">
        <v>6</v>
      </c>
      <c r="G24" s="66">
        <v>8</v>
      </c>
      <c r="H24" s="65">
        <v>9</v>
      </c>
      <c r="I24" s="65">
        <v>1215</v>
      </c>
      <c r="J24" s="66">
        <f t="shared" si="0"/>
        <v>3</v>
      </c>
      <c r="K24" s="66" t="s">
        <v>12</v>
      </c>
      <c r="L24" s="66">
        <f>I24*0.04</f>
        <v>48.6</v>
      </c>
      <c r="M24" s="66"/>
      <c r="N24" s="66">
        <v>78</v>
      </c>
      <c r="O24" s="66">
        <v>82</v>
      </c>
      <c r="P24" s="9">
        <f>VLOOKUP(B:B,[3]Sheet3!$A$1:$B$65536,2,0)</f>
        <v>50</v>
      </c>
      <c r="Q24" s="9">
        <f>VLOOKUP(B:B,'[4]SQL Results'!$B$1:$AE$65536,30,0)</f>
        <v>2788.5</v>
      </c>
      <c r="R24" s="75">
        <f t="shared" si="1"/>
        <v>-28</v>
      </c>
      <c r="S24" s="75" t="s">
        <v>152</v>
      </c>
      <c r="T24" s="75">
        <f t="shared" si="14"/>
        <v>83.655</v>
      </c>
      <c r="U24" s="75">
        <f t="shared" si="15"/>
        <v>-84</v>
      </c>
      <c r="V24" s="66">
        <v>104</v>
      </c>
      <c r="W24" s="66">
        <v>125</v>
      </c>
      <c r="X24" s="66">
        <f>VLOOKUP(B:B,[5]Sheet1!$A$1:$B$65536,2,0)</f>
        <v>48</v>
      </c>
      <c r="Y24" s="66">
        <f>VLOOKUP(B:B,[5]Sheet1!$A$1:$C$65536,3,0)</f>
        <v>905.18</v>
      </c>
      <c r="Z24" s="66">
        <f>VLOOKUP(B:B,'[4]SQL Results'!$B$1:$AK$65536,36,0)</f>
        <v>29</v>
      </c>
      <c r="AA24" s="66">
        <f t="shared" si="2"/>
        <v>-41.5</v>
      </c>
      <c r="AB24" s="66" t="s">
        <v>152</v>
      </c>
      <c r="AC24" s="66">
        <f>Y24*0.05</f>
        <v>45.259</v>
      </c>
      <c r="AD24" s="66">
        <f t="shared" si="9"/>
        <v>11</v>
      </c>
      <c r="AE24" s="66">
        <v>15</v>
      </c>
      <c r="AF24" s="66">
        <f>VLOOKUP(B:B,'[4]SQL Results'!$B$1:$AO$65536,40,0)</f>
        <v>39</v>
      </c>
      <c r="AG24" s="66">
        <f>VLOOKUP(B:B,'[4]SQL Results'!$B$1:$AP$65536,41,0)</f>
        <v>1</v>
      </c>
      <c r="AH24" s="66">
        <f>VLOOKUP(B:B,'[4]SQL Results'!$B$1:$Q$65536,16,0)</f>
        <v>19</v>
      </c>
      <c r="AI24" s="66">
        <f t="shared" si="3"/>
        <v>9</v>
      </c>
      <c r="AJ24" s="66" t="s">
        <v>12</v>
      </c>
      <c r="AK24" s="66">
        <f>AF24*0.05</f>
        <v>1.95</v>
      </c>
      <c r="AL24" s="66">
        <v>5</v>
      </c>
      <c r="AM24" s="66">
        <v>6</v>
      </c>
      <c r="AN24" s="66">
        <f>VLOOKUP(B:B,'[4]SQL Results'!$B$1:$V$65536,21,0)</f>
        <v>5</v>
      </c>
      <c r="AO24" s="66">
        <f t="shared" si="4"/>
        <v>0</v>
      </c>
      <c r="AP24" s="66" t="s">
        <v>11</v>
      </c>
      <c r="AQ24" s="66"/>
      <c r="AR24" s="66">
        <v>1307</v>
      </c>
      <c r="AS24" s="66">
        <v>1568</v>
      </c>
      <c r="AT24" s="66">
        <f>VLOOKUP(B:B,'[4]SQL Results'!$B$1:$F$65536,5,0)</f>
        <v>1593.53</v>
      </c>
      <c r="AU24" s="66">
        <f t="shared" si="5"/>
        <v>286.53</v>
      </c>
      <c r="AV24" s="66" t="s">
        <v>12</v>
      </c>
      <c r="AW24" s="66">
        <f>AT24*0.07</f>
        <v>111.5471</v>
      </c>
      <c r="AX24" s="66">
        <v>33</v>
      </c>
      <c r="AY24" s="66">
        <v>40</v>
      </c>
      <c r="AZ24" s="81">
        <f>VLOOKUP(B:B,'[4]SQL Results'!$B$1:$K$65536,10,0)</f>
        <v>631.57</v>
      </c>
      <c r="BA24" s="81">
        <f>VLOOKUP(B:B,'[4]SQL Results'!$B$1:$L$65536,11,0)</f>
        <v>23</v>
      </c>
      <c r="BB24" s="81">
        <f t="shared" si="6"/>
        <v>-10</v>
      </c>
      <c r="BC24" s="81" t="s">
        <v>152</v>
      </c>
      <c r="BD24" s="81">
        <f t="shared" si="16"/>
        <v>18.9471</v>
      </c>
      <c r="BE24" s="85">
        <f t="shared" si="7"/>
        <v>310</v>
      </c>
      <c r="BF24" s="85">
        <f t="shared" si="8"/>
        <v>-84</v>
      </c>
    </row>
    <row r="25" customHeight="1" spans="1:58">
      <c r="A25" s="15">
        <v>22</v>
      </c>
      <c r="B25" s="35">
        <v>102565</v>
      </c>
      <c r="C25" s="35" t="s">
        <v>180</v>
      </c>
      <c r="D25" s="35" t="s">
        <v>161</v>
      </c>
      <c r="E25" s="35" t="s">
        <v>157</v>
      </c>
      <c r="F25" s="66">
        <v>6</v>
      </c>
      <c r="G25" s="66">
        <v>8</v>
      </c>
      <c r="H25" s="65">
        <v>8</v>
      </c>
      <c r="I25" s="65">
        <v>1026.15</v>
      </c>
      <c r="J25" s="66">
        <f t="shared" si="0"/>
        <v>2</v>
      </c>
      <c r="K25" s="66" t="s">
        <v>12</v>
      </c>
      <c r="L25" s="66">
        <f>I25*0.04</f>
        <v>41.046</v>
      </c>
      <c r="M25" s="66"/>
      <c r="N25" s="66">
        <v>78</v>
      </c>
      <c r="O25" s="66">
        <v>82</v>
      </c>
      <c r="P25" s="9">
        <f>VLOOKUP(B:B,[3]Sheet3!$A$1:$B$65536,2,0)</f>
        <v>25</v>
      </c>
      <c r="Q25" s="9">
        <f>VLOOKUP(B:B,'[4]SQL Results'!$B$1:$AE$65536,30,0)</f>
        <v>1445</v>
      </c>
      <c r="R25" s="75">
        <f t="shared" si="1"/>
        <v>-53</v>
      </c>
      <c r="S25" s="75" t="s">
        <v>152</v>
      </c>
      <c r="T25" s="75">
        <f t="shared" si="14"/>
        <v>43.35</v>
      </c>
      <c r="U25" s="75">
        <f t="shared" si="15"/>
        <v>-159</v>
      </c>
      <c r="V25" s="66">
        <v>100</v>
      </c>
      <c r="W25" s="66">
        <v>120</v>
      </c>
      <c r="X25" s="66">
        <f>VLOOKUP(B:B,[5]Sheet1!$A$1:$B$65536,2,0)</f>
        <v>101</v>
      </c>
      <c r="Y25" s="66">
        <f>VLOOKUP(B:B,[5]Sheet1!$A$1:$C$65536,3,0)</f>
        <v>1955.82</v>
      </c>
      <c r="Z25" s="66">
        <f>VLOOKUP(B:B,'[4]SQL Results'!$B$1:$AK$65536,36,0)</f>
        <v>55</v>
      </c>
      <c r="AA25" s="66">
        <f t="shared" si="2"/>
        <v>28.5</v>
      </c>
      <c r="AB25" s="66" t="s">
        <v>12</v>
      </c>
      <c r="AC25" s="66">
        <f>Y25*0.1</f>
        <v>195.582</v>
      </c>
      <c r="AD25" s="66">
        <f t="shared" si="9"/>
        <v>17</v>
      </c>
      <c r="AE25" s="66">
        <v>21</v>
      </c>
      <c r="AF25" s="66">
        <f>VLOOKUP(B:B,'[4]SQL Results'!$B$1:$AO$65536,40,0)</f>
        <v>204.75</v>
      </c>
      <c r="AG25" s="66">
        <f>VLOOKUP(B:B,'[4]SQL Results'!$B$1:$AP$65536,41,0)</f>
        <v>6</v>
      </c>
      <c r="AH25" s="66">
        <f>VLOOKUP(B:B,'[4]SQL Results'!$B$1:$Q$65536,16,0)</f>
        <v>7</v>
      </c>
      <c r="AI25" s="66">
        <f t="shared" si="3"/>
        <v>-4</v>
      </c>
      <c r="AJ25" s="66" t="s">
        <v>152</v>
      </c>
      <c r="AK25" s="66">
        <f>AF25*0.03</f>
        <v>6.1425</v>
      </c>
      <c r="AL25" s="66">
        <v>5</v>
      </c>
      <c r="AM25" s="66">
        <v>6</v>
      </c>
      <c r="AN25" s="66">
        <f>VLOOKUP(B:B,'[4]SQL Results'!$B$1:$V$65536,21,0)</f>
        <v>7</v>
      </c>
      <c r="AO25" s="66">
        <f t="shared" si="4"/>
        <v>2</v>
      </c>
      <c r="AP25" s="66" t="s">
        <v>12</v>
      </c>
      <c r="AQ25" s="66">
        <f>AN25*5</f>
        <v>35</v>
      </c>
      <c r="AR25" s="66">
        <v>1907</v>
      </c>
      <c r="AS25" s="66">
        <v>2288</v>
      </c>
      <c r="AT25" s="66">
        <f>VLOOKUP(B:B,'[4]SQL Results'!$B$1:$F$65536,5,0)</f>
        <v>1759.56</v>
      </c>
      <c r="AU25" s="66">
        <f t="shared" si="5"/>
        <v>-147.44</v>
      </c>
      <c r="AV25" s="66" t="s">
        <v>152</v>
      </c>
      <c r="AW25" s="66">
        <f t="shared" ref="AW25:AW30" si="17">AT25*0.04</f>
        <v>70.3824</v>
      </c>
      <c r="AX25" s="66">
        <v>33</v>
      </c>
      <c r="AY25" s="66">
        <v>40</v>
      </c>
      <c r="AZ25" s="81">
        <f>VLOOKUP(B:B,'[4]SQL Results'!$B$1:$K$65536,10,0)</f>
        <v>745.34</v>
      </c>
      <c r="BA25" s="81">
        <f>VLOOKUP(B:B,'[4]SQL Results'!$B$1:$L$65536,11,0)</f>
        <v>27</v>
      </c>
      <c r="BB25" s="81">
        <f t="shared" si="6"/>
        <v>-6</v>
      </c>
      <c r="BC25" s="81" t="s">
        <v>152</v>
      </c>
      <c r="BD25" s="81">
        <f t="shared" si="16"/>
        <v>22.3602</v>
      </c>
      <c r="BE25" s="85">
        <f t="shared" si="7"/>
        <v>414</v>
      </c>
      <c r="BF25" s="85">
        <f t="shared" si="8"/>
        <v>-159</v>
      </c>
    </row>
    <row r="26" customHeight="1" spans="1:58">
      <c r="A26" s="15">
        <v>23</v>
      </c>
      <c r="B26" s="35">
        <v>102934</v>
      </c>
      <c r="C26" s="35" t="s">
        <v>181</v>
      </c>
      <c r="D26" s="35" t="s">
        <v>163</v>
      </c>
      <c r="E26" s="35" t="s">
        <v>157</v>
      </c>
      <c r="F26" s="66">
        <v>7</v>
      </c>
      <c r="G26" s="66">
        <v>9</v>
      </c>
      <c r="H26" s="65">
        <v>5</v>
      </c>
      <c r="I26" s="65">
        <v>675</v>
      </c>
      <c r="J26" s="66">
        <f t="shared" si="0"/>
        <v>-2</v>
      </c>
      <c r="K26" s="66" t="s">
        <v>152</v>
      </c>
      <c r="L26" s="66">
        <f>I26*0.02</f>
        <v>13.5</v>
      </c>
      <c r="M26" s="66">
        <f>J26*2</f>
        <v>-4</v>
      </c>
      <c r="N26" s="66">
        <v>111</v>
      </c>
      <c r="O26" s="66">
        <v>121</v>
      </c>
      <c r="P26" s="9">
        <f>VLOOKUP(B:B,[3]Sheet3!$A$1:$B$65536,2,0)</f>
        <v>124</v>
      </c>
      <c r="Q26" s="9">
        <f>VLOOKUP(B:B,'[4]SQL Results'!$B$1:$AE$65536,30,0)</f>
        <v>6871.01</v>
      </c>
      <c r="R26" s="75">
        <f t="shared" si="1"/>
        <v>13</v>
      </c>
      <c r="S26" s="75" t="s">
        <v>12</v>
      </c>
      <c r="T26" s="75">
        <f>Q26*0.05</f>
        <v>343.5505</v>
      </c>
      <c r="U26" s="75"/>
      <c r="V26" s="66">
        <v>158</v>
      </c>
      <c r="W26" s="66">
        <v>190</v>
      </c>
      <c r="X26" s="66">
        <f>VLOOKUP(B:B,[5]Sheet1!$A$1:$B$65536,2,0)</f>
        <v>550</v>
      </c>
      <c r="Y26" s="66">
        <f>VLOOKUP(B:B,[5]Sheet1!$A$1:$C$65536,3,0)</f>
        <v>9017.11</v>
      </c>
      <c r="Z26" s="66">
        <f>VLOOKUP(B:B,'[4]SQL Results'!$B$1:$AK$65536,36,0)</f>
        <v>56</v>
      </c>
      <c r="AA26" s="66">
        <f t="shared" si="2"/>
        <v>420</v>
      </c>
      <c r="AB26" s="66" t="s">
        <v>12</v>
      </c>
      <c r="AC26" s="66">
        <f>Y26*0.1</f>
        <v>901.711</v>
      </c>
      <c r="AD26" s="66">
        <f t="shared" si="9"/>
        <v>34</v>
      </c>
      <c r="AE26" s="66">
        <v>38</v>
      </c>
      <c r="AF26" s="66">
        <f>VLOOKUP(B:B,'[4]SQL Results'!$B$1:$AO$65536,40,0)</f>
        <v>410</v>
      </c>
      <c r="AG26" s="66">
        <f>VLOOKUP(B:B,'[4]SQL Results'!$B$1:$AP$65536,41,0)</f>
        <v>10</v>
      </c>
      <c r="AH26" s="66">
        <f>VLOOKUP(B:B,'[4]SQL Results'!$B$1:$Q$65536,16,0)</f>
        <v>52</v>
      </c>
      <c r="AI26" s="66">
        <f t="shared" si="3"/>
        <v>28</v>
      </c>
      <c r="AJ26" s="66" t="s">
        <v>12</v>
      </c>
      <c r="AK26" s="66">
        <f>AF26*0.05</f>
        <v>20.5</v>
      </c>
      <c r="AL26" s="66">
        <v>8</v>
      </c>
      <c r="AM26" s="66">
        <v>10</v>
      </c>
      <c r="AN26" s="66">
        <f>VLOOKUP(B:B,'[4]SQL Results'!$B$1:$V$65536,21,0)</f>
        <v>7</v>
      </c>
      <c r="AO26" s="66">
        <f t="shared" si="4"/>
        <v>-1</v>
      </c>
      <c r="AP26" s="66" t="s">
        <v>152</v>
      </c>
      <c r="AQ26" s="66"/>
      <c r="AR26" s="66">
        <v>4206</v>
      </c>
      <c r="AS26" s="66">
        <v>4680</v>
      </c>
      <c r="AT26" s="66">
        <f>VLOOKUP(B:B,'[4]SQL Results'!$B$1:$F$65536,5,0)</f>
        <v>927.5</v>
      </c>
      <c r="AU26" s="66">
        <f t="shared" si="5"/>
        <v>-3278.5</v>
      </c>
      <c r="AV26" s="66" t="s">
        <v>152</v>
      </c>
      <c r="AW26" s="66">
        <f t="shared" si="17"/>
        <v>37.1</v>
      </c>
      <c r="AX26" s="66">
        <v>54</v>
      </c>
      <c r="AY26" s="66">
        <v>62</v>
      </c>
      <c r="AZ26" s="81">
        <f>VLOOKUP(B:B,'[4]SQL Results'!$B$1:$K$65536,10,0)</f>
        <v>1878.73</v>
      </c>
      <c r="BA26" s="81">
        <f>VLOOKUP(B:B,'[4]SQL Results'!$B$1:$L$65536,11,0)</f>
        <v>79</v>
      </c>
      <c r="BB26" s="81">
        <f t="shared" si="6"/>
        <v>25</v>
      </c>
      <c r="BC26" s="81" t="s">
        <v>12</v>
      </c>
      <c r="BD26" s="81">
        <f>AZ26*0.05</f>
        <v>93.9365</v>
      </c>
      <c r="BE26" s="85">
        <f t="shared" si="7"/>
        <v>1410</v>
      </c>
      <c r="BF26" s="85">
        <f t="shared" si="8"/>
        <v>-4</v>
      </c>
    </row>
    <row r="27" customHeight="1" spans="1:58">
      <c r="A27" s="15">
        <v>24</v>
      </c>
      <c r="B27" s="35">
        <v>103198</v>
      </c>
      <c r="C27" s="35" t="s">
        <v>182</v>
      </c>
      <c r="D27" s="35" t="s">
        <v>156</v>
      </c>
      <c r="E27" s="35" t="s">
        <v>157</v>
      </c>
      <c r="F27" s="66">
        <v>7</v>
      </c>
      <c r="G27" s="66">
        <v>9</v>
      </c>
      <c r="H27" s="65">
        <v>4</v>
      </c>
      <c r="I27" s="65">
        <v>529.77</v>
      </c>
      <c r="J27" s="66">
        <f t="shared" si="0"/>
        <v>-3</v>
      </c>
      <c r="K27" s="66" t="s">
        <v>152</v>
      </c>
      <c r="L27" s="66">
        <f>I27*0.02</f>
        <v>10.5954</v>
      </c>
      <c r="M27" s="66">
        <f>J27*2</f>
        <v>-6</v>
      </c>
      <c r="N27" s="66">
        <v>79</v>
      </c>
      <c r="O27" s="66">
        <v>83</v>
      </c>
      <c r="P27" s="9">
        <f>VLOOKUP(B:B,[3]Sheet3!$A$1:$B$65536,2,0)</f>
        <v>87</v>
      </c>
      <c r="Q27" s="9">
        <f>VLOOKUP(B:B,'[4]SQL Results'!$B$1:$AE$65536,30,0)</f>
        <v>4740.72</v>
      </c>
      <c r="R27" s="75">
        <f t="shared" si="1"/>
        <v>8</v>
      </c>
      <c r="S27" s="75" t="s">
        <v>12</v>
      </c>
      <c r="T27" s="75">
        <f>Q27*0.05</f>
        <v>237.036</v>
      </c>
      <c r="U27" s="75"/>
      <c r="V27" s="66">
        <v>100</v>
      </c>
      <c r="W27" s="66">
        <v>120</v>
      </c>
      <c r="X27" s="66">
        <f>VLOOKUP(B:B,[5]Sheet1!$A$1:$B$65536,2,0)</f>
        <v>109</v>
      </c>
      <c r="Y27" s="66">
        <f>VLOOKUP(B:B,[5]Sheet1!$A$1:$C$65536,3,0)</f>
        <v>2061.47</v>
      </c>
      <c r="Z27" s="66">
        <f>VLOOKUP(B:B,'[4]SQL Results'!$B$1:$AK$65536,36,0)</f>
        <v>79</v>
      </c>
      <c r="AA27" s="66">
        <f t="shared" si="2"/>
        <v>48.5</v>
      </c>
      <c r="AB27" s="66" t="s">
        <v>12</v>
      </c>
      <c r="AC27" s="66">
        <f>Y27*0.1</f>
        <v>206.147</v>
      </c>
      <c r="AD27" s="66">
        <f t="shared" si="9"/>
        <v>32</v>
      </c>
      <c r="AE27" s="66">
        <v>36</v>
      </c>
      <c r="AF27" s="66">
        <f>VLOOKUP(B:B,'[4]SQL Results'!$B$1:$AO$65536,40,0)</f>
        <v>555.75</v>
      </c>
      <c r="AG27" s="66">
        <f>VLOOKUP(B:B,'[4]SQL Results'!$B$1:$AP$65536,41,0)</f>
        <v>11</v>
      </c>
      <c r="AH27" s="66">
        <f>VLOOKUP(B:B,'[4]SQL Results'!$B$1:$Q$65536,16,0)</f>
        <v>16</v>
      </c>
      <c r="AI27" s="66">
        <f t="shared" si="3"/>
        <v>-5</v>
      </c>
      <c r="AJ27" s="66" t="s">
        <v>152</v>
      </c>
      <c r="AK27" s="66">
        <f>AF27*0.03</f>
        <v>16.6725</v>
      </c>
      <c r="AL27" s="66">
        <v>6</v>
      </c>
      <c r="AM27" s="66">
        <v>7</v>
      </c>
      <c r="AN27" s="66">
        <f>VLOOKUP(B:B,'[4]SQL Results'!$B$1:$V$65536,21,0)</f>
        <v>5</v>
      </c>
      <c r="AO27" s="66">
        <f t="shared" si="4"/>
        <v>-1</v>
      </c>
      <c r="AP27" s="66" t="s">
        <v>152</v>
      </c>
      <c r="AQ27" s="66"/>
      <c r="AR27" s="66">
        <v>1425</v>
      </c>
      <c r="AS27" s="66">
        <v>1710</v>
      </c>
      <c r="AT27" s="66">
        <f>VLOOKUP(B:B,'[4]SQL Results'!$B$1:$F$65536,5,0)</f>
        <v>595.16</v>
      </c>
      <c r="AU27" s="66">
        <f t="shared" si="5"/>
        <v>-829.84</v>
      </c>
      <c r="AV27" s="66" t="s">
        <v>152</v>
      </c>
      <c r="AW27" s="66">
        <f t="shared" si="17"/>
        <v>23.8064</v>
      </c>
      <c r="AX27" s="66">
        <v>38</v>
      </c>
      <c r="AY27" s="66">
        <v>46</v>
      </c>
      <c r="AZ27" s="81">
        <f>VLOOKUP(B:B,'[4]SQL Results'!$B$1:$K$65536,10,0)</f>
        <v>724.08</v>
      </c>
      <c r="BA27" s="81">
        <f>VLOOKUP(B:B,'[4]SQL Results'!$B$1:$L$65536,11,0)</f>
        <v>28</v>
      </c>
      <c r="BB27" s="81">
        <f t="shared" si="6"/>
        <v>-10</v>
      </c>
      <c r="BC27" s="81" t="s">
        <v>152</v>
      </c>
      <c r="BD27" s="81">
        <f>AZ27*0.03</f>
        <v>21.7224</v>
      </c>
      <c r="BE27" s="85">
        <f t="shared" si="7"/>
        <v>516</v>
      </c>
      <c r="BF27" s="85">
        <f t="shared" si="8"/>
        <v>-6</v>
      </c>
    </row>
    <row r="28" customHeight="1" spans="1:58">
      <c r="A28" s="15">
        <v>25</v>
      </c>
      <c r="B28" s="35">
        <v>103199</v>
      </c>
      <c r="C28" s="35" t="s">
        <v>183</v>
      </c>
      <c r="D28" s="35" t="s">
        <v>161</v>
      </c>
      <c r="E28" s="35" t="s">
        <v>157</v>
      </c>
      <c r="F28" s="66">
        <v>6</v>
      </c>
      <c r="G28" s="66">
        <v>8</v>
      </c>
      <c r="H28" s="65">
        <v>10</v>
      </c>
      <c r="I28" s="65">
        <v>1333.79</v>
      </c>
      <c r="J28" s="66">
        <f t="shared" si="0"/>
        <v>4</v>
      </c>
      <c r="K28" s="66" t="s">
        <v>12</v>
      </c>
      <c r="L28" s="66">
        <f>I28*0.04</f>
        <v>53.3516</v>
      </c>
      <c r="M28" s="66"/>
      <c r="N28" s="66">
        <v>78</v>
      </c>
      <c r="O28" s="66">
        <v>82</v>
      </c>
      <c r="P28" s="9">
        <f>VLOOKUP(B:B,[3]Sheet3!$A$1:$B$65536,2,0)</f>
        <v>56</v>
      </c>
      <c r="Q28" s="9">
        <f>VLOOKUP(B:B,'[4]SQL Results'!$B$1:$AE$65536,30,0)</f>
        <v>3155.41</v>
      </c>
      <c r="R28" s="75">
        <f t="shared" si="1"/>
        <v>-22</v>
      </c>
      <c r="S28" s="75" t="s">
        <v>152</v>
      </c>
      <c r="T28" s="75">
        <f>Q28*0.03</f>
        <v>94.6623</v>
      </c>
      <c r="U28" s="75">
        <f>R28*3</f>
        <v>-66</v>
      </c>
      <c r="V28" s="66">
        <v>100</v>
      </c>
      <c r="W28" s="66">
        <v>120</v>
      </c>
      <c r="X28" s="66">
        <f>VLOOKUP(B:B,[5]Sheet1!$A$1:$B$65536,2,0)</f>
        <v>116</v>
      </c>
      <c r="Y28" s="66">
        <f>VLOOKUP(B:B,[5]Sheet1!$A$1:$C$65536,3,0)</f>
        <v>2293.3</v>
      </c>
      <c r="Z28" s="66">
        <f>VLOOKUP(B:B,'[4]SQL Results'!$B$1:$AK$65536,36,0)</f>
        <v>23</v>
      </c>
      <c r="AA28" s="66">
        <f t="shared" si="2"/>
        <v>27.5</v>
      </c>
      <c r="AB28" s="66" t="s">
        <v>12</v>
      </c>
      <c r="AC28" s="66">
        <f>Y28*0.1</f>
        <v>229.33</v>
      </c>
      <c r="AD28" s="66">
        <f t="shared" si="9"/>
        <v>17</v>
      </c>
      <c r="AE28" s="66">
        <v>21</v>
      </c>
      <c r="AF28" s="66">
        <f>VLOOKUP(B:B,'[4]SQL Results'!$B$1:$AO$65536,40,0)</f>
        <v>947.05</v>
      </c>
      <c r="AG28" s="66">
        <f>VLOOKUP(B:B,'[4]SQL Results'!$B$1:$AP$65536,41,0)</f>
        <v>18</v>
      </c>
      <c r="AH28" s="66">
        <f>VLOOKUP(B:B,'[4]SQL Results'!$B$1:$Q$65536,16,0)</f>
        <v>11</v>
      </c>
      <c r="AI28" s="66">
        <f t="shared" si="3"/>
        <v>12</v>
      </c>
      <c r="AJ28" s="66" t="s">
        <v>12</v>
      </c>
      <c r="AK28" s="66">
        <f>AF28*0.05</f>
        <v>47.3525</v>
      </c>
      <c r="AL28" s="66">
        <v>5</v>
      </c>
      <c r="AM28" s="66">
        <v>6</v>
      </c>
      <c r="AN28" s="66">
        <f>VLOOKUP(B:B,'[4]SQL Results'!$B$1:$V$65536,21,0)</f>
        <v>6</v>
      </c>
      <c r="AO28" s="66">
        <f t="shared" si="4"/>
        <v>1</v>
      </c>
      <c r="AP28" s="66" t="s">
        <v>12</v>
      </c>
      <c r="AQ28" s="66">
        <f t="shared" ref="AQ28:AQ33" si="18">AN28*5</f>
        <v>30</v>
      </c>
      <c r="AR28" s="66">
        <v>1307</v>
      </c>
      <c r="AS28" s="66">
        <v>1568</v>
      </c>
      <c r="AT28" s="66">
        <f>VLOOKUP(B:B,'[4]SQL Results'!$B$1:$F$65536,5,0)</f>
        <v>919.6</v>
      </c>
      <c r="AU28" s="66">
        <f t="shared" si="5"/>
        <v>-387.4</v>
      </c>
      <c r="AV28" s="66" t="s">
        <v>152</v>
      </c>
      <c r="AW28" s="66">
        <f t="shared" si="17"/>
        <v>36.784</v>
      </c>
      <c r="AX28" s="66">
        <v>64</v>
      </c>
      <c r="AY28" s="66">
        <v>74</v>
      </c>
      <c r="AZ28" s="81">
        <f>VLOOKUP(B:B,'[4]SQL Results'!$B$1:$K$65536,10,0)</f>
        <v>2293.86</v>
      </c>
      <c r="BA28" s="81">
        <f>VLOOKUP(B:B,'[4]SQL Results'!$B$1:$L$65536,11,0)</f>
        <v>87</v>
      </c>
      <c r="BB28" s="81">
        <f t="shared" si="6"/>
        <v>23</v>
      </c>
      <c r="BC28" s="81" t="s">
        <v>12</v>
      </c>
      <c r="BD28" s="81">
        <f>AZ28*0.05</f>
        <v>114.693</v>
      </c>
      <c r="BE28" s="85">
        <f t="shared" si="7"/>
        <v>606</v>
      </c>
      <c r="BF28" s="85">
        <f t="shared" si="8"/>
        <v>-66</v>
      </c>
    </row>
    <row r="29" customHeight="1" spans="1:58">
      <c r="A29" s="15">
        <v>26</v>
      </c>
      <c r="B29" s="35">
        <v>104429</v>
      </c>
      <c r="C29" s="35" t="s">
        <v>184</v>
      </c>
      <c r="D29" s="35" t="s">
        <v>154</v>
      </c>
      <c r="E29" s="35" t="s">
        <v>157</v>
      </c>
      <c r="F29" s="66">
        <v>6</v>
      </c>
      <c r="G29" s="66">
        <v>8</v>
      </c>
      <c r="H29" s="65">
        <v>3</v>
      </c>
      <c r="I29" s="65">
        <v>367.18</v>
      </c>
      <c r="J29" s="66">
        <f t="shared" si="0"/>
        <v>-3</v>
      </c>
      <c r="K29" s="66" t="s">
        <v>152</v>
      </c>
      <c r="L29" s="66">
        <f>I29*0.02</f>
        <v>7.3436</v>
      </c>
      <c r="M29" s="66">
        <f>J29*2</f>
        <v>-6</v>
      </c>
      <c r="N29" s="66">
        <v>53</v>
      </c>
      <c r="O29" s="66">
        <v>51</v>
      </c>
      <c r="P29" s="9">
        <f>VLOOKUP(B:B,[3]Sheet3!$A$1:$B$65536,2,0)</f>
        <v>33</v>
      </c>
      <c r="Q29" s="9">
        <f>VLOOKUP(B:B,'[4]SQL Results'!$B$1:$AE$65536,30,0)</f>
        <v>1794.15</v>
      </c>
      <c r="R29" s="75">
        <f t="shared" si="1"/>
        <v>-20</v>
      </c>
      <c r="S29" s="75" t="s">
        <v>152</v>
      </c>
      <c r="T29" s="75">
        <f>Q29*0.03</f>
        <v>53.8245</v>
      </c>
      <c r="U29" s="75">
        <f>R29*3</f>
        <v>-60</v>
      </c>
      <c r="V29" s="66">
        <v>60</v>
      </c>
      <c r="W29" s="66">
        <v>72</v>
      </c>
      <c r="X29" s="66">
        <f>VLOOKUP(B:B,[5]Sheet1!$A$1:$B$65536,2,0)</f>
        <v>40</v>
      </c>
      <c r="Y29" s="66">
        <f>VLOOKUP(B:B,[5]Sheet1!$A$1:$C$65536,3,0)</f>
        <v>777.83</v>
      </c>
      <c r="Z29" s="66">
        <f>VLOOKUP(B:B,'[4]SQL Results'!$B$1:$AK$65536,36,0)</f>
        <v>6</v>
      </c>
      <c r="AA29" s="66">
        <f t="shared" si="2"/>
        <v>-17</v>
      </c>
      <c r="AB29" s="66" t="s">
        <v>152</v>
      </c>
      <c r="AC29" s="66">
        <f>Y29*0.05</f>
        <v>38.8915</v>
      </c>
      <c r="AD29" s="66">
        <f t="shared" si="9"/>
        <v>11</v>
      </c>
      <c r="AE29" s="66">
        <v>15</v>
      </c>
      <c r="AF29" s="66">
        <f>VLOOKUP(B:B,'[4]SQL Results'!$B$1:$AO$65536,40,0)</f>
        <v>137.8</v>
      </c>
      <c r="AG29" s="66">
        <f>VLOOKUP(B:B,'[4]SQL Results'!$B$1:$AP$65536,41,0)</f>
        <v>3</v>
      </c>
      <c r="AH29" s="66">
        <v>0</v>
      </c>
      <c r="AI29" s="66">
        <f t="shared" si="3"/>
        <v>-8</v>
      </c>
      <c r="AJ29" s="66" t="s">
        <v>152</v>
      </c>
      <c r="AK29" s="66">
        <f>AF29*0.03</f>
        <v>4.134</v>
      </c>
      <c r="AL29" s="66">
        <v>2</v>
      </c>
      <c r="AM29" s="66">
        <v>2</v>
      </c>
      <c r="AN29" s="66">
        <f>VLOOKUP(B:B,'[4]SQL Results'!$B$1:$V$65536,21,0)</f>
        <v>6</v>
      </c>
      <c r="AO29" s="66">
        <f t="shared" si="4"/>
        <v>4</v>
      </c>
      <c r="AP29" s="66" t="s">
        <v>12</v>
      </c>
      <c r="AQ29" s="66">
        <f t="shared" si="18"/>
        <v>30</v>
      </c>
      <c r="AR29" s="66">
        <v>907</v>
      </c>
      <c r="AS29" s="66">
        <v>1088</v>
      </c>
      <c r="AT29" s="66">
        <f>VLOOKUP(B:B,'[4]SQL Results'!$B$1:$F$65536,5,0)</f>
        <v>766.55</v>
      </c>
      <c r="AU29" s="66">
        <f t="shared" si="5"/>
        <v>-140.45</v>
      </c>
      <c r="AV29" s="66" t="s">
        <v>152</v>
      </c>
      <c r="AW29" s="66">
        <f t="shared" si="17"/>
        <v>30.662</v>
      </c>
      <c r="AX29" s="66">
        <v>28</v>
      </c>
      <c r="AY29" s="66">
        <v>34</v>
      </c>
      <c r="AZ29" s="81">
        <f>VLOOKUP(B:B,'[4]SQL Results'!$B$1:$K$65536,10,0)</f>
        <v>368.94</v>
      </c>
      <c r="BA29" s="81">
        <f>VLOOKUP(B:B,'[4]SQL Results'!$B$1:$L$65536,11,0)</f>
        <v>15</v>
      </c>
      <c r="BB29" s="81">
        <f t="shared" si="6"/>
        <v>-13</v>
      </c>
      <c r="BC29" s="81" t="s">
        <v>152</v>
      </c>
      <c r="BD29" s="81">
        <f>AZ29*0.03</f>
        <v>11.0682</v>
      </c>
      <c r="BE29" s="85">
        <f t="shared" si="7"/>
        <v>176</v>
      </c>
      <c r="BF29" s="85">
        <f t="shared" si="8"/>
        <v>-66</v>
      </c>
    </row>
    <row r="30" customHeight="1" spans="1:58">
      <c r="A30" s="15">
        <v>27</v>
      </c>
      <c r="B30" s="35">
        <v>105267</v>
      </c>
      <c r="C30" s="35" t="s">
        <v>185</v>
      </c>
      <c r="D30" s="35" t="s">
        <v>154</v>
      </c>
      <c r="E30" s="35" t="s">
        <v>157</v>
      </c>
      <c r="F30" s="66">
        <v>6</v>
      </c>
      <c r="G30" s="66">
        <v>8</v>
      </c>
      <c r="H30" s="65">
        <v>3</v>
      </c>
      <c r="I30" s="65">
        <v>405</v>
      </c>
      <c r="J30" s="66">
        <f t="shared" si="0"/>
        <v>-3</v>
      </c>
      <c r="K30" s="66" t="s">
        <v>152</v>
      </c>
      <c r="L30" s="66">
        <f>I30*0.02</f>
        <v>8.1</v>
      </c>
      <c r="M30" s="66">
        <f>J30*2</f>
        <v>-6</v>
      </c>
      <c r="N30" s="66">
        <v>53</v>
      </c>
      <c r="O30" s="66">
        <v>51</v>
      </c>
      <c r="P30" s="9">
        <f>VLOOKUP(B:B,[3]Sheet3!$A$1:$B$65536,2,0)</f>
        <v>56</v>
      </c>
      <c r="Q30" s="9">
        <f>VLOOKUP(B:B,'[4]SQL Results'!$B$1:$AE$65536,30,0)</f>
        <v>3213.08</v>
      </c>
      <c r="R30" s="75">
        <f t="shared" si="1"/>
        <v>3</v>
      </c>
      <c r="S30" s="75" t="s">
        <v>12</v>
      </c>
      <c r="T30" s="75">
        <f>Q30*0.05</f>
        <v>160.654</v>
      </c>
      <c r="U30" s="75"/>
      <c r="V30" s="66">
        <v>79</v>
      </c>
      <c r="W30" s="66">
        <v>95</v>
      </c>
      <c r="X30" s="66">
        <f>VLOOKUP(B:B,[5]Sheet1!$A$1:$B$65536,2,0)</f>
        <v>244</v>
      </c>
      <c r="Y30" s="66">
        <f>VLOOKUP(B:B,[5]Sheet1!$A$1:$C$65536,3,0)</f>
        <v>3908.20000000001</v>
      </c>
      <c r="Z30" s="66">
        <f>VLOOKUP(B:B,'[4]SQL Results'!$B$1:$AK$65536,36,0)</f>
        <v>23</v>
      </c>
      <c r="AA30" s="66">
        <f t="shared" si="2"/>
        <v>176.5</v>
      </c>
      <c r="AB30" s="66" t="s">
        <v>12</v>
      </c>
      <c r="AC30" s="66">
        <f>Y30*0.1</f>
        <v>390.820000000001</v>
      </c>
      <c r="AD30" s="66">
        <f t="shared" si="9"/>
        <v>11</v>
      </c>
      <c r="AE30" s="66">
        <v>15</v>
      </c>
      <c r="AF30" s="66">
        <f>VLOOKUP(B:B,'[4]SQL Results'!$B$1:$AO$65536,40,0)</f>
        <v>106.1</v>
      </c>
      <c r="AG30" s="66">
        <f>VLOOKUP(B:B,'[4]SQL Results'!$B$1:$AP$65536,41,0)</f>
        <v>3</v>
      </c>
      <c r="AH30" s="66">
        <f>VLOOKUP(B:B,'[4]SQL Results'!$B$1:$Q$65536,16,0)</f>
        <v>3</v>
      </c>
      <c r="AI30" s="66">
        <f t="shared" si="3"/>
        <v>-5</v>
      </c>
      <c r="AJ30" s="66" t="s">
        <v>152</v>
      </c>
      <c r="AK30" s="66">
        <f>AF30*0.03</f>
        <v>3.183</v>
      </c>
      <c r="AL30" s="66">
        <v>3</v>
      </c>
      <c r="AM30" s="66">
        <v>4</v>
      </c>
      <c r="AN30" s="66">
        <f>VLOOKUP(B:B,'[4]SQL Results'!$B$1:$V$65536,21,0)</f>
        <v>8</v>
      </c>
      <c r="AO30" s="66">
        <f t="shared" si="4"/>
        <v>5</v>
      </c>
      <c r="AP30" s="66" t="s">
        <v>12</v>
      </c>
      <c r="AQ30" s="66">
        <f t="shared" si="18"/>
        <v>40</v>
      </c>
      <c r="AR30" s="66">
        <v>907</v>
      </c>
      <c r="AS30" s="66">
        <v>1088</v>
      </c>
      <c r="AT30" s="66">
        <f>VLOOKUP(B:B,'[4]SQL Results'!$B$1:$F$65536,5,0)</f>
        <v>159.4</v>
      </c>
      <c r="AU30" s="66">
        <f t="shared" si="5"/>
        <v>-747.6</v>
      </c>
      <c r="AV30" s="66" t="s">
        <v>152</v>
      </c>
      <c r="AW30" s="66">
        <f t="shared" si="17"/>
        <v>6.376</v>
      </c>
      <c r="AX30" s="66">
        <v>28</v>
      </c>
      <c r="AY30" s="66">
        <v>34</v>
      </c>
      <c r="AZ30" s="81">
        <f>VLOOKUP(B:B,'[4]SQL Results'!$B$1:$K$65536,10,0)</f>
        <v>152.48</v>
      </c>
      <c r="BA30" s="81">
        <f>VLOOKUP(B:B,'[4]SQL Results'!$B$1:$L$65536,11,0)</f>
        <v>6</v>
      </c>
      <c r="BB30" s="81">
        <f t="shared" si="6"/>
        <v>-22</v>
      </c>
      <c r="BC30" s="81" t="s">
        <v>152</v>
      </c>
      <c r="BD30" s="81">
        <f>AZ30*0.03</f>
        <v>4.5744</v>
      </c>
      <c r="BE30" s="85">
        <f t="shared" si="7"/>
        <v>614</v>
      </c>
      <c r="BF30" s="85">
        <f t="shared" si="8"/>
        <v>-6</v>
      </c>
    </row>
    <row r="31" customHeight="1" spans="1:58">
      <c r="A31" s="15"/>
      <c r="B31" s="68">
        <v>106569</v>
      </c>
      <c r="C31" s="68" t="s">
        <v>186</v>
      </c>
      <c r="D31" s="35" t="s">
        <v>154</v>
      </c>
      <c r="E31" s="35" t="s">
        <v>157</v>
      </c>
      <c r="F31" s="66"/>
      <c r="G31" s="66"/>
      <c r="H31" s="65">
        <v>1</v>
      </c>
      <c r="I31" s="65">
        <v>135</v>
      </c>
      <c r="J31" s="66">
        <f t="shared" si="0"/>
        <v>1</v>
      </c>
      <c r="K31" s="66" t="s">
        <v>11</v>
      </c>
      <c r="L31" s="66">
        <f>I31*0.03</f>
        <v>4.05</v>
      </c>
      <c r="M31" s="66"/>
      <c r="N31" s="66">
        <v>0</v>
      </c>
      <c r="O31" s="66">
        <v>0</v>
      </c>
      <c r="P31" s="9">
        <f>VLOOKUP(B:B,[3]Sheet3!$A$1:$B$65536,2,0)</f>
        <v>27</v>
      </c>
      <c r="Q31" s="9">
        <f>VLOOKUP(B:B,'[4]SQL Results'!$B$1:$AE$65536,30,0)</f>
        <v>1493.6</v>
      </c>
      <c r="R31" s="75">
        <f t="shared" si="1"/>
        <v>27</v>
      </c>
      <c r="S31" s="75" t="s">
        <v>11</v>
      </c>
      <c r="T31" s="75">
        <f>Q31*0.04</f>
        <v>59.744</v>
      </c>
      <c r="U31" s="75"/>
      <c r="V31" s="66"/>
      <c r="W31" s="66"/>
      <c r="X31" s="66">
        <f>VLOOKUP(B:B,[5]Sheet1!$A$1:$B$65536,2,0)</f>
        <v>55</v>
      </c>
      <c r="Y31" s="66">
        <f>VLOOKUP(B:B,[5]Sheet1!$A$1:$C$65536,3,0)</f>
        <v>1075.64</v>
      </c>
      <c r="Z31" s="66">
        <f>VLOOKUP(B:B,'[4]SQL Results'!$B$1:$AK$65536,36,0)</f>
        <v>9</v>
      </c>
      <c r="AA31" s="66">
        <f t="shared" si="2"/>
        <v>59.5</v>
      </c>
      <c r="AB31" s="66" t="s">
        <v>11</v>
      </c>
      <c r="AC31" s="66">
        <f>Y31*0.07</f>
        <v>75.2948</v>
      </c>
      <c r="AD31" s="66"/>
      <c r="AE31" s="66"/>
      <c r="AF31" s="66">
        <f>VLOOKUP(B:B,'[4]SQL Results'!$B$1:$AO$65536,40,0)</f>
        <v>145.1</v>
      </c>
      <c r="AG31" s="66">
        <f>VLOOKUP(B:B,'[4]SQL Results'!$B$1:$AP$65536,41,0)</f>
        <v>4</v>
      </c>
      <c r="AH31" s="66">
        <f>VLOOKUP(B:B,'[4]SQL Results'!$B$1:$Q$65536,16,0)</f>
        <v>12</v>
      </c>
      <c r="AI31" s="66">
        <f t="shared" si="3"/>
        <v>16</v>
      </c>
      <c r="AJ31" s="66" t="s">
        <v>11</v>
      </c>
      <c r="AK31" s="66">
        <f>AF31*0.04</f>
        <v>5.804</v>
      </c>
      <c r="AL31" s="66"/>
      <c r="AM31" s="66"/>
      <c r="AN31" s="66">
        <v>0</v>
      </c>
      <c r="AO31" s="66">
        <f t="shared" si="4"/>
        <v>0</v>
      </c>
      <c r="AP31" s="66" t="s">
        <v>11</v>
      </c>
      <c r="AQ31" s="66">
        <f t="shared" si="18"/>
        <v>0</v>
      </c>
      <c r="AR31" s="66"/>
      <c r="AS31" s="66"/>
      <c r="AT31" s="66">
        <f>VLOOKUP(B:B,'[4]SQL Results'!$B$1:$F$65536,5,0)</f>
        <v>656.5</v>
      </c>
      <c r="AU31" s="66">
        <f t="shared" si="5"/>
        <v>656.5</v>
      </c>
      <c r="AV31" s="66" t="s">
        <v>11</v>
      </c>
      <c r="AW31" s="66">
        <f>AT31*0.05</f>
        <v>32.825</v>
      </c>
      <c r="AX31" s="66"/>
      <c r="AY31" s="66"/>
      <c r="AZ31" s="81">
        <f>VLOOKUP(B:B,'[4]SQL Results'!$B$1:$K$65536,10,0)</f>
        <v>562.34</v>
      </c>
      <c r="BA31" s="81">
        <f>VLOOKUP(B:B,'[4]SQL Results'!$B$1:$L$65536,11,0)</f>
        <v>22</v>
      </c>
      <c r="BB31" s="81">
        <f t="shared" si="6"/>
        <v>22</v>
      </c>
      <c r="BC31" s="81" t="s">
        <v>11</v>
      </c>
      <c r="BD31" s="81">
        <f>AZ31*0.04</f>
        <v>22.4936</v>
      </c>
      <c r="BE31" s="85">
        <f t="shared" si="7"/>
        <v>200</v>
      </c>
      <c r="BF31" s="85">
        <f t="shared" si="8"/>
        <v>0</v>
      </c>
    </row>
    <row r="32" customHeight="1" spans="1:58">
      <c r="A32" s="15"/>
      <c r="B32" s="68">
        <v>106399</v>
      </c>
      <c r="C32" s="68" t="s">
        <v>187</v>
      </c>
      <c r="D32" s="35" t="s">
        <v>154</v>
      </c>
      <c r="E32" s="35" t="s">
        <v>157</v>
      </c>
      <c r="F32" s="66"/>
      <c r="G32" s="66"/>
      <c r="H32" s="65">
        <v>0</v>
      </c>
      <c r="I32" s="65">
        <v>0</v>
      </c>
      <c r="J32" s="66">
        <f t="shared" si="0"/>
        <v>0</v>
      </c>
      <c r="K32" s="66" t="s">
        <v>11</v>
      </c>
      <c r="L32" s="66">
        <f>I32*0.03</f>
        <v>0</v>
      </c>
      <c r="M32" s="66"/>
      <c r="N32" s="66">
        <v>0</v>
      </c>
      <c r="O32" s="66">
        <v>0</v>
      </c>
      <c r="P32" s="9">
        <f>VLOOKUP(B:B,[3]Sheet3!$A$1:$B$65536,2,0)</f>
        <v>6</v>
      </c>
      <c r="Q32" s="9">
        <f>VLOOKUP(B:B,'[4]SQL Results'!$B$1:$AE$65536,30,0)</f>
        <v>389.32</v>
      </c>
      <c r="R32" s="75">
        <f t="shared" si="1"/>
        <v>6</v>
      </c>
      <c r="S32" s="75" t="s">
        <v>11</v>
      </c>
      <c r="T32" s="75">
        <f>Q32*0.04</f>
        <v>15.5728</v>
      </c>
      <c r="U32" s="75"/>
      <c r="V32" s="66"/>
      <c r="W32" s="66"/>
      <c r="X32" s="66">
        <f>VLOOKUP(B:B,[5]Sheet1!$A$1:$B$65536,2,0)</f>
        <v>134</v>
      </c>
      <c r="Y32" s="66">
        <f>VLOOKUP(B:B,[5]Sheet1!$A$1:$C$65536,3,0)</f>
        <v>2319.73</v>
      </c>
      <c r="Z32" s="66">
        <f>VLOOKUP(B:B,'[4]SQL Results'!$B$1:$AK$65536,36,0)</f>
        <v>11</v>
      </c>
      <c r="AA32" s="66">
        <f t="shared" si="2"/>
        <v>139.5</v>
      </c>
      <c r="AB32" s="66" t="s">
        <v>11</v>
      </c>
      <c r="AC32" s="66">
        <f>Y32*0.07</f>
        <v>162.3811</v>
      </c>
      <c r="AD32" s="66"/>
      <c r="AE32" s="66"/>
      <c r="AF32" s="66">
        <f>VLOOKUP(B:B,'[4]SQL Results'!$B$1:$AO$65536,40,0)</f>
        <v>178.25</v>
      </c>
      <c r="AG32" s="66">
        <f>VLOOKUP(B:B,'[4]SQL Results'!$B$1:$AP$65536,41,0)</f>
        <v>5</v>
      </c>
      <c r="AH32" s="66">
        <f>VLOOKUP(B:B,'[4]SQL Results'!$B$1:$Q$65536,16,0)</f>
        <v>14</v>
      </c>
      <c r="AI32" s="66">
        <f t="shared" si="3"/>
        <v>19</v>
      </c>
      <c r="AJ32" s="66" t="s">
        <v>11</v>
      </c>
      <c r="AK32" s="66">
        <f>AF32*0.04</f>
        <v>7.13</v>
      </c>
      <c r="AL32" s="66"/>
      <c r="AM32" s="66"/>
      <c r="AN32" s="66">
        <v>0</v>
      </c>
      <c r="AO32" s="66">
        <f t="shared" si="4"/>
        <v>0</v>
      </c>
      <c r="AP32" s="66" t="s">
        <v>11</v>
      </c>
      <c r="AQ32" s="66">
        <f t="shared" si="18"/>
        <v>0</v>
      </c>
      <c r="AR32" s="66"/>
      <c r="AS32" s="66"/>
      <c r="AT32" s="66">
        <f>VLOOKUP(B:B,'[4]SQL Results'!$B$1:$F$65536,5,0)</f>
        <v>472.1</v>
      </c>
      <c r="AU32" s="66">
        <f t="shared" si="5"/>
        <v>472.1</v>
      </c>
      <c r="AV32" s="66" t="s">
        <v>11</v>
      </c>
      <c r="AW32" s="66">
        <f>AT32*0.05</f>
        <v>23.605</v>
      </c>
      <c r="AX32" s="66"/>
      <c r="AY32" s="66"/>
      <c r="AZ32" s="81">
        <f>VLOOKUP(B:B,'[4]SQL Results'!$B$1:$K$65536,10,0)</f>
        <v>566.82</v>
      </c>
      <c r="BA32" s="81">
        <f>VLOOKUP(B:B,'[4]SQL Results'!$B$1:$L$65536,11,0)</f>
        <v>24</v>
      </c>
      <c r="BB32" s="81">
        <f t="shared" si="6"/>
        <v>24</v>
      </c>
      <c r="BC32" s="81" t="s">
        <v>11</v>
      </c>
      <c r="BD32" s="81">
        <f>AZ32*0.04</f>
        <v>22.6728</v>
      </c>
      <c r="BE32" s="85">
        <f t="shared" si="7"/>
        <v>231</v>
      </c>
      <c r="BF32" s="85">
        <f t="shared" si="8"/>
        <v>0</v>
      </c>
    </row>
    <row r="33" customHeight="1" spans="1:58">
      <c r="A33" s="15">
        <v>28</v>
      </c>
      <c r="B33" s="35">
        <v>387</v>
      </c>
      <c r="C33" s="35" t="s">
        <v>188</v>
      </c>
      <c r="D33" s="35" t="s">
        <v>166</v>
      </c>
      <c r="E33" s="35" t="s">
        <v>189</v>
      </c>
      <c r="F33" s="66">
        <v>9</v>
      </c>
      <c r="G33" s="66">
        <v>12</v>
      </c>
      <c r="H33" s="65">
        <v>12</v>
      </c>
      <c r="I33" s="65">
        <v>1413</v>
      </c>
      <c r="J33" s="66">
        <f t="shared" si="0"/>
        <v>3</v>
      </c>
      <c r="K33" s="66" t="s">
        <v>12</v>
      </c>
      <c r="L33" s="66">
        <f>I33*0.04</f>
        <v>56.52</v>
      </c>
      <c r="M33" s="66"/>
      <c r="N33" s="66">
        <v>165</v>
      </c>
      <c r="O33" s="66">
        <v>185</v>
      </c>
      <c r="P33" s="9">
        <f>VLOOKUP(B:B,[3]Sheet3!$A$1:$B$65536,2,0)</f>
        <v>195</v>
      </c>
      <c r="Q33" s="9">
        <f>VLOOKUP(B:B,'[4]SQL Results'!$B$1:$AE$65536,30,0)</f>
        <v>10689.53</v>
      </c>
      <c r="R33" s="75">
        <f t="shared" si="1"/>
        <v>30</v>
      </c>
      <c r="S33" s="75" t="s">
        <v>12</v>
      </c>
      <c r="T33" s="75">
        <f>Q33*0.05</f>
        <v>534.4765</v>
      </c>
      <c r="U33" s="75"/>
      <c r="V33" s="66">
        <v>187</v>
      </c>
      <c r="W33" s="66">
        <v>224</v>
      </c>
      <c r="X33" s="66">
        <f>VLOOKUP(B:B,[5]Sheet1!$A$1:$B$65536,2,0)</f>
        <v>271</v>
      </c>
      <c r="Y33" s="66">
        <f>VLOOKUP(B:B,[5]Sheet1!$A$1:$C$65536,3,0)</f>
        <v>5052.91</v>
      </c>
      <c r="Z33" s="66">
        <f>VLOOKUP(B:B,'[4]SQL Results'!$B$1:$AK$65536,36,0)</f>
        <v>128</v>
      </c>
      <c r="AA33" s="66">
        <f t="shared" si="2"/>
        <v>148</v>
      </c>
      <c r="AB33" s="66" t="s">
        <v>12</v>
      </c>
      <c r="AC33" s="66">
        <f>Y33*0.1</f>
        <v>505.291</v>
      </c>
      <c r="AD33" s="66">
        <f t="shared" si="9"/>
        <v>34</v>
      </c>
      <c r="AE33" s="66">
        <v>38</v>
      </c>
      <c r="AF33" s="66">
        <f>VLOOKUP(B:B,'[4]SQL Results'!$B$1:$AO$65536,40,0)</f>
        <v>242.67</v>
      </c>
      <c r="AG33" s="66">
        <f>VLOOKUP(B:B,'[4]SQL Results'!$B$1:$AP$65536,41,0)</f>
        <v>7</v>
      </c>
      <c r="AH33" s="66">
        <f>VLOOKUP(B:B,'[4]SQL Results'!$B$1:$Q$65536,16,0)</f>
        <v>1</v>
      </c>
      <c r="AI33" s="66">
        <f t="shared" si="3"/>
        <v>-26</v>
      </c>
      <c r="AJ33" s="66" t="s">
        <v>152</v>
      </c>
      <c r="AK33" s="66">
        <f t="shared" ref="AK33:AK43" si="19">AF33*0.03</f>
        <v>7.2801</v>
      </c>
      <c r="AL33" s="66">
        <v>10</v>
      </c>
      <c r="AM33" s="66">
        <v>12</v>
      </c>
      <c r="AN33" s="66">
        <f>VLOOKUP(B:B,'[4]SQL Results'!$B$1:$V$65536,21,0)</f>
        <v>12</v>
      </c>
      <c r="AO33" s="66">
        <f t="shared" si="4"/>
        <v>2</v>
      </c>
      <c r="AP33" s="66" t="s">
        <v>12</v>
      </c>
      <c r="AQ33" s="66">
        <f t="shared" si="18"/>
        <v>60</v>
      </c>
      <c r="AR33" s="66">
        <v>3106</v>
      </c>
      <c r="AS33" s="66">
        <v>3480</v>
      </c>
      <c r="AT33" s="66">
        <f>VLOOKUP(B:B,'[4]SQL Results'!$B$1:$F$65536,5,0)</f>
        <v>3486.68</v>
      </c>
      <c r="AU33" s="66">
        <f t="shared" si="5"/>
        <v>380.68</v>
      </c>
      <c r="AV33" s="66" t="s">
        <v>12</v>
      </c>
      <c r="AW33" s="66">
        <f>AT33*0.07</f>
        <v>244.0676</v>
      </c>
      <c r="AX33" s="66">
        <v>63</v>
      </c>
      <c r="AY33" s="66">
        <v>72</v>
      </c>
      <c r="AZ33" s="81">
        <f>VLOOKUP(B:B,'[4]SQL Results'!$B$1:$K$65536,10,0)</f>
        <v>1213.62</v>
      </c>
      <c r="BA33" s="81">
        <f>VLOOKUP(B:B,'[4]SQL Results'!$B$1:$L$65536,11,0)</f>
        <v>44</v>
      </c>
      <c r="BB33" s="81">
        <f t="shared" si="6"/>
        <v>-19</v>
      </c>
      <c r="BC33" s="81" t="s">
        <v>152</v>
      </c>
      <c r="BD33" s="81">
        <f>AZ33*0.03</f>
        <v>36.4086</v>
      </c>
      <c r="BE33" s="85">
        <f t="shared" si="7"/>
        <v>1444</v>
      </c>
      <c r="BF33" s="85">
        <f t="shared" si="8"/>
        <v>0</v>
      </c>
    </row>
    <row r="34" customHeight="1" spans="1:58">
      <c r="A34" s="15">
        <v>29</v>
      </c>
      <c r="B34" s="35">
        <v>377</v>
      </c>
      <c r="C34" s="35" t="s">
        <v>190</v>
      </c>
      <c r="D34" s="35" t="s">
        <v>163</v>
      </c>
      <c r="E34" s="35" t="s">
        <v>189</v>
      </c>
      <c r="F34" s="66">
        <v>7</v>
      </c>
      <c r="G34" s="66">
        <v>9</v>
      </c>
      <c r="H34" s="65">
        <v>5</v>
      </c>
      <c r="I34" s="65">
        <v>675</v>
      </c>
      <c r="J34" s="66">
        <f t="shared" si="0"/>
        <v>-2</v>
      </c>
      <c r="K34" s="66" t="s">
        <v>152</v>
      </c>
      <c r="L34" s="66">
        <f t="shared" ref="L34:L41" si="20">I34*0.02</f>
        <v>13.5</v>
      </c>
      <c r="M34" s="66">
        <f t="shared" ref="M34:M41" si="21">J34*2</f>
        <v>-4</v>
      </c>
      <c r="N34" s="66">
        <v>111</v>
      </c>
      <c r="O34" s="66">
        <v>121</v>
      </c>
      <c r="P34" s="9">
        <f>VLOOKUP(B:B,[3]Sheet3!$A$1:$B$65536,2,0)</f>
        <v>133</v>
      </c>
      <c r="Q34" s="9">
        <f>VLOOKUP(B:B,'[4]SQL Results'!$B$1:$AE$65536,30,0)</f>
        <v>7333.63</v>
      </c>
      <c r="R34" s="75">
        <f t="shared" si="1"/>
        <v>22</v>
      </c>
      <c r="S34" s="75" t="s">
        <v>12</v>
      </c>
      <c r="T34" s="75">
        <f>Q34*0.05</f>
        <v>366.6815</v>
      </c>
      <c r="U34" s="75"/>
      <c r="V34" s="66">
        <v>155</v>
      </c>
      <c r="W34" s="66">
        <v>186</v>
      </c>
      <c r="X34" s="66">
        <f>VLOOKUP(B:B,[5]Sheet1!$A$1:$B$65536,2,0)</f>
        <v>299</v>
      </c>
      <c r="Y34" s="66">
        <f>VLOOKUP(B:B,[5]Sheet1!$A$1:$C$65536,3,0)</f>
        <v>5520.66</v>
      </c>
      <c r="Z34" s="66">
        <f>VLOOKUP(B:B,'[4]SQL Results'!$B$1:$AK$65536,36,0)</f>
        <v>93</v>
      </c>
      <c r="AA34" s="66">
        <f t="shared" si="2"/>
        <v>190.5</v>
      </c>
      <c r="AB34" s="66" t="s">
        <v>12</v>
      </c>
      <c r="AC34" s="66">
        <f>Y34*0.1</f>
        <v>552.066</v>
      </c>
      <c r="AD34" s="66">
        <f t="shared" si="9"/>
        <v>34</v>
      </c>
      <c r="AE34" s="66">
        <v>38</v>
      </c>
      <c r="AF34" s="66">
        <f>VLOOKUP(B:B,'[4]SQL Results'!$B$1:$AO$65536,40,0)</f>
        <v>111.95</v>
      </c>
      <c r="AG34" s="66">
        <f>VLOOKUP(B:B,'[4]SQL Results'!$B$1:$AP$65536,41,0)</f>
        <v>3</v>
      </c>
      <c r="AH34" s="66">
        <f>VLOOKUP(B:B,'[4]SQL Results'!$B$1:$Q$65536,16,0)</f>
        <v>7</v>
      </c>
      <c r="AI34" s="66">
        <f t="shared" si="3"/>
        <v>-24</v>
      </c>
      <c r="AJ34" s="66" t="s">
        <v>152</v>
      </c>
      <c r="AK34" s="66">
        <f t="shared" si="19"/>
        <v>3.3585</v>
      </c>
      <c r="AL34" s="66">
        <v>8</v>
      </c>
      <c r="AM34" s="66">
        <v>10</v>
      </c>
      <c r="AN34" s="66">
        <f>VLOOKUP(B:B,'[4]SQL Results'!$B$1:$V$65536,21,0)</f>
        <v>8</v>
      </c>
      <c r="AO34" s="66">
        <f t="shared" si="4"/>
        <v>0</v>
      </c>
      <c r="AP34" s="66" t="s">
        <v>11</v>
      </c>
      <c r="AQ34" s="66"/>
      <c r="AR34" s="66">
        <v>3406</v>
      </c>
      <c r="AS34" s="66">
        <v>3720</v>
      </c>
      <c r="AT34" s="66">
        <f>VLOOKUP(B:B,'[4]SQL Results'!$B$1:$F$65536,5,0)</f>
        <v>1513.5</v>
      </c>
      <c r="AU34" s="66">
        <f t="shared" si="5"/>
        <v>-1892.5</v>
      </c>
      <c r="AV34" s="66" t="s">
        <v>152</v>
      </c>
      <c r="AW34" s="66">
        <f t="shared" ref="AW34:AW54" si="22">AT34*0.04</f>
        <v>60.54</v>
      </c>
      <c r="AX34" s="66">
        <v>44</v>
      </c>
      <c r="AY34" s="66">
        <v>51</v>
      </c>
      <c r="AZ34" s="81">
        <f>VLOOKUP(B:B,'[4]SQL Results'!$B$1:$K$65536,10,0)</f>
        <v>1110.32</v>
      </c>
      <c r="BA34" s="81">
        <f>VLOOKUP(B:B,'[4]SQL Results'!$B$1:$L$65536,11,0)</f>
        <v>41</v>
      </c>
      <c r="BB34" s="81">
        <f t="shared" si="6"/>
        <v>-3</v>
      </c>
      <c r="BC34" s="81" t="s">
        <v>152</v>
      </c>
      <c r="BD34" s="81">
        <f>AZ34*0.03</f>
        <v>33.3096</v>
      </c>
      <c r="BE34" s="85">
        <f t="shared" si="7"/>
        <v>1029</v>
      </c>
      <c r="BF34" s="85">
        <f t="shared" si="8"/>
        <v>-4</v>
      </c>
    </row>
    <row r="35" customHeight="1" spans="1:58">
      <c r="A35" s="15">
        <v>30</v>
      </c>
      <c r="B35" s="35">
        <v>399</v>
      </c>
      <c r="C35" s="35" t="s">
        <v>191</v>
      </c>
      <c r="D35" s="35" t="s">
        <v>163</v>
      </c>
      <c r="E35" s="35" t="s">
        <v>189</v>
      </c>
      <c r="F35" s="66">
        <v>7</v>
      </c>
      <c r="G35" s="66">
        <v>9</v>
      </c>
      <c r="H35" s="65">
        <v>5</v>
      </c>
      <c r="I35" s="65">
        <v>639.77</v>
      </c>
      <c r="J35" s="66">
        <f t="shared" si="0"/>
        <v>-2</v>
      </c>
      <c r="K35" s="66" t="s">
        <v>152</v>
      </c>
      <c r="L35" s="66">
        <f t="shared" si="20"/>
        <v>12.7954</v>
      </c>
      <c r="M35" s="66">
        <f t="shared" si="21"/>
        <v>-4</v>
      </c>
      <c r="N35" s="66">
        <v>104</v>
      </c>
      <c r="O35" s="66">
        <v>112</v>
      </c>
      <c r="P35" s="9">
        <f>VLOOKUP(B:B,[3]Sheet3!$A$1:$B$65536,2,0)</f>
        <v>102</v>
      </c>
      <c r="Q35" s="9">
        <f>VLOOKUP(B:B,'[4]SQL Results'!$B$1:$AE$65536,30,0)</f>
        <v>5618</v>
      </c>
      <c r="R35" s="75">
        <f t="shared" si="1"/>
        <v>-2</v>
      </c>
      <c r="S35" s="75" t="s">
        <v>152</v>
      </c>
      <c r="T35" s="75">
        <f>Q35*0.03</f>
        <v>168.54</v>
      </c>
      <c r="U35" s="75">
        <f>R35*3</f>
        <v>-6</v>
      </c>
      <c r="V35" s="66">
        <v>140</v>
      </c>
      <c r="W35" s="66">
        <v>168</v>
      </c>
      <c r="X35" s="66">
        <f>VLOOKUP(B:B,[5]Sheet1!$A$1:$B$65536,2,0)</f>
        <v>90</v>
      </c>
      <c r="Y35" s="66">
        <f>VLOOKUP(B:B,[5]Sheet1!$A$1:$C$65536,3,0)</f>
        <v>1757.62</v>
      </c>
      <c r="Z35" s="66">
        <f>VLOOKUP(B:B,'[4]SQL Results'!$B$1:$AK$65536,36,0)</f>
        <v>43</v>
      </c>
      <c r="AA35" s="66">
        <f t="shared" si="2"/>
        <v>-28.5</v>
      </c>
      <c r="AB35" s="66" t="s">
        <v>152</v>
      </c>
      <c r="AC35" s="66">
        <f>Y35*0.05</f>
        <v>87.881</v>
      </c>
      <c r="AD35" s="66">
        <f t="shared" si="9"/>
        <v>34</v>
      </c>
      <c r="AE35" s="66">
        <v>38</v>
      </c>
      <c r="AF35" s="66">
        <f>VLOOKUP(B:B,'[4]SQL Results'!$B$1:$AO$65536,40,0)</f>
        <v>117.8</v>
      </c>
      <c r="AG35" s="66">
        <f>VLOOKUP(B:B,'[4]SQL Results'!$B$1:$AP$65536,41,0)</f>
        <v>3</v>
      </c>
      <c r="AH35" s="66">
        <f>VLOOKUP(B:B,'[4]SQL Results'!$B$1:$Q$65536,16,0)</f>
        <v>4</v>
      </c>
      <c r="AI35" s="66">
        <f t="shared" si="3"/>
        <v>-27</v>
      </c>
      <c r="AJ35" s="66" t="s">
        <v>152</v>
      </c>
      <c r="AK35" s="66">
        <f t="shared" si="19"/>
        <v>3.534</v>
      </c>
      <c r="AL35" s="66">
        <v>8</v>
      </c>
      <c r="AM35" s="66">
        <v>10</v>
      </c>
      <c r="AN35" s="66">
        <f>VLOOKUP(B:B,'[4]SQL Results'!$B$1:$V$65536,21,0)</f>
        <v>3</v>
      </c>
      <c r="AO35" s="66">
        <f t="shared" si="4"/>
        <v>-5</v>
      </c>
      <c r="AP35" s="66" t="s">
        <v>152</v>
      </c>
      <c r="AQ35" s="66"/>
      <c r="AR35" s="66">
        <v>3406</v>
      </c>
      <c r="AS35" s="66">
        <v>3720</v>
      </c>
      <c r="AT35" s="66">
        <f>VLOOKUP(B:B,'[4]SQL Results'!$B$1:$F$65536,5,0)</f>
        <v>513</v>
      </c>
      <c r="AU35" s="66">
        <f t="shared" si="5"/>
        <v>-2893</v>
      </c>
      <c r="AV35" s="66" t="s">
        <v>152</v>
      </c>
      <c r="AW35" s="66">
        <f t="shared" si="22"/>
        <v>20.52</v>
      </c>
      <c r="AX35" s="66">
        <v>67</v>
      </c>
      <c r="AY35" s="66">
        <v>77</v>
      </c>
      <c r="AZ35" s="81">
        <f>VLOOKUP(B:B,'[4]SQL Results'!$B$1:$K$65536,10,0)</f>
        <v>1237.35</v>
      </c>
      <c r="BA35" s="81">
        <f>VLOOKUP(B:B,'[4]SQL Results'!$B$1:$L$65536,11,0)</f>
        <v>46</v>
      </c>
      <c r="BB35" s="81">
        <f t="shared" si="6"/>
        <v>-21</v>
      </c>
      <c r="BC35" s="81" t="s">
        <v>152</v>
      </c>
      <c r="BD35" s="81">
        <f>AZ35*0.03</f>
        <v>37.1205</v>
      </c>
      <c r="BE35" s="85">
        <f t="shared" si="7"/>
        <v>330</v>
      </c>
      <c r="BF35" s="85">
        <f t="shared" si="8"/>
        <v>-10</v>
      </c>
    </row>
    <row r="36" customHeight="1" spans="1:58">
      <c r="A36" s="15">
        <v>31</v>
      </c>
      <c r="B36" s="35">
        <v>545</v>
      </c>
      <c r="C36" s="35" t="s">
        <v>192</v>
      </c>
      <c r="D36" s="35" t="s">
        <v>193</v>
      </c>
      <c r="E36" s="35" t="s">
        <v>189</v>
      </c>
      <c r="F36" s="66">
        <v>6</v>
      </c>
      <c r="G36" s="66">
        <v>8</v>
      </c>
      <c r="H36" s="65">
        <v>0</v>
      </c>
      <c r="I36" s="65">
        <v>0</v>
      </c>
      <c r="J36" s="66">
        <f t="shared" si="0"/>
        <v>-6</v>
      </c>
      <c r="K36" s="66" t="s">
        <v>152</v>
      </c>
      <c r="L36" s="66">
        <f t="shared" si="20"/>
        <v>0</v>
      </c>
      <c r="M36" s="66">
        <f t="shared" si="21"/>
        <v>-12</v>
      </c>
      <c r="N36" s="66">
        <v>75</v>
      </c>
      <c r="O36" s="66">
        <v>77</v>
      </c>
      <c r="P36" s="9">
        <f>VLOOKUP(B:B,[3]Sheet3!$A$1:$B$65536,2,0)</f>
        <v>4</v>
      </c>
      <c r="Q36" s="9">
        <f>VLOOKUP(B:B,'[4]SQL Results'!$B$1:$AE$65536,30,0)</f>
        <v>240.57</v>
      </c>
      <c r="R36" s="75">
        <f t="shared" si="1"/>
        <v>-71</v>
      </c>
      <c r="S36" s="75" t="s">
        <v>152</v>
      </c>
      <c r="T36" s="75">
        <f>Q36*0.03</f>
        <v>7.2171</v>
      </c>
      <c r="U36" s="75">
        <f>R36*3</f>
        <v>-213</v>
      </c>
      <c r="V36" s="66">
        <v>79</v>
      </c>
      <c r="W36" s="66">
        <v>95</v>
      </c>
      <c r="X36" s="66">
        <f>VLOOKUP(B:B,[5]Sheet1!$A$1:$B$65536,2,0)</f>
        <v>447</v>
      </c>
      <c r="Y36" s="66">
        <f>VLOOKUP(B:B,[5]Sheet1!$A$1:$C$65536,3,0)</f>
        <v>6967.66</v>
      </c>
      <c r="Z36" s="66">
        <f>VLOOKUP(B:B,'[4]SQL Results'!$B$1:$AK$65536,36,0)</f>
        <v>33</v>
      </c>
      <c r="AA36" s="66">
        <f t="shared" si="2"/>
        <v>384.5</v>
      </c>
      <c r="AB36" s="66" t="s">
        <v>12</v>
      </c>
      <c r="AC36" s="66">
        <f>Y36*0.1</f>
        <v>696.766</v>
      </c>
      <c r="AD36" s="66">
        <f t="shared" si="9"/>
        <v>11</v>
      </c>
      <c r="AE36" s="66">
        <v>15</v>
      </c>
      <c r="AF36" s="66">
        <f>VLOOKUP(B:B,'[4]SQL Results'!$B$1:$AO$65536,40,0)</f>
        <v>39</v>
      </c>
      <c r="AG36" s="66">
        <f>VLOOKUP(B:B,'[4]SQL Results'!$B$1:$AP$65536,41,0)</f>
        <v>1</v>
      </c>
      <c r="AH36" s="66">
        <f>VLOOKUP(B:B,'[4]SQL Results'!$B$1:$Q$65536,16,0)</f>
        <v>5</v>
      </c>
      <c r="AI36" s="66">
        <f t="shared" si="3"/>
        <v>-5</v>
      </c>
      <c r="AJ36" s="66" t="s">
        <v>152</v>
      </c>
      <c r="AK36" s="66">
        <f t="shared" si="19"/>
        <v>1.17</v>
      </c>
      <c r="AL36" s="66">
        <v>3</v>
      </c>
      <c r="AM36" s="66">
        <v>4</v>
      </c>
      <c r="AN36" s="66">
        <f>VLOOKUP(B:B,'[4]SQL Results'!$B$1:$V$65536,21,0)</f>
        <v>2</v>
      </c>
      <c r="AO36" s="66">
        <f t="shared" si="4"/>
        <v>-1</v>
      </c>
      <c r="AP36" s="66" t="s">
        <v>152</v>
      </c>
      <c r="AQ36" s="66"/>
      <c r="AR36" s="66">
        <v>4906</v>
      </c>
      <c r="AS36" s="66">
        <v>5520</v>
      </c>
      <c r="AT36" s="66">
        <f>VLOOKUP(B:B,'[4]SQL Results'!$B$1:$F$65536,5,0)</f>
        <v>1192.5</v>
      </c>
      <c r="AU36" s="66">
        <f t="shared" si="5"/>
        <v>-3713.5</v>
      </c>
      <c r="AV36" s="66" t="s">
        <v>152</v>
      </c>
      <c r="AW36" s="66">
        <f t="shared" si="22"/>
        <v>47.7</v>
      </c>
      <c r="AX36" s="66">
        <v>28</v>
      </c>
      <c r="AY36" s="66">
        <v>34</v>
      </c>
      <c r="AZ36" s="81">
        <f>VLOOKUP(B:B,'[4]SQL Results'!$B$1:$K$65536,10,0)</f>
        <v>721.6</v>
      </c>
      <c r="BA36" s="81">
        <f>VLOOKUP(B:B,'[4]SQL Results'!$B$1:$L$65536,11,0)</f>
        <v>27</v>
      </c>
      <c r="BB36" s="81">
        <f t="shared" si="6"/>
        <v>-1</v>
      </c>
      <c r="BC36" s="81" t="s">
        <v>152</v>
      </c>
      <c r="BD36" s="81">
        <f>AZ36*0.03</f>
        <v>21.648</v>
      </c>
      <c r="BE36" s="85">
        <f t="shared" si="7"/>
        <v>775</v>
      </c>
      <c r="BF36" s="85">
        <f t="shared" si="8"/>
        <v>-225</v>
      </c>
    </row>
    <row r="37" customHeight="1" spans="1:58">
      <c r="A37" s="15">
        <v>32</v>
      </c>
      <c r="B37" s="35">
        <v>546</v>
      </c>
      <c r="C37" s="35" t="s">
        <v>194</v>
      </c>
      <c r="D37" s="35" t="s">
        <v>163</v>
      </c>
      <c r="E37" s="35" t="s">
        <v>189</v>
      </c>
      <c r="F37" s="66">
        <v>7</v>
      </c>
      <c r="G37" s="66">
        <v>9</v>
      </c>
      <c r="H37" s="65">
        <v>5</v>
      </c>
      <c r="I37" s="65">
        <v>672.01</v>
      </c>
      <c r="J37" s="66">
        <f>H37-F37</f>
        <v>-2</v>
      </c>
      <c r="K37" s="66" t="s">
        <v>152</v>
      </c>
      <c r="L37" s="66">
        <f t="shared" si="20"/>
        <v>13.4402</v>
      </c>
      <c r="M37" s="66">
        <f t="shared" si="21"/>
        <v>-4</v>
      </c>
      <c r="N37" s="66">
        <v>111</v>
      </c>
      <c r="O37" s="66">
        <v>121</v>
      </c>
      <c r="P37" s="9">
        <f>VLOOKUP(B:B,[3]Sheet3!$A$1:$B$65536,2,0)</f>
        <v>106</v>
      </c>
      <c r="Q37" s="9">
        <f>VLOOKUP(B:B,'[4]SQL Results'!$B$1:$AE$65536,30,0)</f>
        <v>6015.84</v>
      </c>
      <c r="R37" s="75">
        <f>P37-N37</f>
        <v>-5</v>
      </c>
      <c r="S37" s="75" t="s">
        <v>152</v>
      </c>
      <c r="T37" s="75">
        <f>Q37*0.03</f>
        <v>180.4752</v>
      </c>
      <c r="U37" s="75">
        <f>R37*3</f>
        <v>-15</v>
      </c>
      <c r="V37" s="66">
        <v>169</v>
      </c>
      <c r="W37" s="66">
        <v>203</v>
      </c>
      <c r="X37" s="66">
        <f>VLOOKUP(B:B,[5]Sheet1!$A$1:$B$65536,2,0)</f>
        <v>395</v>
      </c>
      <c r="Y37" s="66">
        <f>VLOOKUP(B:B,[5]Sheet1!$A$1:$C$65536,3,0)</f>
        <v>7311.95000000001</v>
      </c>
      <c r="Z37" s="66">
        <f>VLOOKUP(B:B,'[4]SQL Results'!$B$1:$AK$65536,36,0)</f>
        <v>52</v>
      </c>
      <c r="AA37" s="66">
        <f t="shared" ref="AA37:AA68" si="23">(X37+Z37/2)-V37</f>
        <v>252</v>
      </c>
      <c r="AB37" s="66" t="s">
        <v>12</v>
      </c>
      <c r="AC37" s="66">
        <f>Y37*0.1</f>
        <v>731.195000000001</v>
      </c>
      <c r="AD37" s="66">
        <f>AE37-4</f>
        <v>34</v>
      </c>
      <c r="AE37" s="66">
        <v>38</v>
      </c>
      <c r="AF37" s="66">
        <f>VLOOKUP(B:B,'[4]SQL Results'!$B$1:$AO$65536,40,0)</f>
        <v>461.8</v>
      </c>
      <c r="AG37" s="66">
        <f>VLOOKUP(B:B,'[4]SQL Results'!$B$1:$AP$65536,41,0)</f>
        <v>9</v>
      </c>
      <c r="AH37" s="66">
        <f>VLOOKUP(B:B,'[4]SQL Results'!$B$1:$Q$65536,16,0)</f>
        <v>5</v>
      </c>
      <c r="AI37" s="66">
        <f t="shared" ref="AI37:AI68" si="24">(AG37+AH37)-AD37</f>
        <v>-20</v>
      </c>
      <c r="AJ37" s="66" t="s">
        <v>152</v>
      </c>
      <c r="AK37" s="66">
        <f t="shared" si="19"/>
        <v>13.854</v>
      </c>
      <c r="AL37" s="66">
        <v>8</v>
      </c>
      <c r="AM37" s="66">
        <v>10</v>
      </c>
      <c r="AN37" s="66">
        <f>VLOOKUP(B:B,'[4]SQL Results'!$B$1:$V$65536,21,0)</f>
        <v>5</v>
      </c>
      <c r="AO37" s="66">
        <f t="shared" ref="AO37:AO68" si="25">AN37-AL37</f>
        <v>-3</v>
      </c>
      <c r="AP37" s="66" t="s">
        <v>152</v>
      </c>
      <c r="AQ37" s="66"/>
      <c r="AR37" s="66">
        <v>4206</v>
      </c>
      <c r="AS37" s="66">
        <v>4680</v>
      </c>
      <c r="AT37" s="66">
        <f>VLOOKUP(B:B,'[4]SQL Results'!$B$1:$F$65536,5,0)</f>
        <v>1675.79</v>
      </c>
      <c r="AU37" s="66">
        <f t="shared" ref="AU37:AU68" si="26">AT37-AR37</f>
        <v>-2530.21</v>
      </c>
      <c r="AV37" s="66" t="s">
        <v>152</v>
      </c>
      <c r="AW37" s="66">
        <f t="shared" si="22"/>
        <v>67.0316</v>
      </c>
      <c r="AX37" s="66">
        <v>52</v>
      </c>
      <c r="AY37" s="66">
        <v>60</v>
      </c>
      <c r="AZ37" s="81">
        <f>VLOOKUP(B:B,'[4]SQL Results'!$B$1:$K$65536,10,0)</f>
        <v>2099.44</v>
      </c>
      <c r="BA37" s="81">
        <f>VLOOKUP(B:B,'[4]SQL Results'!$B$1:$L$65536,11,0)</f>
        <v>78</v>
      </c>
      <c r="BB37" s="81">
        <f t="shared" ref="BB37:BB68" si="27">BA37-AX37</f>
        <v>26</v>
      </c>
      <c r="BC37" s="81" t="s">
        <v>12</v>
      </c>
      <c r="BD37" s="81">
        <f>AZ37*0.05</f>
        <v>104.972</v>
      </c>
      <c r="BE37" s="85">
        <f t="shared" ref="BE37:BE68" si="28">ROUND(L37+T37+AC37+AK37+AQ37+AW37+BD37,0)</f>
        <v>1111</v>
      </c>
      <c r="BF37" s="85">
        <f t="shared" ref="BF37:BF68" si="29">ROUND(M37+U37,0)</f>
        <v>-19</v>
      </c>
    </row>
    <row r="38" customHeight="1" spans="1:58">
      <c r="A38" s="15">
        <v>33</v>
      </c>
      <c r="B38" s="69">
        <v>571</v>
      </c>
      <c r="C38" s="69" t="s">
        <v>195</v>
      </c>
      <c r="D38" s="35" t="s">
        <v>166</v>
      </c>
      <c r="E38" s="35" t="s">
        <v>189</v>
      </c>
      <c r="F38" s="66">
        <v>9</v>
      </c>
      <c r="G38" s="66">
        <v>12</v>
      </c>
      <c r="H38" s="65">
        <v>5</v>
      </c>
      <c r="I38" s="65">
        <v>657</v>
      </c>
      <c r="J38" s="66">
        <f>H38-F38</f>
        <v>-4</v>
      </c>
      <c r="K38" s="66" t="s">
        <v>152</v>
      </c>
      <c r="L38" s="66">
        <f t="shared" si="20"/>
        <v>13.14</v>
      </c>
      <c r="M38" s="66">
        <f t="shared" si="21"/>
        <v>-8</v>
      </c>
      <c r="N38" s="66">
        <v>142</v>
      </c>
      <c r="O38" s="66">
        <v>158</v>
      </c>
      <c r="P38" s="9">
        <f>VLOOKUP(B:B,[3]Sheet3!$A$1:$B$65536,2,0)</f>
        <v>103</v>
      </c>
      <c r="Q38" s="9">
        <f>VLOOKUP(B:B,'[4]SQL Results'!$B$1:$AE$65536,30,0)</f>
        <v>5770</v>
      </c>
      <c r="R38" s="75">
        <f>P38-N38</f>
        <v>-39</v>
      </c>
      <c r="S38" s="75" t="s">
        <v>152</v>
      </c>
      <c r="T38" s="75">
        <f>Q38*0.03</f>
        <v>173.1</v>
      </c>
      <c r="U38" s="75">
        <f>R38*3</f>
        <v>-117</v>
      </c>
      <c r="V38" s="66">
        <v>185</v>
      </c>
      <c r="W38" s="66">
        <v>222</v>
      </c>
      <c r="X38" s="66">
        <f>VLOOKUP(B:B,[5]Sheet1!$A$1:$B$65536,2,0)</f>
        <v>299</v>
      </c>
      <c r="Y38" s="66">
        <f>VLOOKUP(B:B,[5]Sheet1!$A$1:$C$65536,3,0)</f>
        <v>5777.01000000001</v>
      </c>
      <c r="Z38" s="66">
        <f>VLOOKUP(B:B,'[4]SQL Results'!$B$1:$AK$65536,36,0)</f>
        <v>819</v>
      </c>
      <c r="AA38" s="66">
        <f t="shared" si="23"/>
        <v>523.5</v>
      </c>
      <c r="AB38" s="66" t="s">
        <v>12</v>
      </c>
      <c r="AC38" s="66">
        <f>Y38*0.1</f>
        <v>577.701000000001</v>
      </c>
      <c r="AD38" s="66">
        <f>AE38-4</f>
        <v>34</v>
      </c>
      <c r="AE38" s="66">
        <v>38</v>
      </c>
      <c r="AF38" s="66">
        <f>VLOOKUP(B:B,'[4]SQL Results'!$B$1:$AO$65536,40,0)</f>
        <v>731.8</v>
      </c>
      <c r="AG38" s="66">
        <f>VLOOKUP(B:B,'[4]SQL Results'!$B$1:$AP$65536,41,0)</f>
        <v>17</v>
      </c>
      <c r="AH38" s="66">
        <f>VLOOKUP(B:B,'[4]SQL Results'!$B$1:$Q$65536,16,0)</f>
        <v>5</v>
      </c>
      <c r="AI38" s="66">
        <f t="shared" si="24"/>
        <v>-12</v>
      </c>
      <c r="AJ38" s="66" t="s">
        <v>152</v>
      </c>
      <c r="AK38" s="66">
        <f t="shared" si="19"/>
        <v>21.954</v>
      </c>
      <c r="AL38" s="66">
        <v>10</v>
      </c>
      <c r="AM38" s="66">
        <v>12</v>
      </c>
      <c r="AN38" s="66">
        <f>VLOOKUP(B:B,'[4]SQL Results'!$B$1:$V$65536,21,0)</f>
        <v>13</v>
      </c>
      <c r="AO38" s="66">
        <f t="shared" si="25"/>
        <v>3</v>
      </c>
      <c r="AP38" s="66" t="s">
        <v>12</v>
      </c>
      <c r="AQ38" s="66">
        <f>AN38*5</f>
        <v>65</v>
      </c>
      <c r="AR38" s="66">
        <v>3306</v>
      </c>
      <c r="AS38" s="66">
        <v>3967</v>
      </c>
      <c r="AT38" s="66">
        <f>VLOOKUP(B:B,'[4]SQL Results'!$B$1:$F$65536,5,0)</f>
        <v>2923</v>
      </c>
      <c r="AU38" s="66">
        <f t="shared" si="26"/>
        <v>-383</v>
      </c>
      <c r="AV38" s="66" t="s">
        <v>152</v>
      </c>
      <c r="AW38" s="66">
        <f t="shared" si="22"/>
        <v>116.92</v>
      </c>
      <c r="AX38" s="66">
        <v>99</v>
      </c>
      <c r="AY38" s="66">
        <v>109</v>
      </c>
      <c r="AZ38" s="81">
        <f>VLOOKUP(B:B,'[4]SQL Results'!$B$1:$K$65536,10,0)</f>
        <v>2598.74</v>
      </c>
      <c r="BA38" s="81">
        <f>VLOOKUP(B:B,'[4]SQL Results'!$B$1:$L$65536,11,0)</f>
        <v>99</v>
      </c>
      <c r="BB38" s="81">
        <f t="shared" si="27"/>
        <v>0</v>
      </c>
      <c r="BC38" s="81" t="s">
        <v>11</v>
      </c>
      <c r="BD38" s="81">
        <f>AZ38*0.04</f>
        <v>103.9496</v>
      </c>
      <c r="BE38" s="85">
        <f t="shared" si="28"/>
        <v>1072</v>
      </c>
      <c r="BF38" s="85">
        <f t="shared" si="29"/>
        <v>-125</v>
      </c>
    </row>
    <row r="39" customHeight="1" spans="1:58">
      <c r="A39" s="15">
        <v>34</v>
      </c>
      <c r="B39" s="35">
        <v>573</v>
      </c>
      <c r="C39" s="35" t="s">
        <v>196</v>
      </c>
      <c r="D39" s="35" t="s">
        <v>161</v>
      </c>
      <c r="E39" s="35" t="s">
        <v>189</v>
      </c>
      <c r="F39" s="66">
        <v>6</v>
      </c>
      <c r="G39" s="66">
        <v>8</v>
      </c>
      <c r="H39" s="65">
        <v>2</v>
      </c>
      <c r="I39" s="65">
        <v>270</v>
      </c>
      <c r="J39" s="66">
        <f>H39-F39</f>
        <v>-4</v>
      </c>
      <c r="K39" s="66" t="s">
        <v>152</v>
      </c>
      <c r="L39" s="66">
        <f t="shared" si="20"/>
        <v>5.4</v>
      </c>
      <c r="M39" s="66">
        <f t="shared" si="21"/>
        <v>-8</v>
      </c>
      <c r="N39" s="66">
        <v>82</v>
      </c>
      <c r="O39" s="66">
        <v>86</v>
      </c>
      <c r="P39" s="9">
        <f>VLOOKUP(B:B,[3]Sheet3!$A$1:$B$65536,2,0)</f>
        <v>73</v>
      </c>
      <c r="Q39" s="9">
        <f>VLOOKUP(B:B,'[4]SQL Results'!$B$1:$AE$65536,30,0)</f>
        <v>4001.92</v>
      </c>
      <c r="R39" s="75">
        <f>P39-N39</f>
        <v>-9</v>
      </c>
      <c r="S39" s="75" t="s">
        <v>152</v>
      </c>
      <c r="T39" s="75">
        <f>Q39*0.03</f>
        <v>120.0576</v>
      </c>
      <c r="U39" s="75">
        <f>R39*3</f>
        <v>-27</v>
      </c>
      <c r="V39" s="66">
        <v>223</v>
      </c>
      <c r="W39" s="66">
        <v>268</v>
      </c>
      <c r="X39" s="66">
        <f>VLOOKUP(B:B,[5]Sheet1!$A$1:$B$65536,2,0)</f>
        <v>122</v>
      </c>
      <c r="Y39" s="66">
        <f>VLOOKUP(B:B,[5]Sheet1!$A$1:$C$65536,3,0)</f>
        <v>2342.99</v>
      </c>
      <c r="Z39" s="66">
        <f>VLOOKUP(B:B,'[4]SQL Results'!$B$1:$AK$65536,36,0)</f>
        <v>693</v>
      </c>
      <c r="AA39" s="66">
        <f t="shared" si="23"/>
        <v>245.5</v>
      </c>
      <c r="AB39" s="66" t="s">
        <v>12</v>
      </c>
      <c r="AC39" s="66">
        <f>Y39*0.1</f>
        <v>234.299</v>
      </c>
      <c r="AD39" s="66">
        <f>AE39-4</f>
        <v>17</v>
      </c>
      <c r="AE39" s="66">
        <v>21</v>
      </c>
      <c r="AF39" s="66">
        <f>VLOOKUP(B:B,'[4]SQL Results'!$B$1:$AO$65536,40,0)</f>
        <v>104</v>
      </c>
      <c r="AG39" s="66">
        <f>VLOOKUP(B:B,'[4]SQL Results'!$B$1:$AP$65536,41,0)</f>
        <v>2</v>
      </c>
      <c r="AH39" s="66">
        <f>VLOOKUP(B:B,'[4]SQL Results'!$B$1:$Q$65536,16,0)</f>
        <v>6</v>
      </c>
      <c r="AI39" s="66">
        <f t="shared" si="24"/>
        <v>-9</v>
      </c>
      <c r="AJ39" s="66" t="s">
        <v>152</v>
      </c>
      <c r="AK39" s="66">
        <f t="shared" si="19"/>
        <v>3.12</v>
      </c>
      <c r="AL39" s="66">
        <v>5</v>
      </c>
      <c r="AM39" s="66">
        <v>6</v>
      </c>
      <c r="AN39" s="66">
        <v>0</v>
      </c>
      <c r="AO39" s="66">
        <f t="shared" si="25"/>
        <v>-5</v>
      </c>
      <c r="AP39" s="66" t="s">
        <v>152</v>
      </c>
      <c r="AQ39" s="66"/>
      <c r="AR39" s="66">
        <v>2206</v>
      </c>
      <c r="AS39" s="66">
        <v>2647</v>
      </c>
      <c r="AT39" s="66">
        <f>VLOOKUP(B:B,'[4]SQL Results'!$B$1:$F$65536,5,0)</f>
        <v>537.56</v>
      </c>
      <c r="AU39" s="66">
        <f t="shared" si="26"/>
        <v>-1668.44</v>
      </c>
      <c r="AV39" s="66" t="s">
        <v>152</v>
      </c>
      <c r="AW39" s="66">
        <f t="shared" si="22"/>
        <v>21.5024</v>
      </c>
      <c r="AX39" s="66">
        <v>33</v>
      </c>
      <c r="AY39" s="66">
        <v>40</v>
      </c>
      <c r="AZ39" s="81">
        <f>VLOOKUP(B:B,'[4]SQL Results'!$B$1:$K$65536,10,0)</f>
        <v>319.18</v>
      </c>
      <c r="BA39" s="81">
        <f>VLOOKUP(B:B,'[4]SQL Results'!$B$1:$L$65536,11,0)</f>
        <v>12</v>
      </c>
      <c r="BB39" s="81">
        <f t="shared" si="27"/>
        <v>-21</v>
      </c>
      <c r="BC39" s="81" t="s">
        <v>152</v>
      </c>
      <c r="BD39" s="81">
        <f>AZ39*0.03</f>
        <v>9.5754</v>
      </c>
      <c r="BE39" s="85">
        <f t="shared" si="28"/>
        <v>394</v>
      </c>
      <c r="BF39" s="85">
        <f t="shared" si="29"/>
        <v>-35</v>
      </c>
    </row>
    <row r="40" customHeight="1" spans="1:58">
      <c r="A40" s="15">
        <v>36</v>
      </c>
      <c r="B40" s="35">
        <v>707</v>
      </c>
      <c r="C40" s="35" t="s">
        <v>197</v>
      </c>
      <c r="D40" s="35" t="s">
        <v>166</v>
      </c>
      <c r="E40" s="35" t="s">
        <v>189</v>
      </c>
      <c r="F40" s="66">
        <v>9</v>
      </c>
      <c r="G40" s="66">
        <v>12</v>
      </c>
      <c r="H40" s="65">
        <v>8</v>
      </c>
      <c r="I40" s="65">
        <v>1069.5</v>
      </c>
      <c r="J40" s="66">
        <f t="shared" ref="J40:J67" si="30">H40-F40</f>
        <v>-1</v>
      </c>
      <c r="K40" s="66" t="s">
        <v>152</v>
      </c>
      <c r="L40" s="66">
        <f>I40*0.02</f>
        <v>21.39</v>
      </c>
      <c r="M40" s="66">
        <f>J40*2</f>
        <v>-2</v>
      </c>
      <c r="N40" s="66">
        <v>165</v>
      </c>
      <c r="O40" s="66">
        <v>185</v>
      </c>
      <c r="P40" s="9">
        <f>VLOOKUP(B:B,[3]Sheet3!$A$1:$B$65536,2,0)</f>
        <v>189</v>
      </c>
      <c r="Q40" s="9">
        <f>VLOOKUP(B:B,'[4]SQL Results'!$B$1:$AE$65536,30,0)</f>
        <v>10316</v>
      </c>
      <c r="R40" s="75">
        <f t="shared" ref="R40:R67" si="31">P40-N40</f>
        <v>24</v>
      </c>
      <c r="S40" s="75" t="s">
        <v>12</v>
      </c>
      <c r="T40" s="75">
        <f>Q40*0.05</f>
        <v>515.8</v>
      </c>
      <c r="U40" s="75"/>
      <c r="V40" s="66">
        <v>199</v>
      </c>
      <c r="W40" s="66">
        <v>239</v>
      </c>
      <c r="X40" s="66">
        <f>VLOOKUP(B:B,[5]Sheet1!$A$1:$B$65536,2,0)</f>
        <v>181</v>
      </c>
      <c r="Y40" s="66">
        <f>VLOOKUP(B:B,[5]Sheet1!$A$1:$C$65536,3,0)</f>
        <v>3541.29</v>
      </c>
      <c r="Z40" s="66">
        <f>VLOOKUP(B:B,'[4]SQL Results'!$B$1:$AK$65536,36,0)</f>
        <v>33</v>
      </c>
      <c r="AA40" s="66">
        <f t="shared" si="23"/>
        <v>-1.5</v>
      </c>
      <c r="AB40" s="66" t="s">
        <v>152</v>
      </c>
      <c r="AC40" s="66">
        <f>Y40*0.05</f>
        <v>177.0645</v>
      </c>
      <c r="AD40" s="66">
        <f t="shared" ref="AD40:AD67" si="32">AE40-4</f>
        <v>34</v>
      </c>
      <c r="AE40" s="66">
        <v>38</v>
      </c>
      <c r="AF40" s="66">
        <f>VLOOKUP(B:B,'[4]SQL Results'!$B$1:$AO$65536,40,0)</f>
        <v>468</v>
      </c>
      <c r="AG40" s="66">
        <f>VLOOKUP(B:B,'[4]SQL Results'!$B$1:$AP$65536,41,0)</f>
        <v>12</v>
      </c>
      <c r="AH40" s="66">
        <f>VLOOKUP(B:B,'[4]SQL Results'!$B$1:$Q$65536,16,0)</f>
        <v>8</v>
      </c>
      <c r="AI40" s="66">
        <f t="shared" si="24"/>
        <v>-14</v>
      </c>
      <c r="AJ40" s="66" t="s">
        <v>152</v>
      </c>
      <c r="AK40" s="66">
        <f t="shared" si="19"/>
        <v>14.04</v>
      </c>
      <c r="AL40" s="66">
        <v>9</v>
      </c>
      <c r="AM40" s="66">
        <v>12</v>
      </c>
      <c r="AN40" s="66">
        <f>VLOOKUP(B:B,'[4]SQL Results'!$B$1:$V$65536,21,0)</f>
        <v>2</v>
      </c>
      <c r="AO40" s="66">
        <f t="shared" si="25"/>
        <v>-7</v>
      </c>
      <c r="AP40" s="66" t="s">
        <v>152</v>
      </c>
      <c r="AQ40" s="66"/>
      <c r="AR40" s="66">
        <v>3106</v>
      </c>
      <c r="AS40" s="66">
        <v>3480</v>
      </c>
      <c r="AT40" s="66">
        <f>VLOOKUP(B:B,'[4]SQL Results'!$B$1:$F$65536,5,0)</f>
        <v>1343.81</v>
      </c>
      <c r="AU40" s="66">
        <f t="shared" si="26"/>
        <v>-1762.19</v>
      </c>
      <c r="AV40" s="66" t="s">
        <v>152</v>
      </c>
      <c r="AW40" s="66">
        <f t="shared" si="22"/>
        <v>53.7524</v>
      </c>
      <c r="AX40" s="66">
        <v>99</v>
      </c>
      <c r="AY40" s="66">
        <v>109</v>
      </c>
      <c r="AZ40" s="81">
        <f>VLOOKUP(B:B,'[4]SQL Results'!$B$1:$K$65536,10,0)</f>
        <v>3273.37</v>
      </c>
      <c r="BA40" s="81">
        <f>VLOOKUP(B:B,'[4]SQL Results'!$B$1:$L$65536,11,0)</f>
        <v>122</v>
      </c>
      <c r="BB40" s="81">
        <f t="shared" si="27"/>
        <v>23</v>
      </c>
      <c r="BC40" s="81" t="s">
        <v>12</v>
      </c>
      <c r="BD40" s="81">
        <f>AZ40*0.05</f>
        <v>163.6685</v>
      </c>
      <c r="BE40" s="85">
        <f t="shared" si="28"/>
        <v>946</v>
      </c>
      <c r="BF40" s="85">
        <f t="shared" si="29"/>
        <v>-2</v>
      </c>
    </row>
    <row r="41" customHeight="1" spans="1:58">
      <c r="A41" s="15">
        <v>37</v>
      </c>
      <c r="B41" s="35">
        <v>598</v>
      </c>
      <c r="C41" s="35" t="s">
        <v>198</v>
      </c>
      <c r="D41" s="35" t="s">
        <v>156</v>
      </c>
      <c r="E41" s="35" t="s">
        <v>189</v>
      </c>
      <c r="F41" s="66">
        <v>7</v>
      </c>
      <c r="G41" s="66">
        <v>9</v>
      </c>
      <c r="H41" s="65">
        <v>7</v>
      </c>
      <c r="I41" s="65">
        <v>934</v>
      </c>
      <c r="J41" s="66">
        <f t="shared" si="30"/>
        <v>0</v>
      </c>
      <c r="K41" s="66" t="s">
        <v>11</v>
      </c>
      <c r="L41" s="66">
        <f>I41*0.03</f>
        <v>28.02</v>
      </c>
      <c r="M41" s="66"/>
      <c r="N41" s="66">
        <v>96</v>
      </c>
      <c r="O41" s="66">
        <v>104</v>
      </c>
      <c r="P41" s="9">
        <f>VLOOKUP(B:B,[3]Sheet3!$A$1:$B$65536,2,0)</f>
        <v>97</v>
      </c>
      <c r="Q41" s="9">
        <f>VLOOKUP(B:B,'[4]SQL Results'!$B$1:$AE$65536,30,0)</f>
        <v>5416.91</v>
      </c>
      <c r="R41" s="75">
        <f t="shared" si="31"/>
        <v>1</v>
      </c>
      <c r="S41" s="75" t="s">
        <v>11</v>
      </c>
      <c r="T41" s="75">
        <f>Q41*0.04</f>
        <v>216.6764</v>
      </c>
      <c r="U41" s="75"/>
      <c r="V41" s="66">
        <v>140</v>
      </c>
      <c r="W41" s="66">
        <v>168</v>
      </c>
      <c r="X41" s="66">
        <f>VLOOKUP(B:B,[5]Sheet1!$A$1:$B$65536,2,0)</f>
        <v>109</v>
      </c>
      <c r="Y41" s="66">
        <f>VLOOKUP(B:B,[5]Sheet1!$A$1:$C$65536,3,0)</f>
        <v>2134.31</v>
      </c>
      <c r="Z41" s="66">
        <f>VLOOKUP(B:B,'[4]SQL Results'!$B$1:$AK$65536,36,0)</f>
        <v>33</v>
      </c>
      <c r="AA41" s="66">
        <f t="shared" si="23"/>
        <v>-14.5</v>
      </c>
      <c r="AB41" s="66" t="s">
        <v>152</v>
      </c>
      <c r="AC41" s="66">
        <f>Y41*0.05</f>
        <v>106.7155</v>
      </c>
      <c r="AD41" s="66">
        <f t="shared" si="32"/>
        <v>25</v>
      </c>
      <c r="AE41" s="66">
        <v>29</v>
      </c>
      <c r="AF41" s="66">
        <f>VLOOKUP(B:B,'[4]SQL Results'!$B$1:$AO$65536,40,0)</f>
        <v>600.4</v>
      </c>
      <c r="AG41" s="66">
        <f>VLOOKUP(B:B,'[4]SQL Results'!$B$1:$AP$65536,41,0)</f>
        <v>12</v>
      </c>
      <c r="AH41" s="66">
        <f>VLOOKUP(B:B,'[4]SQL Results'!$B$1:$Q$65536,16,0)</f>
        <v>12</v>
      </c>
      <c r="AI41" s="66">
        <f t="shared" si="24"/>
        <v>-1</v>
      </c>
      <c r="AJ41" s="66" t="s">
        <v>152</v>
      </c>
      <c r="AK41" s="66">
        <f t="shared" si="19"/>
        <v>18.012</v>
      </c>
      <c r="AL41" s="66">
        <v>6</v>
      </c>
      <c r="AM41" s="66">
        <v>7</v>
      </c>
      <c r="AN41" s="66">
        <f>VLOOKUP(B:B,'[4]SQL Results'!$B$1:$V$65536,21,0)</f>
        <v>5</v>
      </c>
      <c r="AO41" s="66">
        <f t="shared" si="25"/>
        <v>-1</v>
      </c>
      <c r="AP41" s="66" t="s">
        <v>152</v>
      </c>
      <c r="AQ41" s="66"/>
      <c r="AR41" s="66">
        <v>3006</v>
      </c>
      <c r="AS41" s="66">
        <v>3360</v>
      </c>
      <c r="AT41" s="66">
        <f>VLOOKUP(B:B,'[4]SQL Results'!$B$1:$F$65536,5,0)</f>
        <v>333.2</v>
      </c>
      <c r="AU41" s="66">
        <f t="shared" si="26"/>
        <v>-2672.8</v>
      </c>
      <c r="AV41" s="66" t="s">
        <v>152</v>
      </c>
      <c r="AW41" s="66">
        <f t="shared" si="22"/>
        <v>13.328</v>
      </c>
      <c r="AX41" s="66">
        <v>38</v>
      </c>
      <c r="AY41" s="66">
        <v>46</v>
      </c>
      <c r="AZ41" s="81">
        <f>VLOOKUP(B:B,'[4]SQL Results'!$B$1:$K$65536,10,0)</f>
        <v>1832.45</v>
      </c>
      <c r="BA41" s="81">
        <f>VLOOKUP(B:B,'[4]SQL Results'!$B$1:$L$65536,11,0)</f>
        <v>67</v>
      </c>
      <c r="BB41" s="81">
        <f t="shared" si="27"/>
        <v>29</v>
      </c>
      <c r="BC41" s="81" t="s">
        <v>12</v>
      </c>
      <c r="BD41" s="81">
        <f>AZ41*0.05</f>
        <v>91.6225</v>
      </c>
      <c r="BE41" s="85">
        <f t="shared" si="28"/>
        <v>474</v>
      </c>
      <c r="BF41" s="85">
        <f t="shared" si="29"/>
        <v>0</v>
      </c>
    </row>
    <row r="42" customHeight="1" spans="1:58">
      <c r="A42" s="15">
        <v>38</v>
      </c>
      <c r="B42" s="35">
        <v>712</v>
      </c>
      <c r="C42" s="35" t="s">
        <v>199</v>
      </c>
      <c r="D42" s="35" t="s">
        <v>166</v>
      </c>
      <c r="E42" s="35" t="s">
        <v>189</v>
      </c>
      <c r="F42" s="66">
        <v>9</v>
      </c>
      <c r="G42" s="66">
        <v>12</v>
      </c>
      <c r="H42" s="65">
        <v>10</v>
      </c>
      <c r="I42" s="65">
        <v>1263.97</v>
      </c>
      <c r="J42" s="66">
        <f t="shared" si="30"/>
        <v>1</v>
      </c>
      <c r="K42" s="66" t="s">
        <v>11</v>
      </c>
      <c r="L42" s="66">
        <f>I42*0.03</f>
        <v>37.9191</v>
      </c>
      <c r="M42" s="66"/>
      <c r="N42" s="66">
        <v>155</v>
      </c>
      <c r="O42" s="66">
        <v>173</v>
      </c>
      <c r="P42" s="9">
        <f>VLOOKUP(B:B,[3]Sheet3!$A$1:$B$65536,2,0)</f>
        <v>118</v>
      </c>
      <c r="Q42" s="9">
        <f>VLOOKUP(B:B,'[4]SQL Results'!$B$1:$AE$65536,30,0)</f>
        <v>6186.78</v>
      </c>
      <c r="R42" s="75">
        <f t="shared" si="31"/>
        <v>-37</v>
      </c>
      <c r="S42" s="75" t="s">
        <v>152</v>
      </c>
      <c r="T42" s="75">
        <f>Q42*0.03</f>
        <v>185.6034</v>
      </c>
      <c r="U42" s="75">
        <f>R42*3</f>
        <v>-111</v>
      </c>
      <c r="V42" s="66">
        <v>216</v>
      </c>
      <c r="W42" s="66">
        <v>259</v>
      </c>
      <c r="X42" s="66">
        <f>VLOOKUP(B:B,[5]Sheet1!$A$1:$B$65536,2,0)</f>
        <v>744</v>
      </c>
      <c r="Y42" s="66">
        <f>VLOOKUP(B:B,[5]Sheet1!$A$1:$C$65536,3,0)</f>
        <v>13987.96</v>
      </c>
      <c r="Z42" s="66">
        <f>VLOOKUP(B:B,'[4]SQL Results'!$B$1:$AK$65536,36,0)</f>
        <v>60</v>
      </c>
      <c r="AA42" s="66">
        <f t="shared" si="23"/>
        <v>558</v>
      </c>
      <c r="AB42" s="66" t="s">
        <v>12</v>
      </c>
      <c r="AC42" s="66">
        <f>Y42*0.1</f>
        <v>1398.796</v>
      </c>
      <c r="AD42" s="66">
        <f t="shared" si="32"/>
        <v>36</v>
      </c>
      <c r="AE42" s="66">
        <v>40</v>
      </c>
      <c r="AF42" s="66">
        <f>VLOOKUP(B:B,'[4]SQL Results'!$B$1:$AO$65536,40,0)</f>
        <v>395.55</v>
      </c>
      <c r="AG42" s="66">
        <f>VLOOKUP(B:B,'[4]SQL Results'!$B$1:$AP$65536,41,0)</f>
        <v>9</v>
      </c>
      <c r="AH42" s="66">
        <f>VLOOKUP(B:B,'[4]SQL Results'!$B$1:$Q$65536,16,0)</f>
        <v>12</v>
      </c>
      <c r="AI42" s="66">
        <f t="shared" si="24"/>
        <v>-15</v>
      </c>
      <c r="AJ42" s="66" t="s">
        <v>152</v>
      </c>
      <c r="AK42" s="66">
        <f t="shared" si="19"/>
        <v>11.8665</v>
      </c>
      <c r="AL42" s="66">
        <v>10</v>
      </c>
      <c r="AM42" s="66">
        <v>12</v>
      </c>
      <c r="AN42" s="66">
        <f>VLOOKUP(B:B,'[4]SQL Results'!$B$1:$V$65536,21,0)</f>
        <v>13</v>
      </c>
      <c r="AO42" s="66">
        <f t="shared" si="25"/>
        <v>3</v>
      </c>
      <c r="AP42" s="66" t="s">
        <v>12</v>
      </c>
      <c r="AQ42" s="66">
        <f>AN42*5</f>
        <v>65</v>
      </c>
      <c r="AR42" s="66">
        <v>6606</v>
      </c>
      <c r="AS42" s="66">
        <v>7560</v>
      </c>
      <c r="AT42" s="66">
        <f>VLOOKUP(B:B,'[4]SQL Results'!$B$1:$F$65536,5,0)</f>
        <v>3898.71</v>
      </c>
      <c r="AU42" s="66">
        <f t="shared" si="26"/>
        <v>-2707.29</v>
      </c>
      <c r="AV42" s="66" t="s">
        <v>152</v>
      </c>
      <c r="AW42" s="66">
        <f t="shared" si="22"/>
        <v>155.9484</v>
      </c>
      <c r="AX42" s="66">
        <v>191</v>
      </c>
      <c r="AY42" s="66">
        <v>210</v>
      </c>
      <c r="AZ42" s="81">
        <f>VLOOKUP(B:B,'[4]SQL Results'!$B$1:$K$65536,10,0)</f>
        <v>5544.32</v>
      </c>
      <c r="BA42" s="81">
        <f>VLOOKUP(B:B,'[4]SQL Results'!$B$1:$L$65536,11,0)</f>
        <v>204</v>
      </c>
      <c r="BB42" s="81">
        <f t="shared" si="27"/>
        <v>13</v>
      </c>
      <c r="BC42" s="81" t="s">
        <v>11</v>
      </c>
      <c r="BD42" s="81">
        <f>AZ42*0.04</f>
        <v>221.7728</v>
      </c>
      <c r="BE42" s="85">
        <f t="shared" si="28"/>
        <v>2077</v>
      </c>
      <c r="BF42" s="85">
        <f t="shared" si="29"/>
        <v>-111</v>
      </c>
    </row>
    <row r="43" customHeight="1" spans="1:58">
      <c r="A43" s="15">
        <v>39</v>
      </c>
      <c r="B43" s="35">
        <v>724</v>
      </c>
      <c r="C43" s="35" t="s">
        <v>200</v>
      </c>
      <c r="D43" s="35" t="s">
        <v>163</v>
      </c>
      <c r="E43" s="35" t="s">
        <v>189</v>
      </c>
      <c r="F43" s="66">
        <v>7</v>
      </c>
      <c r="G43" s="66">
        <v>9</v>
      </c>
      <c r="H43" s="65">
        <v>2</v>
      </c>
      <c r="I43" s="65">
        <v>270</v>
      </c>
      <c r="J43" s="66">
        <f t="shared" si="30"/>
        <v>-5</v>
      </c>
      <c r="K43" s="66" t="s">
        <v>152</v>
      </c>
      <c r="L43" s="66">
        <f>I43*0.02</f>
        <v>5.4</v>
      </c>
      <c r="M43" s="66">
        <f>J43*2</f>
        <v>-10</v>
      </c>
      <c r="N43" s="66">
        <v>111</v>
      </c>
      <c r="O43" s="66">
        <v>121</v>
      </c>
      <c r="P43" s="9">
        <f>VLOOKUP(B:B,[3]Sheet3!$A$1:$B$65536,2,0)</f>
        <v>173</v>
      </c>
      <c r="Q43" s="9">
        <f>VLOOKUP(B:B,'[4]SQL Results'!$B$1:$AE$65536,30,0)</f>
        <v>9064.37</v>
      </c>
      <c r="R43" s="75">
        <f t="shared" si="31"/>
        <v>62</v>
      </c>
      <c r="S43" s="75" t="s">
        <v>12</v>
      </c>
      <c r="T43" s="75">
        <f>Q43*0.05</f>
        <v>453.2185</v>
      </c>
      <c r="U43" s="75"/>
      <c r="V43" s="66">
        <v>172</v>
      </c>
      <c r="W43" s="66">
        <v>206</v>
      </c>
      <c r="X43" s="66">
        <f>VLOOKUP(B:B,[5]Sheet1!$A$1:$B$65536,2,0)</f>
        <v>185</v>
      </c>
      <c r="Y43" s="66">
        <f>VLOOKUP(B:B,[5]Sheet1!$A$1:$C$65536,3,0)</f>
        <v>3663.00000000001</v>
      </c>
      <c r="Z43" s="66">
        <f>VLOOKUP(B:B,'[4]SQL Results'!$B$1:$AK$65536,36,0)</f>
        <v>15</v>
      </c>
      <c r="AA43" s="66">
        <f t="shared" si="23"/>
        <v>20.5</v>
      </c>
      <c r="AB43" s="66" t="s">
        <v>11</v>
      </c>
      <c r="AC43" s="66">
        <f>Y43*0.07</f>
        <v>256.410000000001</v>
      </c>
      <c r="AD43" s="66">
        <f t="shared" si="32"/>
        <v>34</v>
      </c>
      <c r="AE43" s="66">
        <v>38</v>
      </c>
      <c r="AF43" s="66">
        <f>VLOOKUP(B:B,'[4]SQL Results'!$B$1:$AO$65536,40,0)</f>
        <v>175.81</v>
      </c>
      <c r="AG43" s="66">
        <f>VLOOKUP(B:B,'[4]SQL Results'!$B$1:$AP$65536,41,0)</f>
        <v>4</v>
      </c>
      <c r="AH43" s="66">
        <f>VLOOKUP(B:B,'[4]SQL Results'!$B$1:$Q$65536,16,0)</f>
        <v>7</v>
      </c>
      <c r="AI43" s="66">
        <f t="shared" si="24"/>
        <v>-23</v>
      </c>
      <c r="AJ43" s="66" t="s">
        <v>152</v>
      </c>
      <c r="AK43" s="66">
        <f t="shared" si="19"/>
        <v>5.2743</v>
      </c>
      <c r="AL43" s="66">
        <v>8</v>
      </c>
      <c r="AM43" s="66">
        <v>10</v>
      </c>
      <c r="AN43" s="66">
        <f>VLOOKUP(B:B,'[4]SQL Results'!$B$1:$V$65536,21,0)</f>
        <v>7</v>
      </c>
      <c r="AO43" s="66">
        <f t="shared" si="25"/>
        <v>-1</v>
      </c>
      <c r="AP43" s="66" t="s">
        <v>152</v>
      </c>
      <c r="AQ43" s="66"/>
      <c r="AR43" s="66">
        <v>3956</v>
      </c>
      <c r="AS43" s="66">
        <v>4380</v>
      </c>
      <c r="AT43" s="66">
        <f>VLOOKUP(B:B,'[4]SQL Results'!$B$1:$F$65536,5,0)</f>
        <v>1287.05</v>
      </c>
      <c r="AU43" s="66">
        <f t="shared" si="26"/>
        <v>-2668.95</v>
      </c>
      <c r="AV43" s="66" t="s">
        <v>152</v>
      </c>
      <c r="AW43" s="66">
        <f t="shared" si="22"/>
        <v>51.482</v>
      </c>
      <c r="AX43" s="66">
        <v>81</v>
      </c>
      <c r="AY43" s="66">
        <v>89</v>
      </c>
      <c r="AZ43" s="81">
        <f>VLOOKUP(B:B,'[4]SQL Results'!$B$1:$K$65536,10,0)</f>
        <v>1682.48</v>
      </c>
      <c r="BA43" s="81">
        <f>VLOOKUP(B:B,'[4]SQL Results'!$B$1:$L$65536,11,0)</f>
        <v>61</v>
      </c>
      <c r="BB43" s="81">
        <f t="shared" si="27"/>
        <v>-20</v>
      </c>
      <c r="BC43" s="81" t="s">
        <v>152</v>
      </c>
      <c r="BD43" s="81">
        <f>AZ43*0.03</f>
        <v>50.4744</v>
      </c>
      <c r="BE43" s="85">
        <f t="shared" si="28"/>
        <v>822</v>
      </c>
      <c r="BF43" s="85">
        <f t="shared" si="29"/>
        <v>-10</v>
      </c>
    </row>
    <row r="44" customHeight="1" spans="1:58">
      <c r="A44" s="15">
        <v>40</v>
      </c>
      <c r="B44" s="35">
        <v>737</v>
      </c>
      <c r="C44" s="35" t="s">
        <v>201</v>
      </c>
      <c r="D44" s="35" t="s">
        <v>156</v>
      </c>
      <c r="E44" s="35" t="s">
        <v>189</v>
      </c>
      <c r="F44" s="66">
        <v>7</v>
      </c>
      <c r="G44" s="66">
        <v>9</v>
      </c>
      <c r="H44" s="65">
        <v>2</v>
      </c>
      <c r="I44" s="65">
        <v>270</v>
      </c>
      <c r="J44" s="66">
        <f t="shared" si="30"/>
        <v>-5</v>
      </c>
      <c r="K44" s="66" t="s">
        <v>152</v>
      </c>
      <c r="L44" s="66">
        <f>I44*0.02</f>
        <v>5.4</v>
      </c>
      <c r="M44" s="66">
        <f>J44*2</f>
        <v>-10</v>
      </c>
      <c r="N44" s="66">
        <v>86</v>
      </c>
      <c r="O44" s="66">
        <v>92</v>
      </c>
      <c r="P44" s="9">
        <f>VLOOKUP(B:B,[3]Sheet3!$A$1:$B$65536,2,0)</f>
        <v>79</v>
      </c>
      <c r="Q44" s="9">
        <f>VLOOKUP(B:B,'[4]SQL Results'!$B$1:$AE$65536,30,0)</f>
        <v>4198</v>
      </c>
      <c r="R44" s="75">
        <f t="shared" si="31"/>
        <v>-7</v>
      </c>
      <c r="S44" s="75" t="s">
        <v>152</v>
      </c>
      <c r="T44" s="75">
        <f>Q44*0.03</f>
        <v>125.94</v>
      </c>
      <c r="U44" s="75">
        <f>R44*3</f>
        <v>-21</v>
      </c>
      <c r="V44" s="66">
        <v>289</v>
      </c>
      <c r="W44" s="66">
        <v>332</v>
      </c>
      <c r="X44" s="66">
        <f>VLOOKUP(B:B,[5]Sheet1!$A$1:$B$65536,2,0)</f>
        <v>166</v>
      </c>
      <c r="Y44" s="66">
        <f>VLOOKUP(B:B,[5]Sheet1!$A$1:$C$65536,3,0)</f>
        <v>3200.41</v>
      </c>
      <c r="Z44" s="66">
        <f>VLOOKUP(B:B,'[4]SQL Results'!$B$1:$AK$65536,36,0)</f>
        <v>34</v>
      </c>
      <c r="AA44" s="66">
        <f t="shared" si="23"/>
        <v>-106</v>
      </c>
      <c r="AB44" s="66" t="s">
        <v>152</v>
      </c>
      <c r="AC44" s="66">
        <f>Y44*0.05</f>
        <v>160.0205</v>
      </c>
      <c r="AD44" s="66">
        <f t="shared" si="32"/>
        <v>25</v>
      </c>
      <c r="AE44" s="66">
        <v>29</v>
      </c>
      <c r="AF44" s="66">
        <f>VLOOKUP(B:B,'[4]SQL Results'!$B$1:$AO$65536,40,0)</f>
        <v>443.6</v>
      </c>
      <c r="AG44" s="66">
        <f>VLOOKUP(B:B,'[4]SQL Results'!$B$1:$AP$65536,41,0)</f>
        <v>8</v>
      </c>
      <c r="AH44" s="66">
        <f>VLOOKUP(B:B,'[4]SQL Results'!$B$1:$Q$65536,16,0)</f>
        <v>22</v>
      </c>
      <c r="AI44" s="66">
        <f t="shared" si="24"/>
        <v>5</v>
      </c>
      <c r="AJ44" s="66" t="s">
        <v>12</v>
      </c>
      <c r="AK44" s="66">
        <f>AF44*0.05</f>
        <v>22.18</v>
      </c>
      <c r="AL44" s="66">
        <v>6</v>
      </c>
      <c r="AM44" s="66">
        <v>7</v>
      </c>
      <c r="AN44" s="66">
        <f>VLOOKUP(B:B,'[4]SQL Results'!$B$1:$V$65536,21,0)</f>
        <v>7</v>
      </c>
      <c r="AO44" s="66">
        <f t="shared" si="25"/>
        <v>1</v>
      </c>
      <c r="AP44" s="66" t="s">
        <v>12</v>
      </c>
      <c r="AQ44" s="66">
        <f>AN44*5</f>
        <v>35</v>
      </c>
      <c r="AR44" s="66">
        <v>3006</v>
      </c>
      <c r="AS44" s="66">
        <v>3360</v>
      </c>
      <c r="AT44" s="66">
        <f>VLOOKUP(B:B,'[4]SQL Results'!$B$1:$F$65536,5,0)</f>
        <v>696.5</v>
      </c>
      <c r="AU44" s="66">
        <f t="shared" si="26"/>
        <v>-2309.5</v>
      </c>
      <c r="AV44" s="66" t="s">
        <v>152</v>
      </c>
      <c r="AW44" s="66">
        <f t="shared" si="22"/>
        <v>27.86</v>
      </c>
      <c r="AX44" s="66">
        <v>38</v>
      </c>
      <c r="AY44" s="66">
        <v>46</v>
      </c>
      <c r="AZ44" s="81">
        <f>VLOOKUP(B:B,'[4]SQL Results'!$B$1:$K$65536,10,0)</f>
        <v>1858.91</v>
      </c>
      <c r="BA44" s="81">
        <f>VLOOKUP(B:B,'[4]SQL Results'!$B$1:$L$65536,11,0)</f>
        <v>70</v>
      </c>
      <c r="BB44" s="81">
        <f t="shared" si="27"/>
        <v>32</v>
      </c>
      <c r="BC44" s="81" t="s">
        <v>12</v>
      </c>
      <c r="BD44" s="81">
        <f>AZ44*0.05</f>
        <v>92.9455</v>
      </c>
      <c r="BE44" s="85">
        <f t="shared" si="28"/>
        <v>469</v>
      </c>
      <c r="BF44" s="85">
        <f t="shared" si="29"/>
        <v>-31</v>
      </c>
    </row>
    <row r="45" customHeight="1" spans="1:58">
      <c r="A45" s="15">
        <v>41</v>
      </c>
      <c r="B45" s="35">
        <v>740</v>
      </c>
      <c r="C45" s="35" t="s">
        <v>202</v>
      </c>
      <c r="D45" s="35" t="s">
        <v>193</v>
      </c>
      <c r="E45" s="35" t="s">
        <v>189</v>
      </c>
      <c r="F45" s="66">
        <v>6</v>
      </c>
      <c r="G45" s="66">
        <v>8</v>
      </c>
      <c r="H45" s="65">
        <v>0</v>
      </c>
      <c r="I45" s="65">
        <v>0</v>
      </c>
      <c r="J45" s="66">
        <f t="shared" si="30"/>
        <v>-6</v>
      </c>
      <c r="K45" s="66" t="s">
        <v>152</v>
      </c>
      <c r="L45" s="66">
        <f>I45*0.02</f>
        <v>0</v>
      </c>
      <c r="M45" s="66">
        <f>J45*2</f>
        <v>-12</v>
      </c>
      <c r="N45" s="66">
        <v>75</v>
      </c>
      <c r="O45" s="66">
        <v>77</v>
      </c>
      <c r="P45" s="9">
        <f>VLOOKUP(B:B,[3]Sheet3!$A$1:$B$65536,2,0)</f>
        <v>125</v>
      </c>
      <c r="Q45" s="9">
        <f>VLOOKUP(B:B,'[4]SQL Results'!$B$1:$AE$65536,30,0)</f>
        <v>6805.96</v>
      </c>
      <c r="R45" s="75">
        <f t="shared" si="31"/>
        <v>50</v>
      </c>
      <c r="S45" s="75" t="s">
        <v>12</v>
      </c>
      <c r="T45" s="75">
        <f>Q45*0.05</f>
        <v>340.298</v>
      </c>
      <c r="U45" s="75"/>
      <c r="V45" s="66">
        <v>79</v>
      </c>
      <c r="W45" s="66">
        <v>95</v>
      </c>
      <c r="X45" s="66">
        <f>VLOOKUP(B:B,[5]Sheet1!$A$1:$B$65536,2,0)</f>
        <v>96</v>
      </c>
      <c r="Y45" s="66">
        <f>VLOOKUP(B:B,[5]Sheet1!$A$1:$C$65536,3,0)</f>
        <v>1878.12</v>
      </c>
      <c r="Z45" s="66">
        <f>VLOOKUP(B:B,'[4]SQL Results'!$B$1:$AK$65536,36,0)</f>
        <v>37</v>
      </c>
      <c r="AA45" s="66">
        <f t="shared" si="23"/>
        <v>35.5</v>
      </c>
      <c r="AB45" s="66" t="s">
        <v>12</v>
      </c>
      <c r="AC45" s="66">
        <f>Y45*0.1</f>
        <v>187.812</v>
      </c>
      <c r="AD45" s="66">
        <f t="shared" si="32"/>
        <v>11</v>
      </c>
      <c r="AE45" s="66">
        <v>15</v>
      </c>
      <c r="AF45" s="66">
        <f>VLOOKUP(B:B,'[4]SQL Results'!$B$1:$AO$65536,40,0)</f>
        <v>65</v>
      </c>
      <c r="AG45" s="66">
        <f>VLOOKUP(B:B,'[4]SQL Results'!$B$1:$AP$65536,41,0)</f>
        <v>1</v>
      </c>
      <c r="AH45" s="66">
        <f>VLOOKUP(B:B,'[4]SQL Results'!$B$1:$Q$65536,16,0)</f>
        <v>1</v>
      </c>
      <c r="AI45" s="66">
        <f t="shared" si="24"/>
        <v>-9</v>
      </c>
      <c r="AJ45" s="66" t="s">
        <v>152</v>
      </c>
      <c r="AK45" s="66">
        <f>AF45*0.03</f>
        <v>1.95</v>
      </c>
      <c r="AL45" s="66">
        <v>3</v>
      </c>
      <c r="AM45" s="66">
        <v>4</v>
      </c>
      <c r="AN45" s="66">
        <f>VLOOKUP(B:B,'[4]SQL Results'!$B$1:$V$65536,21,0)</f>
        <v>4</v>
      </c>
      <c r="AO45" s="66">
        <f t="shared" si="25"/>
        <v>1</v>
      </c>
      <c r="AP45" s="66" t="s">
        <v>12</v>
      </c>
      <c r="AQ45" s="66">
        <f>AN45*5</f>
        <v>20</v>
      </c>
      <c r="AR45" s="66">
        <v>5506</v>
      </c>
      <c r="AS45" s="66">
        <v>6240</v>
      </c>
      <c r="AT45" s="66">
        <f>VLOOKUP(B:B,'[4]SQL Results'!$B$1:$F$65536,5,0)</f>
        <v>2704.99</v>
      </c>
      <c r="AU45" s="66">
        <f t="shared" si="26"/>
        <v>-2801.01</v>
      </c>
      <c r="AV45" s="66" t="s">
        <v>152</v>
      </c>
      <c r="AW45" s="66">
        <f t="shared" si="22"/>
        <v>108.1996</v>
      </c>
      <c r="AX45" s="66">
        <v>32</v>
      </c>
      <c r="AY45" s="66">
        <v>38</v>
      </c>
      <c r="AZ45" s="81">
        <f>VLOOKUP(B:B,'[4]SQL Results'!$B$1:$K$65536,10,0)</f>
        <v>825.27</v>
      </c>
      <c r="BA45" s="81">
        <f>VLOOKUP(B:B,'[4]SQL Results'!$B$1:$L$65536,11,0)</f>
        <v>30</v>
      </c>
      <c r="BB45" s="81">
        <f t="shared" si="27"/>
        <v>-2</v>
      </c>
      <c r="BC45" s="81" t="s">
        <v>152</v>
      </c>
      <c r="BD45" s="81">
        <f>AZ45*0.03</f>
        <v>24.7581</v>
      </c>
      <c r="BE45" s="85">
        <f t="shared" si="28"/>
        <v>683</v>
      </c>
      <c r="BF45" s="85">
        <f t="shared" si="29"/>
        <v>-12</v>
      </c>
    </row>
    <row r="46" customHeight="1" spans="1:58">
      <c r="A46" s="15">
        <v>42</v>
      </c>
      <c r="B46" s="35">
        <v>743</v>
      </c>
      <c r="C46" s="35" t="s">
        <v>203</v>
      </c>
      <c r="D46" s="35" t="s">
        <v>161</v>
      </c>
      <c r="E46" s="35" t="s">
        <v>189</v>
      </c>
      <c r="F46" s="66">
        <v>6</v>
      </c>
      <c r="G46" s="66">
        <v>8</v>
      </c>
      <c r="H46" s="65">
        <v>1</v>
      </c>
      <c r="I46" s="65">
        <v>135</v>
      </c>
      <c r="J46" s="66">
        <f t="shared" si="30"/>
        <v>-5</v>
      </c>
      <c r="K46" s="66" t="s">
        <v>152</v>
      </c>
      <c r="L46" s="66">
        <f>I46*0.02</f>
        <v>2.7</v>
      </c>
      <c r="M46" s="66">
        <f>J46*2</f>
        <v>-10</v>
      </c>
      <c r="N46" s="66">
        <v>78</v>
      </c>
      <c r="O46" s="66">
        <v>82</v>
      </c>
      <c r="P46" s="9">
        <f>VLOOKUP(B:B,[3]Sheet3!$A$1:$B$65536,2,0)</f>
        <v>99</v>
      </c>
      <c r="Q46" s="9">
        <f>VLOOKUP(B:B,'[4]SQL Results'!$B$1:$AE$65536,30,0)</f>
        <v>5575.02</v>
      </c>
      <c r="R46" s="75">
        <f t="shared" si="31"/>
        <v>21</v>
      </c>
      <c r="S46" s="75" t="s">
        <v>12</v>
      </c>
      <c r="T46" s="75">
        <f>Q46*0.05</f>
        <v>278.751</v>
      </c>
      <c r="U46" s="75"/>
      <c r="V46" s="66">
        <v>126</v>
      </c>
      <c r="W46" s="66">
        <v>151</v>
      </c>
      <c r="X46" s="66">
        <f>VLOOKUP(B:B,[5]Sheet1!$A$1:$B$65536,2,0)</f>
        <v>220</v>
      </c>
      <c r="Y46" s="66">
        <f>VLOOKUP(B:B,[5]Sheet1!$A$1:$C$65536,3,0)</f>
        <v>4289.83</v>
      </c>
      <c r="Z46" s="66">
        <f>VLOOKUP(B:B,'[4]SQL Results'!$B$1:$AK$65536,36,0)</f>
        <v>21</v>
      </c>
      <c r="AA46" s="66">
        <f t="shared" si="23"/>
        <v>104.5</v>
      </c>
      <c r="AB46" s="66" t="s">
        <v>12</v>
      </c>
      <c r="AC46" s="66">
        <f>Y46*0.1</f>
        <v>428.983</v>
      </c>
      <c r="AD46" s="66">
        <f t="shared" si="32"/>
        <v>17</v>
      </c>
      <c r="AE46" s="66">
        <v>21</v>
      </c>
      <c r="AF46" s="66">
        <f>VLOOKUP(B:B,'[4]SQL Results'!$B$1:$AO$65536,40,0)</f>
        <v>494.8</v>
      </c>
      <c r="AG46" s="66">
        <f>VLOOKUP(B:B,'[4]SQL Results'!$B$1:$AP$65536,41,0)</f>
        <v>12</v>
      </c>
      <c r="AH46" s="66">
        <f>VLOOKUP(B:B,'[4]SQL Results'!$B$1:$Q$65536,16,0)</f>
        <v>2</v>
      </c>
      <c r="AI46" s="66">
        <f t="shared" si="24"/>
        <v>-3</v>
      </c>
      <c r="AJ46" s="66" t="s">
        <v>152</v>
      </c>
      <c r="AK46" s="66">
        <f>AF46*0.03</f>
        <v>14.844</v>
      </c>
      <c r="AL46" s="66">
        <v>5</v>
      </c>
      <c r="AM46" s="66">
        <v>6</v>
      </c>
      <c r="AN46" s="66">
        <f>VLOOKUP(B:B,'[4]SQL Results'!$B$1:$V$65536,21,0)</f>
        <v>3</v>
      </c>
      <c r="AO46" s="66">
        <f t="shared" si="25"/>
        <v>-2</v>
      </c>
      <c r="AP46" s="66" t="s">
        <v>152</v>
      </c>
      <c r="AQ46" s="66"/>
      <c r="AR46" s="66">
        <v>1307</v>
      </c>
      <c r="AS46" s="66">
        <v>1568</v>
      </c>
      <c r="AT46" s="66">
        <f>VLOOKUP(B:B,'[4]SQL Results'!$B$1:$F$65536,5,0)</f>
        <v>1055.93</v>
      </c>
      <c r="AU46" s="66">
        <f t="shared" si="26"/>
        <v>-251.07</v>
      </c>
      <c r="AV46" s="66" t="s">
        <v>152</v>
      </c>
      <c r="AW46" s="66">
        <f t="shared" si="22"/>
        <v>42.2372</v>
      </c>
      <c r="AX46" s="66">
        <v>33</v>
      </c>
      <c r="AY46" s="66">
        <v>40</v>
      </c>
      <c r="AZ46" s="81">
        <f>VLOOKUP(B:B,'[4]SQL Results'!$B$1:$K$65536,10,0)</f>
        <v>894.37</v>
      </c>
      <c r="BA46" s="81">
        <f>VLOOKUP(B:B,'[4]SQL Results'!$B$1:$L$65536,11,0)</f>
        <v>34</v>
      </c>
      <c r="BB46" s="81">
        <f t="shared" si="27"/>
        <v>1</v>
      </c>
      <c r="BC46" s="81" t="s">
        <v>11</v>
      </c>
      <c r="BD46" s="81">
        <f>AZ46*0.04</f>
        <v>35.7748</v>
      </c>
      <c r="BE46" s="85">
        <f t="shared" si="28"/>
        <v>803</v>
      </c>
      <c r="BF46" s="85">
        <f t="shared" si="29"/>
        <v>-10</v>
      </c>
    </row>
    <row r="47" customHeight="1" spans="1:58">
      <c r="A47" s="15">
        <v>43</v>
      </c>
      <c r="B47" s="35">
        <v>733</v>
      </c>
      <c r="C47" s="35" t="s">
        <v>204</v>
      </c>
      <c r="D47" s="35" t="s">
        <v>193</v>
      </c>
      <c r="E47" s="35" t="s">
        <v>189</v>
      </c>
      <c r="F47" s="66">
        <v>6</v>
      </c>
      <c r="G47" s="66">
        <v>8</v>
      </c>
      <c r="H47" s="65">
        <v>0</v>
      </c>
      <c r="I47" s="65">
        <v>0</v>
      </c>
      <c r="J47" s="66">
        <f t="shared" si="30"/>
        <v>-6</v>
      </c>
      <c r="K47" s="66" t="s">
        <v>152</v>
      </c>
      <c r="L47" s="66">
        <f>I47*0.02</f>
        <v>0</v>
      </c>
      <c r="M47" s="66">
        <f>J47*2</f>
        <v>-12</v>
      </c>
      <c r="N47" s="66">
        <v>70</v>
      </c>
      <c r="O47" s="66">
        <v>72</v>
      </c>
      <c r="P47" s="9">
        <f>VLOOKUP(B:B,[3]Sheet3!$A$1:$B$65536,2,0)</f>
        <v>53</v>
      </c>
      <c r="Q47" s="9">
        <f>VLOOKUP(B:B,'[4]SQL Results'!$B$1:$AE$65536,30,0)</f>
        <v>2871.37</v>
      </c>
      <c r="R47" s="75">
        <f t="shared" si="31"/>
        <v>-17</v>
      </c>
      <c r="S47" s="75" t="s">
        <v>152</v>
      </c>
      <c r="T47" s="75">
        <f>Q47*0.03</f>
        <v>86.1411</v>
      </c>
      <c r="U47" s="75">
        <f>R47*3</f>
        <v>-51</v>
      </c>
      <c r="V47" s="66">
        <v>79</v>
      </c>
      <c r="W47" s="66">
        <v>95</v>
      </c>
      <c r="X47" s="66">
        <f>VLOOKUP(B:B,[5]Sheet1!$A$1:$B$65536,2,0)</f>
        <v>167</v>
      </c>
      <c r="Y47" s="66">
        <f>VLOOKUP(B:B,[5]Sheet1!$A$1:$C$65536,3,0)</f>
        <v>2939.63</v>
      </c>
      <c r="Z47" s="66">
        <f>VLOOKUP(B:B,'[4]SQL Results'!$B$1:$AK$65536,36,0)</f>
        <v>23</v>
      </c>
      <c r="AA47" s="66">
        <f t="shared" si="23"/>
        <v>99.5</v>
      </c>
      <c r="AB47" s="66" t="s">
        <v>12</v>
      </c>
      <c r="AC47" s="66">
        <f>Y47*0.1</f>
        <v>293.963</v>
      </c>
      <c r="AD47" s="66">
        <f t="shared" si="32"/>
        <v>11</v>
      </c>
      <c r="AE47" s="66">
        <v>15</v>
      </c>
      <c r="AF47" s="66">
        <f>VLOOKUP(B:B,'[4]SQL Results'!$B$1:$AO$65536,40,0)</f>
        <v>257.05</v>
      </c>
      <c r="AG47" s="66">
        <f>VLOOKUP(B:B,'[4]SQL Results'!$B$1:$AP$65536,41,0)</f>
        <v>7</v>
      </c>
      <c r="AH47" s="66">
        <f>VLOOKUP(B:B,'[4]SQL Results'!$B$1:$Q$65536,16,0)</f>
        <v>12</v>
      </c>
      <c r="AI47" s="66">
        <f t="shared" si="24"/>
        <v>8</v>
      </c>
      <c r="AJ47" s="66" t="s">
        <v>12</v>
      </c>
      <c r="AK47" s="66">
        <f>AF47*0.05</f>
        <v>12.8525</v>
      </c>
      <c r="AL47" s="66">
        <v>3</v>
      </c>
      <c r="AM47" s="66">
        <v>4</v>
      </c>
      <c r="AN47" s="66">
        <f>VLOOKUP(B:B,'[4]SQL Results'!$B$1:$V$65536,21,0)</f>
        <v>2</v>
      </c>
      <c r="AO47" s="66">
        <f t="shared" si="25"/>
        <v>-1</v>
      </c>
      <c r="AP47" s="66" t="s">
        <v>152</v>
      </c>
      <c r="AQ47" s="66"/>
      <c r="AR47" s="66">
        <v>1806</v>
      </c>
      <c r="AS47" s="66">
        <v>2167</v>
      </c>
      <c r="AT47" s="66">
        <f>VLOOKUP(B:B,'[4]SQL Results'!$B$1:$F$65536,5,0)</f>
        <v>901.52</v>
      </c>
      <c r="AU47" s="66">
        <f t="shared" si="26"/>
        <v>-904.48</v>
      </c>
      <c r="AV47" s="66" t="s">
        <v>152</v>
      </c>
      <c r="AW47" s="66">
        <f t="shared" si="22"/>
        <v>36.0608</v>
      </c>
      <c r="AX47" s="66">
        <v>28</v>
      </c>
      <c r="AY47" s="66">
        <v>34</v>
      </c>
      <c r="AZ47" s="81">
        <f>VLOOKUP(B:B,'[4]SQL Results'!$B$1:$K$65536,10,0)</f>
        <v>395.77</v>
      </c>
      <c r="BA47" s="81">
        <f>VLOOKUP(B:B,'[4]SQL Results'!$B$1:$L$65536,11,0)</f>
        <v>15</v>
      </c>
      <c r="BB47" s="81">
        <f t="shared" si="27"/>
        <v>-13</v>
      </c>
      <c r="BC47" s="81" t="s">
        <v>152</v>
      </c>
      <c r="BD47" s="81">
        <f>AZ47*0.03</f>
        <v>11.8731</v>
      </c>
      <c r="BE47" s="85">
        <f t="shared" si="28"/>
        <v>441</v>
      </c>
      <c r="BF47" s="85">
        <f t="shared" si="29"/>
        <v>-63</v>
      </c>
    </row>
    <row r="48" customHeight="1" spans="1:58">
      <c r="A48" s="15">
        <v>44</v>
      </c>
      <c r="B48" s="35">
        <v>750</v>
      </c>
      <c r="C48" s="35" t="s">
        <v>205</v>
      </c>
      <c r="D48" s="35" t="s">
        <v>159</v>
      </c>
      <c r="E48" s="35" t="s">
        <v>189</v>
      </c>
      <c r="F48" s="66">
        <v>9</v>
      </c>
      <c r="G48" s="66">
        <v>12</v>
      </c>
      <c r="H48" s="65">
        <v>18</v>
      </c>
      <c r="I48" s="65">
        <v>2299.99</v>
      </c>
      <c r="J48" s="66">
        <f t="shared" si="30"/>
        <v>9</v>
      </c>
      <c r="K48" s="66" t="s">
        <v>12</v>
      </c>
      <c r="L48" s="66">
        <f>I48*0.04</f>
        <v>91.9996</v>
      </c>
      <c r="M48" s="66"/>
      <c r="N48" s="66">
        <v>192</v>
      </c>
      <c r="O48" s="66">
        <v>218</v>
      </c>
      <c r="P48" s="9">
        <f>VLOOKUP(B:B,[3]Sheet3!$A$1:$B$65536,2,0)</f>
        <v>255</v>
      </c>
      <c r="Q48" s="9">
        <f>VLOOKUP(B:B,'[4]SQL Results'!$B$1:$AE$65536,30,0)</f>
        <v>14372.01</v>
      </c>
      <c r="R48" s="75">
        <f t="shared" si="31"/>
        <v>63</v>
      </c>
      <c r="S48" s="75" t="s">
        <v>12</v>
      </c>
      <c r="T48" s="75">
        <f>Q48*0.05</f>
        <v>718.6005</v>
      </c>
      <c r="U48" s="75"/>
      <c r="V48" s="66">
        <v>232</v>
      </c>
      <c r="W48" s="66">
        <v>278</v>
      </c>
      <c r="X48" s="66">
        <f>VLOOKUP(B:B,[5]Sheet1!$A$1:$B$65536,2,0)</f>
        <v>603</v>
      </c>
      <c r="Y48" s="66">
        <f>VLOOKUP(B:B,[5]Sheet1!$A$1:$C$65536,3,0)</f>
        <v>10470.39</v>
      </c>
      <c r="Z48" s="66">
        <f>VLOOKUP(B:B,'[4]SQL Results'!$B$1:$AK$65536,36,0)</f>
        <v>148</v>
      </c>
      <c r="AA48" s="66">
        <f t="shared" si="23"/>
        <v>445</v>
      </c>
      <c r="AB48" s="66" t="s">
        <v>12</v>
      </c>
      <c r="AC48" s="66">
        <f>Y48*0.1</f>
        <v>1047.039</v>
      </c>
      <c r="AD48" s="66">
        <f t="shared" si="32"/>
        <v>109</v>
      </c>
      <c r="AE48" s="66">
        <v>113</v>
      </c>
      <c r="AF48" s="66">
        <f>VLOOKUP(B:B,'[4]SQL Results'!$B$1:$AO$65536,40,0)</f>
        <v>641</v>
      </c>
      <c r="AG48" s="66">
        <f>VLOOKUP(B:B,'[4]SQL Results'!$B$1:$AP$65536,41,0)</f>
        <v>15</v>
      </c>
      <c r="AH48" s="66">
        <f>VLOOKUP(B:B,'[4]SQL Results'!$B$1:$Q$65536,16,0)</f>
        <v>31</v>
      </c>
      <c r="AI48" s="66">
        <f t="shared" si="24"/>
        <v>-63</v>
      </c>
      <c r="AJ48" s="66" t="s">
        <v>152</v>
      </c>
      <c r="AK48" s="66">
        <f>AF48*0.03</f>
        <v>19.23</v>
      </c>
      <c r="AL48" s="66">
        <v>17</v>
      </c>
      <c r="AM48" s="66">
        <v>20</v>
      </c>
      <c r="AN48" s="66">
        <f>VLOOKUP(B:B,'[4]SQL Results'!$B$1:$V$65536,21,0)</f>
        <v>12</v>
      </c>
      <c r="AO48" s="66">
        <f t="shared" si="25"/>
        <v>-5</v>
      </c>
      <c r="AP48" s="66" t="s">
        <v>152</v>
      </c>
      <c r="AQ48" s="66"/>
      <c r="AR48" s="66">
        <v>5600</v>
      </c>
      <c r="AS48" s="66">
        <v>6720</v>
      </c>
      <c r="AT48" s="66">
        <f>VLOOKUP(B:B,'[4]SQL Results'!$B$1:$F$65536,5,0)</f>
        <v>3811.33</v>
      </c>
      <c r="AU48" s="66">
        <f t="shared" si="26"/>
        <v>-1788.67</v>
      </c>
      <c r="AV48" s="66" t="s">
        <v>152</v>
      </c>
      <c r="AW48" s="66">
        <f t="shared" si="22"/>
        <v>152.4532</v>
      </c>
      <c r="AX48" s="66">
        <v>359</v>
      </c>
      <c r="AY48" s="66">
        <v>395</v>
      </c>
      <c r="AZ48" s="81">
        <f>VLOOKUP(B:B,'[4]SQL Results'!$B$1:$K$65536,10,0)</f>
        <v>9723.21</v>
      </c>
      <c r="BA48" s="81">
        <f>VLOOKUP(B:B,'[4]SQL Results'!$B$1:$L$65536,11,0)</f>
        <v>359</v>
      </c>
      <c r="BB48" s="81">
        <f t="shared" si="27"/>
        <v>0</v>
      </c>
      <c r="BC48" s="81" t="s">
        <v>11</v>
      </c>
      <c r="BD48" s="81">
        <f>AZ48*0.04</f>
        <v>388.9284</v>
      </c>
      <c r="BE48" s="85">
        <f t="shared" si="28"/>
        <v>2418</v>
      </c>
      <c r="BF48" s="85">
        <f t="shared" si="29"/>
        <v>0</v>
      </c>
    </row>
    <row r="49" customHeight="1" spans="1:58">
      <c r="A49" s="15">
        <v>45</v>
      </c>
      <c r="B49" s="35">
        <v>753</v>
      </c>
      <c r="C49" s="35" t="s">
        <v>206</v>
      </c>
      <c r="D49" s="35" t="s">
        <v>193</v>
      </c>
      <c r="E49" s="35" t="s">
        <v>189</v>
      </c>
      <c r="F49" s="66">
        <v>6</v>
      </c>
      <c r="G49" s="66">
        <v>8</v>
      </c>
      <c r="H49" s="65">
        <v>2</v>
      </c>
      <c r="I49" s="65">
        <v>270</v>
      </c>
      <c r="J49" s="66">
        <f t="shared" si="30"/>
        <v>-4</v>
      </c>
      <c r="K49" s="66" t="s">
        <v>152</v>
      </c>
      <c r="L49" s="66">
        <f>I49*0.02</f>
        <v>5.4</v>
      </c>
      <c r="M49" s="66">
        <f>J49*2</f>
        <v>-8</v>
      </c>
      <c r="N49" s="66">
        <v>70</v>
      </c>
      <c r="O49" s="66">
        <v>72</v>
      </c>
      <c r="P49" s="9">
        <f>VLOOKUP(B:B,[3]Sheet3!$A$1:$B$65536,2,0)</f>
        <v>20</v>
      </c>
      <c r="Q49" s="9">
        <f>VLOOKUP(B:B,'[4]SQL Results'!$B$1:$AE$65536,30,0)</f>
        <v>1229.78</v>
      </c>
      <c r="R49" s="75">
        <f t="shared" si="31"/>
        <v>-50</v>
      </c>
      <c r="S49" s="75" t="s">
        <v>152</v>
      </c>
      <c r="T49" s="75">
        <f>Q49*0.03</f>
        <v>36.8934</v>
      </c>
      <c r="U49" s="75">
        <f>R49*3</f>
        <v>-150</v>
      </c>
      <c r="V49" s="66">
        <v>79</v>
      </c>
      <c r="W49" s="66">
        <v>95</v>
      </c>
      <c r="X49" s="66">
        <f>VLOOKUP(B:B,[5]Sheet1!$A$1:$B$65536,2,0)</f>
        <v>38</v>
      </c>
      <c r="Y49" s="66">
        <f>VLOOKUP(B:B,[5]Sheet1!$A$1:$C$65536,3,0)</f>
        <v>736.32</v>
      </c>
      <c r="Z49" s="66">
        <f>VLOOKUP(B:B,'[4]SQL Results'!$B$1:$AK$65536,36,0)</f>
        <v>20</v>
      </c>
      <c r="AA49" s="66">
        <f t="shared" si="23"/>
        <v>-31</v>
      </c>
      <c r="AB49" s="66" t="s">
        <v>152</v>
      </c>
      <c r="AC49" s="66">
        <f>Y49*0.05</f>
        <v>36.816</v>
      </c>
      <c r="AD49" s="66">
        <f t="shared" si="32"/>
        <v>11</v>
      </c>
      <c r="AE49" s="66">
        <v>15</v>
      </c>
      <c r="AF49" s="66">
        <f>VLOOKUP(B:B,'[4]SQL Results'!$B$1:$AO$65536,40,0)</f>
        <v>78</v>
      </c>
      <c r="AG49" s="66">
        <f>VLOOKUP(B:B,'[4]SQL Results'!$B$1:$AP$65536,41,0)</f>
        <v>2</v>
      </c>
      <c r="AH49" s="66">
        <f>VLOOKUP(B:B,'[4]SQL Results'!$B$1:$Q$65536,16,0)</f>
        <v>8</v>
      </c>
      <c r="AI49" s="66">
        <f t="shared" si="24"/>
        <v>-1</v>
      </c>
      <c r="AJ49" s="66" t="s">
        <v>152</v>
      </c>
      <c r="AK49" s="66">
        <f>AF49*0.03</f>
        <v>2.34</v>
      </c>
      <c r="AL49" s="66">
        <v>3</v>
      </c>
      <c r="AM49" s="66">
        <v>4</v>
      </c>
      <c r="AN49" s="66">
        <v>0</v>
      </c>
      <c r="AO49" s="66">
        <f t="shared" si="25"/>
        <v>-3</v>
      </c>
      <c r="AP49" s="66" t="s">
        <v>152</v>
      </c>
      <c r="AQ49" s="66"/>
      <c r="AR49" s="66">
        <v>1307</v>
      </c>
      <c r="AS49" s="66">
        <v>1568</v>
      </c>
      <c r="AT49" s="66">
        <f>VLOOKUP(B:B,'[4]SQL Results'!$B$1:$F$65536,5,0)</f>
        <v>540.5</v>
      </c>
      <c r="AU49" s="66">
        <f t="shared" si="26"/>
        <v>-766.5</v>
      </c>
      <c r="AV49" s="66" t="s">
        <v>152</v>
      </c>
      <c r="AW49" s="66">
        <f t="shared" si="22"/>
        <v>21.62</v>
      </c>
      <c r="AX49" s="66">
        <v>28</v>
      </c>
      <c r="AY49" s="66">
        <v>34</v>
      </c>
      <c r="AZ49" s="81">
        <f>VLOOKUP(B:B,'[4]SQL Results'!$B$1:$K$65536,10,0)</f>
        <v>289.65</v>
      </c>
      <c r="BA49" s="81">
        <f>VLOOKUP(B:B,'[4]SQL Results'!$B$1:$L$65536,11,0)</f>
        <v>11</v>
      </c>
      <c r="BB49" s="81">
        <f t="shared" si="27"/>
        <v>-17</v>
      </c>
      <c r="BC49" s="81" t="s">
        <v>152</v>
      </c>
      <c r="BD49" s="81">
        <f>AZ49*0.03</f>
        <v>8.6895</v>
      </c>
      <c r="BE49" s="85">
        <f t="shared" si="28"/>
        <v>112</v>
      </c>
      <c r="BF49" s="85">
        <f t="shared" si="29"/>
        <v>-158</v>
      </c>
    </row>
    <row r="50" customHeight="1" spans="1:58">
      <c r="A50" s="15">
        <v>46</v>
      </c>
      <c r="B50" s="35">
        <v>103639</v>
      </c>
      <c r="C50" s="35" t="s">
        <v>207</v>
      </c>
      <c r="D50" s="35" t="s">
        <v>161</v>
      </c>
      <c r="E50" s="35" t="s">
        <v>189</v>
      </c>
      <c r="F50" s="66">
        <v>6</v>
      </c>
      <c r="G50" s="66">
        <v>8</v>
      </c>
      <c r="H50" s="65">
        <v>6</v>
      </c>
      <c r="I50" s="65">
        <v>751.6</v>
      </c>
      <c r="J50" s="66">
        <f t="shared" si="30"/>
        <v>0</v>
      </c>
      <c r="K50" s="66" t="s">
        <v>11</v>
      </c>
      <c r="L50" s="66">
        <f>I50*0.03</f>
        <v>22.548</v>
      </c>
      <c r="M50" s="66"/>
      <c r="N50" s="66">
        <v>78</v>
      </c>
      <c r="O50" s="66">
        <v>82</v>
      </c>
      <c r="P50" s="9">
        <f>VLOOKUP(B:B,[3]Sheet3!$A$1:$B$65536,2,0)</f>
        <v>80</v>
      </c>
      <c r="Q50" s="9">
        <f>VLOOKUP(B:B,'[4]SQL Results'!$B$1:$AE$65536,30,0)</f>
        <v>4389.47</v>
      </c>
      <c r="R50" s="75">
        <f t="shared" si="31"/>
        <v>2</v>
      </c>
      <c r="S50" s="75" t="s">
        <v>11</v>
      </c>
      <c r="T50" s="75">
        <f>Q50*0.04</f>
        <v>175.5788</v>
      </c>
      <c r="U50" s="75"/>
      <c r="V50" s="66">
        <v>86</v>
      </c>
      <c r="W50" s="66">
        <v>103</v>
      </c>
      <c r="X50" s="66">
        <f>VLOOKUP(B:B,[5]Sheet1!$A$1:$B$65536,2,0)</f>
        <v>181</v>
      </c>
      <c r="Y50" s="66">
        <f>VLOOKUP(B:B,[5]Sheet1!$A$1:$C$65536,3,0)</f>
        <v>3545.83</v>
      </c>
      <c r="Z50" s="66">
        <f>VLOOKUP(B:B,'[4]SQL Results'!$B$1:$AK$65536,36,0)</f>
        <v>24</v>
      </c>
      <c r="AA50" s="66">
        <f t="shared" si="23"/>
        <v>107</v>
      </c>
      <c r="AB50" s="66" t="s">
        <v>12</v>
      </c>
      <c r="AC50" s="66">
        <f>Y50*0.1</f>
        <v>354.583</v>
      </c>
      <c r="AD50" s="66">
        <f t="shared" si="32"/>
        <v>17</v>
      </c>
      <c r="AE50" s="66">
        <v>21</v>
      </c>
      <c r="AF50" s="66">
        <f>VLOOKUP(B:B,'[4]SQL Results'!$B$1:$AO$65536,40,0)</f>
        <v>66.3</v>
      </c>
      <c r="AG50" s="66">
        <f>VLOOKUP(B:B,'[4]SQL Results'!$B$1:$AP$65536,41,0)</f>
        <v>2</v>
      </c>
      <c r="AH50" s="66">
        <f>VLOOKUP(B:B,'[4]SQL Results'!$B$1:$Q$65536,16,0)</f>
        <v>2</v>
      </c>
      <c r="AI50" s="66">
        <f t="shared" si="24"/>
        <v>-13</v>
      </c>
      <c r="AJ50" s="66" t="s">
        <v>152</v>
      </c>
      <c r="AK50" s="66">
        <f>AF50*0.03</f>
        <v>1.989</v>
      </c>
      <c r="AL50" s="66">
        <v>5</v>
      </c>
      <c r="AM50" s="66">
        <v>6</v>
      </c>
      <c r="AN50" s="66">
        <f>VLOOKUP(B:B,'[4]SQL Results'!$B$1:$V$65536,21,0)</f>
        <v>2</v>
      </c>
      <c r="AO50" s="66">
        <f t="shared" si="25"/>
        <v>-3</v>
      </c>
      <c r="AP50" s="66" t="s">
        <v>152</v>
      </c>
      <c r="AQ50" s="66"/>
      <c r="AR50" s="66">
        <v>3006</v>
      </c>
      <c r="AS50" s="66">
        <v>3360</v>
      </c>
      <c r="AT50" s="66">
        <f>VLOOKUP(B:B,'[4]SQL Results'!$B$1:$F$65536,5,0)</f>
        <v>1201.1</v>
      </c>
      <c r="AU50" s="66">
        <f t="shared" si="26"/>
        <v>-1804.9</v>
      </c>
      <c r="AV50" s="66" t="s">
        <v>152</v>
      </c>
      <c r="AW50" s="66">
        <f t="shared" si="22"/>
        <v>48.044</v>
      </c>
      <c r="AX50" s="66">
        <v>66</v>
      </c>
      <c r="AY50" s="66">
        <v>76</v>
      </c>
      <c r="AZ50" s="81">
        <f>VLOOKUP(B:B,'[4]SQL Results'!$B$1:$K$65536,10,0)</f>
        <v>2109.7</v>
      </c>
      <c r="BA50" s="81">
        <f>VLOOKUP(B:B,'[4]SQL Results'!$B$1:$L$65536,11,0)</f>
        <v>79</v>
      </c>
      <c r="BB50" s="81">
        <f t="shared" si="27"/>
        <v>13</v>
      </c>
      <c r="BC50" s="81" t="s">
        <v>12</v>
      </c>
      <c r="BD50" s="81">
        <f>AZ50*0.05</f>
        <v>105.485</v>
      </c>
      <c r="BE50" s="85">
        <f t="shared" si="28"/>
        <v>708</v>
      </c>
      <c r="BF50" s="85">
        <f t="shared" si="29"/>
        <v>0</v>
      </c>
    </row>
    <row r="51" customHeight="1" spans="1:58">
      <c r="A51" s="15">
        <v>47</v>
      </c>
      <c r="B51" s="35">
        <v>104430</v>
      </c>
      <c r="C51" s="35" t="s">
        <v>208</v>
      </c>
      <c r="D51" s="35" t="s">
        <v>154</v>
      </c>
      <c r="E51" s="35" t="s">
        <v>189</v>
      </c>
      <c r="F51" s="66">
        <v>6</v>
      </c>
      <c r="G51" s="66">
        <v>8</v>
      </c>
      <c r="H51" s="65">
        <v>0</v>
      </c>
      <c r="I51" s="65">
        <v>0</v>
      </c>
      <c r="J51" s="66">
        <f t="shared" si="30"/>
        <v>-6</v>
      </c>
      <c r="K51" s="66" t="s">
        <v>152</v>
      </c>
      <c r="L51" s="66">
        <f>I51*0.02</f>
        <v>0</v>
      </c>
      <c r="M51" s="66">
        <f>J51*2</f>
        <v>-12</v>
      </c>
      <c r="N51" s="66">
        <v>53</v>
      </c>
      <c r="O51" s="66">
        <v>51</v>
      </c>
      <c r="P51" s="9">
        <f>VLOOKUP(B:B,[3]Sheet3!$A$1:$B$65536,2,0)</f>
        <v>45</v>
      </c>
      <c r="Q51" s="9">
        <f>VLOOKUP(B:B,'[4]SQL Results'!$B$1:$AE$65536,30,0)</f>
        <v>2683</v>
      </c>
      <c r="R51" s="75">
        <f t="shared" si="31"/>
        <v>-8</v>
      </c>
      <c r="S51" s="75" t="s">
        <v>152</v>
      </c>
      <c r="T51" s="75">
        <f>Q51*0.03</f>
        <v>80.49</v>
      </c>
      <c r="U51" s="75">
        <f>R51*3</f>
        <v>-24</v>
      </c>
      <c r="V51" s="66">
        <v>60</v>
      </c>
      <c r="W51" s="66">
        <v>72</v>
      </c>
      <c r="X51" s="66">
        <f>VLOOKUP(B:B,[5]Sheet1!$A$1:$B$65536,2,0)</f>
        <v>37</v>
      </c>
      <c r="Y51" s="66">
        <f>VLOOKUP(B:B,[5]Sheet1!$A$1:$C$65536,3,0)</f>
        <v>696.12</v>
      </c>
      <c r="Z51" s="66">
        <f>VLOOKUP(B:B,'[4]SQL Results'!$B$1:$AK$65536,36,0)</f>
        <v>17</v>
      </c>
      <c r="AA51" s="66">
        <f t="shared" si="23"/>
        <v>-14.5</v>
      </c>
      <c r="AB51" s="66" t="s">
        <v>152</v>
      </c>
      <c r="AC51" s="66">
        <f>Y51*0.05</f>
        <v>34.806</v>
      </c>
      <c r="AD51" s="66">
        <f t="shared" si="32"/>
        <v>11</v>
      </c>
      <c r="AE51" s="66">
        <v>15</v>
      </c>
      <c r="AF51" s="66">
        <f>VLOOKUP(B:B,'[4]SQL Results'!$B$1:$AO$65536,40,0)</f>
        <v>95.42</v>
      </c>
      <c r="AG51" s="66">
        <f>VLOOKUP(B:B,'[4]SQL Results'!$B$1:$AP$65536,41,0)</f>
        <v>2</v>
      </c>
      <c r="AH51" s="66">
        <f>VLOOKUP(B:B,'[4]SQL Results'!$B$1:$Q$65536,16,0)</f>
        <v>10</v>
      </c>
      <c r="AI51" s="66">
        <f t="shared" si="24"/>
        <v>1</v>
      </c>
      <c r="AJ51" s="66" t="s">
        <v>11</v>
      </c>
      <c r="AK51" s="66">
        <f>AF51*0.04</f>
        <v>3.8168</v>
      </c>
      <c r="AL51" s="66">
        <v>2</v>
      </c>
      <c r="AM51" s="66">
        <v>2</v>
      </c>
      <c r="AN51" s="66">
        <f>VLOOKUP(B:B,'[4]SQL Results'!$B$1:$V$65536,21,0)</f>
        <v>1</v>
      </c>
      <c r="AO51" s="66">
        <f t="shared" si="25"/>
        <v>-1</v>
      </c>
      <c r="AP51" s="66" t="s">
        <v>152</v>
      </c>
      <c r="AQ51" s="66"/>
      <c r="AR51" s="66">
        <v>1006</v>
      </c>
      <c r="AS51" s="66">
        <v>1207</v>
      </c>
      <c r="AT51" s="66">
        <f>VLOOKUP(B:B,'[4]SQL Results'!$B$1:$F$65536,5,0)</f>
        <v>264.26</v>
      </c>
      <c r="AU51" s="66">
        <f t="shared" si="26"/>
        <v>-741.74</v>
      </c>
      <c r="AV51" s="66" t="s">
        <v>152</v>
      </c>
      <c r="AW51" s="66">
        <f t="shared" si="22"/>
        <v>10.5704</v>
      </c>
      <c r="AX51" s="66">
        <v>28</v>
      </c>
      <c r="AY51" s="66">
        <v>34</v>
      </c>
      <c r="AZ51" s="81">
        <f>VLOOKUP(B:B,'[4]SQL Results'!$B$1:$K$65536,10,0)</f>
        <v>355.09</v>
      </c>
      <c r="BA51" s="81">
        <f>VLOOKUP(B:B,'[4]SQL Results'!$B$1:$L$65536,11,0)</f>
        <v>16</v>
      </c>
      <c r="BB51" s="81">
        <f t="shared" si="27"/>
        <v>-12</v>
      </c>
      <c r="BC51" s="81" t="s">
        <v>152</v>
      </c>
      <c r="BD51" s="81">
        <f>AZ51*0.03</f>
        <v>10.6527</v>
      </c>
      <c r="BE51" s="85">
        <f t="shared" si="28"/>
        <v>140</v>
      </c>
      <c r="BF51" s="85">
        <f t="shared" si="29"/>
        <v>-36</v>
      </c>
    </row>
    <row r="52" customHeight="1" spans="1:58">
      <c r="A52" s="15">
        <v>48</v>
      </c>
      <c r="B52" s="35">
        <v>105396</v>
      </c>
      <c r="C52" s="70" t="s">
        <v>209</v>
      </c>
      <c r="D52" s="35" t="s">
        <v>154</v>
      </c>
      <c r="E52" s="35" t="s">
        <v>189</v>
      </c>
      <c r="F52" s="66">
        <v>6</v>
      </c>
      <c r="G52" s="66">
        <v>8</v>
      </c>
      <c r="H52" s="65">
        <v>2</v>
      </c>
      <c r="I52" s="65">
        <v>270</v>
      </c>
      <c r="J52" s="66">
        <f t="shared" si="30"/>
        <v>-4</v>
      </c>
      <c r="K52" s="66" t="s">
        <v>152</v>
      </c>
      <c r="L52" s="66">
        <f>I52*0.02</f>
        <v>5.4</v>
      </c>
      <c r="M52" s="66">
        <f>J52*2</f>
        <v>-8</v>
      </c>
      <c r="N52" s="66">
        <v>53</v>
      </c>
      <c r="O52" s="66">
        <v>51</v>
      </c>
      <c r="P52" s="9">
        <f>VLOOKUP(B:B,[3]Sheet3!$A$1:$B$65536,2,0)</f>
        <v>15</v>
      </c>
      <c r="Q52" s="9">
        <f>VLOOKUP(B:B,'[4]SQL Results'!$B$1:$AE$65536,30,0)</f>
        <v>824</v>
      </c>
      <c r="R52" s="75">
        <f t="shared" si="31"/>
        <v>-38</v>
      </c>
      <c r="S52" s="75" t="s">
        <v>152</v>
      </c>
      <c r="T52" s="75">
        <f>Q52*0.03</f>
        <v>24.72</v>
      </c>
      <c r="U52" s="75">
        <f>R52*3</f>
        <v>-114</v>
      </c>
      <c r="V52" s="66">
        <v>79</v>
      </c>
      <c r="W52" s="66">
        <v>95</v>
      </c>
      <c r="X52" s="66">
        <f>VLOOKUP(B:B,[5]Sheet1!$A$1:$B$65536,2,0)</f>
        <v>58</v>
      </c>
      <c r="Y52" s="66">
        <f>VLOOKUP(B:B,[5]Sheet1!$A$1:$C$65536,3,0)</f>
        <v>1106.11</v>
      </c>
      <c r="Z52" s="66">
        <f>VLOOKUP(B:B,'[4]SQL Results'!$B$1:$AK$65536,36,0)</f>
        <v>15</v>
      </c>
      <c r="AA52" s="66">
        <f t="shared" si="23"/>
        <v>-13.5</v>
      </c>
      <c r="AB52" s="66" t="s">
        <v>152</v>
      </c>
      <c r="AC52" s="66">
        <f>Y52*0.05</f>
        <v>55.3055</v>
      </c>
      <c r="AD52" s="66">
        <f t="shared" si="32"/>
        <v>15</v>
      </c>
      <c r="AE52" s="66">
        <v>19</v>
      </c>
      <c r="AF52" s="66">
        <f>VLOOKUP(B:B,'[4]SQL Results'!$B$1:$AO$65536,40,0)</f>
        <v>288.25</v>
      </c>
      <c r="AG52" s="66">
        <f>VLOOKUP(B:B,'[4]SQL Results'!$B$1:$AP$65536,41,0)</f>
        <v>6</v>
      </c>
      <c r="AH52" s="66">
        <f>VLOOKUP(B:B,'[4]SQL Results'!$B$1:$Q$65536,16,0)</f>
        <v>12</v>
      </c>
      <c r="AI52" s="66">
        <f t="shared" si="24"/>
        <v>3</v>
      </c>
      <c r="AJ52" s="66" t="s">
        <v>11</v>
      </c>
      <c r="AK52" s="66">
        <f>AF52*0.04</f>
        <v>11.53</v>
      </c>
      <c r="AL52" s="66">
        <v>2</v>
      </c>
      <c r="AM52" s="66">
        <v>2</v>
      </c>
      <c r="AN52" s="66">
        <v>0</v>
      </c>
      <c r="AO52" s="66">
        <f t="shared" si="25"/>
        <v>-2</v>
      </c>
      <c r="AP52" s="66" t="s">
        <v>152</v>
      </c>
      <c r="AQ52" s="66"/>
      <c r="AR52" s="66">
        <v>907</v>
      </c>
      <c r="AS52" s="66">
        <v>1088</v>
      </c>
      <c r="AT52" s="66">
        <f>VLOOKUP(B:B,'[4]SQL Results'!$B$1:$F$65536,5,0)</f>
        <v>587.96</v>
      </c>
      <c r="AU52" s="66">
        <f t="shared" si="26"/>
        <v>-319.04</v>
      </c>
      <c r="AV52" s="66" t="s">
        <v>152</v>
      </c>
      <c r="AW52" s="66">
        <f t="shared" si="22"/>
        <v>23.5184</v>
      </c>
      <c r="AX52" s="66">
        <v>38</v>
      </c>
      <c r="AY52" s="66">
        <v>46</v>
      </c>
      <c r="AZ52" s="81">
        <f>VLOOKUP(B:B,'[4]SQL Results'!$B$1:$K$65536,10,0)</f>
        <v>1770.9</v>
      </c>
      <c r="BA52" s="81">
        <f>VLOOKUP(B:B,'[4]SQL Results'!$B$1:$L$65536,11,0)</f>
        <v>66</v>
      </c>
      <c r="BB52" s="81">
        <f t="shared" si="27"/>
        <v>28</v>
      </c>
      <c r="BC52" s="81" t="s">
        <v>12</v>
      </c>
      <c r="BD52" s="81">
        <f>AZ52*0.05</f>
        <v>88.545</v>
      </c>
      <c r="BE52" s="85">
        <f t="shared" si="28"/>
        <v>209</v>
      </c>
      <c r="BF52" s="85">
        <f t="shared" si="29"/>
        <v>-122</v>
      </c>
    </row>
    <row r="53" customHeight="1" spans="1:58">
      <c r="A53" s="15">
        <v>49</v>
      </c>
      <c r="B53" s="35">
        <v>105751</v>
      </c>
      <c r="C53" s="71" t="s">
        <v>210</v>
      </c>
      <c r="D53" s="35" t="s">
        <v>154</v>
      </c>
      <c r="E53" s="35" t="s">
        <v>189</v>
      </c>
      <c r="F53" s="66">
        <v>6</v>
      </c>
      <c r="G53" s="66">
        <v>8</v>
      </c>
      <c r="H53" s="65">
        <v>8</v>
      </c>
      <c r="I53" s="65">
        <v>1038</v>
      </c>
      <c r="J53" s="66">
        <f t="shared" si="30"/>
        <v>2</v>
      </c>
      <c r="K53" s="66" t="s">
        <v>12</v>
      </c>
      <c r="L53" s="66">
        <f>I53*0.04</f>
        <v>41.52</v>
      </c>
      <c r="M53" s="66"/>
      <c r="N53" s="66">
        <v>53</v>
      </c>
      <c r="O53" s="66">
        <v>51</v>
      </c>
      <c r="P53" s="9">
        <f>VLOOKUP(B:B,[3]Sheet3!$A$1:$B$65536,2,0)</f>
        <v>19</v>
      </c>
      <c r="Q53" s="9">
        <f>VLOOKUP(B:B,'[4]SQL Results'!$B$1:$AE$65536,30,0)</f>
        <v>1102.53</v>
      </c>
      <c r="R53" s="75">
        <f t="shared" si="31"/>
        <v>-34</v>
      </c>
      <c r="S53" s="75" t="s">
        <v>152</v>
      </c>
      <c r="T53" s="75">
        <f>Q53*0.03</f>
        <v>33.0759</v>
      </c>
      <c r="U53" s="75">
        <f>R53*3</f>
        <v>-102</v>
      </c>
      <c r="V53" s="66">
        <v>60</v>
      </c>
      <c r="W53" s="66">
        <v>72</v>
      </c>
      <c r="X53" s="66">
        <f>VLOOKUP(B:B,[5]Sheet1!$A$1:$B$65536,2,0)</f>
        <v>107</v>
      </c>
      <c r="Y53" s="66">
        <f>VLOOKUP(B:B,[5]Sheet1!$A$1:$C$65536,3,0)</f>
        <v>2107.41</v>
      </c>
      <c r="Z53" s="66">
        <f>VLOOKUP(B:B,'[4]SQL Results'!$B$1:$AK$65536,36,0)</f>
        <v>38</v>
      </c>
      <c r="AA53" s="66">
        <f t="shared" si="23"/>
        <v>66</v>
      </c>
      <c r="AB53" s="66" t="s">
        <v>12</v>
      </c>
      <c r="AC53" s="66">
        <f>Y53*0.1</f>
        <v>210.741</v>
      </c>
      <c r="AD53" s="66">
        <f t="shared" si="32"/>
        <v>11</v>
      </c>
      <c r="AE53" s="66">
        <v>15</v>
      </c>
      <c r="AF53" s="66">
        <f>VLOOKUP(B:B,'[4]SQL Results'!$B$1:$AO$65536,40,0)</f>
        <v>39.8</v>
      </c>
      <c r="AG53" s="66">
        <f>VLOOKUP(B:B,'[4]SQL Results'!$B$1:$AP$65536,41,0)</f>
        <v>1</v>
      </c>
      <c r="AH53" s="66">
        <f>VLOOKUP(B:B,'[4]SQL Results'!$B$1:$Q$65536,16,0)</f>
        <v>5</v>
      </c>
      <c r="AI53" s="66">
        <f t="shared" si="24"/>
        <v>-5</v>
      </c>
      <c r="AJ53" s="66" t="s">
        <v>152</v>
      </c>
      <c r="AK53" s="66">
        <f>AF53*0.03</f>
        <v>1.194</v>
      </c>
      <c r="AL53" s="66">
        <v>2</v>
      </c>
      <c r="AM53" s="66">
        <v>2</v>
      </c>
      <c r="AN53" s="66">
        <f>VLOOKUP(B:B,'[4]SQL Results'!$B$1:$V$65536,21,0)</f>
        <v>2</v>
      </c>
      <c r="AO53" s="66">
        <f t="shared" si="25"/>
        <v>0</v>
      </c>
      <c r="AP53" s="66" t="s">
        <v>12</v>
      </c>
      <c r="AQ53" s="66">
        <f>AN53*5</f>
        <v>10</v>
      </c>
      <c r="AR53" s="66">
        <v>907</v>
      </c>
      <c r="AS53" s="66">
        <v>1088</v>
      </c>
      <c r="AT53" s="66">
        <f>VLOOKUP(B:B,'[4]SQL Results'!$B$1:$F$65536,5,0)</f>
        <v>384.55</v>
      </c>
      <c r="AU53" s="66">
        <f t="shared" si="26"/>
        <v>-522.45</v>
      </c>
      <c r="AV53" s="66" t="s">
        <v>152</v>
      </c>
      <c r="AW53" s="66">
        <f t="shared" si="22"/>
        <v>15.382</v>
      </c>
      <c r="AX53" s="66">
        <v>36</v>
      </c>
      <c r="AY53" s="66">
        <v>43</v>
      </c>
      <c r="AZ53" s="81">
        <f>VLOOKUP(B:B,'[4]SQL Results'!$B$1:$K$65536,10,0)</f>
        <v>859.38</v>
      </c>
      <c r="BA53" s="81">
        <f>VLOOKUP(B:B,'[4]SQL Results'!$B$1:$L$65536,11,0)</f>
        <v>33</v>
      </c>
      <c r="BB53" s="81">
        <f t="shared" si="27"/>
        <v>-3</v>
      </c>
      <c r="BC53" s="81" t="s">
        <v>152</v>
      </c>
      <c r="BD53" s="81">
        <f>AZ53*0.03</f>
        <v>25.7814</v>
      </c>
      <c r="BE53" s="85">
        <f t="shared" si="28"/>
        <v>338</v>
      </c>
      <c r="BF53" s="85">
        <f t="shared" si="29"/>
        <v>-102</v>
      </c>
    </row>
    <row r="54" customHeight="1" spans="1:58">
      <c r="A54" s="15">
        <v>50</v>
      </c>
      <c r="B54" s="35">
        <v>105910</v>
      </c>
      <c r="C54" s="71" t="s">
        <v>211</v>
      </c>
      <c r="D54" s="35" t="s">
        <v>154</v>
      </c>
      <c r="E54" s="35" t="s">
        <v>189</v>
      </c>
      <c r="F54" s="66">
        <v>6</v>
      </c>
      <c r="G54" s="66">
        <v>8</v>
      </c>
      <c r="H54" s="65">
        <v>3</v>
      </c>
      <c r="I54" s="65">
        <v>388.52</v>
      </c>
      <c r="J54" s="66">
        <f t="shared" si="30"/>
        <v>-3</v>
      </c>
      <c r="K54" s="66" t="s">
        <v>152</v>
      </c>
      <c r="L54" s="66">
        <f>I54*0.02</f>
        <v>7.7704</v>
      </c>
      <c r="M54" s="66">
        <f>J54*2</f>
        <v>-6</v>
      </c>
      <c r="N54" s="66">
        <v>53</v>
      </c>
      <c r="O54" s="66">
        <v>51</v>
      </c>
      <c r="P54" s="9">
        <f>VLOOKUP(B:B,[3]Sheet3!$A$1:$B$65536,2,0)</f>
        <v>5</v>
      </c>
      <c r="Q54" s="9">
        <f>VLOOKUP(B:B,'[4]SQL Results'!$B$1:$AE$65536,30,0)</f>
        <v>297</v>
      </c>
      <c r="R54" s="75">
        <f t="shared" si="31"/>
        <v>-48</v>
      </c>
      <c r="S54" s="75" t="s">
        <v>152</v>
      </c>
      <c r="T54" s="75">
        <f>Q54*0.03</f>
        <v>8.91</v>
      </c>
      <c r="U54" s="75">
        <f>R54*3</f>
        <v>-144</v>
      </c>
      <c r="V54" s="66">
        <v>60</v>
      </c>
      <c r="W54" s="66">
        <v>72</v>
      </c>
      <c r="X54" s="66">
        <f>VLOOKUP(B:B,[5]Sheet1!$A$1:$B$65536,2,0)</f>
        <v>40</v>
      </c>
      <c r="Y54" s="66">
        <f>VLOOKUP(B:B,[5]Sheet1!$A$1:$C$65536,3,0)</f>
        <v>791.6</v>
      </c>
      <c r="Z54" s="66">
        <f>VLOOKUP(B:B,'[4]SQL Results'!$B$1:$AK$65536,36,0)</f>
        <v>20</v>
      </c>
      <c r="AA54" s="66">
        <f t="shared" si="23"/>
        <v>-10</v>
      </c>
      <c r="AB54" s="66" t="s">
        <v>152</v>
      </c>
      <c r="AC54" s="66">
        <f>Y54*0.05</f>
        <v>39.58</v>
      </c>
      <c r="AD54" s="66">
        <v>4</v>
      </c>
      <c r="AE54" s="66">
        <v>6</v>
      </c>
      <c r="AF54" s="66">
        <f>VLOOKUP(B:B,'[4]SQL Results'!$B$1:$AO$65536,40,0)</f>
        <v>130</v>
      </c>
      <c r="AG54" s="66">
        <f>VLOOKUP(B:B,'[4]SQL Results'!$B$1:$AP$65536,41,0)</f>
        <v>2</v>
      </c>
      <c r="AH54" s="66">
        <f>VLOOKUP(B:B,'[4]SQL Results'!$B$1:$Q$65536,16,0)</f>
        <v>6</v>
      </c>
      <c r="AI54" s="66">
        <f t="shared" si="24"/>
        <v>4</v>
      </c>
      <c r="AJ54" s="66" t="s">
        <v>12</v>
      </c>
      <c r="AK54" s="66">
        <f>AF54*0.05</f>
        <v>6.5</v>
      </c>
      <c r="AL54" s="66">
        <v>2</v>
      </c>
      <c r="AM54" s="66">
        <v>2</v>
      </c>
      <c r="AN54" s="66">
        <f>VLOOKUP(B:B,'[4]SQL Results'!$B$1:$V$65536,21,0)</f>
        <v>1</v>
      </c>
      <c r="AO54" s="66">
        <f t="shared" si="25"/>
        <v>-1</v>
      </c>
      <c r="AP54" s="66" t="s">
        <v>152</v>
      </c>
      <c r="AQ54" s="66"/>
      <c r="AR54" s="66">
        <v>907</v>
      </c>
      <c r="AS54" s="66">
        <v>1088</v>
      </c>
      <c r="AT54" s="66">
        <f>VLOOKUP(B:B,'[4]SQL Results'!$B$1:$F$65536,5,0)</f>
        <v>124.25</v>
      </c>
      <c r="AU54" s="66">
        <f t="shared" si="26"/>
        <v>-782.75</v>
      </c>
      <c r="AV54" s="66" t="s">
        <v>152</v>
      </c>
      <c r="AW54" s="66">
        <f t="shared" si="22"/>
        <v>4.97</v>
      </c>
      <c r="AX54" s="66">
        <v>28</v>
      </c>
      <c r="AY54" s="66">
        <v>34</v>
      </c>
      <c r="AZ54" s="81">
        <f>VLOOKUP(B:B,'[4]SQL Results'!$B$1:$K$65536,10,0)</f>
        <v>305.48</v>
      </c>
      <c r="BA54" s="81">
        <f>VLOOKUP(B:B,'[4]SQL Results'!$B$1:$L$65536,11,0)</f>
        <v>12</v>
      </c>
      <c r="BB54" s="81">
        <f t="shared" si="27"/>
        <v>-16</v>
      </c>
      <c r="BC54" s="81" t="s">
        <v>152</v>
      </c>
      <c r="BD54" s="81">
        <f>AZ54*0.03</f>
        <v>9.1644</v>
      </c>
      <c r="BE54" s="85">
        <f t="shared" si="28"/>
        <v>77</v>
      </c>
      <c r="BF54" s="85">
        <f t="shared" si="29"/>
        <v>-150</v>
      </c>
    </row>
    <row r="55" customHeight="1" spans="1:58">
      <c r="A55" s="15"/>
      <c r="B55" s="68">
        <v>106485</v>
      </c>
      <c r="C55" s="68" t="s">
        <v>212</v>
      </c>
      <c r="D55" s="35" t="s">
        <v>154</v>
      </c>
      <c r="E55" s="35" t="s">
        <v>189</v>
      </c>
      <c r="F55" s="66"/>
      <c r="G55" s="66"/>
      <c r="H55" s="65">
        <v>1</v>
      </c>
      <c r="I55" s="65">
        <v>114</v>
      </c>
      <c r="J55" s="66">
        <f t="shared" si="30"/>
        <v>1</v>
      </c>
      <c r="K55" s="66" t="s">
        <v>11</v>
      </c>
      <c r="L55" s="66">
        <f>I55*0.03</f>
        <v>3.42</v>
      </c>
      <c r="M55" s="66"/>
      <c r="N55" s="66">
        <v>0</v>
      </c>
      <c r="O55" s="66">
        <v>0</v>
      </c>
      <c r="P55" s="9">
        <f>VLOOKUP(B:B,[3]Sheet3!$A$1:$B$65536,2,0)</f>
        <v>16</v>
      </c>
      <c r="Q55" s="9">
        <f>VLOOKUP(B:B,'[4]SQL Results'!$B$1:$AE$65536,30,0)</f>
        <v>828</v>
      </c>
      <c r="R55" s="75">
        <f t="shared" si="31"/>
        <v>16</v>
      </c>
      <c r="S55" s="75" t="s">
        <v>11</v>
      </c>
      <c r="T55" s="75">
        <f>Q55*0.04</f>
        <v>33.12</v>
      </c>
      <c r="U55" s="75"/>
      <c r="V55" s="66"/>
      <c r="W55" s="66"/>
      <c r="X55" s="66">
        <f>VLOOKUP(B:B,[5]Sheet1!$A$1:$B$65536,2,0)</f>
        <v>22</v>
      </c>
      <c r="Y55" s="66">
        <f>VLOOKUP(B:B,[5]Sheet1!$A$1:$C$65536,3,0)</f>
        <v>376.9</v>
      </c>
      <c r="Z55" s="66">
        <f>VLOOKUP(B:B,'[4]SQL Results'!$B$1:$AK$65536,36,0)</f>
        <v>8</v>
      </c>
      <c r="AA55" s="66">
        <f t="shared" si="23"/>
        <v>26</v>
      </c>
      <c r="AB55" s="66" t="s">
        <v>11</v>
      </c>
      <c r="AC55" s="66">
        <f>Y55*0.07</f>
        <v>26.383</v>
      </c>
      <c r="AD55" s="66"/>
      <c r="AE55" s="66"/>
      <c r="AF55" s="66">
        <v>0</v>
      </c>
      <c r="AG55" s="66">
        <v>0</v>
      </c>
      <c r="AH55" s="66">
        <f>VLOOKUP(B:B,'[4]SQL Results'!$B$1:$Q$65536,16,0)</f>
        <v>2</v>
      </c>
      <c r="AI55" s="66">
        <f t="shared" si="24"/>
        <v>2</v>
      </c>
      <c r="AJ55" s="66" t="s">
        <v>11</v>
      </c>
      <c r="AK55" s="66">
        <f>AF55*0.04</f>
        <v>0</v>
      </c>
      <c r="AL55" s="66"/>
      <c r="AM55" s="66"/>
      <c r="AN55" s="66">
        <v>0</v>
      </c>
      <c r="AO55" s="66">
        <f t="shared" si="25"/>
        <v>0</v>
      </c>
      <c r="AP55" s="66" t="s">
        <v>11</v>
      </c>
      <c r="AQ55" s="66">
        <f>AN55*5</f>
        <v>0</v>
      </c>
      <c r="AR55" s="66"/>
      <c r="AS55" s="66"/>
      <c r="AT55" s="66">
        <f>VLOOKUP(B:B,'[4]SQL Results'!$B$1:$F$65536,5,0)</f>
        <v>246</v>
      </c>
      <c r="AU55" s="66">
        <f t="shared" si="26"/>
        <v>246</v>
      </c>
      <c r="AV55" s="66" t="s">
        <v>11</v>
      </c>
      <c r="AW55" s="66">
        <f>AT55*0.05</f>
        <v>12.3</v>
      </c>
      <c r="AX55" s="66"/>
      <c r="AY55" s="66"/>
      <c r="AZ55" s="81">
        <f>VLOOKUP(B:B,'[4]SQL Results'!$B$1:$K$65536,10,0)</f>
        <v>134.44</v>
      </c>
      <c r="BA55" s="81">
        <f>VLOOKUP(B:B,'[4]SQL Results'!$B$1:$L$65536,11,0)</f>
        <v>6</v>
      </c>
      <c r="BB55" s="81">
        <f t="shared" si="27"/>
        <v>6</v>
      </c>
      <c r="BC55" s="81" t="s">
        <v>11</v>
      </c>
      <c r="BD55" s="81">
        <f>AZ55*0.04</f>
        <v>5.3776</v>
      </c>
      <c r="BE55" s="85">
        <f t="shared" si="28"/>
        <v>81</v>
      </c>
      <c r="BF55" s="85">
        <f t="shared" si="29"/>
        <v>0</v>
      </c>
    </row>
    <row r="56" customHeight="1" spans="1:58">
      <c r="A56" s="15"/>
      <c r="B56" s="68">
        <v>106568</v>
      </c>
      <c r="C56" s="68" t="s">
        <v>213</v>
      </c>
      <c r="D56" s="35" t="s">
        <v>154</v>
      </c>
      <c r="E56" s="35" t="s">
        <v>189</v>
      </c>
      <c r="F56" s="66"/>
      <c r="G56" s="66"/>
      <c r="H56" s="65">
        <v>0</v>
      </c>
      <c r="I56" s="65">
        <v>0</v>
      </c>
      <c r="J56" s="66">
        <f t="shared" si="30"/>
        <v>0</v>
      </c>
      <c r="K56" s="66" t="s">
        <v>11</v>
      </c>
      <c r="L56" s="66">
        <f>I56*0.03</f>
        <v>0</v>
      </c>
      <c r="M56" s="66"/>
      <c r="N56" s="66">
        <v>0</v>
      </c>
      <c r="O56" s="66">
        <v>0</v>
      </c>
      <c r="P56" s="9">
        <f>VLOOKUP(B:B,[3]Sheet3!$A$1:$B$65536,2,0)</f>
        <v>22</v>
      </c>
      <c r="Q56" s="9">
        <f>VLOOKUP(B:B,'[4]SQL Results'!$B$1:$AE$65536,30,0)</f>
        <v>1238</v>
      </c>
      <c r="R56" s="75">
        <f t="shared" si="31"/>
        <v>22</v>
      </c>
      <c r="S56" s="75" t="s">
        <v>11</v>
      </c>
      <c r="T56" s="75">
        <f>Q56*0.04</f>
        <v>49.52</v>
      </c>
      <c r="U56" s="75"/>
      <c r="V56" s="66"/>
      <c r="W56" s="66"/>
      <c r="X56" s="66">
        <f>VLOOKUP(B:B,[5]Sheet1!$A$1:$B$65536,2,0)</f>
        <v>385</v>
      </c>
      <c r="Y56" s="66">
        <f>VLOOKUP(B:B,[5]Sheet1!$A$1:$C$65536,3,0)</f>
        <v>5768</v>
      </c>
      <c r="Z56" s="66">
        <f>VLOOKUP(B:B,'[4]SQL Results'!$B$1:$AK$65536,36,0)</f>
        <v>14</v>
      </c>
      <c r="AA56" s="66">
        <f t="shared" si="23"/>
        <v>392</v>
      </c>
      <c r="AB56" s="66" t="s">
        <v>11</v>
      </c>
      <c r="AC56" s="66">
        <f>Y56*0.07</f>
        <v>403.76</v>
      </c>
      <c r="AD56" s="66"/>
      <c r="AE56" s="66"/>
      <c r="AF56" s="66">
        <f>VLOOKUP(B:B,'[4]SQL Results'!$B$1:$AO$65536,40,0)</f>
        <v>132.6</v>
      </c>
      <c r="AG56" s="66">
        <f>VLOOKUP(B:B,'[4]SQL Results'!$B$1:$AP$65536,41,0)</f>
        <v>4</v>
      </c>
      <c r="AH56" s="66">
        <f>VLOOKUP(B:B,'[4]SQL Results'!$B$1:$Q$65536,16,0)</f>
        <v>1</v>
      </c>
      <c r="AI56" s="66">
        <f t="shared" si="24"/>
        <v>5</v>
      </c>
      <c r="AJ56" s="66" t="s">
        <v>11</v>
      </c>
      <c r="AK56" s="66">
        <f>AF56*0.04</f>
        <v>5.304</v>
      </c>
      <c r="AL56" s="66"/>
      <c r="AM56" s="66"/>
      <c r="AN56" s="66">
        <v>0</v>
      </c>
      <c r="AO56" s="66">
        <f t="shared" si="25"/>
        <v>0</v>
      </c>
      <c r="AP56" s="66" t="s">
        <v>11</v>
      </c>
      <c r="AQ56" s="66">
        <f>AN56*5</f>
        <v>0</v>
      </c>
      <c r="AR56" s="66"/>
      <c r="AS56" s="66"/>
      <c r="AT56" s="66">
        <f>VLOOKUP(B:B,'[4]SQL Results'!$B$1:$F$65536,5,0)</f>
        <v>285</v>
      </c>
      <c r="AU56" s="66">
        <f t="shared" si="26"/>
        <v>285</v>
      </c>
      <c r="AV56" s="66" t="s">
        <v>11</v>
      </c>
      <c r="AW56" s="66">
        <f>AT56*0.05</f>
        <v>14.25</v>
      </c>
      <c r="AX56" s="66"/>
      <c r="AY56" s="66"/>
      <c r="AZ56" s="81">
        <f>VLOOKUP(B:B,'[4]SQL Results'!$B$1:$K$65536,10,0)</f>
        <v>386.13</v>
      </c>
      <c r="BA56" s="81">
        <f>VLOOKUP(B:B,'[4]SQL Results'!$B$1:$L$65536,11,0)</f>
        <v>15</v>
      </c>
      <c r="BB56" s="81">
        <f t="shared" si="27"/>
        <v>15</v>
      </c>
      <c r="BC56" s="81" t="s">
        <v>11</v>
      </c>
      <c r="BD56" s="81">
        <f>AZ56*0.04</f>
        <v>15.4452</v>
      </c>
      <c r="BE56" s="85">
        <f t="shared" si="28"/>
        <v>488</v>
      </c>
      <c r="BF56" s="85">
        <f t="shared" si="29"/>
        <v>0</v>
      </c>
    </row>
    <row r="57" customHeight="1" spans="1:58">
      <c r="A57" s="15">
        <v>51</v>
      </c>
      <c r="B57" s="35">
        <v>308</v>
      </c>
      <c r="C57" s="35" t="s">
        <v>214</v>
      </c>
      <c r="D57" s="35" t="s">
        <v>163</v>
      </c>
      <c r="E57" s="35" t="s">
        <v>215</v>
      </c>
      <c r="F57" s="66">
        <v>7</v>
      </c>
      <c r="G57" s="66">
        <v>9</v>
      </c>
      <c r="H57" s="65">
        <v>4</v>
      </c>
      <c r="I57" s="65">
        <v>540</v>
      </c>
      <c r="J57" s="66">
        <f t="shared" si="30"/>
        <v>-3</v>
      </c>
      <c r="K57" s="66" t="s">
        <v>152</v>
      </c>
      <c r="L57" s="66">
        <f>I57*0.02</f>
        <v>10.8</v>
      </c>
      <c r="M57" s="66">
        <f>J57*2</f>
        <v>-6</v>
      </c>
      <c r="N57" s="66">
        <v>104</v>
      </c>
      <c r="O57" s="66">
        <v>112</v>
      </c>
      <c r="P57" s="9">
        <f>VLOOKUP(B:B,[3]Sheet3!$A$1:$B$65536,2,0)</f>
        <v>56</v>
      </c>
      <c r="Q57" s="9">
        <f>VLOOKUP(B:B,'[4]SQL Results'!$B$1:$AE$65536,30,0)</f>
        <v>3081</v>
      </c>
      <c r="R57" s="75">
        <f t="shared" si="31"/>
        <v>-48</v>
      </c>
      <c r="S57" s="75" t="s">
        <v>152</v>
      </c>
      <c r="T57" s="75">
        <f>Q57*0.03</f>
        <v>92.43</v>
      </c>
      <c r="U57" s="75">
        <f>R57*3</f>
        <v>-144</v>
      </c>
      <c r="V57" s="66">
        <v>161</v>
      </c>
      <c r="W57" s="66">
        <v>193</v>
      </c>
      <c r="X57" s="66">
        <f>VLOOKUP(B:B,[5]Sheet1!$A$1:$B$65536,2,0)</f>
        <v>311</v>
      </c>
      <c r="Y57" s="66">
        <f>VLOOKUP(B:B,[5]Sheet1!$A$1:$C$65536,3,0)</f>
        <v>5756.17</v>
      </c>
      <c r="Z57" s="66">
        <f>VLOOKUP(B:B,'[4]SQL Results'!$B$1:$AK$65536,36,0)</f>
        <v>150</v>
      </c>
      <c r="AA57" s="66">
        <f t="shared" si="23"/>
        <v>225</v>
      </c>
      <c r="AB57" s="66" t="s">
        <v>12</v>
      </c>
      <c r="AC57" s="66">
        <f>Y57*0.1</f>
        <v>575.617</v>
      </c>
      <c r="AD57" s="66">
        <f t="shared" si="32"/>
        <v>27</v>
      </c>
      <c r="AE57" s="66">
        <v>31</v>
      </c>
      <c r="AF57" s="66">
        <f>VLOOKUP(B:B,'[4]SQL Results'!$B$1:$AO$65536,40,0)</f>
        <v>138.45</v>
      </c>
      <c r="AG57" s="66">
        <f>VLOOKUP(B:B,'[4]SQL Results'!$B$1:$AP$65536,41,0)</f>
        <v>4</v>
      </c>
      <c r="AH57" s="66">
        <f>VLOOKUP(B:B,'[4]SQL Results'!$B$1:$Q$65536,16,0)</f>
        <v>2</v>
      </c>
      <c r="AI57" s="66">
        <f t="shared" si="24"/>
        <v>-21</v>
      </c>
      <c r="AJ57" s="66" t="s">
        <v>152</v>
      </c>
      <c r="AK57" s="66">
        <f>AF57*0.03</f>
        <v>4.1535</v>
      </c>
      <c r="AL57" s="66">
        <v>8</v>
      </c>
      <c r="AM57" s="66">
        <v>10</v>
      </c>
      <c r="AN57" s="66">
        <f>VLOOKUP(B:B,'[4]SQL Results'!$B$1:$V$65536,21,0)</f>
        <v>3</v>
      </c>
      <c r="AO57" s="66">
        <f t="shared" si="25"/>
        <v>-5</v>
      </c>
      <c r="AP57" s="66" t="s">
        <v>152</v>
      </c>
      <c r="AQ57" s="66"/>
      <c r="AR57" s="66">
        <v>4156</v>
      </c>
      <c r="AS57" s="66">
        <v>4620</v>
      </c>
      <c r="AT57" s="66">
        <f>VLOOKUP(B:B,'[4]SQL Results'!$B$1:$F$65536,5,0)</f>
        <v>5815.5</v>
      </c>
      <c r="AU57" s="66">
        <f t="shared" si="26"/>
        <v>1659.5</v>
      </c>
      <c r="AV57" s="66" t="s">
        <v>12</v>
      </c>
      <c r="AW57" s="66">
        <f>AT57*0.07</f>
        <v>407.085</v>
      </c>
      <c r="AX57" s="66">
        <v>51</v>
      </c>
      <c r="AY57" s="66">
        <v>59</v>
      </c>
      <c r="AZ57" s="81">
        <f>VLOOKUP(B:B,'[4]SQL Results'!$B$1:$K$65536,10,0)</f>
        <v>892.29</v>
      </c>
      <c r="BA57" s="81">
        <f>VLOOKUP(B:B,'[4]SQL Results'!$B$1:$L$65536,11,0)</f>
        <v>34</v>
      </c>
      <c r="BB57" s="81">
        <f t="shared" si="27"/>
        <v>-17</v>
      </c>
      <c r="BC57" s="81" t="s">
        <v>152</v>
      </c>
      <c r="BD57" s="81">
        <f>AZ57*0.03</f>
        <v>26.7687</v>
      </c>
      <c r="BE57" s="85">
        <f t="shared" si="28"/>
        <v>1117</v>
      </c>
      <c r="BF57" s="85">
        <f t="shared" si="29"/>
        <v>-150</v>
      </c>
    </row>
    <row r="58" customHeight="1" spans="1:58">
      <c r="A58" s="15">
        <v>52</v>
      </c>
      <c r="B58" s="35">
        <v>337</v>
      </c>
      <c r="C58" s="35" t="s">
        <v>216</v>
      </c>
      <c r="D58" s="35" t="s">
        <v>159</v>
      </c>
      <c r="E58" s="35" t="s">
        <v>215</v>
      </c>
      <c r="F58" s="66">
        <v>9</v>
      </c>
      <c r="G58" s="66">
        <v>12</v>
      </c>
      <c r="H58" s="65">
        <v>11</v>
      </c>
      <c r="I58" s="65">
        <v>1478</v>
      </c>
      <c r="J58" s="66">
        <f t="shared" si="30"/>
        <v>2</v>
      </c>
      <c r="K58" s="66" t="s">
        <v>11</v>
      </c>
      <c r="L58" s="66">
        <f>I58*0.03</f>
        <v>44.34</v>
      </c>
      <c r="M58" s="66"/>
      <c r="N58" s="66">
        <v>192</v>
      </c>
      <c r="O58" s="66">
        <v>218</v>
      </c>
      <c r="P58" s="9">
        <f>VLOOKUP(B:B,[3]Sheet3!$A$1:$B$65536,2,0)</f>
        <v>146</v>
      </c>
      <c r="Q58" s="9">
        <f>VLOOKUP(B:B,'[4]SQL Results'!$B$1:$AE$65536,30,0)</f>
        <v>8134</v>
      </c>
      <c r="R58" s="75">
        <f t="shared" si="31"/>
        <v>-46</v>
      </c>
      <c r="S58" s="75" t="s">
        <v>152</v>
      </c>
      <c r="T58" s="75">
        <f>Q58*0.03</f>
        <v>244.02</v>
      </c>
      <c r="U58" s="75">
        <f>R58*3</f>
        <v>-138</v>
      </c>
      <c r="V58" s="66">
        <v>211</v>
      </c>
      <c r="W58" s="66">
        <v>253</v>
      </c>
      <c r="X58" s="66">
        <f>VLOOKUP(B:B,[5]Sheet1!$A$1:$B$65536,2,0)</f>
        <v>613</v>
      </c>
      <c r="Y58" s="66">
        <f>VLOOKUP(B:B,[5]Sheet1!$A$1:$C$65536,3,0)</f>
        <v>9838.20999999999</v>
      </c>
      <c r="Z58" s="66">
        <f>VLOOKUP(B:B,'[4]SQL Results'!$B$1:$AK$65536,36,0)</f>
        <v>324</v>
      </c>
      <c r="AA58" s="66">
        <f t="shared" si="23"/>
        <v>564</v>
      </c>
      <c r="AB58" s="66" t="s">
        <v>12</v>
      </c>
      <c r="AC58" s="66">
        <f>Y58*0.1</f>
        <v>983.820999999999</v>
      </c>
      <c r="AD58" s="66">
        <f t="shared" si="32"/>
        <v>66</v>
      </c>
      <c r="AE58" s="66">
        <v>70</v>
      </c>
      <c r="AF58" s="66">
        <f>VLOOKUP(B:B,'[4]SQL Results'!$B$1:$AO$65536,40,0)</f>
        <v>1535.75</v>
      </c>
      <c r="AG58" s="66">
        <f>VLOOKUP(B:B,'[4]SQL Results'!$B$1:$AP$65536,41,0)</f>
        <v>32</v>
      </c>
      <c r="AH58" s="66">
        <f>VLOOKUP(B:B,'[4]SQL Results'!$B$1:$Q$65536,16,0)</f>
        <v>58</v>
      </c>
      <c r="AI58" s="66">
        <f t="shared" si="24"/>
        <v>24</v>
      </c>
      <c r="AJ58" s="66" t="s">
        <v>12</v>
      </c>
      <c r="AK58" s="66">
        <f>AF58*0.05</f>
        <v>76.7875</v>
      </c>
      <c r="AL58" s="66">
        <v>15</v>
      </c>
      <c r="AM58" s="66">
        <v>18</v>
      </c>
      <c r="AN58" s="66">
        <f>VLOOKUP(B:B,'[4]SQL Results'!$B$1:$V$65536,21,0)</f>
        <v>32</v>
      </c>
      <c r="AO58" s="66">
        <f t="shared" si="25"/>
        <v>17</v>
      </c>
      <c r="AP58" s="66" t="s">
        <v>12</v>
      </c>
      <c r="AQ58" s="66">
        <f>AN58*5</f>
        <v>160</v>
      </c>
      <c r="AR58" s="66">
        <v>14616</v>
      </c>
      <c r="AS58" s="66">
        <v>15900</v>
      </c>
      <c r="AT58" s="66">
        <f>VLOOKUP(B:B,'[4]SQL Results'!$B$1:$F$65536,5,0)</f>
        <v>15073.96</v>
      </c>
      <c r="AU58" s="66">
        <f t="shared" si="26"/>
        <v>457.959999999999</v>
      </c>
      <c r="AV58" s="66" t="s">
        <v>11</v>
      </c>
      <c r="AW58" s="66">
        <f>AT58*0.05</f>
        <v>753.698</v>
      </c>
      <c r="AX58" s="66">
        <v>414</v>
      </c>
      <c r="AY58" s="66">
        <v>455</v>
      </c>
      <c r="AZ58" s="81">
        <f>VLOOKUP(B:B,'[4]SQL Results'!$B$1:$K$65536,10,0)</f>
        <v>10469.88</v>
      </c>
      <c r="BA58" s="81">
        <f>VLOOKUP(B:B,'[4]SQL Results'!$B$1:$L$65536,11,0)</f>
        <v>377</v>
      </c>
      <c r="BB58" s="81">
        <f t="shared" si="27"/>
        <v>-37</v>
      </c>
      <c r="BC58" s="81" t="s">
        <v>152</v>
      </c>
      <c r="BD58" s="81">
        <f>AZ58*0.03</f>
        <v>314.0964</v>
      </c>
      <c r="BE58" s="85">
        <f t="shared" si="28"/>
        <v>2577</v>
      </c>
      <c r="BF58" s="85">
        <f t="shared" si="29"/>
        <v>-138</v>
      </c>
    </row>
    <row r="59" customHeight="1" spans="1:58">
      <c r="A59" s="15">
        <v>53</v>
      </c>
      <c r="B59" s="35">
        <v>349</v>
      </c>
      <c r="C59" s="35" t="s">
        <v>217</v>
      </c>
      <c r="D59" s="35" t="s">
        <v>163</v>
      </c>
      <c r="E59" s="35" t="s">
        <v>215</v>
      </c>
      <c r="F59" s="66">
        <v>7</v>
      </c>
      <c r="G59" s="66">
        <v>9</v>
      </c>
      <c r="H59" s="65">
        <v>6</v>
      </c>
      <c r="I59" s="65">
        <v>810</v>
      </c>
      <c r="J59" s="66">
        <f t="shared" si="30"/>
        <v>-1</v>
      </c>
      <c r="K59" s="66" t="s">
        <v>152</v>
      </c>
      <c r="L59" s="66">
        <f>I59*0.02</f>
        <v>16.2</v>
      </c>
      <c r="M59" s="66">
        <f>J59*2</f>
        <v>-2</v>
      </c>
      <c r="N59" s="66">
        <v>111</v>
      </c>
      <c r="O59" s="66">
        <v>121</v>
      </c>
      <c r="P59" s="9">
        <f>VLOOKUP(B:B,[3]Sheet3!$A$1:$B$65536,2,0)</f>
        <v>58</v>
      </c>
      <c r="Q59" s="9">
        <f>VLOOKUP(B:B,'[4]SQL Results'!$B$1:$AE$65536,30,0)</f>
        <v>3444</v>
      </c>
      <c r="R59" s="75">
        <f t="shared" si="31"/>
        <v>-53</v>
      </c>
      <c r="S59" s="75" t="s">
        <v>152</v>
      </c>
      <c r="T59" s="75">
        <f>Q59*0.03</f>
        <v>103.32</v>
      </c>
      <c r="U59" s="75">
        <f>R59*3</f>
        <v>-159</v>
      </c>
      <c r="V59" s="66">
        <v>167</v>
      </c>
      <c r="W59" s="66">
        <v>200</v>
      </c>
      <c r="X59" s="66">
        <f>VLOOKUP(B:B,[5]Sheet1!$A$1:$B$65536,2,0)</f>
        <v>72</v>
      </c>
      <c r="Y59" s="66">
        <f>VLOOKUP(B:B,[5]Sheet1!$A$1:$C$65536,3,0)</f>
        <v>1325.05</v>
      </c>
      <c r="Z59" s="66">
        <f>VLOOKUP(B:B,'[4]SQL Results'!$B$1:$AK$65536,36,0)</f>
        <v>28</v>
      </c>
      <c r="AA59" s="66">
        <f t="shared" si="23"/>
        <v>-81</v>
      </c>
      <c r="AB59" s="66" t="s">
        <v>152</v>
      </c>
      <c r="AC59" s="66">
        <f>Y59*0.05</f>
        <v>66.2525</v>
      </c>
      <c r="AD59" s="66">
        <f t="shared" si="32"/>
        <v>35</v>
      </c>
      <c r="AE59" s="66">
        <v>39</v>
      </c>
      <c r="AF59" s="66">
        <f>VLOOKUP(B:B,'[4]SQL Results'!$B$1:$AO$65536,40,0)</f>
        <v>39</v>
      </c>
      <c r="AG59" s="66">
        <f>VLOOKUP(B:B,'[4]SQL Results'!$B$1:$AP$65536,41,0)</f>
        <v>1</v>
      </c>
      <c r="AH59" s="66">
        <f>VLOOKUP(B:B,'[4]SQL Results'!$B$1:$Q$65536,16,0)</f>
        <v>14</v>
      </c>
      <c r="AI59" s="66">
        <f t="shared" si="24"/>
        <v>-20</v>
      </c>
      <c r="AJ59" s="66" t="s">
        <v>152</v>
      </c>
      <c r="AK59" s="66">
        <f>AF59*0.03</f>
        <v>1.17</v>
      </c>
      <c r="AL59" s="66">
        <v>8</v>
      </c>
      <c r="AM59" s="66">
        <v>10</v>
      </c>
      <c r="AN59" s="66">
        <f>VLOOKUP(B:B,'[4]SQL Results'!$B$1:$V$65536,21,0)</f>
        <v>4</v>
      </c>
      <c r="AO59" s="66">
        <f t="shared" si="25"/>
        <v>-4</v>
      </c>
      <c r="AP59" s="66" t="s">
        <v>152</v>
      </c>
      <c r="AQ59" s="66"/>
      <c r="AR59" s="66">
        <v>4506</v>
      </c>
      <c r="AS59" s="66">
        <v>5040</v>
      </c>
      <c r="AT59" s="66">
        <f>VLOOKUP(B:B,'[4]SQL Results'!$B$1:$F$65536,5,0)</f>
        <v>587.5</v>
      </c>
      <c r="AU59" s="66">
        <f t="shared" si="26"/>
        <v>-3918.5</v>
      </c>
      <c r="AV59" s="66" t="s">
        <v>152</v>
      </c>
      <c r="AW59" s="66">
        <f>AT59*0.04</f>
        <v>23.5</v>
      </c>
      <c r="AX59" s="66">
        <v>98</v>
      </c>
      <c r="AY59" s="66">
        <v>108</v>
      </c>
      <c r="AZ59" s="81">
        <f>VLOOKUP(B:B,'[4]SQL Results'!$B$1:$K$65536,10,0)</f>
        <v>1185.62</v>
      </c>
      <c r="BA59" s="81">
        <f>VLOOKUP(B:B,'[4]SQL Results'!$B$1:$L$65536,11,0)</f>
        <v>44</v>
      </c>
      <c r="BB59" s="81">
        <f t="shared" si="27"/>
        <v>-54</v>
      </c>
      <c r="BC59" s="81" t="s">
        <v>152</v>
      </c>
      <c r="BD59" s="81">
        <f>AZ59*0.03</f>
        <v>35.5686</v>
      </c>
      <c r="BE59" s="85">
        <f t="shared" si="28"/>
        <v>246</v>
      </c>
      <c r="BF59" s="85">
        <f t="shared" si="29"/>
        <v>-161</v>
      </c>
    </row>
    <row r="60" customHeight="1" spans="1:58">
      <c r="A60" s="15">
        <v>54</v>
      </c>
      <c r="B60" s="35">
        <v>355</v>
      </c>
      <c r="C60" s="35" t="s">
        <v>218</v>
      </c>
      <c r="D60" s="35" t="s">
        <v>163</v>
      </c>
      <c r="E60" s="35" t="s">
        <v>215</v>
      </c>
      <c r="F60" s="66">
        <v>7</v>
      </c>
      <c r="G60" s="66">
        <v>9</v>
      </c>
      <c r="H60" s="65">
        <v>2</v>
      </c>
      <c r="I60" s="65">
        <v>270</v>
      </c>
      <c r="J60" s="66">
        <f t="shared" si="30"/>
        <v>-5</v>
      </c>
      <c r="K60" s="66" t="s">
        <v>152</v>
      </c>
      <c r="L60" s="66">
        <f>I60*0.02</f>
        <v>5.4</v>
      </c>
      <c r="M60" s="66">
        <f>J60*2</f>
        <v>-10</v>
      </c>
      <c r="N60" s="66">
        <v>104</v>
      </c>
      <c r="O60" s="66">
        <v>112</v>
      </c>
      <c r="P60" s="9">
        <f>VLOOKUP(B:B,[3]Sheet3!$A$1:$B$65536,2,0)</f>
        <v>77</v>
      </c>
      <c r="Q60" s="9">
        <f>VLOOKUP(B:B,'[4]SQL Results'!$B$1:$AE$65536,30,0)</f>
        <v>4002.29</v>
      </c>
      <c r="R60" s="75">
        <f t="shared" si="31"/>
        <v>-27</v>
      </c>
      <c r="S60" s="75" t="s">
        <v>152</v>
      </c>
      <c r="T60" s="75">
        <f>Q60*0.03</f>
        <v>120.0687</v>
      </c>
      <c r="U60" s="75">
        <f>R60*3</f>
        <v>-81</v>
      </c>
      <c r="V60" s="66">
        <v>175</v>
      </c>
      <c r="W60" s="66">
        <v>210</v>
      </c>
      <c r="X60" s="66">
        <f>VLOOKUP(B:B,[5]Sheet1!$A$1:$B$65536,2,0)</f>
        <v>185</v>
      </c>
      <c r="Y60" s="66">
        <f>VLOOKUP(B:B,[5]Sheet1!$A$1:$C$65536,3,0)</f>
        <v>3286.73</v>
      </c>
      <c r="Z60" s="66">
        <f>VLOOKUP(B:B,'[4]SQL Results'!$B$1:$AK$65536,36,0)</f>
        <v>40</v>
      </c>
      <c r="AA60" s="66">
        <f t="shared" si="23"/>
        <v>30</v>
      </c>
      <c r="AB60" s="66" t="s">
        <v>11</v>
      </c>
      <c r="AC60" s="66">
        <f>Y60*0.07</f>
        <v>230.0711</v>
      </c>
      <c r="AD60" s="66">
        <f t="shared" si="32"/>
        <v>34</v>
      </c>
      <c r="AE60" s="66">
        <v>38</v>
      </c>
      <c r="AF60" s="66">
        <f>VLOOKUP(B:B,'[4]SQL Results'!$B$1:$AO$65536,40,0)</f>
        <v>315.17</v>
      </c>
      <c r="AG60" s="66">
        <f>VLOOKUP(B:B,'[4]SQL Results'!$B$1:$AP$65536,41,0)</f>
        <v>7</v>
      </c>
      <c r="AH60" s="66">
        <f>VLOOKUP(B:B,'[4]SQL Results'!$B$1:$Q$65536,16,0)</f>
        <v>5</v>
      </c>
      <c r="AI60" s="66">
        <f t="shared" si="24"/>
        <v>-22</v>
      </c>
      <c r="AJ60" s="66" t="s">
        <v>152</v>
      </c>
      <c r="AK60" s="66">
        <f>AF60*0.03</f>
        <v>9.4551</v>
      </c>
      <c r="AL60" s="66">
        <v>8</v>
      </c>
      <c r="AM60" s="66">
        <v>10</v>
      </c>
      <c r="AN60" s="66">
        <v>0</v>
      </c>
      <c r="AO60" s="66">
        <f t="shared" si="25"/>
        <v>-8</v>
      </c>
      <c r="AP60" s="66" t="s">
        <v>152</v>
      </c>
      <c r="AQ60" s="66"/>
      <c r="AR60" s="66">
        <v>4126</v>
      </c>
      <c r="AS60" s="66">
        <v>4584</v>
      </c>
      <c r="AT60" s="66">
        <f>VLOOKUP(B:B,'[4]SQL Results'!$B$1:$F$65536,5,0)</f>
        <v>2857.39</v>
      </c>
      <c r="AU60" s="66">
        <f t="shared" si="26"/>
        <v>-1268.61</v>
      </c>
      <c r="AV60" s="66" t="s">
        <v>152</v>
      </c>
      <c r="AW60" s="66">
        <f>AT60*0.04</f>
        <v>114.2956</v>
      </c>
      <c r="AX60" s="66">
        <v>81</v>
      </c>
      <c r="AY60" s="66">
        <v>89</v>
      </c>
      <c r="AZ60" s="81">
        <f>VLOOKUP(B:B,'[4]SQL Results'!$B$1:$K$65536,10,0)</f>
        <v>1786.87</v>
      </c>
      <c r="BA60" s="81">
        <f>VLOOKUP(B:B,'[4]SQL Results'!$B$1:$L$65536,11,0)</f>
        <v>65</v>
      </c>
      <c r="BB60" s="81">
        <f t="shared" si="27"/>
        <v>-16</v>
      </c>
      <c r="BC60" s="81" t="s">
        <v>152</v>
      </c>
      <c r="BD60" s="81">
        <f>AZ60*0.03</f>
        <v>53.6061</v>
      </c>
      <c r="BE60" s="85">
        <f t="shared" si="28"/>
        <v>533</v>
      </c>
      <c r="BF60" s="85">
        <f t="shared" si="29"/>
        <v>-91</v>
      </c>
    </row>
    <row r="61" customHeight="1" spans="1:58">
      <c r="A61" s="15">
        <v>55</v>
      </c>
      <c r="B61" s="35">
        <v>373</v>
      </c>
      <c r="C61" s="35" t="s">
        <v>219</v>
      </c>
      <c r="D61" s="35" t="s">
        <v>163</v>
      </c>
      <c r="E61" s="35" t="s">
        <v>215</v>
      </c>
      <c r="F61" s="66">
        <v>7</v>
      </c>
      <c r="G61" s="66">
        <v>9</v>
      </c>
      <c r="H61" s="65">
        <v>8</v>
      </c>
      <c r="I61" s="65">
        <v>1024</v>
      </c>
      <c r="J61" s="66">
        <f t="shared" si="30"/>
        <v>1</v>
      </c>
      <c r="K61" s="66" t="s">
        <v>11</v>
      </c>
      <c r="L61" s="66">
        <f>I61*0.03</f>
        <v>30.72</v>
      </c>
      <c r="M61" s="66"/>
      <c r="N61" s="66">
        <v>111</v>
      </c>
      <c r="O61" s="66">
        <v>121</v>
      </c>
      <c r="P61" s="9">
        <f>VLOOKUP(B:B,[3]Sheet3!$A$1:$B$65536,2,0)</f>
        <v>133</v>
      </c>
      <c r="Q61" s="9">
        <f>VLOOKUP(B:B,'[4]SQL Results'!$B$1:$AE$65536,30,0)</f>
        <v>7315.03</v>
      </c>
      <c r="R61" s="75">
        <f t="shared" si="31"/>
        <v>22</v>
      </c>
      <c r="S61" s="75" t="s">
        <v>12</v>
      </c>
      <c r="T61" s="75">
        <f>Q61*0.05</f>
        <v>365.7515</v>
      </c>
      <c r="U61" s="75"/>
      <c r="V61" s="66">
        <v>169</v>
      </c>
      <c r="W61" s="66">
        <v>203</v>
      </c>
      <c r="X61" s="66">
        <f>VLOOKUP(B:B,[5]Sheet1!$A$1:$B$65536,2,0)</f>
        <v>200</v>
      </c>
      <c r="Y61" s="66">
        <f>VLOOKUP(B:B,[5]Sheet1!$A$1:$C$65536,3,0)</f>
        <v>3729.85000000001</v>
      </c>
      <c r="Z61" s="66">
        <f>VLOOKUP(B:B,'[4]SQL Results'!$B$1:$AK$65536,36,0)</f>
        <v>28</v>
      </c>
      <c r="AA61" s="66">
        <f t="shared" si="23"/>
        <v>45</v>
      </c>
      <c r="AB61" s="66" t="s">
        <v>12</v>
      </c>
      <c r="AC61" s="66">
        <f>Y61*0.1</f>
        <v>372.985000000001</v>
      </c>
      <c r="AD61" s="66">
        <f t="shared" si="32"/>
        <v>27</v>
      </c>
      <c r="AE61" s="66">
        <v>31</v>
      </c>
      <c r="AF61" s="66">
        <f>VLOOKUP(B:B,'[4]SQL Results'!$B$1:$AO$65536,40,0)</f>
        <v>533</v>
      </c>
      <c r="AG61" s="66">
        <f>VLOOKUP(B:B,'[4]SQL Results'!$B$1:$AP$65536,41,0)</f>
        <v>11</v>
      </c>
      <c r="AH61" s="66">
        <f>VLOOKUP(B:B,'[4]SQL Results'!$B$1:$Q$65536,16,0)</f>
        <v>56</v>
      </c>
      <c r="AI61" s="66">
        <f t="shared" si="24"/>
        <v>40</v>
      </c>
      <c r="AJ61" s="66" t="s">
        <v>12</v>
      </c>
      <c r="AK61" s="66">
        <f>AF61*0.05</f>
        <v>26.65</v>
      </c>
      <c r="AL61" s="66">
        <v>8</v>
      </c>
      <c r="AM61" s="66">
        <v>10</v>
      </c>
      <c r="AN61" s="66">
        <f>VLOOKUP(B:B,'[4]SQL Results'!$B$1:$V$65536,21,0)</f>
        <v>6</v>
      </c>
      <c r="AO61" s="66">
        <f t="shared" si="25"/>
        <v>-2</v>
      </c>
      <c r="AP61" s="66" t="s">
        <v>152</v>
      </c>
      <c r="AQ61" s="66"/>
      <c r="AR61" s="66">
        <v>4206</v>
      </c>
      <c r="AS61" s="66">
        <v>4680</v>
      </c>
      <c r="AT61" s="66">
        <f>VLOOKUP(B:B,'[4]SQL Results'!$B$1:$F$65536,5,0)</f>
        <v>1620.17</v>
      </c>
      <c r="AU61" s="66">
        <f t="shared" si="26"/>
        <v>-2585.83</v>
      </c>
      <c r="AV61" s="66" t="s">
        <v>152</v>
      </c>
      <c r="AW61" s="66">
        <f>AT61*0.04</f>
        <v>64.8068</v>
      </c>
      <c r="AX61" s="66">
        <v>53</v>
      </c>
      <c r="AY61" s="66">
        <v>61</v>
      </c>
      <c r="AZ61" s="81">
        <f>VLOOKUP(B:B,'[4]SQL Results'!$B$1:$K$65536,10,0)</f>
        <v>414.92</v>
      </c>
      <c r="BA61" s="81">
        <f>VLOOKUP(B:B,'[4]SQL Results'!$B$1:$L$65536,11,0)</f>
        <v>15</v>
      </c>
      <c r="BB61" s="81">
        <f t="shared" si="27"/>
        <v>-38</v>
      </c>
      <c r="BC61" s="81" t="s">
        <v>152</v>
      </c>
      <c r="BD61" s="81">
        <f>AZ61*0.03</f>
        <v>12.4476</v>
      </c>
      <c r="BE61" s="85">
        <f t="shared" si="28"/>
        <v>873</v>
      </c>
      <c r="BF61" s="85">
        <f t="shared" si="29"/>
        <v>0</v>
      </c>
    </row>
    <row r="62" customHeight="1" spans="1:58">
      <c r="A62" s="15">
        <v>56</v>
      </c>
      <c r="B62" s="35">
        <v>391</v>
      </c>
      <c r="C62" s="35" t="s">
        <v>220</v>
      </c>
      <c r="D62" s="35" t="s">
        <v>163</v>
      </c>
      <c r="E62" s="35" t="s">
        <v>215</v>
      </c>
      <c r="F62" s="66">
        <v>7</v>
      </c>
      <c r="G62" s="66">
        <v>9</v>
      </c>
      <c r="H62" s="65">
        <v>1</v>
      </c>
      <c r="I62" s="65">
        <v>135</v>
      </c>
      <c r="J62" s="66">
        <f t="shared" si="30"/>
        <v>-6</v>
      </c>
      <c r="K62" s="66" t="s">
        <v>152</v>
      </c>
      <c r="L62" s="66">
        <f>I62*0.02</f>
        <v>2.7</v>
      </c>
      <c r="M62" s="66">
        <f>J62*2</f>
        <v>-12</v>
      </c>
      <c r="N62" s="66">
        <v>104</v>
      </c>
      <c r="O62" s="66">
        <v>112</v>
      </c>
      <c r="P62" s="9">
        <f>VLOOKUP(B:B,[3]Sheet3!$A$1:$B$65536,2,0)</f>
        <v>76</v>
      </c>
      <c r="Q62" s="9">
        <f>VLOOKUP(B:B,'[4]SQL Results'!$B$1:$AE$65536,30,0)</f>
        <v>4222.79</v>
      </c>
      <c r="R62" s="75">
        <f t="shared" si="31"/>
        <v>-28</v>
      </c>
      <c r="S62" s="75" t="s">
        <v>152</v>
      </c>
      <c r="T62" s="75">
        <f>Q62*0.03</f>
        <v>126.6837</v>
      </c>
      <c r="U62" s="75">
        <f>R62*3</f>
        <v>-84</v>
      </c>
      <c r="V62" s="66">
        <v>167</v>
      </c>
      <c r="W62" s="66">
        <v>200</v>
      </c>
      <c r="X62" s="66">
        <f>VLOOKUP(B:B,[5]Sheet1!$A$1:$B$65536,2,0)</f>
        <v>146</v>
      </c>
      <c r="Y62" s="66">
        <f>VLOOKUP(B:B,[5]Sheet1!$A$1:$C$65536,3,0)</f>
        <v>2878.35000000001</v>
      </c>
      <c r="Z62" s="66">
        <f>VLOOKUP(B:B,'[4]SQL Results'!$B$1:$AK$65536,36,0)</f>
        <v>41</v>
      </c>
      <c r="AA62" s="66">
        <f t="shared" si="23"/>
        <v>-0.5</v>
      </c>
      <c r="AB62" s="66" t="s">
        <v>152</v>
      </c>
      <c r="AC62" s="66">
        <f>Y62*0.05</f>
        <v>143.917500000001</v>
      </c>
      <c r="AD62" s="66">
        <f t="shared" si="32"/>
        <v>37</v>
      </c>
      <c r="AE62" s="66">
        <v>41</v>
      </c>
      <c r="AF62" s="66">
        <f>VLOOKUP(B:B,'[4]SQL Results'!$B$1:$AO$65536,40,0)</f>
        <v>299.8</v>
      </c>
      <c r="AG62" s="66">
        <f>VLOOKUP(B:B,'[4]SQL Results'!$B$1:$AP$65536,41,0)</f>
        <v>5</v>
      </c>
      <c r="AH62" s="66">
        <f>VLOOKUP(B:B,'[4]SQL Results'!$B$1:$Q$65536,16,0)</f>
        <v>4</v>
      </c>
      <c r="AI62" s="66">
        <f t="shared" si="24"/>
        <v>-28</v>
      </c>
      <c r="AJ62" s="66" t="s">
        <v>152</v>
      </c>
      <c r="AK62" s="66">
        <f t="shared" ref="AK62:AK75" si="33">AF62*0.03</f>
        <v>8.994</v>
      </c>
      <c r="AL62" s="66">
        <v>8</v>
      </c>
      <c r="AM62" s="66">
        <v>10</v>
      </c>
      <c r="AN62" s="66">
        <f>VLOOKUP(B:B,'[4]SQL Results'!$B$1:$V$65536,21,0)</f>
        <v>6</v>
      </c>
      <c r="AO62" s="66">
        <f t="shared" si="25"/>
        <v>-2</v>
      </c>
      <c r="AP62" s="66" t="s">
        <v>152</v>
      </c>
      <c r="AQ62" s="66"/>
      <c r="AR62" s="66">
        <v>4206</v>
      </c>
      <c r="AS62" s="66">
        <v>4680</v>
      </c>
      <c r="AT62" s="66">
        <f>VLOOKUP(B:B,'[4]SQL Results'!$B$1:$F$65536,5,0)</f>
        <v>793.5</v>
      </c>
      <c r="AU62" s="66">
        <f t="shared" si="26"/>
        <v>-3412.5</v>
      </c>
      <c r="AV62" s="66" t="s">
        <v>152</v>
      </c>
      <c r="AW62" s="66">
        <f>AT62*0.04</f>
        <v>31.74</v>
      </c>
      <c r="AX62" s="66">
        <v>98</v>
      </c>
      <c r="AY62" s="66">
        <v>108</v>
      </c>
      <c r="AZ62" s="81">
        <f>VLOOKUP(B:B,'[4]SQL Results'!$B$1:$K$65536,10,0)</f>
        <v>2995.09</v>
      </c>
      <c r="BA62" s="81">
        <f>VLOOKUP(B:B,'[4]SQL Results'!$B$1:$L$65536,11,0)</f>
        <v>111</v>
      </c>
      <c r="BB62" s="81">
        <f t="shared" si="27"/>
        <v>13</v>
      </c>
      <c r="BC62" s="81" t="s">
        <v>12</v>
      </c>
      <c r="BD62" s="81">
        <f>AZ62*0.05</f>
        <v>149.7545</v>
      </c>
      <c r="BE62" s="85">
        <f t="shared" si="28"/>
        <v>464</v>
      </c>
      <c r="BF62" s="85">
        <f t="shared" si="29"/>
        <v>-96</v>
      </c>
    </row>
    <row r="63" customHeight="1" spans="1:58">
      <c r="A63" s="15">
        <v>57</v>
      </c>
      <c r="B63" s="35">
        <v>517</v>
      </c>
      <c r="C63" s="35" t="s">
        <v>221</v>
      </c>
      <c r="D63" s="35" t="s">
        <v>159</v>
      </c>
      <c r="E63" s="35" t="s">
        <v>215</v>
      </c>
      <c r="F63" s="66">
        <v>9</v>
      </c>
      <c r="G63" s="66">
        <v>12</v>
      </c>
      <c r="H63" s="65">
        <v>9</v>
      </c>
      <c r="I63" s="65">
        <v>1172</v>
      </c>
      <c r="J63" s="66">
        <f t="shared" si="30"/>
        <v>0</v>
      </c>
      <c r="K63" s="66" t="s">
        <v>11</v>
      </c>
      <c r="L63" s="66">
        <f>I63*0.03</f>
        <v>35.16</v>
      </c>
      <c r="M63" s="66"/>
      <c r="N63" s="66">
        <v>108</v>
      </c>
      <c r="O63" s="66">
        <v>118</v>
      </c>
      <c r="P63" s="9">
        <f>VLOOKUP(B:B,[3]Sheet3!$A$1:$B$65536,2,0)</f>
        <v>52</v>
      </c>
      <c r="Q63" s="9">
        <f>VLOOKUP(B:B,'[4]SQL Results'!$B$1:$AE$65536,30,0)</f>
        <v>3135.96</v>
      </c>
      <c r="R63" s="75">
        <f t="shared" si="31"/>
        <v>-56</v>
      </c>
      <c r="S63" s="75" t="s">
        <v>152</v>
      </c>
      <c r="T63" s="75">
        <f>Q63*0.03</f>
        <v>94.0788</v>
      </c>
      <c r="U63" s="75">
        <f>R63*3</f>
        <v>-168</v>
      </c>
      <c r="V63" s="66">
        <v>139</v>
      </c>
      <c r="W63" s="66">
        <v>167</v>
      </c>
      <c r="X63" s="66">
        <f>VLOOKUP(B:B,[5]Sheet1!$A$1:$B$65536,2,0)</f>
        <v>230</v>
      </c>
      <c r="Y63" s="66">
        <f>VLOOKUP(B:B,[5]Sheet1!$A$1:$C$65536,3,0)</f>
        <v>4537.27</v>
      </c>
      <c r="Z63" s="66">
        <f>VLOOKUP(B:B,'[4]SQL Results'!$B$1:$AK$65536,36,0)</f>
        <v>48</v>
      </c>
      <c r="AA63" s="66">
        <f t="shared" si="23"/>
        <v>115</v>
      </c>
      <c r="AB63" s="66" t="s">
        <v>12</v>
      </c>
      <c r="AC63" s="66">
        <f>Y63*0.1</f>
        <v>453.727</v>
      </c>
      <c r="AD63" s="66">
        <f t="shared" si="32"/>
        <v>56</v>
      </c>
      <c r="AE63" s="66">
        <v>60</v>
      </c>
      <c r="AF63" s="66">
        <f>VLOOKUP(B:B,'[4]SQL Results'!$B$1:$AO$65536,40,0)</f>
        <v>1366.9</v>
      </c>
      <c r="AG63" s="66">
        <f>VLOOKUP(B:B,'[4]SQL Results'!$B$1:$AP$65536,41,0)</f>
        <v>31</v>
      </c>
      <c r="AH63" s="66">
        <f>VLOOKUP(B:B,'[4]SQL Results'!$B$1:$Q$65536,16,0)</f>
        <v>4</v>
      </c>
      <c r="AI63" s="66">
        <f t="shared" si="24"/>
        <v>-21</v>
      </c>
      <c r="AJ63" s="66" t="s">
        <v>152</v>
      </c>
      <c r="AK63" s="66">
        <f t="shared" si="33"/>
        <v>41.007</v>
      </c>
      <c r="AL63" s="66">
        <v>12</v>
      </c>
      <c r="AM63" s="66">
        <v>14</v>
      </c>
      <c r="AN63" s="66">
        <f>VLOOKUP(B:B,'[4]SQL Results'!$B$1:$V$65536,21,0)</f>
        <v>14</v>
      </c>
      <c r="AO63" s="66">
        <f t="shared" si="25"/>
        <v>2</v>
      </c>
      <c r="AP63" s="66" t="s">
        <v>12</v>
      </c>
      <c r="AQ63" s="66">
        <f>AN63*5</f>
        <v>70</v>
      </c>
      <c r="AR63" s="66">
        <v>2856.5</v>
      </c>
      <c r="AS63" s="66">
        <v>3428</v>
      </c>
      <c r="AT63" s="66">
        <f>VLOOKUP(B:B,'[4]SQL Results'!$B$1:$F$65536,5,0)</f>
        <v>3792.07</v>
      </c>
      <c r="AU63" s="66">
        <f t="shared" si="26"/>
        <v>935.57</v>
      </c>
      <c r="AV63" s="66" t="s">
        <v>12</v>
      </c>
      <c r="AW63" s="66">
        <f>AT63*0.07</f>
        <v>265.4449</v>
      </c>
      <c r="AX63" s="66">
        <v>68</v>
      </c>
      <c r="AY63" s="66">
        <v>78</v>
      </c>
      <c r="AZ63" s="81">
        <f>VLOOKUP(B:B,'[4]SQL Results'!$B$1:$K$65536,10,0)</f>
        <v>1573.81</v>
      </c>
      <c r="BA63" s="81">
        <f>VLOOKUP(B:B,'[4]SQL Results'!$B$1:$L$65536,11,0)</f>
        <v>58</v>
      </c>
      <c r="BB63" s="81">
        <f t="shared" si="27"/>
        <v>-10</v>
      </c>
      <c r="BC63" s="81" t="s">
        <v>152</v>
      </c>
      <c r="BD63" s="81">
        <f>AZ63*0.03</f>
        <v>47.2143</v>
      </c>
      <c r="BE63" s="85">
        <f t="shared" si="28"/>
        <v>1007</v>
      </c>
      <c r="BF63" s="85">
        <f t="shared" si="29"/>
        <v>-168</v>
      </c>
    </row>
    <row r="64" customHeight="1" spans="1:58">
      <c r="A64" s="15">
        <v>58</v>
      </c>
      <c r="B64" s="35">
        <v>511</v>
      </c>
      <c r="C64" s="35" t="s">
        <v>222</v>
      </c>
      <c r="D64" s="35" t="s">
        <v>156</v>
      </c>
      <c r="E64" s="35" t="s">
        <v>215</v>
      </c>
      <c r="F64" s="66">
        <v>7</v>
      </c>
      <c r="G64" s="66">
        <v>9</v>
      </c>
      <c r="H64" s="65">
        <v>5</v>
      </c>
      <c r="I64" s="65">
        <v>624</v>
      </c>
      <c r="J64" s="66">
        <f t="shared" si="30"/>
        <v>-2</v>
      </c>
      <c r="K64" s="66" t="s">
        <v>152</v>
      </c>
      <c r="L64" s="66">
        <f>I64*0.02</f>
        <v>12.48</v>
      </c>
      <c r="M64" s="66">
        <f>J64*2</f>
        <v>-4</v>
      </c>
      <c r="N64" s="66">
        <v>86</v>
      </c>
      <c r="O64" s="66">
        <v>92</v>
      </c>
      <c r="P64" s="9">
        <f>VLOOKUP(B:B,[3]Sheet3!$A$1:$B$65536,2,0)</f>
        <v>98</v>
      </c>
      <c r="Q64" s="9">
        <f>VLOOKUP(B:B,'[4]SQL Results'!$B$1:$AE$65536,30,0)</f>
        <v>5113.95</v>
      </c>
      <c r="R64" s="75">
        <f t="shared" si="31"/>
        <v>12</v>
      </c>
      <c r="S64" s="75" t="s">
        <v>12</v>
      </c>
      <c r="T64" s="75">
        <f>Q64*0.05</f>
        <v>255.6975</v>
      </c>
      <c r="U64" s="75"/>
      <c r="V64" s="66">
        <v>330</v>
      </c>
      <c r="W64" s="66">
        <v>363</v>
      </c>
      <c r="X64" s="66">
        <f>VLOOKUP(B:B,[5]Sheet1!$A$1:$B$65536,2,0)</f>
        <v>108</v>
      </c>
      <c r="Y64" s="66">
        <f>VLOOKUP(B:B,[5]Sheet1!$A$1:$C$65536,3,0)</f>
        <v>2090.68</v>
      </c>
      <c r="Z64" s="66">
        <f>VLOOKUP(B:B,'[4]SQL Results'!$B$1:$AK$65536,36,0)</f>
        <v>34</v>
      </c>
      <c r="AA64" s="66">
        <f t="shared" si="23"/>
        <v>-205</v>
      </c>
      <c r="AB64" s="66" t="s">
        <v>152</v>
      </c>
      <c r="AC64" s="66">
        <f>Y64*0.05</f>
        <v>104.534</v>
      </c>
      <c r="AD64" s="66">
        <f t="shared" si="32"/>
        <v>30</v>
      </c>
      <c r="AE64" s="66">
        <v>34</v>
      </c>
      <c r="AF64" s="66">
        <f>VLOOKUP(B:B,'[4]SQL Results'!$B$1:$AO$65536,40,0)</f>
        <v>78</v>
      </c>
      <c r="AG64" s="66">
        <f>VLOOKUP(B:B,'[4]SQL Results'!$B$1:$AP$65536,41,0)</f>
        <v>2</v>
      </c>
      <c r="AH64" s="66">
        <f>VLOOKUP(B:B,'[4]SQL Results'!$B$1:$Q$65536,16,0)</f>
        <v>17</v>
      </c>
      <c r="AI64" s="66">
        <f t="shared" si="24"/>
        <v>-11</v>
      </c>
      <c r="AJ64" s="66" t="s">
        <v>152</v>
      </c>
      <c r="AK64" s="66">
        <f t="shared" si="33"/>
        <v>2.34</v>
      </c>
      <c r="AL64" s="66">
        <v>6</v>
      </c>
      <c r="AM64" s="66">
        <v>7</v>
      </c>
      <c r="AN64" s="66">
        <f>VLOOKUP(B:B,'[4]SQL Results'!$B$1:$V$65536,21,0)</f>
        <v>1</v>
      </c>
      <c r="AO64" s="66">
        <f t="shared" si="25"/>
        <v>-5</v>
      </c>
      <c r="AP64" s="66" t="s">
        <v>152</v>
      </c>
      <c r="AQ64" s="66"/>
      <c r="AR64" s="66">
        <v>3006</v>
      </c>
      <c r="AS64" s="66">
        <v>3360</v>
      </c>
      <c r="AT64" s="66">
        <f>VLOOKUP(B:B,'[4]SQL Results'!$B$1:$F$65536,5,0)</f>
        <v>1198</v>
      </c>
      <c r="AU64" s="66">
        <f t="shared" si="26"/>
        <v>-1808</v>
      </c>
      <c r="AV64" s="66" t="s">
        <v>152</v>
      </c>
      <c r="AW64" s="66">
        <f>AT64*0.04</f>
        <v>47.92</v>
      </c>
      <c r="AX64" s="66">
        <v>51</v>
      </c>
      <c r="AY64" s="66">
        <v>59</v>
      </c>
      <c r="AZ64" s="81">
        <f>VLOOKUP(B:B,'[4]SQL Results'!$B$1:$K$65536,10,0)</f>
        <v>1581.46</v>
      </c>
      <c r="BA64" s="81">
        <f>VLOOKUP(B:B,'[4]SQL Results'!$B$1:$L$65536,11,0)</f>
        <v>59</v>
      </c>
      <c r="BB64" s="81">
        <f t="shared" si="27"/>
        <v>8</v>
      </c>
      <c r="BC64" s="81" t="s">
        <v>12</v>
      </c>
      <c r="BD64" s="81">
        <f>AZ64*0.05</f>
        <v>79.073</v>
      </c>
      <c r="BE64" s="85">
        <f t="shared" si="28"/>
        <v>502</v>
      </c>
      <c r="BF64" s="85">
        <f t="shared" si="29"/>
        <v>-4</v>
      </c>
    </row>
    <row r="65" customHeight="1" spans="1:58">
      <c r="A65" s="15">
        <v>59</v>
      </c>
      <c r="B65" s="35">
        <v>515</v>
      </c>
      <c r="C65" s="35" t="s">
        <v>223</v>
      </c>
      <c r="D65" s="35" t="s">
        <v>163</v>
      </c>
      <c r="E65" s="35" t="s">
        <v>215</v>
      </c>
      <c r="F65" s="66">
        <v>7</v>
      </c>
      <c r="G65" s="66">
        <v>9</v>
      </c>
      <c r="H65" s="65">
        <v>9</v>
      </c>
      <c r="I65" s="65">
        <v>1162.5</v>
      </c>
      <c r="J65" s="66">
        <f t="shared" si="30"/>
        <v>2</v>
      </c>
      <c r="K65" s="66" t="s">
        <v>12</v>
      </c>
      <c r="L65" s="66">
        <f>I65*0.04</f>
        <v>46.5</v>
      </c>
      <c r="M65" s="66"/>
      <c r="N65" s="66">
        <v>111</v>
      </c>
      <c r="O65" s="66">
        <v>121</v>
      </c>
      <c r="P65" s="9">
        <f>VLOOKUP(B:B,[3]Sheet3!$A$1:$B$65536,2,0)</f>
        <v>71</v>
      </c>
      <c r="Q65" s="9">
        <f>VLOOKUP(B:B,'[4]SQL Results'!$B$1:$AE$65536,30,0)</f>
        <v>3802.2</v>
      </c>
      <c r="R65" s="75">
        <f t="shared" si="31"/>
        <v>-40</v>
      </c>
      <c r="S65" s="75" t="s">
        <v>152</v>
      </c>
      <c r="T65" s="75">
        <f t="shared" ref="T65:T73" si="34">Q65*0.03</f>
        <v>114.066</v>
      </c>
      <c r="U65" s="75">
        <f t="shared" ref="U65:U73" si="35">R65*3</f>
        <v>-120</v>
      </c>
      <c r="V65" s="66">
        <v>132</v>
      </c>
      <c r="W65" s="66">
        <v>158</v>
      </c>
      <c r="X65" s="66">
        <f>VLOOKUP(B:B,[5]Sheet1!$A$1:$B$65536,2,0)</f>
        <v>183</v>
      </c>
      <c r="Y65" s="66">
        <f>VLOOKUP(B:B,[5]Sheet1!$A$1:$C$65536,3,0)</f>
        <v>3567.68</v>
      </c>
      <c r="Z65" s="66">
        <f>VLOOKUP(B:B,'[4]SQL Results'!$B$1:$AK$65536,36,0)</f>
        <v>14</v>
      </c>
      <c r="AA65" s="66">
        <f t="shared" si="23"/>
        <v>58</v>
      </c>
      <c r="AB65" s="66" t="s">
        <v>12</v>
      </c>
      <c r="AC65" s="66">
        <f>Y65*0.1</f>
        <v>356.768</v>
      </c>
      <c r="AD65" s="66">
        <f t="shared" si="32"/>
        <v>34</v>
      </c>
      <c r="AE65" s="66">
        <v>38</v>
      </c>
      <c r="AF65" s="66">
        <f>VLOOKUP(B:B,'[4]SQL Results'!$B$1:$AO$65536,40,0)</f>
        <v>533</v>
      </c>
      <c r="AG65" s="66">
        <f>VLOOKUP(B:B,'[4]SQL Results'!$B$1:$AP$65536,41,0)</f>
        <v>11</v>
      </c>
      <c r="AH65" s="66">
        <f>VLOOKUP(B:B,'[4]SQL Results'!$B$1:$Q$65536,16,0)</f>
        <v>20</v>
      </c>
      <c r="AI65" s="66">
        <f t="shared" si="24"/>
        <v>-3</v>
      </c>
      <c r="AJ65" s="66" t="s">
        <v>152</v>
      </c>
      <c r="AK65" s="66">
        <f t="shared" si="33"/>
        <v>15.99</v>
      </c>
      <c r="AL65" s="66">
        <v>8</v>
      </c>
      <c r="AM65" s="66">
        <v>10</v>
      </c>
      <c r="AN65" s="66">
        <f>VLOOKUP(B:B,'[4]SQL Results'!$B$1:$V$65536,21,0)</f>
        <v>4</v>
      </c>
      <c r="AO65" s="66">
        <f t="shared" si="25"/>
        <v>-4</v>
      </c>
      <c r="AP65" s="66" t="s">
        <v>152</v>
      </c>
      <c r="AQ65" s="66"/>
      <c r="AR65" s="66">
        <v>4206</v>
      </c>
      <c r="AS65" s="66">
        <v>4680</v>
      </c>
      <c r="AT65" s="66">
        <f>VLOOKUP(B:B,'[4]SQL Results'!$B$1:$F$65536,5,0)</f>
        <v>1516.64</v>
      </c>
      <c r="AU65" s="66">
        <f t="shared" si="26"/>
        <v>-2689.36</v>
      </c>
      <c r="AV65" s="66" t="s">
        <v>152</v>
      </c>
      <c r="AW65" s="66">
        <f>AT65*0.04</f>
        <v>60.6656</v>
      </c>
      <c r="AX65" s="66">
        <v>46</v>
      </c>
      <c r="AY65" s="66">
        <v>53</v>
      </c>
      <c r="AZ65" s="81">
        <f>VLOOKUP(B:B,'[4]SQL Results'!$B$1:$K$65536,10,0)</f>
        <v>636.36</v>
      </c>
      <c r="BA65" s="81">
        <f>VLOOKUP(B:B,'[4]SQL Results'!$B$1:$L$65536,11,0)</f>
        <v>23</v>
      </c>
      <c r="BB65" s="81">
        <f t="shared" si="27"/>
        <v>-23</v>
      </c>
      <c r="BC65" s="81" t="s">
        <v>152</v>
      </c>
      <c r="BD65" s="81">
        <f>AZ65*0.03</f>
        <v>19.0908</v>
      </c>
      <c r="BE65" s="85">
        <f t="shared" si="28"/>
        <v>613</v>
      </c>
      <c r="BF65" s="85">
        <f t="shared" si="29"/>
        <v>-120</v>
      </c>
    </row>
    <row r="66" customHeight="1" spans="1:58">
      <c r="A66" s="15">
        <v>60</v>
      </c>
      <c r="B66" s="35">
        <v>572</v>
      </c>
      <c r="C66" s="35" t="s">
        <v>224</v>
      </c>
      <c r="D66" s="35" t="s">
        <v>156</v>
      </c>
      <c r="E66" s="35" t="s">
        <v>215</v>
      </c>
      <c r="F66" s="66">
        <v>7</v>
      </c>
      <c r="G66" s="66">
        <v>9</v>
      </c>
      <c r="H66" s="65">
        <v>2</v>
      </c>
      <c r="I66" s="65">
        <v>270</v>
      </c>
      <c r="J66" s="66">
        <f t="shared" si="30"/>
        <v>-5</v>
      </c>
      <c r="K66" s="66" t="s">
        <v>152</v>
      </c>
      <c r="L66" s="66">
        <f>I66*0.02</f>
        <v>5.4</v>
      </c>
      <c r="M66" s="66">
        <f>J66*2</f>
        <v>-10</v>
      </c>
      <c r="N66" s="66">
        <v>96</v>
      </c>
      <c r="O66" s="66">
        <v>104</v>
      </c>
      <c r="P66" s="9">
        <f>VLOOKUP(B:B,[3]Sheet3!$A$1:$B$65536,2,0)</f>
        <v>57</v>
      </c>
      <c r="Q66" s="9">
        <f>VLOOKUP(B:B,'[4]SQL Results'!$B$1:$AE$65536,30,0)</f>
        <v>3352.86</v>
      </c>
      <c r="R66" s="75">
        <f t="shared" si="31"/>
        <v>-39</v>
      </c>
      <c r="S66" s="75" t="s">
        <v>152</v>
      </c>
      <c r="T66" s="75">
        <f t="shared" si="34"/>
        <v>100.5858</v>
      </c>
      <c r="U66" s="75">
        <f t="shared" si="35"/>
        <v>-117</v>
      </c>
      <c r="V66" s="66">
        <v>104</v>
      </c>
      <c r="W66" s="66">
        <v>125</v>
      </c>
      <c r="X66" s="66">
        <f>VLOOKUP(B:B,[5]Sheet1!$A$1:$B$65536,2,0)</f>
        <v>140</v>
      </c>
      <c r="Y66" s="66">
        <f>VLOOKUP(B:B,[5]Sheet1!$A$1:$C$65536,3,0)</f>
        <v>2745.09</v>
      </c>
      <c r="Z66" s="66">
        <f>VLOOKUP(B:B,'[4]SQL Results'!$B$1:$AK$65536,36,0)</f>
        <v>63</v>
      </c>
      <c r="AA66" s="66">
        <f t="shared" si="23"/>
        <v>67.5</v>
      </c>
      <c r="AB66" s="66" t="s">
        <v>12</v>
      </c>
      <c r="AC66" s="66">
        <f>Y66*0.1</f>
        <v>274.509</v>
      </c>
      <c r="AD66" s="66">
        <f t="shared" si="32"/>
        <v>16</v>
      </c>
      <c r="AE66" s="66">
        <v>20</v>
      </c>
      <c r="AF66" s="66">
        <f>VLOOKUP(B:B,'[4]SQL Results'!$B$1:$AO$65536,40,0)</f>
        <v>204.75</v>
      </c>
      <c r="AG66" s="66">
        <f>VLOOKUP(B:B,'[4]SQL Results'!$B$1:$AP$65536,41,0)</f>
        <v>4</v>
      </c>
      <c r="AH66" s="66">
        <f>VLOOKUP(B:B,'[4]SQL Results'!$B$1:$Q$65536,16,0)</f>
        <v>7</v>
      </c>
      <c r="AI66" s="66">
        <f t="shared" si="24"/>
        <v>-5</v>
      </c>
      <c r="AJ66" s="66" t="s">
        <v>152</v>
      </c>
      <c r="AK66" s="66">
        <f t="shared" si="33"/>
        <v>6.1425</v>
      </c>
      <c r="AL66" s="66">
        <v>6</v>
      </c>
      <c r="AM66" s="66">
        <v>7</v>
      </c>
      <c r="AN66" s="66">
        <f>VLOOKUP(B:B,'[4]SQL Results'!$B$1:$V$65536,21,0)</f>
        <v>12</v>
      </c>
      <c r="AO66" s="66">
        <f t="shared" si="25"/>
        <v>6</v>
      </c>
      <c r="AP66" s="66" t="s">
        <v>12</v>
      </c>
      <c r="AQ66" s="66">
        <f>AN66*5</f>
        <v>60</v>
      </c>
      <c r="AR66" s="66">
        <v>3006</v>
      </c>
      <c r="AS66" s="66">
        <v>3360</v>
      </c>
      <c r="AT66" s="66">
        <f>VLOOKUP(B:B,'[4]SQL Results'!$B$1:$F$65536,5,0)</f>
        <v>1266</v>
      </c>
      <c r="AU66" s="66">
        <f t="shared" si="26"/>
        <v>-1740</v>
      </c>
      <c r="AV66" s="66" t="s">
        <v>152</v>
      </c>
      <c r="AW66" s="66">
        <f>AT66*0.04</f>
        <v>50.64</v>
      </c>
      <c r="AX66" s="66">
        <v>38</v>
      </c>
      <c r="AY66" s="66">
        <v>46</v>
      </c>
      <c r="AZ66" s="81">
        <f>VLOOKUP(B:B,'[4]SQL Results'!$B$1:$K$65536,10,0)</f>
        <v>821.87</v>
      </c>
      <c r="BA66" s="81">
        <f>VLOOKUP(B:B,'[4]SQL Results'!$B$1:$L$65536,11,0)</f>
        <v>30</v>
      </c>
      <c r="BB66" s="81">
        <f t="shared" si="27"/>
        <v>-8</v>
      </c>
      <c r="BC66" s="81" t="s">
        <v>152</v>
      </c>
      <c r="BD66" s="81">
        <f>AZ66*0.03</f>
        <v>24.6561</v>
      </c>
      <c r="BE66" s="85">
        <f t="shared" si="28"/>
        <v>522</v>
      </c>
      <c r="BF66" s="85">
        <f t="shared" si="29"/>
        <v>-127</v>
      </c>
    </row>
    <row r="67" customHeight="1" spans="1:58">
      <c r="A67" s="15">
        <v>61</v>
      </c>
      <c r="B67" s="35">
        <v>578</v>
      </c>
      <c r="C67" s="35" t="s">
        <v>225</v>
      </c>
      <c r="D67" s="35" t="s">
        <v>163</v>
      </c>
      <c r="E67" s="35" t="s">
        <v>215</v>
      </c>
      <c r="F67" s="66">
        <v>7</v>
      </c>
      <c r="G67" s="66">
        <v>9</v>
      </c>
      <c r="H67" s="65">
        <v>2</v>
      </c>
      <c r="I67" s="65">
        <v>250</v>
      </c>
      <c r="J67" s="66">
        <f t="shared" si="30"/>
        <v>-5</v>
      </c>
      <c r="K67" s="66" t="s">
        <v>152</v>
      </c>
      <c r="L67" s="66">
        <f>I67*0.02</f>
        <v>5</v>
      </c>
      <c r="M67" s="66">
        <f>J67*2</f>
        <v>-10</v>
      </c>
      <c r="N67" s="66">
        <v>111</v>
      </c>
      <c r="O67" s="66">
        <v>121</v>
      </c>
      <c r="P67" s="9">
        <f>VLOOKUP(B:B,[3]Sheet3!$A$1:$B$65536,2,0)</f>
        <v>82</v>
      </c>
      <c r="Q67" s="9">
        <f>VLOOKUP(B:B,'[4]SQL Results'!$B$1:$AE$65536,30,0)</f>
        <v>4612.53</v>
      </c>
      <c r="R67" s="75">
        <f t="shared" si="31"/>
        <v>-29</v>
      </c>
      <c r="S67" s="75" t="s">
        <v>152</v>
      </c>
      <c r="T67" s="75">
        <f t="shared" si="34"/>
        <v>138.3759</v>
      </c>
      <c r="U67" s="75">
        <f t="shared" si="35"/>
        <v>-87</v>
      </c>
      <c r="V67" s="66">
        <v>192</v>
      </c>
      <c r="W67" s="66">
        <v>230</v>
      </c>
      <c r="X67" s="66">
        <f>VLOOKUP(B:B,[5]Sheet1!$A$1:$B$65536,2,0)</f>
        <v>451</v>
      </c>
      <c r="Y67" s="66">
        <f>VLOOKUP(B:B,[5]Sheet1!$A$1:$C$65536,3,0)</f>
        <v>7803.27000000002</v>
      </c>
      <c r="Z67" s="66">
        <f>VLOOKUP(B:B,'[4]SQL Results'!$B$1:$AK$65536,36,0)</f>
        <v>50</v>
      </c>
      <c r="AA67" s="66">
        <f t="shared" si="23"/>
        <v>284</v>
      </c>
      <c r="AB67" s="66" t="s">
        <v>12</v>
      </c>
      <c r="AC67" s="66">
        <f>Y67*0.1</f>
        <v>780.327000000002</v>
      </c>
      <c r="AD67" s="66">
        <f t="shared" si="32"/>
        <v>34</v>
      </c>
      <c r="AE67" s="66">
        <v>38</v>
      </c>
      <c r="AF67" s="66">
        <f>VLOOKUP(B:B,'[4]SQL Results'!$B$1:$AO$65536,40,0)</f>
        <v>390</v>
      </c>
      <c r="AG67" s="66">
        <f>VLOOKUP(B:B,'[4]SQL Results'!$B$1:$AP$65536,41,0)</f>
        <v>8</v>
      </c>
      <c r="AH67" s="66">
        <f>VLOOKUP(B:B,'[4]SQL Results'!$B$1:$Q$65536,16,0)</f>
        <v>9</v>
      </c>
      <c r="AI67" s="66">
        <f t="shared" si="24"/>
        <v>-17</v>
      </c>
      <c r="AJ67" s="66" t="s">
        <v>152</v>
      </c>
      <c r="AK67" s="66">
        <f t="shared" si="33"/>
        <v>11.7</v>
      </c>
      <c r="AL67" s="66">
        <v>8</v>
      </c>
      <c r="AM67" s="66">
        <v>10</v>
      </c>
      <c r="AN67" s="66">
        <f>VLOOKUP(B:B,'[4]SQL Results'!$B$1:$V$65536,21,0)</f>
        <v>4</v>
      </c>
      <c r="AO67" s="66">
        <f t="shared" si="25"/>
        <v>-4</v>
      </c>
      <c r="AP67" s="66" t="s">
        <v>152</v>
      </c>
      <c r="AQ67" s="66"/>
      <c r="AR67" s="66">
        <v>3956</v>
      </c>
      <c r="AS67" s="66">
        <v>4380</v>
      </c>
      <c r="AT67" s="66">
        <f>VLOOKUP(B:B,'[4]SQL Results'!$B$1:$F$65536,5,0)</f>
        <v>1718.03</v>
      </c>
      <c r="AU67" s="66">
        <f t="shared" si="26"/>
        <v>-2237.97</v>
      </c>
      <c r="AV67" s="66" t="s">
        <v>152</v>
      </c>
      <c r="AW67" s="66">
        <f>AT67*0.04</f>
        <v>68.7212</v>
      </c>
      <c r="AX67" s="66">
        <v>84</v>
      </c>
      <c r="AY67" s="66">
        <v>92</v>
      </c>
      <c r="AZ67" s="81">
        <f>VLOOKUP(B:B,'[4]SQL Results'!$B$1:$K$65536,10,0)</f>
        <v>1835.95</v>
      </c>
      <c r="BA67" s="81">
        <f>VLOOKUP(B:B,'[4]SQL Results'!$B$1:$L$65536,11,0)</f>
        <v>67</v>
      </c>
      <c r="BB67" s="81">
        <f t="shared" si="27"/>
        <v>-17</v>
      </c>
      <c r="BC67" s="81" t="s">
        <v>152</v>
      </c>
      <c r="BD67" s="81">
        <f>AZ67*0.03</f>
        <v>55.0785</v>
      </c>
      <c r="BE67" s="85">
        <f t="shared" si="28"/>
        <v>1059</v>
      </c>
      <c r="BF67" s="85">
        <f t="shared" si="29"/>
        <v>-97</v>
      </c>
    </row>
    <row r="68" customHeight="1" spans="1:58">
      <c r="A68" s="15">
        <v>62</v>
      </c>
      <c r="B68" s="35">
        <v>723</v>
      </c>
      <c r="C68" s="35" t="s">
        <v>226</v>
      </c>
      <c r="D68" s="35" t="s">
        <v>193</v>
      </c>
      <c r="E68" s="35" t="s">
        <v>215</v>
      </c>
      <c r="F68" s="66">
        <v>6</v>
      </c>
      <c r="G68" s="66">
        <v>8</v>
      </c>
      <c r="H68" s="65">
        <v>2</v>
      </c>
      <c r="I68" s="65">
        <v>260</v>
      </c>
      <c r="J68" s="66">
        <f t="shared" ref="J68:J99" si="36">H68-F68</f>
        <v>-4</v>
      </c>
      <c r="K68" s="66" t="s">
        <v>152</v>
      </c>
      <c r="L68" s="66">
        <f>I68*0.02</f>
        <v>5.2</v>
      </c>
      <c r="M68" s="66">
        <f>J68*2</f>
        <v>-8</v>
      </c>
      <c r="N68" s="66">
        <v>70</v>
      </c>
      <c r="O68" s="66">
        <v>72</v>
      </c>
      <c r="P68" s="9">
        <f>VLOOKUP(B:B,[3]Sheet3!$A$1:$B$65536,2,0)</f>
        <v>59</v>
      </c>
      <c r="Q68" s="9">
        <f>VLOOKUP(B:B,'[4]SQL Results'!$B$1:$AE$65536,30,0)</f>
        <v>3281.01</v>
      </c>
      <c r="R68" s="75">
        <f t="shared" ref="R68:R99" si="37">P68-N68</f>
        <v>-11</v>
      </c>
      <c r="S68" s="75" t="s">
        <v>152</v>
      </c>
      <c r="T68" s="75">
        <f t="shared" si="34"/>
        <v>98.4303</v>
      </c>
      <c r="U68" s="75">
        <f t="shared" si="35"/>
        <v>-33</v>
      </c>
      <c r="V68" s="66">
        <v>79</v>
      </c>
      <c r="W68" s="66">
        <v>95</v>
      </c>
      <c r="X68" s="66">
        <f>VLOOKUP(B:B,[5]Sheet1!$A$1:$B$65536,2,0)</f>
        <v>78</v>
      </c>
      <c r="Y68" s="66">
        <f>VLOOKUP(B:B,[5]Sheet1!$A$1:$C$65536,3,0)</f>
        <v>1511.87</v>
      </c>
      <c r="Z68" s="66">
        <f>VLOOKUP(B:B,'[4]SQL Results'!$B$1:$AK$65536,36,0)</f>
        <v>27</v>
      </c>
      <c r="AA68" s="66">
        <f t="shared" si="23"/>
        <v>12.5</v>
      </c>
      <c r="AB68" s="66" t="s">
        <v>11</v>
      </c>
      <c r="AC68" s="66">
        <f>Y68*0.07</f>
        <v>105.8309</v>
      </c>
      <c r="AD68" s="66">
        <f t="shared" ref="AD68:AD101" si="38">AE68-4</f>
        <v>11</v>
      </c>
      <c r="AE68" s="66">
        <v>15</v>
      </c>
      <c r="AF68" s="66">
        <f>VLOOKUP(B:B,'[4]SQL Results'!$B$1:$AO$65536,40,0)</f>
        <v>143.8</v>
      </c>
      <c r="AG68" s="66">
        <f>VLOOKUP(B:B,'[4]SQL Results'!$B$1:$AP$65536,41,0)</f>
        <v>3</v>
      </c>
      <c r="AH68" s="66">
        <f>VLOOKUP(B:B,'[4]SQL Results'!$B$1:$Q$65536,16,0)</f>
        <v>1</v>
      </c>
      <c r="AI68" s="66">
        <f t="shared" si="24"/>
        <v>-7</v>
      </c>
      <c r="AJ68" s="66" t="s">
        <v>152</v>
      </c>
      <c r="AK68" s="66">
        <f t="shared" si="33"/>
        <v>4.314</v>
      </c>
      <c r="AL68" s="66">
        <v>3</v>
      </c>
      <c r="AM68" s="66">
        <v>4</v>
      </c>
      <c r="AN68" s="66">
        <v>0</v>
      </c>
      <c r="AO68" s="66">
        <f t="shared" si="25"/>
        <v>-3</v>
      </c>
      <c r="AP68" s="66" t="s">
        <v>152</v>
      </c>
      <c r="AQ68" s="66"/>
      <c r="AR68" s="66">
        <v>1044</v>
      </c>
      <c r="AS68" s="66">
        <v>1253</v>
      </c>
      <c r="AT68" s="66">
        <f>VLOOKUP(B:B,'[4]SQL Results'!$B$1:$F$65536,5,0)</f>
        <v>1113.5</v>
      </c>
      <c r="AU68" s="66">
        <f t="shared" si="26"/>
        <v>69.5</v>
      </c>
      <c r="AV68" s="66" t="s">
        <v>11</v>
      </c>
      <c r="AW68" s="66">
        <f>AT68*0.05</f>
        <v>55.675</v>
      </c>
      <c r="AX68" s="66">
        <v>28</v>
      </c>
      <c r="AY68" s="66">
        <v>34</v>
      </c>
      <c r="AZ68" s="81">
        <f>VLOOKUP(B:B,'[4]SQL Results'!$B$1:$K$65536,10,0)</f>
        <v>771.88</v>
      </c>
      <c r="BA68" s="81">
        <f>VLOOKUP(B:B,'[4]SQL Results'!$B$1:$L$65536,11,0)</f>
        <v>29</v>
      </c>
      <c r="BB68" s="81">
        <f t="shared" si="27"/>
        <v>1</v>
      </c>
      <c r="BC68" s="81" t="s">
        <v>11</v>
      </c>
      <c r="BD68" s="81">
        <f>AZ68*0.04</f>
        <v>30.8752</v>
      </c>
      <c r="BE68" s="85">
        <f t="shared" si="28"/>
        <v>300</v>
      </c>
      <c r="BF68" s="85">
        <f t="shared" si="29"/>
        <v>-41</v>
      </c>
    </row>
    <row r="69" customHeight="1" spans="1:58">
      <c r="A69" s="15">
        <v>63</v>
      </c>
      <c r="B69" s="35">
        <v>741</v>
      </c>
      <c r="C69" s="35" t="s">
        <v>227</v>
      </c>
      <c r="D69" s="35" t="s">
        <v>154</v>
      </c>
      <c r="E69" s="35" t="s">
        <v>215</v>
      </c>
      <c r="F69" s="66">
        <v>6</v>
      </c>
      <c r="G69" s="66">
        <v>8</v>
      </c>
      <c r="H69" s="65">
        <v>0</v>
      </c>
      <c r="I69" s="65">
        <v>0</v>
      </c>
      <c r="J69" s="66">
        <f t="shared" si="36"/>
        <v>-6</v>
      </c>
      <c r="K69" s="66" t="s">
        <v>152</v>
      </c>
      <c r="L69" s="66">
        <f>I69*0.02</f>
        <v>0</v>
      </c>
      <c r="M69" s="66">
        <f>J69*2</f>
        <v>-12</v>
      </c>
      <c r="N69" s="66">
        <v>53</v>
      </c>
      <c r="O69" s="66">
        <v>51</v>
      </c>
      <c r="P69" s="9">
        <f>VLOOKUP(B:B,[3]Sheet3!$A$1:$B$65536,2,0)</f>
        <v>30</v>
      </c>
      <c r="Q69" s="9">
        <f>VLOOKUP(B:B,'[4]SQL Results'!$B$1:$AE$65536,30,0)</f>
        <v>1590.04</v>
      </c>
      <c r="R69" s="75">
        <f t="shared" si="37"/>
        <v>-23</v>
      </c>
      <c r="S69" s="75" t="s">
        <v>152</v>
      </c>
      <c r="T69" s="75">
        <f t="shared" si="34"/>
        <v>47.7012</v>
      </c>
      <c r="U69" s="75">
        <f t="shared" si="35"/>
        <v>-69</v>
      </c>
      <c r="V69" s="66">
        <v>79</v>
      </c>
      <c r="W69" s="66">
        <v>95</v>
      </c>
      <c r="X69" s="66">
        <f>VLOOKUP(B:B,[5]Sheet1!$A$1:$B$65536,2,0)</f>
        <v>34</v>
      </c>
      <c r="Y69" s="66">
        <f>VLOOKUP(B:B,[5]Sheet1!$A$1:$C$65536,3,0)</f>
        <v>659.76</v>
      </c>
      <c r="Z69" s="66">
        <f>VLOOKUP(B:B,'[4]SQL Results'!$B$1:$AK$65536,36,0)</f>
        <v>5</v>
      </c>
      <c r="AA69" s="66">
        <f t="shared" ref="AA69:AA100" si="39">(X69+Z69/2)-V69</f>
        <v>-42.5</v>
      </c>
      <c r="AB69" s="66" t="s">
        <v>152</v>
      </c>
      <c r="AC69" s="66">
        <f>Y69*0.05</f>
        <v>32.988</v>
      </c>
      <c r="AD69" s="66">
        <f t="shared" si="38"/>
        <v>11</v>
      </c>
      <c r="AE69" s="66">
        <v>15</v>
      </c>
      <c r="AF69" s="66">
        <f>VLOOKUP(B:B,'[4]SQL Results'!$B$1:$AO$65536,40,0)</f>
        <v>72.15</v>
      </c>
      <c r="AG69" s="66">
        <f>VLOOKUP(B:B,'[4]SQL Results'!$B$1:$AP$65536,41,0)</f>
        <v>2</v>
      </c>
      <c r="AH69" s="66">
        <f>VLOOKUP(B:B,'[4]SQL Results'!$B$1:$Q$65536,16,0)</f>
        <v>3</v>
      </c>
      <c r="AI69" s="66">
        <f t="shared" ref="AI69:AI100" si="40">(AG69+AH69)-AD69</f>
        <v>-6</v>
      </c>
      <c r="AJ69" s="66" t="s">
        <v>152</v>
      </c>
      <c r="AK69" s="66">
        <f t="shared" si="33"/>
        <v>2.1645</v>
      </c>
      <c r="AL69" s="66">
        <v>2</v>
      </c>
      <c r="AM69" s="66">
        <v>2</v>
      </c>
      <c r="AN69" s="66">
        <f>VLOOKUP(B:B,'[4]SQL Results'!$B$1:$V$65536,21,0)</f>
        <v>2</v>
      </c>
      <c r="AO69" s="66">
        <f t="shared" ref="AO69:AO100" si="41">AN69-AL69</f>
        <v>0</v>
      </c>
      <c r="AP69" s="66" t="s">
        <v>12</v>
      </c>
      <c r="AQ69" s="66">
        <f>AN69*5</f>
        <v>10</v>
      </c>
      <c r="AR69" s="66">
        <v>1824</v>
      </c>
      <c r="AS69" s="66">
        <v>2189</v>
      </c>
      <c r="AT69" s="66">
        <f>VLOOKUP(B:B,'[4]SQL Results'!$B$1:$F$65536,5,0)</f>
        <v>1322.11</v>
      </c>
      <c r="AU69" s="66">
        <f t="shared" ref="AU69:AU100" si="42">AT69-AR69</f>
        <v>-501.89</v>
      </c>
      <c r="AV69" s="66" t="s">
        <v>152</v>
      </c>
      <c r="AW69" s="66">
        <f>AT69*0.04</f>
        <v>52.8844</v>
      </c>
      <c r="AX69" s="66">
        <v>28</v>
      </c>
      <c r="AY69" s="66">
        <v>34</v>
      </c>
      <c r="AZ69" s="81">
        <f>VLOOKUP(B:B,'[4]SQL Results'!$B$1:$K$65536,10,0)</f>
        <v>641.4</v>
      </c>
      <c r="BA69" s="81">
        <f>VLOOKUP(B:B,'[4]SQL Results'!$B$1:$L$65536,11,0)</f>
        <v>24</v>
      </c>
      <c r="BB69" s="81">
        <f t="shared" ref="BB69:BB100" si="43">BA69-AX69</f>
        <v>-4</v>
      </c>
      <c r="BC69" s="81" t="s">
        <v>152</v>
      </c>
      <c r="BD69" s="81">
        <f>AZ69*0.03</f>
        <v>19.242</v>
      </c>
      <c r="BE69" s="85">
        <f t="shared" ref="BE69:BE100" si="44">ROUND(L69+T69+AC69+AK69+AQ69+AW69+BD69,0)</f>
        <v>165</v>
      </c>
      <c r="BF69" s="85">
        <f t="shared" ref="BF69:BF100" si="45">ROUND(M69+U69,0)</f>
        <v>-81</v>
      </c>
    </row>
    <row r="70" customHeight="1" spans="1:58">
      <c r="A70" s="15">
        <v>64</v>
      </c>
      <c r="B70" s="35">
        <v>742</v>
      </c>
      <c r="C70" s="35" t="s">
        <v>228</v>
      </c>
      <c r="D70" s="35" t="s">
        <v>163</v>
      </c>
      <c r="E70" s="35" t="s">
        <v>215</v>
      </c>
      <c r="F70" s="66">
        <v>7</v>
      </c>
      <c r="G70" s="66">
        <v>9</v>
      </c>
      <c r="H70" s="65">
        <v>9</v>
      </c>
      <c r="I70" s="65">
        <v>1215</v>
      </c>
      <c r="J70" s="66">
        <f t="shared" si="36"/>
        <v>2</v>
      </c>
      <c r="K70" s="66" t="s">
        <v>12</v>
      </c>
      <c r="L70" s="66">
        <f>I70*0.04</f>
        <v>48.6</v>
      </c>
      <c r="M70" s="66"/>
      <c r="N70" s="66">
        <v>104</v>
      </c>
      <c r="O70" s="66">
        <v>112</v>
      </c>
      <c r="P70" s="9">
        <f>VLOOKUP(B:B,[3]Sheet3!$A$1:$B$65536,2,0)</f>
        <v>18</v>
      </c>
      <c r="Q70" s="9">
        <f>VLOOKUP(B:B,'[4]SQL Results'!$B$1:$AE$65536,30,0)</f>
        <v>1033</v>
      </c>
      <c r="R70" s="75">
        <f t="shared" si="37"/>
        <v>-86</v>
      </c>
      <c r="S70" s="75" t="s">
        <v>152</v>
      </c>
      <c r="T70" s="75">
        <f t="shared" si="34"/>
        <v>30.99</v>
      </c>
      <c r="U70" s="75">
        <f t="shared" si="35"/>
        <v>-258</v>
      </c>
      <c r="V70" s="66">
        <v>109</v>
      </c>
      <c r="W70" s="66">
        <v>131</v>
      </c>
      <c r="X70" s="66">
        <f>VLOOKUP(B:B,[5]Sheet1!$A$1:$B$65536,2,0)</f>
        <v>118</v>
      </c>
      <c r="Y70" s="66">
        <f>VLOOKUP(B:B,[5]Sheet1!$A$1:$C$65536,3,0)</f>
        <v>2132.83</v>
      </c>
      <c r="Z70" s="66">
        <f>VLOOKUP(B:B,'[4]SQL Results'!$B$1:$AK$65536,36,0)</f>
        <v>1</v>
      </c>
      <c r="AA70" s="66">
        <f t="shared" si="39"/>
        <v>9.5</v>
      </c>
      <c r="AB70" s="66" t="s">
        <v>11</v>
      </c>
      <c r="AC70" s="66">
        <f>Y70*0.07</f>
        <v>149.2981</v>
      </c>
      <c r="AD70" s="66">
        <f t="shared" si="38"/>
        <v>34</v>
      </c>
      <c r="AE70" s="66">
        <v>38</v>
      </c>
      <c r="AF70" s="66">
        <f>VLOOKUP(B:B,'[4]SQL Results'!$B$1:$AO$65536,40,0)</f>
        <v>511.8</v>
      </c>
      <c r="AG70" s="66">
        <f>VLOOKUP(B:B,'[4]SQL Results'!$B$1:$AP$65536,41,0)</f>
        <v>11</v>
      </c>
      <c r="AH70" s="66">
        <f>VLOOKUP(B:B,'[4]SQL Results'!$B$1:$Q$65536,16,0)</f>
        <v>5</v>
      </c>
      <c r="AI70" s="66">
        <f t="shared" si="40"/>
        <v>-18</v>
      </c>
      <c r="AJ70" s="66" t="s">
        <v>152</v>
      </c>
      <c r="AK70" s="66">
        <f t="shared" si="33"/>
        <v>15.354</v>
      </c>
      <c r="AL70" s="66">
        <v>8</v>
      </c>
      <c r="AM70" s="66">
        <v>10</v>
      </c>
      <c r="AN70" s="66">
        <f>VLOOKUP(B:B,'[4]SQL Results'!$B$1:$V$65536,21,0)</f>
        <v>10</v>
      </c>
      <c r="AO70" s="66">
        <f t="shared" si="41"/>
        <v>2</v>
      </c>
      <c r="AP70" s="66" t="s">
        <v>12</v>
      </c>
      <c r="AQ70" s="66">
        <f>AN70*5</f>
        <v>50</v>
      </c>
      <c r="AR70" s="66">
        <v>1365</v>
      </c>
      <c r="AS70" s="66">
        <v>1638</v>
      </c>
      <c r="AT70" s="66">
        <f>VLOOKUP(B:B,'[4]SQL Results'!$B$1:$F$65536,5,0)</f>
        <v>1659.03</v>
      </c>
      <c r="AU70" s="66">
        <f t="shared" si="42"/>
        <v>294.03</v>
      </c>
      <c r="AV70" s="66" t="s">
        <v>12</v>
      </c>
      <c r="AW70" s="66">
        <f>AT70*0.07</f>
        <v>116.1321</v>
      </c>
      <c r="AX70" s="66">
        <v>45</v>
      </c>
      <c r="AY70" s="66">
        <v>52</v>
      </c>
      <c r="AZ70" s="81">
        <f>VLOOKUP(B:B,'[4]SQL Results'!$B$1:$K$65536,10,0)</f>
        <v>1952.75</v>
      </c>
      <c r="BA70" s="81">
        <f>VLOOKUP(B:B,'[4]SQL Results'!$B$1:$L$65536,11,0)</f>
        <v>71</v>
      </c>
      <c r="BB70" s="81">
        <f t="shared" si="43"/>
        <v>26</v>
      </c>
      <c r="BC70" s="81" t="s">
        <v>12</v>
      </c>
      <c r="BD70" s="81">
        <f>AZ70*0.05</f>
        <v>97.6375</v>
      </c>
      <c r="BE70" s="85">
        <f t="shared" si="44"/>
        <v>508</v>
      </c>
      <c r="BF70" s="85">
        <f t="shared" si="45"/>
        <v>-258</v>
      </c>
    </row>
    <row r="71" customHeight="1" spans="1:58">
      <c r="A71" s="15">
        <v>65</v>
      </c>
      <c r="B71" s="35">
        <v>744</v>
      </c>
      <c r="C71" s="35" t="s">
        <v>229</v>
      </c>
      <c r="D71" s="35" t="s">
        <v>163</v>
      </c>
      <c r="E71" s="35" t="s">
        <v>215</v>
      </c>
      <c r="F71" s="66">
        <v>7</v>
      </c>
      <c r="G71" s="66">
        <v>9</v>
      </c>
      <c r="H71" s="65">
        <v>2</v>
      </c>
      <c r="I71" s="65">
        <v>259.5</v>
      </c>
      <c r="J71" s="66">
        <f t="shared" si="36"/>
        <v>-5</v>
      </c>
      <c r="K71" s="66" t="s">
        <v>152</v>
      </c>
      <c r="L71" s="66">
        <f>I71*0.02</f>
        <v>5.19</v>
      </c>
      <c r="M71" s="66">
        <f>J71*2</f>
        <v>-10</v>
      </c>
      <c r="N71" s="66">
        <v>104</v>
      </c>
      <c r="O71" s="66">
        <v>112</v>
      </c>
      <c r="P71" s="9">
        <f>VLOOKUP(B:B,[3]Sheet3!$A$1:$B$65536,2,0)</f>
        <v>37</v>
      </c>
      <c r="Q71" s="9">
        <f>VLOOKUP(B:B,'[4]SQL Results'!$B$1:$AE$65536,30,0)</f>
        <v>2056.1</v>
      </c>
      <c r="R71" s="75">
        <f t="shared" si="37"/>
        <v>-67</v>
      </c>
      <c r="S71" s="75" t="s">
        <v>152</v>
      </c>
      <c r="T71" s="75">
        <f t="shared" si="34"/>
        <v>61.683</v>
      </c>
      <c r="U71" s="75">
        <f t="shared" si="35"/>
        <v>-201</v>
      </c>
      <c r="V71" s="66">
        <v>140</v>
      </c>
      <c r="W71" s="66">
        <v>168</v>
      </c>
      <c r="X71" s="66">
        <f>VLOOKUP(B:B,[5]Sheet1!$A$1:$B$65536,2,0)</f>
        <v>275</v>
      </c>
      <c r="Y71" s="66">
        <f>VLOOKUP(B:B,[5]Sheet1!$A$1:$C$65536,3,0)</f>
        <v>4699.08000000001</v>
      </c>
      <c r="Z71" s="66">
        <f>VLOOKUP(B:B,'[4]SQL Results'!$B$1:$AK$65536,36,0)</f>
        <v>4534</v>
      </c>
      <c r="AA71" s="66">
        <f t="shared" si="39"/>
        <v>2402</v>
      </c>
      <c r="AB71" s="66" t="s">
        <v>12</v>
      </c>
      <c r="AC71" s="66">
        <f>Y71*0.1</f>
        <v>469.908000000001</v>
      </c>
      <c r="AD71" s="66">
        <f t="shared" si="38"/>
        <v>27</v>
      </c>
      <c r="AE71" s="66">
        <v>31</v>
      </c>
      <c r="AF71" s="66">
        <f>VLOOKUP(B:B,'[4]SQL Results'!$B$1:$AO$65536,40,0)</f>
        <v>111.95</v>
      </c>
      <c r="AG71" s="66">
        <f>VLOOKUP(B:B,'[4]SQL Results'!$B$1:$AP$65536,41,0)</f>
        <v>3</v>
      </c>
      <c r="AH71" s="66">
        <f>VLOOKUP(B:B,'[4]SQL Results'!$B$1:$Q$65536,16,0)</f>
        <v>8</v>
      </c>
      <c r="AI71" s="66">
        <f t="shared" si="40"/>
        <v>-16</v>
      </c>
      <c r="AJ71" s="66" t="s">
        <v>152</v>
      </c>
      <c r="AK71" s="66">
        <f t="shared" si="33"/>
        <v>3.3585</v>
      </c>
      <c r="AL71" s="66">
        <v>8</v>
      </c>
      <c r="AM71" s="66">
        <v>10</v>
      </c>
      <c r="AN71" s="66">
        <f>VLOOKUP(B:B,'[4]SQL Results'!$B$1:$V$65536,21,0)</f>
        <v>3</v>
      </c>
      <c r="AO71" s="66">
        <f t="shared" si="41"/>
        <v>-5</v>
      </c>
      <c r="AP71" s="66" t="s">
        <v>152</v>
      </c>
      <c r="AQ71" s="66"/>
      <c r="AR71" s="66">
        <v>4206</v>
      </c>
      <c r="AS71" s="66">
        <v>4680</v>
      </c>
      <c r="AT71" s="66">
        <f>VLOOKUP(B:B,'[4]SQL Results'!$B$1:$F$65536,5,0)</f>
        <v>1184.5</v>
      </c>
      <c r="AU71" s="66">
        <f t="shared" si="42"/>
        <v>-3021.5</v>
      </c>
      <c r="AV71" s="66" t="s">
        <v>152</v>
      </c>
      <c r="AW71" s="66">
        <f t="shared" ref="AW71:AW81" si="46">AT71*0.04</f>
        <v>47.38</v>
      </c>
      <c r="AX71" s="66">
        <v>67</v>
      </c>
      <c r="AY71" s="66">
        <v>77</v>
      </c>
      <c r="AZ71" s="81">
        <f>VLOOKUP(B:B,'[4]SQL Results'!$B$1:$K$65536,10,0)</f>
        <v>1991.27</v>
      </c>
      <c r="BA71" s="81">
        <f>VLOOKUP(B:B,'[4]SQL Results'!$B$1:$L$65536,11,0)</f>
        <v>72</v>
      </c>
      <c r="BB71" s="81">
        <f t="shared" si="43"/>
        <v>5</v>
      </c>
      <c r="BC71" s="81" t="s">
        <v>11</v>
      </c>
      <c r="BD71" s="81">
        <f>AZ71*0.04</f>
        <v>79.6508</v>
      </c>
      <c r="BE71" s="85">
        <f t="shared" si="44"/>
        <v>667</v>
      </c>
      <c r="BF71" s="85">
        <f t="shared" si="45"/>
        <v>-211</v>
      </c>
    </row>
    <row r="72" customHeight="1" spans="1:58">
      <c r="A72" s="15">
        <v>66</v>
      </c>
      <c r="B72" s="35">
        <v>718</v>
      </c>
      <c r="C72" s="35" t="s">
        <v>230</v>
      </c>
      <c r="D72" s="35" t="s">
        <v>154</v>
      </c>
      <c r="E72" s="35" t="s">
        <v>215</v>
      </c>
      <c r="F72" s="66">
        <v>6</v>
      </c>
      <c r="G72" s="66">
        <v>8</v>
      </c>
      <c r="H72" s="65">
        <v>2</v>
      </c>
      <c r="I72" s="65">
        <v>260</v>
      </c>
      <c r="J72" s="66">
        <f t="shared" si="36"/>
        <v>-4</v>
      </c>
      <c r="K72" s="66" t="s">
        <v>152</v>
      </c>
      <c r="L72" s="66">
        <f>I72*0.02</f>
        <v>5.2</v>
      </c>
      <c r="M72" s="66">
        <f>J72*2</f>
        <v>-8</v>
      </c>
      <c r="N72" s="66">
        <v>53</v>
      </c>
      <c r="O72" s="66">
        <v>51</v>
      </c>
      <c r="P72" s="9">
        <f>VLOOKUP(B:B,[3]Sheet3!$A$1:$B$65536,2,0)</f>
        <v>19</v>
      </c>
      <c r="Q72" s="9">
        <f>VLOOKUP(B:B,'[4]SQL Results'!$B$1:$AE$65536,30,0)</f>
        <v>1033.77</v>
      </c>
      <c r="R72" s="75">
        <f t="shared" si="37"/>
        <v>-34</v>
      </c>
      <c r="S72" s="75" t="s">
        <v>152</v>
      </c>
      <c r="T72" s="75">
        <f t="shared" si="34"/>
        <v>31.0131</v>
      </c>
      <c r="U72" s="75">
        <f t="shared" si="35"/>
        <v>-102</v>
      </c>
      <c r="V72" s="66">
        <v>79</v>
      </c>
      <c r="W72" s="66">
        <v>95</v>
      </c>
      <c r="X72" s="66">
        <f>VLOOKUP(B:B,[5]Sheet1!$A$1:$B$65536,2,0)</f>
        <v>40</v>
      </c>
      <c r="Y72" s="66">
        <f>VLOOKUP(B:B,[5]Sheet1!$A$1:$C$65536,3,0)</f>
        <v>774.06</v>
      </c>
      <c r="Z72" s="66">
        <f>VLOOKUP(B:B,'[4]SQL Results'!$B$1:$AK$65536,36,0)</f>
        <v>22</v>
      </c>
      <c r="AA72" s="66">
        <f t="shared" si="39"/>
        <v>-28</v>
      </c>
      <c r="AB72" s="66" t="s">
        <v>152</v>
      </c>
      <c r="AC72" s="66">
        <f>Y72*0.05</f>
        <v>38.703</v>
      </c>
      <c r="AD72" s="66">
        <v>4</v>
      </c>
      <c r="AE72" s="66">
        <v>6</v>
      </c>
      <c r="AF72" s="66">
        <f>VLOOKUP(B:B,'[4]SQL Results'!$B$1:$AO$65536,40,0)</f>
        <v>72.95</v>
      </c>
      <c r="AG72" s="66">
        <f>VLOOKUP(B:B,'[4]SQL Results'!$B$1:$AP$65536,41,0)</f>
        <v>2</v>
      </c>
      <c r="AH72" s="66">
        <f>VLOOKUP(B:B,'[4]SQL Results'!$B$1:$Q$65536,16,0)</f>
        <v>1</v>
      </c>
      <c r="AI72" s="66">
        <f t="shared" si="40"/>
        <v>-1</v>
      </c>
      <c r="AJ72" s="66" t="s">
        <v>152</v>
      </c>
      <c r="AK72" s="66">
        <f t="shared" si="33"/>
        <v>2.1885</v>
      </c>
      <c r="AL72" s="66">
        <v>2</v>
      </c>
      <c r="AM72" s="66">
        <v>2</v>
      </c>
      <c r="AN72" s="66">
        <f>VLOOKUP(B:B,'[4]SQL Results'!$B$1:$V$65536,21,0)</f>
        <v>3</v>
      </c>
      <c r="AO72" s="66">
        <f t="shared" si="41"/>
        <v>1</v>
      </c>
      <c r="AP72" s="66" t="s">
        <v>12</v>
      </c>
      <c r="AQ72" s="66">
        <f>AN72*5</f>
        <v>15</v>
      </c>
      <c r="AR72" s="66">
        <v>1625</v>
      </c>
      <c r="AS72" s="66">
        <v>1942</v>
      </c>
      <c r="AT72" s="66">
        <f>VLOOKUP(B:B,'[4]SQL Results'!$B$1:$F$65536,5,0)</f>
        <v>820.8</v>
      </c>
      <c r="AU72" s="66">
        <f t="shared" si="42"/>
        <v>-804.2</v>
      </c>
      <c r="AV72" s="66" t="s">
        <v>152</v>
      </c>
      <c r="AW72" s="66">
        <f t="shared" si="46"/>
        <v>32.832</v>
      </c>
      <c r="AX72" s="66">
        <v>28</v>
      </c>
      <c r="AY72" s="66">
        <v>34</v>
      </c>
      <c r="AZ72" s="81">
        <f>VLOOKUP(B:B,'[4]SQL Results'!$B$1:$K$65536,10,0)</f>
        <v>380.98</v>
      </c>
      <c r="BA72" s="81">
        <f>VLOOKUP(B:B,'[4]SQL Results'!$B$1:$L$65536,11,0)</f>
        <v>15</v>
      </c>
      <c r="BB72" s="81">
        <f t="shared" si="43"/>
        <v>-13</v>
      </c>
      <c r="BC72" s="81" t="s">
        <v>152</v>
      </c>
      <c r="BD72" s="81">
        <f>AZ72*0.03</f>
        <v>11.4294</v>
      </c>
      <c r="BE72" s="85">
        <f t="shared" si="44"/>
        <v>136</v>
      </c>
      <c r="BF72" s="85">
        <f t="shared" si="45"/>
        <v>-110</v>
      </c>
    </row>
    <row r="73" customHeight="1" spans="1:58">
      <c r="A73" s="15">
        <v>67</v>
      </c>
      <c r="B73" s="35">
        <v>747</v>
      </c>
      <c r="C73" s="35" t="s">
        <v>231</v>
      </c>
      <c r="D73" s="35" t="s">
        <v>163</v>
      </c>
      <c r="E73" s="35" t="s">
        <v>215</v>
      </c>
      <c r="F73" s="66">
        <v>7</v>
      </c>
      <c r="G73" s="66">
        <v>9</v>
      </c>
      <c r="H73" s="65">
        <v>2</v>
      </c>
      <c r="I73" s="65">
        <v>249.5</v>
      </c>
      <c r="J73" s="66">
        <f t="shared" si="36"/>
        <v>-5</v>
      </c>
      <c r="K73" s="66" t="s">
        <v>152</v>
      </c>
      <c r="L73" s="66">
        <f>I73*0.02</f>
        <v>4.99</v>
      </c>
      <c r="M73" s="66">
        <f>J73*2</f>
        <v>-10</v>
      </c>
      <c r="N73" s="66">
        <v>104</v>
      </c>
      <c r="O73" s="66">
        <v>112</v>
      </c>
      <c r="P73" s="9">
        <f>VLOOKUP(B:B,[3]Sheet3!$A$1:$B$65536,2,0)</f>
        <v>35</v>
      </c>
      <c r="Q73" s="9">
        <f>VLOOKUP(B:B,'[4]SQL Results'!$B$1:$AE$65536,30,0)</f>
        <v>2018</v>
      </c>
      <c r="R73" s="75">
        <f t="shared" si="37"/>
        <v>-69</v>
      </c>
      <c r="S73" s="75" t="s">
        <v>152</v>
      </c>
      <c r="T73" s="75">
        <f t="shared" si="34"/>
        <v>60.54</v>
      </c>
      <c r="U73" s="75">
        <f t="shared" si="35"/>
        <v>-207</v>
      </c>
      <c r="V73" s="66">
        <v>133</v>
      </c>
      <c r="W73" s="66">
        <v>160</v>
      </c>
      <c r="X73" s="66">
        <f>VLOOKUP(B:B,[5]Sheet1!$A$1:$B$65536,2,0)</f>
        <v>208</v>
      </c>
      <c r="Y73" s="66">
        <f>VLOOKUP(B:B,[5]Sheet1!$A$1:$C$65536,3,0)</f>
        <v>3400.74</v>
      </c>
      <c r="Z73" s="66">
        <f>VLOOKUP(B:B,'[4]SQL Results'!$B$1:$AK$65536,36,0)</f>
        <v>29</v>
      </c>
      <c r="AA73" s="66">
        <f t="shared" si="39"/>
        <v>89.5</v>
      </c>
      <c r="AB73" s="66" t="s">
        <v>12</v>
      </c>
      <c r="AC73" s="66">
        <f>Y73*0.1</f>
        <v>340.074</v>
      </c>
      <c r="AD73" s="66">
        <f t="shared" si="38"/>
        <v>27</v>
      </c>
      <c r="AE73" s="66">
        <v>31</v>
      </c>
      <c r="AF73" s="66">
        <f>VLOOKUP(B:B,'[4]SQL Results'!$B$1:$AO$65536,40,0)</f>
        <v>156</v>
      </c>
      <c r="AG73" s="66">
        <f>VLOOKUP(B:B,'[4]SQL Results'!$B$1:$AP$65536,41,0)</f>
        <v>4</v>
      </c>
      <c r="AH73" s="66">
        <f>VLOOKUP(B:B,'[4]SQL Results'!$B$1:$Q$65536,16,0)</f>
        <v>1</v>
      </c>
      <c r="AI73" s="66">
        <f t="shared" si="40"/>
        <v>-22</v>
      </c>
      <c r="AJ73" s="66" t="s">
        <v>152</v>
      </c>
      <c r="AK73" s="66">
        <f t="shared" si="33"/>
        <v>4.68</v>
      </c>
      <c r="AL73" s="66">
        <v>8</v>
      </c>
      <c r="AM73" s="66">
        <v>10</v>
      </c>
      <c r="AN73" s="66">
        <f>VLOOKUP(B:B,'[4]SQL Results'!$B$1:$V$65536,21,0)</f>
        <v>5</v>
      </c>
      <c r="AO73" s="66">
        <f t="shared" si="41"/>
        <v>-3</v>
      </c>
      <c r="AP73" s="66" t="s">
        <v>152</v>
      </c>
      <c r="AQ73" s="66"/>
      <c r="AR73" s="66">
        <v>2730</v>
      </c>
      <c r="AS73" s="66">
        <v>3276</v>
      </c>
      <c r="AT73" s="66">
        <f>VLOOKUP(B:B,'[4]SQL Results'!$B$1:$F$65536,5,0)</f>
        <v>1116.32</v>
      </c>
      <c r="AU73" s="66">
        <f t="shared" si="42"/>
        <v>-1613.68</v>
      </c>
      <c r="AV73" s="66" t="s">
        <v>152</v>
      </c>
      <c r="AW73" s="66">
        <f t="shared" si="46"/>
        <v>44.6528</v>
      </c>
      <c r="AX73" s="66">
        <v>44</v>
      </c>
      <c r="AY73" s="66">
        <v>51</v>
      </c>
      <c r="AZ73" s="81">
        <f>VLOOKUP(B:B,'[4]SQL Results'!$B$1:$K$65536,10,0)</f>
        <v>261.48</v>
      </c>
      <c r="BA73" s="81">
        <f>VLOOKUP(B:B,'[4]SQL Results'!$B$1:$L$65536,11,0)</f>
        <v>10</v>
      </c>
      <c r="BB73" s="81">
        <f t="shared" si="43"/>
        <v>-34</v>
      </c>
      <c r="BC73" s="81" t="s">
        <v>152</v>
      </c>
      <c r="BD73" s="81">
        <f>AZ73*0.03</f>
        <v>7.8444</v>
      </c>
      <c r="BE73" s="85">
        <f t="shared" si="44"/>
        <v>463</v>
      </c>
      <c r="BF73" s="85">
        <f t="shared" si="45"/>
        <v>-217</v>
      </c>
    </row>
    <row r="74" customHeight="1" spans="1:58">
      <c r="A74" s="15">
        <v>68</v>
      </c>
      <c r="B74" s="35">
        <v>102479</v>
      </c>
      <c r="C74" s="35" t="s">
        <v>232</v>
      </c>
      <c r="D74" s="35" t="s">
        <v>161</v>
      </c>
      <c r="E74" s="35" t="s">
        <v>215</v>
      </c>
      <c r="F74" s="66">
        <v>6</v>
      </c>
      <c r="G74" s="66">
        <v>8</v>
      </c>
      <c r="H74" s="65">
        <v>6</v>
      </c>
      <c r="I74" s="65">
        <v>810</v>
      </c>
      <c r="J74" s="66">
        <f t="shared" si="36"/>
        <v>0</v>
      </c>
      <c r="K74" s="66" t="s">
        <v>11</v>
      </c>
      <c r="L74" s="66">
        <f>I74*0.03</f>
        <v>24.3</v>
      </c>
      <c r="M74" s="66"/>
      <c r="N74" s="66">
        <v>78</v>
      </c>
      <c r="O74" s="66">
        <v>82</v>
      </c>
      <c r="P74" s="9">
        <f>VLOOKUP(B:B,[3]Sheet3!$A$1:$B$65536,2,0)</f>
        <v>82</v>
      </c>
      <c r="Q74" s="9">
        <f>VLOOKUP(B:B,'[4]SQL Results'!$B$1:$AE$65536,30,0)</f>
        <v>4541.6</v>
      </c>
      <c r="R74" s="75">
        <f t="shared" si="37"/>
        <v>4</v>
      </c>
      <c r="S74" s="75" t="s">
        <v>12</v>
      </c>
      <c r="T74" s="75">
        <f>Q74*0.05</f>
        <v>227.08</v>
      </c>
      <c r="U74" s="75"/>
      <c r="V74" s="66">
        <v>90</v>
      </c>
      <c r="W74" s="66">
        <v>108</v>
      </c>
      <c r="X74" s="66">
        <f>VLOOKUP(B:B,[5]Sheet1!$A$1:$B$65536,2,0)</f>
        <v>99</v>
      </c>
      <c r="Y74" s="66">
        <f>VLOOKUP(B:B,[5]Sheet1!$A$1:$C$65536,3,0)</f>
        <v>1949.99</v>
      </c>
      <c r="Z74" s="66">
        <f>VLOOKUP(B:B,'[4]SQL Results'!$B$1:$AK$65536,36,0)</f>
        <v>16</v>
      </c>
      <c r="AA74" s="66">
        <f t="shared" si="39"/>
        <v>17</v>
      </c>
      <c r="AB74" s="66" t="s">
        <v>11</v>
      </c>
      <c r="AC74" s="66">
        <f>Y74*0.07</f>
        <v>136.4993</v>
      </c>
      <c r="AD74" s="66">
        <f t="shared" si="38"/>
        <v>17</v>
      </c>
      <c r="AE74" s="66">
        <v>21</v>
      </c>
      <c r="AF74" s="66">
        <f>VLOOKUP(B:B,'[4]SQL Results'!$B$1:$AO$65536,40,0)</f>
        <v>164.45</v>
      </c>
      <c r="AG74" s="66">
        <f>VLOOKUP(B:B,'[4]SQL Results'!$B$1:$AP$65536,41,0)</f>
        <v>4</v>
      </c>
      <c r="AH74" s="66">
        <f>VLOOKUP(B:B,'[4]SQL Results'!$B$1:$Q$65536,16,0)</f>
        <v>8</v>
      </c>
      <c r="AI74" s="66">
        <f t="shared" si="40"/>
        <v>-5</v>
      </c>
      <c r="AJ74" s="66" t="s">
        <v>152</v>
      </c>
      <c r="AK74" s="66">
        <f t="shared" si="33"/>
        <v>4.9335</v>
      </c>
      <c r="AL74" s="66">
        <v>5</v>
      </c>
      <c r="AM74" s="66">
        <v>6</v>
      </c>
      <c r="AN74" s="66">
        <v>0</v>
      </c>
      <c r="AO74" s="66">
        <f t="shared" si="41"/>
        <v>-5</v>
      </c>
      <c r="AP74" s="66" t="s">
        <v>152</v>
      </c>
      <c r="AQ74" s="66"/>
      <c r="AR74" s="66">
        <v>1307</v>
      </c>
      <c r="AS74" s="66">
        <v>1568</v>
      </c>
      <c r="AT74" s="66">
        <f>VLOOKUP(B:B,'[4]SQL Results'!$B$1:$F$65536,5,0)</f>
        <v>506</v>
      </c>
      <c r="AU74" s="66">
        <f t="shared" si="42"/>
        <v>-801</v>
      </c>
      <c r="AV74" s="66" t="s">
        <v>152</v>
      </c>
      <c r="AW74" s="66">
        <f t="shared" si="46"/>
        <v>20.24</v>
      </c>
      <c r="AX74" s="66">
        <v>41</v>
      </c>
      <c r="AY74" s="66">
        <v>47</v>
      </c>
      <c r="AZ74" s="81">
        <f>VLOOKUP(B:B,'[4]SQL Results'!$B$1:$K$65536,10,0)</f>
        <v>1593.99</v>
      </c>
      <c r="BA74" s="81">
        <f>VLOOKUP(B:B,'[4]SQL Results'!$B$1:$L$65536,11,0)</f>
        <v>64</v>
      </c>
      <c r="BB74" s="81">
        <f t="shared" si="43"/>
        <v>23</v>
      </c>
      <c r="BC74" s="81" t="s">
        <v>12</v>
      </c>
      <c r="BD74" s="81">
        <f>AZ74*0.05</f>
        <v>79.6995</v>
      </c>
      <c r="BE74" s="85">
        <f t="shared" si="44"/>
        <v>493</v>
      </c>
      <c r="BF74" s="85">
        <f t="shared" si="45"/>
        <v>0</v>
      </c>
    </row>
    <row r="75" customHeight="1" spans="1:58">
      <c r="A75" s="15">
        <v>69</v>
      </c>
      <c r="B75" s="35">
        <v>102478</v>
      </c>
      <c r="C75" s="35" t="s">
        <v>233</v>
      </c>
      <c r="D75" s="35" t="s">
        <v>154</v>
      </c>
      <c r="E75" s="35" t="s">
        <v>215</v>
      </c>
      <c r="F75" s="66">
        <v>6</v>
      </c>
      <c r="G75" s="66">
        <v>8</v>
      </c>
      <c r="H75" s="65">
        <v>3</v>
      </c>
      <c r="I75" s="65">
        <v>396.9</v>
      </c>
      <c r="J75" s="66">
        <f t="shared" si="36"/>
        <v>-3</v>
      </c>
      <c r="K75" s="66" t="s">
        <v>152</v>
      </c>
      <c r="L75" s="66">
        <f>I75*0.02</f>
        <v>7.938</v>
      </c>
      <c r="M75" s="66">
        <f>J75*2</f>
        <v>-6</v>
      </c>
      <c r="N75" s="66">
        <v>53</v>
      </c>
      <c r="O75" s="66">
        <v>51</v>
      </c>
      <c r="P75" s="9">
        <f>VLOOKUP(B:B,[3]Sheet3!$A$1:$B$65536,2,0)</f>
        <v>27</v>
      </c>
      <c r="Q75" s="9">
        <f>VLOOKUP(B:B,'[4]SQL Results'!$B$1:$AE$65536,30,0)</f>
        <v>1510.19</v>
      </c>
      <c r="R75" s="75">
        <f t="shared" si="37"/>
        <v>-26</v>
      </c>
      <c r="S75" s="75" t="s">
        <v>152</v>
      </c>
      <c r="T75" s="75">
        <f>Q75*0.03</f>
        <v>45.3057</v>
      </c>
      <c r="U75" s="75">
        <f>R75*3</f>
        <v>-78</v>
      </c>
      <c r="V75" s="66">
        <v>60</v>
      </c>
      <c r="W75" s="66">
        <v>72</v>
      </c>
      <c r="X75" s="66">
        <f>VLOOKUP(B:B,[5]Sheet1!$A$1:$B$65536,2,0)</f>
        <v>187</v>
      </c>
      <c r="Y75" s="66">
        <f>VLOOKUP(B:B,[5]Sheet1!$A$1:$C$65536,3,0)</f>
        <v>3081.77</v>
      </c>
      <c r="Z75" s="66">
        <f>VLOOKUP(B:B,'[4]SQL Results'!$B$1:$AK$65536,36,0)</f>
        <v>12</v>
      </c>
      <c r="AA75" s="66">
        <f t="shared" si="39"/>
        <v>133</v>
      </c>
      <c r="AB75" s="66" t="s">
        <v>12</v>
      </c>
      <c r="AC75" s="66">
        <f t="shared" ref="AC75:AC81" si="47">Y75*0.1</f>
        <v>308.177</v>
      </c>
      <c r="AD75" s="66">
        <v>4</v>
      </c>
      <c r="AE75" s="66">
        <v>6</v>
      </c>
      <c r="AF75" s="66">
        <f>VLOOKUP(B:B,'[4]SQL Results'!$B$1:$AO$65536,40,0)</f>
        <v>33.15</v>
      </c>
      <c r="AG75" s="66">
        <f>VLOOKUP(B:B,'[4]SQL Results'!$B$1:$AP$65536,41,0)</f>
        <v>1</v>
      </c>
      <c r="AH75" s="66">
        <v>0</v>
      </c>
      <c r="AI75" s="66">
        <f t="shared" si="40"/>
        <v>-3</v>
      </c>
      <c r="AJ75" s="66" t="s">
        <v>152</v>
      </c>
      <c r="AK75" s="66">
        <f t="shared" si="33"/>
        <v>0.9945</v>
      </c>
      <c r="AL75" s="66">
        <v>3</v>
      </c>
      <c r="AM75" s="66">
        <v>4</v>
      </c>
      <c r="AN75" s="66">
        <v>0</v>
      </c>
      <c r="AO75" s="66">
        <f t="shared" si="41"/>
        <v>-3</v>
      </c>
      <c r="AP75" s="66" t="s">
        <v>152</v>
      </c>
      <c r="AQ75" s="66"/>
      <c r="AR75" s="66">
        <v>1307</v>
      </c>
      <c r="AS75" s="66">
        <v>1568</v>
      </c>
      <c r="AT75" s="66">
        <f>VLOOKUP(B:B,'[4]SQL Results'!$B$1:$F$65536,5,0)</f>
        <v>469</v>
      </c>
      <c r="AU75" s="66">
        <f t="shared" si="42"/>
        <v>-838</v>
      </c>
      <c r="AV75" s="66" t="s">
        <v>152</v>
      </c>
      <c r="AW75" s="66">
        <f t="shared" si="46"/>
        <v>18.76</v>
      </c>
      <c r="AX75" s="66">
        <v>28</v>
      </c>
      <c r="AY75" s="66">
        <v>34</v>
      </c>
      <c r="AZ75" s="81">
        <f>VLOOKUP(B:B,'[4]SQL Results'!$B$1:$K$65536,10,0)</f>
        <v>336.56</v>
      </c>
      <c r="BA75" s="81">
        <f>VLOOKUP(B:B,'[4]SQL Results'!$B$1:$L$65536,11,0)</f>
        <v>13</v>
      </c>
      <c r="BB75" s="81">
        <f t="shared" si="43"/>
        <v>-15</v>
      </c>
      <c r="BC75" s="81" t="s">
        <v>152</v>
      </c>
      <c r="BD75" s="81">
        <f>AZ75*0.03</f>
        <v>10.0968</v>
      </c>
      <c r="BE75" s="85">
        <f t="shared" si="44"/>
        <v>391</v>
      </c>
      <c r="BF75" s="85">
        <f t="shared" si="45"/>
        <v>-84</v>
      </c>
    </row>
    <row r="76" customHeight="1" spans="1:58">
      <c r="A76" s="15">
        <v>70</v>
      </c>
      <c r="B76" s="35">
        <v>102935</v>
      </c>
      <c r="C76" s="35" t="s">
        <v>234</v>
      </c>
      <c r="D76" s="35" t="s">
        <v>161</v>
      </c>
      <c r="E76" s="35" t="s">
        <v>215</v>
      </c>
      <c r="F76" s="66">
        <v>6</v>
      </c>
      <c r="G76" s="66">
        <v>8</v>
      </c>
      <c r="H76" s="65">
        <v>7</v>
      </c>
      <c r="I76" s="65">
        <v>921</v>
      </c>
      <c r="J76" s="66">
        <f t="shared" si="36"/>
        <v>1</v>
      </c>
      <c r="K76" s="66" t="s">
        <v>11</v>
      </c>
      <c r="L76" s="66">
        <f>I76*0.03</f>
        <v>27.63</v>
      </c>
      <c r="M76" s="66"/>
      <c r="N76" s="66">
        <v>78</v>
      </c>
      <c r="O76" s="66">
        <v>82</v>
      </c>
      <c r="P76" s="9">
        <f>VLOOKUP(B:B,[3]Sheet3!$A$1:$B$65536,2,0)</f>
        <v>31</v>
      </c>
      <c r="Q76" s="9">
        <f>VLOOKUP(B:B,'[4]SQL Results'!$B$1:$AE$65536,30,0)</f>
        <v>1735</v>
      </c>
      <c r="R76" s="75">
        <f t="shared" si="37"/>
        <v>-47</v>
      </c>
      <c r="S76" s="75" t="s">
        <v>152</v>
      </c>
      <c r="T76" s="75">
        <f>Q76*0.03</f>
        <v>52.05</v>
      </c>
      <c r="U76" s="75">
        <f>R76*3</f>
        <v>-141</v>
      </c>
      <c r="V76" s="66">
        <v>100</v>
      </c>
      <c r="W76" s="66">
        <v>120</v>
      </c>
      <c r="X76" s="66">
        <f>VLOOKUP(B:B,[5]Sheet1!$A$1:$B$65536,2,0)</f>
        <v>121</v>
      </c>
      <c r="Y76" s="66">
        <f>VLOOKUP(B:B,[5]Sheet1!$A$1:$C$65536,3,0)</f>
        <v>2328.04</v>
      </c>
      <c r="Z76" s="66">
        <f>VLOOKUP(B:B,'[4]SQL Results'!$B$1:$AK$65536,36,0)</f>
        <v>103</v>
      </c>
      <c r="AA76" s="66">
        <f t="shared" si="39"/>
        <v>72.5</v>
      </c>
      <c r="AB76" s="66" t="s">
        <v>12</v>
      </c>
      <c r="AC76" s="66">
        <f t="shared" si="47"/>
        <v>232.804</v>
      </c>
      <c r="AD76" s="66">
        <f t="shared" si="38"/>
        <v>11</v>
      </c>
      <c r="AE76" s="66">
        <v>15</v>
      </c>
      <c r="AF76" s="66">
        <f>VLOOKUP(B:B,'[4]SQL Results'!$B$1:$AO$65536,40,0)</f>
        <v>249.9</v>
      </c>
      <c r="AG76" s="66">
        <f>VLOOKUP(B:B,'[4]SQL Results'!$B$1:$AP$65536,41,0)</f>
        <v>6</v>
      </c>
      <c r="AH76" s="66">
        <f>VLOOKUP(B:B,'[4]SQL Results'!$B$1:$Q$65536,16,0)</f>
        <v>6</v>
      </c>
      <c r="AI76" s="66">
        <f t="shared" si="40"/>
        <v>1</v>
      </c>
      <c r="AJ76" s="66" t="s">
        <v>11</v>
      </c>
      <c r="AK76" s="66">
        <f>AF76*0.04</f>
        <v>9.996</v>
      </c>
      <c r="AL76" s="66">
        <v>5</v>
      </c>
      <c r="AM76" s="66">
        <v>6</v>
      </c>
      <c r="AN76" s="66">
        <f>VLOOKUP(B:B,'[4]SQL Results'!$B$1:$V$65536,21,0)</f>
        <v>8</v>
      </c>
      <c r="AO76" s="66">
        <f t="shared" si="41"/>
        <v>3</v>
      </c>
      <c r="AP76" s="66" t="s">
        <v>12</v>
      </c>
      <c r="AQ76" s="66">
        <f>AN76*5</f>
        <v>40</v>
      </c>
      <c r="AR76" s="66">
        <v>3096</v>
      </c>
      <c r="AS76" s="66">
        <v>3468</v>
      </c>
      <c r="AT76" s="66">
        <f>VLOOKUP(B:B,'[4]SQL Results'!$B$1:$F$65536,5,0)</f>
        <v>1302.5</v>
      </c>
      <c r="AU76" s="66">
        <f t="shared" si="42"/>
        <v>-1793.5</v>
      </c>
      <c r="AV76" s="66" t="s">
        <v>152</v>
      </c>
      <c r="AW76" s="66">
        <f t="shared" si="46"/>
        <v>52.1</v>
      </c>
      <c r="AX76" s="66">
        <v>33</v>
      </c>
      <c r="AY76" s="66">
        <v>40</v>
      </c>
      <c r="AZ76" s="81">
        <f>VLOOKUP(B:B,'[4]SQL Results'!$B$1:$K$65536,10,0)</f>
        <v>2313.31</v>
      </c>
      <c r="BA76" s="81">
        <f>VLOOKUP(B:B,'[4]SQL Results'!$B$1:$L$65536,11,0)</f>
        <v>88</v>
      </c>
      <c r="BB76" s="81">
        <f t="shared" si="43"/>
        <v>55</v>
      </c>
      <c r="BC76" s="81" t="s">
        <v>12</v>
      </c>
      <c r="BD76" s="81">
        <f>AZ76*0.05</f>
        <v>115.6655</v>
      </c>
      <c r="BE76" s="85">
        <f t="shared" si="44"/>
        <v>530</v>
      </c>
      <c r="BF76" s="85">
        <f t="shared" si="45"/>
        <v>-141</v>
      </c>
    </row>
    <row r="77" customHeight="1" spans="1:58">
      <c r="A77" s="15">
        <v>71</v>
      </c>
      <c r="B77" s="35">
        <v>341</v>
      </c>
      <c r="C77" s="35" t="s">
        <v>235</v>
      </c>
      <c r="D77" s="35" t="s">
        <v>159</v>
      </c>
      <c r="E77" s="35" t="s">
        <v>236</v>
      </c>
      <c r="F77" s="66">
        <v>9</v>
      </c>
      <c r="G77" s="66">
        <v>12</v>
      </c>
      <c r="H77" s="65">
        <v>12</v>
      </c>
      <c r="I77" s="65">
        <v>1541.5</v>
      </c>
      <c r="J77" s="66">
        <f t="shared" si="36"/>
        <v>3</v>
      </c>
      <c r="K77" s="66" t="s">
        <v>12</v>
      </c>
      <c r="L77" s="66">
        <f>I77*0.04</f>
        <v>61.66</v>
      </c>
      <c r="M77" s="66"/>
      <c r="N77" s="66">
        <v>192</v>
      </c>
      <c r="O77" s="66">
        <v>218</v>
      </c>
      <c r="P77" s="9">
        <f>VLOOKUP(B:B,[3]Sheet3!$A$1:$B$65536,2,0)</f>
        <v>153</v>
      </c>
      <c r="Q77" s="9">
        <f>VLOOKUP(B:B,'[4]SQL Results'!$B$1:$AE$65536,30,0)</f>
        <v>8763.4</v>
      </c>
      <c r="R77" s="75">
        <f t="shared" si="37"/>
        <v>-39</v>
      </c>
      <c r="S77" s="75" t="s">
        <v>152</v>
      </c>
      <c r="T77" s="75">
        <f>Q77*0.03</f>
        <v>262.902</v>
      </c>
      <c r="U77" s="75">
        <f>R77*3</f>
        <v>-117</v>
      </c>
      <c r="V77" s="66">
        <v>202</v>
      </c>
      <c r="W77" s="66">
        <v>242</v>
      </c>
      <c r="X77" s="66">
        <f>VLOOKUP(B:B,[5]Sheet1!$A$1:$B$65536,2,0)</f>
        <v>442</v>
      </c>
      <c r="Y77" s="66">
        <f>VLOOKUP(B:B,[5]Sheet1!$A$1:$C$65536,3,0)</f>
        <v>7896.98000000001</v>
      </c>
      <c r="Z77" s="66">
        <f>VLOOKUP(B:B,'[4]SQL Results'!$B$1:$AK$65536,36,0)</f>
        <v>62</v>
      </c>
      <c r="AA77" s="66">
        <f t="shared" si="39"/>
        <v>271</v>
      </c>
      <c r="AB77" s="66" t="s">
        <v>12</v>
      </c>
      <c r="AC77" s="66">
        <f t="shared" si="47"/>
        <v>789.698000000001</v>
      </c>
      <c r="AD77" s="66">
        <f t="shared" si="38"/>
        <v>46</v>
      </c>
      <c r="AE77" s="66">
        <v>50</v>
      </c>
      <c r="AF77" s="66">
        <f>VLOOKUP(B:B,'[4]SQL Results'!$B$1:$AO$65536,40,0)</f>
        <v>529.35</v>
      </c>
      <c r="AG77" s="66">
        <f>VLOOKUP(B:B,'[4]SQL Results'!$B$1:$AP$65536,41,0)</f>
        <v>13</v>
      </c>
      <c r="AH77" s="66">
        <f>VLOOKUP(B:B,'[4]SQL Results'!$B$1:$Q$65536,16,0)</f>
        <v>5</v>
      </c>
      <c r="AI77" s="66">
        <f t="shared" si="40"/>
        <v>-28</v>
      </c>
      <c r="AJ77" s="66" t="s">
        <v>152</v>
      </c>
      <c r="AK77" s="66">
        <f>AF77*0.03</f>
        <v>15.8805</v>
      </c>
      <c r="AL77" s="66">
        <v>12</v>
      </c>
      <c r="AM77" s="66">
        <v>14</v>
      </c>
      <c r="AN77" s="66">
        <f>VLOOKUP(B:B,'[4]SQL Results'!$B$1:$V$65536,21,0)</f>
        <v>14</v>
      </c>
      <c r="AO77" s="66">
        <f t="shared" si="41"/>
        <v>2</v>
      </c>
      <c r="AP77" s="66" t="s">
        <v>12</v>
      </c>
      <c r="AQ77" s="66">
        <f>AN77*5</f>
        <v>70</v>
      </c>
      <c r="AR77" s="66">
        <v>13306</v>
      </c>
      <c r="AS77" s="66">
        <v>14300</v>
      </c>
      <c r="AT77" s="66">
        <f>VLOOKUP(B:B,'[4]SQL Results'!$B$1:$F$65536,5,0)</f>
        <v>10656.22</v>
      </c>
      <c r="AU77" s="66">
        <f t="shared" si="42"/>
        <v>-2649.78</v>
      </c>
      <c r="AV77" s="66" t="s">
        <v>152</v>
      </c>
      <c r="AW77" s="66">
        <f t="shared" si="46"/>
        <v>426.2488</v>
      </c>
      <c r="AX77" s="66">
        <v>99</v>
      </c>
      <c r="AY77" s="66">
        <v>109</v>
      </c>
      <c r="AZ77" s="81">
        <f>VLOOKUP(B:B,'[4]SQL Results'!$B$1:$K$65536,10,0)</f>
        <v>2746.45</v>
      </c>
      <c r="BA77" s="81">
        <f>VLOOKUP(B:B,'[4]SQL Results'!$B$1:$L$65536,11,0)</f>
        <v>101</v>
      </c>
      <c r="BB77" s="81">
        <f t="shared" si="43"/>
        <v>2</v>
      </c>
      <c r="BC77" s="81" t="s">
        <v>11</v>
      </c>
      <c r="BD77" s="81">
        <f>AZ77*0.04</f>
        <v>109.858</v>
      </c>
      <c r="BE77" s="85">
        <f t="shared" si="44"/>
        <v>1736</v>
      </c>
      <c r="BF77" s="85">
        <f t="shared" si="45"/>
        <v>-117</v>
      </c>
    </row>
    <row r="78" customHeight="1" spans="1:58">
      <c r="A78" s="15">
        <v>72</v>
      </c>
      <c r="B78" s="35">
        <v>371</v>
      </c>
      <c r="C78" s="35" t="s">
        <v>237</v>
      </c>
      <c r="D78" s="35" t="s">
        <v>193</v>
      </c>
      <c r="E78" s="35" t="s">
        <v>238</v>
      </c>
      <c r="F78" s="66">
        <v>6</v>
      </c>
      <c r="G78" s="66">
        <v>8</v>
      </c>
      <c r="H78" s="65">
        <v>1</v>
      </c>
      <c r="I78" s="65">
        <v>135</v>
      </c>
      <c r="J78" s="66">
        <f t="shared" si="36"/>
        <v>-5</v>
      </c>
      <c r="K78" s="66" t="s">
        <v>152</v>
      </c>
      <c r="L78" s="66">
        <f t="shared" ref="L78:L98" si="48">I78*0.02</f>
        <v>2.7</v>
      </c>
      <c r="M78" s="66">
        <f t="shared" ref="M78:M98" si="49">J78*2</f>
        <v>-10</v>
      </c>
      <c r="N78" s="66">
        <v>70</v>
      </c>
      <c r="O78" s="66">
        <v>72</v>
      </c>
      <c r="P78" s="9">
        <f>VLOOKUP(B:B,[3]Sheet3!$A$1:$B$65536,2,0)</f>
        <v>49</v>
      </c>
      <c r="Q78" s="9">
        <f>VLOOKUP(B:B,'[4]SQL Results'!$B$1:$AE$65536,30,0)</f>
        <v>2733.05</v>
      </c>
      <c r="R78" s="75">
        <f t="shared" si="37"/>
        <v>-21</v>
      </c>
      <c r="S78" s="75" t="s">
        <v>152</v>
      </c>
      <c r="T78" s="75">
        <f>Q78*0.03</f>
        <v>81.9915</v>
      </c>
      <c r="U78" s="75">
        <f>R78*3</f>
        <v>-63</v>
      </c>
      <c r="V78" s="66">
        <v>79</v>
      </c>
      <c r="W78" s="66">
        <v>95</v>
      </c>
      <c r="X78" s="66">
        <f>VLOOKUP(B:B,[5]Sheet1!$A$1:$B$65536,2,0)</f>
        <v>244</v>
      </c>
      <c r="Y78" s="66">
        <f>VLOOKUP(B:B,[5]Sheet1!$A$1:$C$65536,3,0)</f>
        <v>4738.20000000001</v>
      </c>
      <c r="Z78" s="66">
        <f>VLOOKUP(B:B,'[4]SQL Results'!$B$1:$AK$65536,36,0)</f>
        <v>21</v>
      </c>
      <c r="AA78" s="66">
        <f t="shared" si="39"/>
        <v>175.5</v>
      </c>
      <c r="AB78" s="66" t="s">
        <v>12</v>
      </c>
      <c r="AC78" s="66">
        <f t="shared" si="47"/>
        <v>473.820000000001</v>
      </c>
      <c r="AD78" s="66">
        <f t="shared" si="38"/>
        <v>11</v>
      </c>
      <c r="AE78" s="66">
        <v>15</v>
      </c>
      <c r="AF78" s="66">
        <f>VLOOKUP(B:B,'[4]SQL Results'!$B$1:$AO$65536,40,0)</f>
        <v>39.8</v>
      </c>
      <c r="AG78" s="66">
        <f>VLOOKUP(B:B,'[4]SQL Results'!$B$1:$AP$65536,41,0)</f>
        <v>1</v>
      </c>
      <c r="AH78" s="66">
        <f>VLOOKUP(B:B,'[4]SQL Results'!$B$1:$Q$65536,16,0)</f>
        <v>2</v>
      </c>
      <c r="AI78" s="66">
        <f t="shared" si="40"/>
        <v>-8</v>
      </c>
      <c r="AJ78" s="66" t="s">
        <v>152</v>
      </c>
      <c r="AK78" s="66">
        <f>AF78*0.03</f>
        <v>1.194</v>
      </c>
      <c r="AL78" s="66">
        <v>3</v>
      </c>
      <c r="AM78" s="66">
        <v>4</v>
      </c>
      <c r="AN78" s="66">
        <v>0</v>
      </c>
      <c r="AO78" s="66">
        <f t="shared" si="41"/>
        <v>-3</v>
      </c>
      <c r="AP78" s="66" t="s">
        <v>152</v>
      </c>
      <c r="AQ78" s="66"/>
      <c r="AR78" s="66">
        <v>2351</v>
      </c>
      <c r="AS78" s="66">
        <v>2821</v>
      </c>
      <c r="AT78" s="66">
        <f>VLOOKUP(B:B,'[4]SQL Results'!$B$1:$F$65536,5,0)</f>
        <v>640</v>
      </c>
      <c r="AU78" s="66">
        <f t="shared" si="42"/>
        <v>-1711</v>
      </c>
      <c r="AV78" s="66" t="s">
        <v>152</v>
      </c>
      <c r="AW78" s="66">
        <f t="shared" si="46"/>
        <v>25.6</v>
      </c>
      <c r="AX78" s="66">
        <v>28</v>
      </c>
      <c r="AY78" s="66">
        <v>34</v>
      </c>
      <c r="AZ78" s="81">
        <f>VLOOKUP(B:B,'[4]SQL Results'!$B$1:$K$65536,10,0)</f>
        <v>405.43</v>
      </c>
      <c r="BA78" s="81">
        <f>VLOOKUP(B:B,'[4]SQL Results'!$B$1:$L$65536,11,0)</f>
        <v>15</v>
      </c>
      <c r="BB78" s="81">
        <f t="shared" si="43"/>
        <v>-13</v>
      </c>
      <c r="BC78" s="81" t="s">
        <v>152</v>
      </c>
      <c r="BD78" s="81">
        <f>AZ78*0.03</f>
        <v>12.1629</v>
      </c>
      <c r="BE78" s="85">
        <f t="shared" si="44"/>
        <v>597</v>
      </c>
      <c r="BF78" s="85">
        <f t="shared" si="45"/>
        <v>-73</v>
      </c>
    </row>
    <row r="79" customHeight="1" spans="1:58">
      <c r="A79" s="15">
        <v>73</v>
      </c>
      <c r="B79" s="35">
        <v>385</v>
      </c>
      <c r="C79" s="35" t="s">
        <v>239</v>
      </c>
      <c r="D79" s="35" t="s">
        <v>166</v>
      </c>
      <c r="E79" s="35" t="s">
        <v>238</v>
      </c>
      <c r="F79" s="66">
        <v>9</v>
      </c>
      <c r="G79" s="66">
        <v>12</v>
      </c>
      <c r="H79" s="65">
        <v>4</v>
      </c>
      <c r="I79" s="65">
        <v>540</v>
      </c>
      <c r="J79" s="66">
        <f t="shared" si="36"/>
        <v>-5</v>
      </c>
      <c r="K79" s="66" t="s">
        <v>152</v>
      </c>
      <c r="L79" s="66">
        <f t="shared" si="48"/>
        <v>10.8</v>
      </c>
      <c r="M79" s="66">
        <f t="shared" si="49"/>
        <v>-10</v>
      </c>
      <c r="N79" s="66">
        <v>142</v>
      </c>
      <c r="O79" s="66">
        <v>158</v>
      </c>
      <c r="P79" s="9">
        <f>VLOOKUP(B:B,[3]Sheet3!$A$1:$B$65536,2,0)</f>
        <v>175</v>
      </c>
      <c r="Q79" s="9">
        <f>VLOOKUP(B:B,'[4]SQL Results'!$B$1:$AE$65536,30,0)</f>
        <v>9581.21</v>
      </c>
      <c r="R79" s="75">
        <f t="shared" si="37"/>
        <v>33</v>
      </c>
      <c r="S79" s="75" t="s">
        <v>12</v>
      </c>
      <c r="T79" s="75">
        <f>Q79*0.05</f>
        <v>479.0605</v>
      </c>
      <c r="U79" s="75"/>
      <c r="V79" s="66">
        <v>365</v>
      </c>
      <c r="W79" s="66">
        <v>402</v>
      </c>
      <c r="X79" s="66">
        <f>VLOOKUP(B:B,[5]Sheet1!$A$1:$B$65536,2,0)</f>
        <v>5680</v>
      </c>
      <c r="Y79" s="66">
        <f>VLOOKUP(B:B,[5]Sheet1!$A$1:$C$65536,3,0)</f>
        <v>85803.3600000001</v>
      </c>
      <c r="Z79" s="66">
        <f>VLOOKUP(B:B,'[4]SQL Results'!$B$1:$AK$65536,36,0)</f>
        <v>47</v>
      </c>
      <c r="AA79" s="66">
        <f t="shared" si="39"/>
        <v>5338.5</v>
      </c>
      <c r="AB79" s="66" t="s">
        <v>12</v>
      </c>
      <c r="AC79" s="66">
        <f t="shared" si="47"/>
        <v>8580.33600000001</v>
      </c>
      <c r="AD79" s="66">
        <f t="shared" si="38"/>
        <v>34</v>
      </c>
      <c r="AE79" s="66">
        <v>38</v>
      </c>
      <c r="AF79" s="66">
        <f>VLOOKUP(B:B,'[4]SQL Results'!$B$1:$AO$65536,40,0)</f>
        <v>458.9</v>
      </c>
      <c r="AG79" s="66">
        <f>VLOOKUP(B:B,'[4]SQL Results'!$B$1:$AP$65536,41,0)</f>
        <v>12</v>
      </c>
      <c r="AH79" s="66">
        <f>VLOOKUP(B:B,'[4]SQL Results'!$B$1:$Q$65536,16,0)</f>
        <v>15</v>
      </c>
      <c r="AI79" s="66">
        <f t="shared" si="40"/>
        <v>-7</v>
      </c>
      <c r="AJ79" s="66" t="s">
        <v>152</v>
      </c>
      <c r="AK79" s="66">
        <f>AF79*0.03</f>
        <v>13.767</v>
      </c>
      <c r="AL79" s="66">
        <v>10</v>
      </c>
      <c r="AM79" s="66">
        <v>12</v>
      </c>
      <c r="AN79" s="66">
        <f>VLOOKUP(B:B,'[4]SQL Results'!$B$1:$V$65536,21,0)</f>
        <v>3</v>
      </c>
      <c r="AO79" s="66">
        <f t="shared" si="41"/>
        <v>-7</v>
      </c>
      <c r="AP79" s="66" t="s">
        <v>152</v>
      </c>
      <c r="AQ79" s="66"/>
      <c r="AR79" s="66">
        <v>4006</v>
      </c>
      <c r="AS79" s="66">
        <v>4440</v>
      </c>
      <c r="AT79" s="66">
        <f>VLOOKUP(B:B,'[4]SQL Results'!$B$1:$F$65536,5,0)</f>
        <v>3102.03</v>
      </c>
      <c r="AU79" s="66">
        <f t="shared" si="42"/>
        <v>-903.97</v>
      </c>
      <c r="AV79" s="66" t="s">
        <v>152</v>
      </c>
      <c r="AW79" s="66">
        <f t="shared" si="46"/>
        <v>124.0812</v>
      </c>
      <c r="AX79" s="66">
        <v>54</v>
      </c>
      <c r="AY79" s="66">
        <v>62</v>
      </c>
      <c r="AZ79" s="81">
        <f>VLOOKUP(B:B,'[4]SQL Results'!$B$1:$K$65536,10,0)</f>
        <v>244</v>
      </c>
      <c r="BA79" s="81">
        <f>VLOOKUP(B:B,'[4]SQL Results'!$B$1:$L$65536,11,0)</f>
        <v>9</v>
      </c>
      <c r="BB79" s="81">
        <f t="shared" si="43"/>
        <v>-45</v>
      </c>
      <c r="BC79" s="81" t="s">
        <v>152</v>
      </c>
      <c r="BD79" s="81">
        <f>AZ79*0.03</f>
        <v>7.32</v>
      </c>
      <c r="BE79" s="85">
        <f t="shared" si="44"/>
        <v>9215</v>
      </c>
      <c r="BF79" s="85">
        <f t="shared" si="45"/>
        <v>-10</v>
      </c>
    </row>
    <row r="80" customHeight="1" spans="1:58">
      <c r="A80" s="15">
        <v>74</v>
      </c>
      <c r="B80" s="35">
        <v>539</v>
      </c>
      <c r="C80" s="35" t="s">
        <v>240</v>
      </c>
      <c r="D80" s="35" t="s">
        <v>161</v>
      </c>
      <c r="E80" s="35" t="s">
        <v>241</v>
      </c>
      <c r="F80" s="66">
        <v>6</v>
      </c>
      <c r="G80" s="66">
        <v>8</v>
      </c>
      <c r="H80" s="65">
        <v>0</v>
      </c>
      <c r="I80" s="65">
        <v>0</v>
      </c>
      <c r="J80" s="66">
        <f t="shared" si="36"/>
        <v>-6</v>
      </c>
      <c r="K80" s="66" t="s">
        <v>152</v>
      </c>
      <c r="L80" s="66">
        <f t="shared" si="48"/>
        <v>0</v>
      </c>
      <c r="M80" s="66">
        <f t="shared" si="49"/>
        <v>-12</v>
      </c>
      <c r="N80" s="66">
        <v>82</v>
      </c>
      <c r="O80" s="66">
        <v>86</v>
      </c>
      <c r="P80" s="9">
        <f>VLOOKUP(B:B,[3]Sheet3!$A$1:$B$65536,2,0)</f>
        <v>127</v>
      </c>
      <c r="Q80" s="9">
        <f>VLOOKUP(B:B,'[4]SQL Results'!$B$1:$AE$65536,30,0)</f>
        <v>6879.2</v>
      </c>
      <c r="R80" s="75">
        <f t="shared" si="37"/>
        <v>45</v>
      </c>
      <c r="S80" s="75" t="s">
        <v>12</v>
      </c>
      <c r="T80" s="75">
        <f>Q80*0.05</f>
        <v>343.96</v>
      </c>
      <c r="U80" s="75"/>
      <c r="V80" s="66">
        <v>90</v>
      </c>
      <c r="W80" s="66">
        <v>108</v>
      </c>
      <c r="X80" s="66">
        <f>VLOOKUP(B:B,[5]Sheet1!$A$1:$B$65536,2,0)</f>
        <v>774</v>
      </c>
      <c r="Y80" s="66">
        <f>VLOOKUP(B:B,[5]Sheet1!$A$1:$C$65536,3,0)</f>
        <v>11583.5</v>
      </c>
      <c r="Z80" s="66">
        <f>VLOOKUP(B:B,'[4]SQL Results'!$B$1:$AK$65536,36,0)</f>
        <v>10</v>
      </c>
      <c r="AA80" s="66">
        <f t="shared" si="39"/>
        <v>689</v>
      </c>
      <c r="AB80" s="66" t="s">
        <v>12</v>
      </c>
      <c r="AC80" s="66">
        <f t="shared" si="47"/>
        <v>1158.35</v>
      </c>
      <c r="AD80" s="66">
        <f t="shared" si="38"/>
        <v>11</v>
      </c>
      <c r="AE80" s="66">
        <v>15</v>
      </c>
      <c r="AF80" s="66">
        <f>VLOOKUP(B:B,'[4]SQL Results'!$B$1:$AO$65536,40,0)</f>
        <v>65</v>
      </c>
      <c r="AG80" s="66">
        <f>VLOOKUP(B:B,'[4]SQL Results'!$B$1:$AP$65536,41,0)</f>
        <v>1</v>
      </c>
      <c r="AH80" s="66">
        <f>VLOOKUP(B:B,'[4]SQL Results'!$B$1:$Q$65536,16,0)</f>
        <v>8</v>
      </c>
      <c r="AI80" s="66">
        <f t="shared" si="40"/>
        <v>-2</v>
      </c>
      <c r="AJ80" s="66" t="s">
        <v>152</v>
      </c>
      <c r="AK80" s="66">
        <f>AF80*0.03</f>
        <v>1.95</v>
      </c>
      <c r="AL80" s="66">
        <v>5</v>
      </c>
      <c r="AM80" s="66">
        <v>6</v>
      </c>
      <c r="AN80" s="66">
        <f>VLOOKUP(B:B,'[4]SQL Results'!$B$1:$V$65536,21,0)</f>
        <v>3</v>
      </c>
      <c r="AO80" s="66">
        <f t="shared" si="41"/>
        <v>-2</v>
      </c>
      <c r="AP80" s="66" t="s">
        <v>152</v>
      </c>
      <c r="AQ80" s="66"/>
      <c r="AR80" s="66">
        <v>1661</v>
      </c>
      <c r="AS80" s="66">
        <v>1993</v>
      </c>
      <c r="AT80" s="66">
        <f>VLOOKUP(B:B,'[4]SQL Results'!$B$1:$F$65536,5,0)</f>
        <v>1410.01</v>
      </c>
      <c r="AU80" s="66">
        <f t="shared" si="42"/>
        <v>-250.99</v>
      </c>
      <c r="AV80" s="66" t="s">
        <v>152</v>
      </c>
      <c r="AW80" s="66">
        <f t="shared" si="46"/>
        <v>56.4004</v>
      </c>
      <c r="AX80" s="66">
        <v>33</v>
      </c>
      <c r="AY80" s="66">
        <v>40</v>
      </c>
      <c r="AZ80" s="81">
        <f>VLOOKUP(B:B,'[4]SQL Results'!$B$1:$K$65536,10,0)</f>
        <v>126.65</v>
      </c>
      <c r="BA80" s="81">
        <f>VLOOKUP(B:B,'[4]SQL Results'!$B$1:$L$65536,11,0)</f>
        <v>5</v>
      </c>
      <c r="BB80" s="81">
        <f t="shared" si="43"/>
        <v>-28</v>
      </c>
      <c r="BC80" s="81" t="s">
        <v>152</v>
      </c>
      <c r="BD80" s="81">
        <f>AZ80*0.03</f>
        <v>3.7995</v>
      </c>
      <c r="BE80" s="85">
        <f t="shared" si="44"/>
        <v>1564</v>
      </c>
      <c r="BF80" s="85">
        <f t="shared" si="45"/>
        <v>-12</v>
      </c>
    </row>
    <row r="81" customHeight="1" spans="1:58">
      <c r="A81" s="15">
        <v>75</v>
      </c>
      <c r="B81" s="35">
        <v>514</v>
      </c>
      <c r="C81" s="35" t="s">
        <v>242</v>
      </c>
      <c r="D81" s="35" t="s">
        <v>163</v>
      </c>
      <c r="E81" s="35" t="s">
        <v>238</v>
      </c>
      <c r="F81" s="66">
        <v>7</v>
      </c>
      <c r="G81" s="66">
        <v>9</v>
      </c>
      <c r="H81" s="65">
        <v>0</v>
      </c>
      <c r="I81" s="65">
        <v>0</v>
      </c>
      <c r="J81" s="66">
        <f t="shared" si="36"/>
        <v>-7</v>
      </c>
      <c r="K81" s="66" t="s">
        <v>152</v>
      </c>
      <c r="L81" s="66">
        <f t="shared" si="48"/>
        <v>0</v>
      </c>
      <c r="M81" s="66">
        <f t="shared" si="49"/>
        <v>-14</v>
      </c>
      <c r="N81" s="66">
        <v>111</v>
      </c>
      <c r="O81" s="66">
        <v>121</v>
      </c>
      <c r="P81" s="9">
        <f>VLOOKUP(B:B,[3]Sheet3!$A$1:$B$65536,2,0)</f>
        <v>102</v>
      </c>
      <c r="Q81" s="9">
        <f>VLOOKUP(B:B,'[4]SQL Results'!$B$1:$AE$65536,30,0)</f>
        <v>5789</v>
      </c>
      <c r="R81" s="75">
        <f t="shared" si="37"/>
        <v>-9</v>
      </c>
      <c r="S81" s="75" t="s">
        <v>152</v>
      </c>
      <c r="T81" s="75">
        <f>Q81*0.03</f>
        <v>173.67</v>
      </c>
      <c r="U81" s="75">
        <f>R81*3</f>
        <v>-27</v>
      </c>
      <c r="V81" s="66">
        <v>196</v>
      </c>
      <c r="W81" s="66">
        <v>235</v>
      </c>
      <c r="X81" s="66">
        <f>VLOOKUP(B:B,[5]Sheet1!$A$1:$B$65536,2,0)</f>
        <v>659</v>
      </c>
      <c r="Y81" s="66">
        <f>VLOOKUP(B:B,[5]Sheet1!$A$1:$C$65536,3,0)</f>
        <v>12742.91</v>
      </c>
      <c r="Z81" s="66">
        <f>VLOOKUP(B:B,'[4]SQL Results'!$B$1:$AK$65536,36,0)</f>
        <v>957</v>
      </c>
      <c r="AA81" s="66">
        <f t="shared" si="39"/>
        <v>941.5</v>
      </c>
      <c r="AB81" s="66" t="s">
        <v>12</v>
      </c>
      <c r="AC81" s="66">
        <f t="shared" si="47"/>
        <v>1274.291</v>
      </c>
      <c r="AD81" s="66">
        <f t="shared" si="38"/>
        <v>34</v>
      </c>
      <c r="AE81" s="66">
        <v>38</v>
      </c>
      <c r="AF81" s="66">
        <f>VLOOKUP(B:B,'[4]SQL Results'!$B$1:$AO$65536,40,0)</f>
        <v>482.3</v>
      </c>
      <c r="AG81" s="66">
        <f>VLOOKUP(B:B,'[4]SQL Results'!$B$1:$AP$65536,41,0)</f>
        <v>10</v>
      </c>
      <c r="AH81" s="66">
        <f>VLOOKUP(B:B,'[4]SQL Results'!$B$1:$Q$65536,16,0)</f>
        <v>10</v>
      </c>
      <c r="AI81" s="66">
        <f t="shared" si="40"/>
        <v>-14</v>
      </c>
      <c r="AJ81" s="66" t="s">
        <v>152</v>
      </c>
      <c r="AK81" s="66">
        <f>AF81*0.03</f>
        <v>14.469</v>
      </c>
      <c r="AL81" s="66">
        <v>8</v>
      </c>
      <c r="AM81" s="66">
        <v>10</v>
      </c>
      <c r="AN81" s="66">
        <f>VLOOKUP(B:B,'[4]SQL Results'!$B$1:$V$65536,21,0)</f>
        <v>7</v>
      </c>
      <c r="AO81" s="66">
        <f t="shared" si="41"/>
        <v>-1</v>
      </c>
      <c r="AP81" s="66" t="s">
        <v>152</v>
      </c>
      <c r="AQ81" s="66"/>
      <c r="AR81" s="66">
        <v>3406</v>
      </c>
      <c r="AS81" s="66">
        <v>3720</v>
      </c>
      <c r="AT81" s="66">
        <f>VLOOKUP(B:B,'[4]SQL Results'!$B$1:$F$65536,5,0)</f>
        <v>1152</v>
      </c>
      <c r="AU81" s="66">
        <f t="shared" si="42"/>
        <v>-2254</v>
      </c>
      <c r="AV81" s="66" t="s">
        <v>152</v>
      </c>
      <c r="AW81" s="66">
        <f t="shared" si="46"/>
        <v>46.08</v>
      </c>
      <c r="AX81" s="66">
        <v>75</v>
      </c>
      <c r="AY81" s="66">
        <v>86</v>
      </c>
      <c r="AZ81" s="81">
        <f>VLOOKUP(B:B,'[4]SQL Results'!$B$1:$K$65536,10,0)</f>
        <v>1303.33</v>
      </c>
      <c r="BA81" s="81">
        <f>VLOOKUP(B:B,'[4]SQL Results'!$B$1:$L$65536,11,0)</f>
        <v>49</v>
      </c>
      <c r="BB81" s="81">
        <f t="shared" si="43"/>
        <v>-26</v>
      </c>
      <c r="BC81" s="81" t="s">
        <v>152</v>
      </c>
      <c r="BD81" s="81">
        <f>AZ81*0.03</f>
        <v>39.0999</v>
      </c>
      <c r="BE81" s="85">
        <f t="shared" si="44"/>
        <v>1548</v>
      </c>
      <c r="BF81" s="85">
        <f t="shared" si="45"/>
        <v>-41</v>
      </c>
    </row>
    <row r="82" customHeight="1" spans="1:58">
      <c r="A82" s="15">
        <v>76</v>
      </c>
      <c r="B82" s="35">
        <v>549</v>
      </c>
      <c r="C82" s="35" t="s">
        <v>243</v>
      </c>
      <c r="D82" s="35" t="s">
        <v>161</v>
      </c>
      <c r="E82" s="35" t="s">
        <v>241</v>
      </c>
      <c r="F82" s="66">
        <v>6</v>
      </c>
      <c r="G82" s="66">
        <v>8</v>
      </c>
      <c r="H82" s="65">
        <v>3</v>
      </c>
      <c r="I82" s="65">
        <v>405</v>
      </c>
      <c r="J82" s="66">
        <f t="shared" si="36"/>
        <v>-3</v>
      </c>
      <c r="K82" s="66" t="s">
        <v>152</v>
      </c>
      <c r="L82" s="66">
        <f t="shared" si="48"/>
        <v>8.1</v>
      </c>
      <c r="M82" s="66">
        <f t="shared" si="49"/>
        <v>-6</v>
      </c>
      <c r="N82" s="66">
        <v>82</v>
      </c>
      <c r="O82" s="66">
        <v>86</v>
      </c>
      <c r="P82" s="9">
        <f>VLOOKUP(B:B,[3]Sheet3!$A$1:$B$65536,2,0)</f>
        <v>113</v>
      </c>
      <c r="Q82" s="9">
        <f>VLOOKUP(B:B,'[4]SQL Results'!$B$1:$AE$65536,30,0)</f>
        <v>6412.24</v>
      </c>
      <c r="R82" s="75">
        <f t="shared" si="37"/>
        <v>31</v>
      </c>
      <c r="S82" s="75" t="s">
        <v>12</v>
      </c>
      <c r="T82" s="75">
        <f>Q82*0.05</f>
        <v>320.612</v>
      </c>
      <c r="U82" s="75"/>
      <c r="V82" s="66">
        <v>116</v>
      </c>
      <c r="W82" s="66">
        <v>139</v>
      </c>
      <c r="X82" s="66">
        <f>VLOOKUP(B:B,[5]Sheet1!$A$1:$B$65536,2,0)</f>
        <v>63</v>
      </c>
      <c r="Y82" s="66">
        <f>VLOOKUP(B:B,[5]Sheet1!$A$1:$C$65536,3,0)</f>
        <v>1223.12</v>
      </c>
      <c r="Z82" s="66">
        <f>VLOOKUP(B:B,'[4]SQL Results'!$B$1:$AK$65536,36,0)</f>
        <v>8</v>
      </c>
      <c r="AA82" s="66">
        <f t="shared" si="39"/>
        <v>-49</v>
      </c>
      <c r="AB82" s="66" t="s">
        <v>152</v>
      </c>
      <c r="AC82" s="66">
        <f>Y82*0.05</f>
        <v>61.156</v>
      </c>
      <c r="AD82" s="66">
        <f t="shared" si="38"/>
        <v>11</v>
      </c>
      <c r="AE82" s="66">
        <v>15</v>
      </c>
      <c r="AF82" s="66">
        <f>VLOOKUP(B:B,'[4]SQL Results'!$B$1:$AO$65536,40,0)</f>
        <v>117</v>
      </c>
      <c r="AG82" s="66">
        <f>VLOOKUP(B:B,'[4]SQL Results'!$B$1:$AP$65536,41,0)</f>
        <v>3</v>
      </c>
      <c r="AH82" s="66">
        <f>VLOOKUP(B:B,'[4]SQL Results'!$B$1:$Q$65536,16,0)</f>
        <v>18</v>
      </c>
      <c r="AI82" s="66">
        <f t="shared" si="40"/>
        <v>10</v>
      </c>
      <c r="AJ82" s="66" t="s">
        <v>12</v>
      </c>
      <c r="AK82" s="66">
        <f>AF82*0.05</f>
        <v>5.85</v>
      </c>
      <c r="AL82" s="66">
        <v>5</v>
      </c>
      <c r="AM82" s="66">
        <v>6</v>
      </c>
      <c r="AN82" s="66">
        <f>VLOOKUP(B:B,'[4]SQL Results'!$B$1:$V$65536,21,0)</f>
        <v>1</v>
      </c>
      <c r="AO82" s="66">
        <f t="shared" si="41"/>
        <v>-4</v>
      </c>
      <c r="AP82" s="66" t="s">
        <v>152</v>
      </c>
      <c r="AQ82" s="66"/>
      <c r="AR82" s="66">
        <v>2506</v>
      </c>
      <c r="AS82" s="66">
        <v>3007</v>
      </c>
      <c r="AT82" s="66">
        <f>VLOOKUP(B:B,'[4]SQL Results'!$B$1:$F$65536,5,0)</f>
        <v>2795.11</v>
      </c>
      <c r="AU82" s="66">
        <f t="shared" si="42"/>
        <v>289.11</v>
      </c>
      <c r="AV82" s="66" t="s">
        <v>11</v>
      </c>
      <c r="AW82" s="66">
        <f>AT82*0.05</f>
        <v>139.7555</v>
      </c>
      <c r="AX82" s="66">
        <v>33</v>
      </c>
      <c r="AY82" s="66">
        <v>40</v>
      </c>
      <c r="AZ82" s="81">
        <f>VLOOKUP(B:B,'[4]SQL Results'!$B$1:$K$65536,10,0)</f>
        <v>885.16</v>
      </c>
      <c r="BA82" s="81">
        <f>VLOOKUP(B:B,'[4]SQL Results'!$B$1:$L$65536,11,0)</f>
        <v>33</v>
      </c>
      <c r="BB82" s="81">
        <f t="shared" si="43"/>
        <v>0</v>
      </c>
      <c r="BC82" s="81" t="s">
        <v>11</v>
      </c>
      <c r="BD82" s="81">
        <f>AZ82*0.04</f>
        <v>35.4064</v>
      </c>
      <c r="BE82" s="85">
        <f t="shared" si="44"/>
        <v>571</v>
      </c>
      <c r="BF82" s="85">
        <f t="shared" si="45"/>
        <v>-6</v>
      </c>
    </row>
    <row r="83" customHeight="1" spans="1:58">
      <c r="A83" s="15">
        <v>77</v>
      </c>
      <c r="B83" s="35">
        <v>594</v>
      </c>
      <c r="C83" s="35" t="s">
        <v>244</v>
      </c>
      <c r="D83" s="35" t="s">
        <v>193</v>
      </c>
      <c r="E83" s="35" t="s">
        <v>241</v>
      </c>
      <c r="F83" s="66">
        <v>6</v>
      </c>
      <c r="G83" s="66">
        <v>8</v>
      </c>
      <c r="H83" s="65">
        <v>1</v>
      </c>
      <c r="I83" s="65">
        <v>125</v>
      </c>
      <c r="J83" s="66">
        <f t="shared" si="36"/>
        <v>-5</v>
      </c>
      <c r="K83" s="66" t="s">
        <v>152</v>
      </c>
      <c r="L83" s="66">
        <f t="shared" si="48"/>
        <v>2.5</v>
      </c>
      <c r="M83" s="66">
        <f t="shared" si="49"/>
        <v>-10</v>
      </c>
      <c r="N83" s="66">
        <v>75</v>
      </c>
      <c r="O83" s="66">
        <v>77</v>
      </c>
      <c r="P83" s="9">
        <f>VLOOKUP(B:B,[3]Sheet3!$A$1:$B$65536,2,0)</f>
        <v>62</v>
      </c>
      <c r="Q83" s="9">
        <f>VLOOKUP(B:B,'[4]SQL Results'!$B$1:$AE$65536,30,0)</f>
        <v>3363.6</v>
      </c>
      <c r="R83" s="75">
        <f t="shared" si="37"/>
        <v>-13</v>
      </c>
      <c r="S83" s="75" t="s">
        <v>152</v>
      </c>
      <c r="T83" s="75">
        <f>Q83*0.03</f>
        <v>100.908</v>
      </c>
      <c r="U83" s="75">
        <f>R83*3</f>
        <v>-39</v>
      </c>
      <c r="V83" s="66">
        <v>79</v>
      </c>
      <c r="W83" s="66">
        <v>95</v>
      </c>
      <c r="X83" s="66">
        <f>VLOOKUP(B:B,[5]Sheet1!$A$1:$B$65536,2,0)</f>
        <v>122</v>
      </c>
      <c r="Y83" s="66">
        <f>VLOOKUP(B:B,[5]Sheet1!$A$1:$C$65536,3,0)</f>
        <v>2394.43</v>
      </c>
      <c r="Z83" s="66">
        <f>VLOOKUP(B:B,'[4]SQL Results'!$B$1:$AK$65536,36,0)</f>
        <v>8</v>
      </c>
      <c r="AA83" s="66">
        <f t="shared" si="39"/>
        <v>47</v>
      </c>
      <c r="AB83" s="66" t="s">
        <v>12</v>
      </c>
      <c r="AC83" s="66">
        <f t="shared" ref="AC83:AC91" si="50">Y83*0.1</f>
        <v>239.443</v>
      </c>
      <c r="AD83" s="66">
        <f t="shared" si="38"/>
        <v>11</v>
      </c>
      <c r="AE83" s="66">
        <v>15</v>
      </c>
      <c r="AF83" s="66">
        <f>VLOOKUP(B:B,'[4]SQL Results'!$B$1:$AO$65536,40,0)</f>
        <v>39</v>
      </c>
      <c r="AG83" s="66">
        <f>VLOOKUP(B:B,'[4]SQL Results'!$B$1:$AP$65536,41,0)</f>
        <v>1</v>
      </c>
      <c r="AH83" s="66">
        <f>VLOOKUP(B:B,'[4]SQL Results'!$B$1:$Q$65536,16,0)</f>
        <v>2</v>
      </c>
      <c r="AI83" s="66">
        <f t="shared" si="40"/>
        <v>-8</v>
      </c>
      <c r="AJ83" s="66" t="s">
        <v>152</v>
      </c>
      <c r="AK83" s="66">
        <f>AF83*0.03</f>
        <v>1.17</v>
      </c>
      <c r="AL83" s="66">
        <v>3</v>
      </c>
      <c r="AM83" s="66">
        <v>4</v>
      </c>
      <c r="AN83" s="66">
        <f>VLOOKUP(B:B,'[4]SQL Results'!$B$1:$V$65536,21,0)</f>
        <v>3</v>
      </c>
      <c r="AO83" s="66">
        <f t="shared" si="41"/>
        <v>0</v>
      </c>
      <c r="AP83" s="66" t="s">
        <v>11</v>
      </c>
      <c r="AQ83" s="66"/>
      <c r="AR83" s="66">
        <v>2506</v>
      </c>
      <c r="AS83" s="66">
        <v>3007</v>
      </c>
      <c r="AT83" s="66">
        <f>VLOOKUP(B:B,'[4]SQL Results'!$B$1:$F$65536,5,0)</f>
        <v>2744</v>
      </c>
      <c r="AU83" s="66">
        <f t="shared" si="42"/>
        <v>238</v>
      </c>
      <c r="AV83" s="66" t="s">
        <v>11</v>
      </c>
      <c r="AW83" s="66">
        <f>AT83*0.05</f>
        <v>137.2</v>
      </c>
      <c r="AX83" s="66">
        <v>31</v>
      </c>
      <c r="AY83" s="66">
        <v>37</v>
      </c>
      <c r="AZ83" s="81">
        <f>VLOOKUP(B:B,'[4]SQL Results'!$B$1:$K$65536,10,0)</f>
        <v>703.72</v>
      </c>
      <c r="BA83" s="81">
        <f>VLOOKUP(B:B,'[4]SQL Results'!$B$1:$L$65536,11,0)</f>
        <v>27</v>
      </c>
      <c r="BB83" s="81">
        <f t="shared" si="43"/>
        <v>-4</v>
      </c>
      <c r="BC83" s="81" t="s">
        <v>152</v>
      </c>
      <c r="BD83" s="81">
        <f>AZ83*0.03</f>
        <v>21.1116</v>
      </c>
      <c r="BE83" s="85">
        <f t="shared" si="44"/>
        <v>502</v>
      </c>
      <c r="BF83" s="85">
        <f t="shared" si="45"/>
        <v>-49</v>
      </c>
    </row>
    <row r="84" customHeight="1" spans="1:58">
      <c r="A84" s="15">
        <v>78</v>
      </c>
      <c r="B84" s="35">
        <v>591</v>
      </c>
      <c r="C84" s="35" t="s">
        <v>245</v>
      </c>
      <c r="D84" s="35" t="s">
        <v>161</v>
      </c>
      <c r="E84" s="35" t="s">
        <v>236</v>
      </c>
      <c r="F84" s="66">
        <v>6</v>
      </c>
      <c r="G84" s="66">
        <v>8</v>
      </c>
      <c r="H84" s="65">
        <v>4</v>
      </c>
      <c r="I84" s="65">
        <v>540</v>
      </c>
      <c r="J84" s="66">
        <f t="shared" si="36"/>
        <v>-2</v>
      </c>
      <c r="K84" s="66" t="s">
        <v>152</v>
      </c>
      <c r="L84" s="66">
        <f t="shared" si="48"/>
        <v>10.8</v>
      </c>
      <c r="M84" s="66">
        <f t="shared" si="49"/>
        <v>-4</v>
      </c>
      <c r="N84" s="66">
        <v>82</v>
      </c>
      <c r="O84" s="66">
        <v>86</v>
      </c>
      <c r="P84" s="9">
        <f>VLOOKUP(B:B,[3]Sheet3!$A$1:$B$65536,2,0)</f>
        <v>33</v>
      </c>
      <c r="Q84" s="9">
        <f>VLOOKUP(B:B,'[4]SQL Results'!$B$1:$AE$65536,30,0)</f>
        <v>1880.4</v>
      </c>
      <c r="R84" s="75">
        <f t="shared" si="37"/>
        <v>-49</v>
      </c>
      <c r="S84" s="75" t="s">
        <v>152</v>
      </c>
      <c r="T84" s="75">
        <f>Q84*0.03</f>
        <v>56.412</v>
      </c>
      <c r="U84" s="75">
        <f>R84*3</f>
        <v>-147</v>
      </c>
      <c r="V84" s="66">
        <v>90</v>
      </c>
      <c r="W84" s="66">
        <v>108</v>
      </c>
      <c r="X84" s="66">
        <f>VLOOKUP(B:B,[5]Sheet1!$A$1:$B$65536,2,0)</f>
        <v>280</v>
      </c>
      <c r="Y84" s="66">
        <f>VLOOKUP(B:B,[5]Sheet1!$A$1:$C$65536,3,0)</f>
        <v>5529.37</v>
      </c>
      <c r="Z84" s="66">
        <f>VLOOKUP(B:B,'[4]SQL Results'!$B$1:$AK$65536,36,0)</f>
        <v>24</v>
      </c>
      <c r="AA84" s="66">
        <f t="shared" si="39"/>
        <v>202</v>
      </c>
      <c r="AB84" s="66" t="s">
        <v>12</v>
      </c>
      <c r="AC84" s="66">
        <f t="shared" si="50"/>
        <v>552.937</v>
      </c>
      <c r="AD84" s="66">
        <f t="shared" si="38"/>
        <v>11</v>
      </c>
      <c r="AE84" s="66">
        <v>15</v>
      </c>
      <c r="AF84" s="66">
        <f>VLOOKUP(B:B,'[4]SQL Results'!$B$1:$AO$65536,40,0)</f>
        <v>195.58</v>
      </c>
      <c r="AG84" s="66">
        <f>VLOOKUP(B:B,'[4]SQL Results'!$B$1:$AP$65536,41,0)</f>
        <v>4</v>
      </c>
      <c r="AH84" s="66">
        <f>VLOOKUP(B:B,'[4]SQL Results'!$B$1:$Q$65536,16,0)</f>
        <v>4</v>
      </c>
      <c r="AI84" s="66">
        <f t="shared" si="40"/>
        <v>-3</v>
      </c>
      <c r="AJ84" s="66" t="s">
        <v>152</v>
      </c>
      <c r="AK84" s="66">
        <f>AF84*0.03</f>
        <v>5.8674</v>
      </c>
      <c r="AL84" s="66">
        <v>5</v>
      </c>
      <c r="AM84" s="66">
        <v>6</v>
      </c>
      <c r="AN84" s="66">
        <f>VLOOKUP(B:B,'[4]SQL Results'!$B$1:$V$65536,21,0)</f>
        <v>6</v>
      </c>
      <c r="AO84" s="66">
        <f t="shared" si="41"/>
        <v>1</v>
      </c>
      <c r="AP84" s="66" t="s">
        <v>12</v>
      </c>
      <c r="AQ84" s="66">
        <f>AN84*5</f>
        <v>30</v>
      </c>
      <c r="AR84" s="66">
        <v>4223</v>
      </c>
      <c r="AS84" s="66">
        <v>4700</v>
      </c>
      <c r="AT84" s="66">
        <f>VLOOKUP(B:B,'[4]SQL Results'!$B$1:$F$65536,5,0)</f>
        <v>1336.5</v>
      </c>
      <c r="AU84" s="66">
        <f t="shared" si="42"/>
        <v>-2886.5</v>
      </c>
      <c r="AV84" s="66" t="s">
        <v>152</v>
      </c>
      <c r="AW84" s="66">
        <f t="shared" ref="AW84:AW99" si="51">AT84*0.04</f>
        <v>53.46</v>
      </c>
      <c r="AX84" s="66">
        <v>78</v>
      </c>
      <c r="AY84" s="66">
        <v>90</v>
      </c>
      <c r="AZ84" s="81">
        <f>VLOOKUP(B:B,'[4]SQL Results'!$B$1:$K$65536,10,0)</f>
        <v>1428.64</v>
      </c>
      <c r="BA84" s="81">
        <f>VLOOKUP(B:B,'[4]SQL Results'!$B$1:$L$65536,11,0)</f>
        <v>52</v>
      </c>
      <c r="BB84" s="81">
        <f t="shared" si="43"/>
        <v>-26</v>
      </c>
      <c r="BC84" s="81" t="s">
        <v>152</v>
      </c>
      <c r="BD84" s="81">
        <f>AZ84*0.03</f>
        <v>42.8592</v>
      </c>
      <c r="BE84" s="85">
        <f t="shared" si="44"/>
        <v>752</v>
      </c>
      <c r="BF84" s="85">
        <f t="shared" si="45"/>
        <v>-151</v>
      </c>
    </row>
    <row r="85" customHeight="1" spans="1:58">
      <c r="A85" s="15">
        <v>79</v>
      </c>
      <c r="B85" s="35">
        <v>716</v>
      </c>
      <c r="C85" s="35" t="s">
        <v>246</v>
      </c>
      <c r="D85" s="35" t="s">
        <v>161</v>
      </c>
      <c r="E85" s="35" t="s">
        <v>241</v>
      </c>
      <c r="F85" s="66">
        <v>6</v>
      </c>
      <c r="G85" s="66">
        <v>8</v>
      </c>
      <c r="H85" s="65">
        <v>0</v>
      </c>
      <c r="I85" s="65">
        <v>0</v>
      </c>
      <c r="J85" s="66">
        <f t="shared" si="36"/>
        <v>-6</v>
      </c>
      <c r="K85" s="66" t="s">
        <v>152</v>
      </c>
      <c r="L85" s="66">
        <f t="shared" si="48"/>
        <v>0</v>
      </c>
      <c r="M85" s="66">
        <f t="shared" si="49"/>
        <v>-12</v>
      </c>
      <c r="N85" s="66">
        <v>78</v>
      </c>
      <c r="O85" s="66">
        <v>82</v>
      </c>
      <c r="P85" s="9">
        <f>VLOOKUP(B:B,[3]Sheet3!$A$1:$B$65536,2,0)</f>
        <v>170</v>
      </c>
      <c r="Q85" s="9">
        <f>VLOOKUP(B:B,'[4]SQL Results'!$B$1:$AE$65536,30,0)</f>
        <v>9722.31</v>
      </c>
      <c r="R85" s="75">
        <f t="shared" si="37"/>
        <v>92</v>
      </c>
      <c r="S85" s="75" t="s">
        <v>12</v>
      </c>
      <c r="T85" s="75">
        <f>Q85*0.05</f>
        <v>486.1155</v>
      </c>
      <c r="U85" s="75"/>
      <c r="V85" s="66">
        <v>126</v>
      </c>
      <c r="W85" s="66">
        <v>151</v>
      </c>
      <c r="X85" s="66">
        <f>VLOOKUP(B:B,[5]Sheet1!$A$1:$B$65536,2,0)</f>
        <v>233</v>
      </c>
      <c r="Y85" s="66">
        <f>VLOOKUP(B:B,[5]Sheet1!$A$1:$C$65536,3,0)</f>
        <v>4593.35000000001</v>
      </c>
      <c r="Z85" s="66">
        <f>VLOOKUP(B:B,'[4]SQL Results'!$B$1:$AK$65536,36,0)</f>
        <v>10</v>
      </c>
      <c r="AA85" s="66">
        <f t="shared" si="39"/>
        <v>112</v>
      </c>
      <c r="AB85" s="66" t="s">
        <v>12</v>
      </c>
      <c r="AC85" s="66">
        <f t="shared" si="50"/>
        <v>459.335000000001</v>
      </c>
      <c r="AD85" s="66">
        <f t="shared" si="38"/>
        <v>24</v>
      </c>
      <c r="AE85" s="66">
        <v>28</v>
      </c>
      <c r="AF85" s="66">
        <f>VLOOKUP(B:B,'[4]SQL Results'!$B$1:$AO$65536,40,0)</f>
        <v>218.05</v>
      </c>
      <c r="AG85" s="66">
        <f>VLOOKUP(B:B,'[4]SQL Results'!$B$1:$AP$65536,41,0)</f>
        <v>6</v>
      </c>
      <c r="AH85" s="66">
        <f>VLOOKUP(B:B,'[4]SQL Results'!$B$1:$Q$65536,16,0)</f>
        <v>26</v>
      </c>
      <c r="AI85" s="66">
        <f t="shared" si="40"/>
        <v>8</v>
      </c>
      <c r="AJ85" s="66" t="s">
        <v>12</v>
      </c>
      <c r="AK85" s="66">
        <f>AF85*0.05</f>
        <v>10.9025</v>
      </c>
      <c r="AL85" s="66">
        <v>5</v>
      </c>
      <c r="AM85" s="66">
        <v>6</v>
      </c>
      <c r="AN85" s="66">
        <f>VLOOKUP(B:B,'[4]SQL Results'!$B$1:$V$65536,21,0)</f>
        <v>5</v>
      </c>
      <c r="AO85" s="66">
        <f t="shared" si="41"/>
        <v>0</v>
      </c>
      <c r="AP85" s="66" t="s">
        <v>11</v>
      </c>
      <c r="AQ85" s="66"/>
      <c r="AR85" s="66">
        <v>3170</v>
      </c>
      <c r="AS85" s="66">
        <v>3557</v>
      </c>
      <c r="AT85" s="66">
        <f>VLOOKUP(B:B,'[4]SQL Results'!$B$1:$F$65536,5,0)</f>
        <v>696.25</v>
      </c>
      <c r="AU85" s="66">
        <f t="shared" si="42"/>
        <v>-2473.75</v>
      </c>
      <c r="AV85" s="66" t="s">
        <v>152</v>
      </c>
      <c r="AW85" s="66">
        <f t="shared" si="51"/>
        <v>27.85</v>
      </c>
      <c r="AX85" s="66">
        <v>33</v>
      </c>
      <c r="AY85" s="66">
        <v>40</v>
      </c>
      <c r="AZ85" s="81">
        <f>VLOOKUP(B:B,'[4]SQL Results'!$B$1:$K$65536,10,0)</f>
        <v>387.9</v>
      </c>
      <c r="BA85" s="81">
        <f>VLOOKUP(B:B,'[4]SQL Results'!$B$1:$L$65536,11,0)</f>
        <v>16</v>
      </c>
      <c r="BB85" s="81">
        <f t="shared" si="43"/>
        <v>-17</v>
      </c>
      <c r="BC85" s="81" t="s">
        <v>152</v>
      </c>
      <c r="BD85" s="81">
        <f>AZ85*0.03</f>
        <v>11.637</v>
      </c>
      <c r="BE85" s="85">
        <f t="shared" si="44"/>
        <v>996</v>
      </c>
      <c r="BF85" s="85">
        <f t="shared" si="45"/>
        <v>-12</v>
      </c>
    </row>
    <row r="86" customHeight="1" spans="1:58">
      <c r="A86" s="15">
        <v>80</v>
      </c>
      <c r="B86" s="35">
        <v>721</v>
      </c>
      <c r="C86" s="35" t="s">
        <v>247</v>
      </c>
      <c r="D86" s="35" t="s">
        <v>156</v>
      </c>
      <c r="E86" s="35" t="s">
        <v>236</v>
      </c>
      <c r="F86" s="66">
        <v>7</v>
      </c>
      <c r="G86" s="66">
        <v>9</v>
      </c>
      <c r="H86" s="65">
        <v>4</v>
      </c>
      <c r="I86" s="65">
        <v>540</v>
      </c>
      <c r="J86" s="66">
        <f t="shared" si="36"/>
        <v>-3</v>
      </c>
      <c r="K86" s="66" t="s">
        <v>152</v>
      </c>
      <c r="L86" s="66">
        <f t="shared" si="48"/>
        <v>10.8</v>
      </c>
      <c r="M86" s="66">
        <f t="shared" si="49"/>
        <v>-6</v>
      </c>
      <c r="N86" s="66">
        <v>86</v>
      </c>
      <c r="O86" s="66">
        <v>92</v>
      </c>
      <c r="P86" s="9">
        <f>VLOOKUP(B:B,[3]Sheet3!$A$1:$B$65536,2,0)</f>
        <v>55</v>
      </c>
      <c r="Q86" s="9">
        <f>VLOOKUP(B:B,'[4]SQL Results'!$B$1:$AE$65536,30,0)</f>
        <v>3137.59</v>
      </c>
      <c r="R86" s="75">
        <f t="shared" si="37"/>
        <v>-31</v>
      </c>
      <c r="S86" s="75" t="s">
        <v>152</v>
      </c>
      <c r="T86" s="75">
        <f>Q86*0.03</f>
        <v>94.1277</v>
      </c>
      <c r="U86" s="75">
        <f>R86*3</f>
        <v>-93</v>
      </c>
      <c r="V86" s="66">
        <v>106</v>
      </c>
      <c r="W86" s="66">
        <v>127</v>
      </c>
      <c r="X86" s="66">
        <f>VLOOKUP(B:B,[5]Sheet1!$A$1:$B$65536,2,0)</f>
        <v>257</v>
      </c>
      <c r="Y86" s="66">
        <f>VLOOKUP(B:B,[5]Sheet1!$A$1:$C$65536,3,0)</f>
        <v>5045.62000000001</v>
      </c>
      <c r="Z86" s="66">
        <f>VLOOKUP(B:B,'[4]SQL Results'!$B$1:$AK$65536,36,0)</f>
        <v>132</v>
      </c>
      <c r="AA86" s="66">
        <f t="shared" si="39"/>
        <v>217</v>
      </c>
      <c r="AB86" s="66" t="s">
        <v>12</v>
      </c>
      <c r="AC86" s="66">
        <f t="shared" si="50"/>
        <v>504.562000000001</v>
      </c>
      <c r="AD86" s="66">
        <f t="shared" si="38"/>
        <v>16</v>
      </c>
      <c r="AE86" s="66">
        <v>20</v>
      </c>
      <c r="AF86" s="66">
        <f>VLOOKUP(B:B,'[4]SQL Results'!$B$1:$AO$65536,40,0)</f>
        <v>39</v>
      </c>
      <c r="AG86" s="66">
        <f>VLOOKUP(B:B,'[4]SQL Results'!$B$1:$AP$65536,41,0)</f>
        <v>1</v>
      </c>
      <c r="AH86" s="66">
        <f>VLOOKUP(B:B,'[4]SQL Results'!$B$1:$Q$65536,16,0)</f>
        <v>5</v>
      </c>
      <c r="AI86" s="66">
        <f t="shared" si="40"/>
        <v>-10</v>
      </c>
      <c r="AJ86" s="66" t="s">
        <v>152</v>
      </c>
      <c r="AK86" s="66">
        <f>AF86*0.03</f>
        <v>1.17</v>
      </c>
      <c r="AL86" s="66">
        <v>6</v>
      </c>
      <c r="AM86" s="66">
        <v>7</v>
      </c>
      <c r="AN86" s="66">
        <v>0</v>
      </c>
      <c r="AO86" s="66">
        <f t="shared" si="41"/>
        <v>-6</v>
      </c>
      <c r="AP86" s="66" t="s">
        <v>152</v>
      </c>
      <c r="AQ86" s="66"/>
      <c r="AR86" s="66">
        <v>3329</v>
      </c>
      <c r="AS86" s="66">
        <v>3995</v>
      </c>
      <c r="AT86" s="66">
        <f>VLOOKUP(B:B,'[4]SQL Results'!$B$1:$F$65536,5,0)</f>
        <v>1197.01</v>
      </c>
      <c r="AU86" s="66">
        <f t="shared" si="42"/>
        <v>-2131.99</v>
      </c>
      <c r="AV86" s="66" t="s">
        <v>152</v>
      </c>
      <c r="AW86" s="66">
        <f t="shared" si="51"/>
        <v>47.8804</v>
      </c>
      <c r="AX86" s="66">
        <v>80</v>
      </c>
      <c r="AY86" s="66">
        <v>88</v>
      </c>
      <c r="AZ86" s="81">
        <f>VLOOKUP(B:B,'[4]SQL Results'!$B$1:$K$65536,10,0)</f>
        <v>1404.27</v>
      </c>
      <c r="BA86" s="81">
        <f>VLOOKUP(B:B,'[4]SQL Results'!$B$1:$L$65536,11,0)</f>
        <v>52</v>
      </c>
      <c r="BB86" s="81">
        <f t="shared" si="43"/>
        <v>-28</v>
      </c>
      <c r="BC86" s="81" t="s">
        <v>152</v>
      </c>
      <c r="BD86" s="81">
        <f>AZ86*0.03</f>
        <v>42.1281</v>
      </c>
      <c r="BE86" s="85">
        <f t="shared" si="44"/>
        <v>701</v>
      </c>
      <c r="BF86" s="85">
        <f t="shared" si="45"/>
        <v>-99</v>
      </c>
    </row>
    <row r="87" customHeight="1" spans="1:58">
      <c r="A87" s="15">
        <v>81</v>
      </c>
      <c r="B87" s="35">
        <v>717</v>
      </c>
      <c r="C87" s="35" t="s">
        <v>248</v>
      </c>
      <c r="D87" s="35" t="s">
        <v>161</v>
      </c>
      <c r="E87" s="35" t="s">
        <v>241</v>
      </c>
      <c r="F87" s="66">
        <v>6</v>
      </c>
      <c r="G87" s="66">
        <v>8</v>
      </c>
      <c r="H87" s="65">
        <v>0</v>
      </c>
      <c r="I87" s="65">
        <v>0</v>
      </c>
      <c r="J87" s="66">
        <f t="shared" si="36"/>
        <v>-6</v>
      </c>
      <c r="K87" s="66" t="s">
        <v>152</v>
      </c>
      <c r="L87" s="66">
        <f t="shared" si="48"/>
        <v>0</v>
      </c>
      <c r="M87" s="66">
        <f t="shared" si="49"/>
        <v>-12</v>
      </c>
      <c r="N87" s="66">
        <v>78</v>
      </c>
      <c r="O87" s="66">
        <v>82</v>
      </c>
      <c r="P87" s="9">
        <f>VLOOKUP(B:B,[3]Sheet3!$A$1:$B$65536,2,0)</f>
        <v>111</v>
      </c>
      <c r="Q87" s="9">
        <f>VLOOKUP(B:B,'[4]SQL Results'!$B$1:$AE$65536,30,0)</f>
        <v>5966.21</v>
      </c>
      <c r="R87" s="75">
        <f t="shared" si="37"/>
        <v>33</v>
      </c>
      <c r="S87" s="75" t="s">
        <v>12</v>
      </c>
      <c r="T87" s="75">
        <f>Q87*0.05</f>
        <v>298.3105</v>
      </c>
      <c r="U87" s="75"/>
      <c r="V87" s="66">
        <v>86</v>
      </c>
      <c r="W87" s="66">
        <v>103</v>
      </c>
      <c r="X87" s="66">
        <f>VLOOKUP(B:B,[5]Sheet1!$A$1:$B$65536,2,0)</f>
        <v>121</v>
      </c>
      <c r="Y87" s="66">
        <f>VLOOKUP(B:B,[5]Sheet1!$A$1:$C$65536,3,0)</f>
        <v>2390.78</v>
      </c>
      <c r="Z87" s="66">
        <f>VLOOKUP(B:B,'[4]SQL Results'!$B$1:$AK$65536,36,0)</f>
        <v>17</v>
      </c>
      <c r="AA87" s="66">
        <f t="shared" si="39"/>
        <v>43.5</v>
      </c>
      <c r="AB87" s="66" t="s">
        <v>12</v>
      </c>
      <c r="AC87" s="66">
        <f t="shared" si="50"/>
        <v>239.078</v>
      </c>
      <c r="AD87" s="66">
        <f t="shared" si="38"/>
        <v>17</v>
      </c>
      <c r="AE87" s="66">
        <v>21</v>
      </c>
      <c r="AF87" s="66">
        <f>VLOOKUP(B:B,'[4]SQL Results'!$B$1:$AO$65536,40,0)</f>
        <v>143</v>
      </c>
      <c r="AG87" s="66">
        <f>VLOOKUP(B:B,'[4]SQL Results'!$B$1:$AP$65536,41,0)</f>
        <v>3</v>
      </c>
      <c r="AH87" s="66">
        <f>VLOOKUP(B:B,'[4]SQL Results'!$B$1:$Q$65536,16,0)</f>
        <v>5</v>
      </c>
      <c r="AI87" s="66">
        <f t="shared" si="40"/>
        <v>-9</v>
      </c>
      <c r="AJ87" s="66" t="s">
        <v>152</v>
      </c>
      <c r="AK87" s="66">
        <f>AF87*0.03</f>
        <v>4.29</v>
      </c>
      <c r="AL87" s="66">
        <v>5</v>
      </c>
      <c r="AM87" s="66">
        <v>6</v>
      </c>
      <c r="AN87" s="66">
        <f>VLOOKUP(B:B,'[4]SQL Results'!$B$1:$V$65536,21,0)</f>
        <v>6</v>
      </c>
      <c r="AO87" s="66">
        <f t="shared" si="41"/>
        <v>1</v>
      </c>
      <c r="AP87" s="66" t="s">
        <v>12</v>
      </c>
      <c r="AQ87" s="66">
        <f>AN87*5</f>
        <v>30</v>
      </c>
      <c r="AR87" s="66">
        <v>2406</v>
      </c>
      <c r="AS87" s="66">
        <v>2887</v>
      </c>
      <c r="AT87" s="66">
        <f>VLOOKUP(B:B,'[4]SQL Results'!$B$1:$F$65536,5,0)</f>
        <v>1272.42</v>
      </c>
      <c r="AU87" s="66">
        <f t="shared" si="42"/>
        <v>-1133.58</v>
      </c>
      <c r="AV87" s="66" t="s">
        <v>152</v>
      </c>
      <c r="AW87" s="66">
        <f t="shared" si="51"/>
        <v>50.8968</v>
      </c>
      <c r="AX87" s="66">
        <v>33</v>
      </c>
      <c r="AY87" s="66">
        <v>40</v>
      </c>
      <c r="AZ87" s="81">
        <f>VLOOKUP(B:B,'[4]SQL Results'!$B$1:$K$65536,10,0)</f>
        <v>795.79</v>
      </c>
      <c r="BA87" s="81">
        <f>VLOOKUP(B:B,'[4]SQL Results'!$B$1:$L$65536,11,0)</f>
        <v>29</v>
      </c>
      <c r="BB87" s="81">
        <f t="shared" si="43"/>
        <v>-4</v>
      </c>
      <c r="BC87" s="81" t="s">
        <v>152</v>
      </c>
      <c r="BD87" s="81">
        <f>AZ87*0.03</f>
        <v>23.8737</v>
      </c>
      <c r="BE87" s="85">
        <f t="shared" si="44"/>
        <v>646</v>
      </c>
      <c r="BF87" s="85">
        <f t="shared" si="45"/>
        <v>-12</v>
      </c>
    </row>
    <row r="88" customHeight="1" spans="1:58">
      <c r="A88" s="15">
        <v>82</v>
      </c>
      <c r="B88" s="35">
        <v>720</v>
      </c>
      <c r="C88" s="35" t="s">
        <v>249</v>
      </c>
      <c r="D88" s="35" t="s">
        <v>193</v>
      </c>
      <c r="E88" s="35" t="s">
        <v>241</v>
      </c>
      <c r="F88" s="66">
        <v>6</v>
      </c>
      <c r="G88" s="66">
        <v>8</v>
      </c>
      <c r="H88" s="65">
        <v>1</v>
      </c>
      <c r="I88" s="65">
        <v>135</v>
      </c>
      <c r="J88" s="66">
        <f t="shared" si="36"/>
        <v>-5</v>
      </c>
      <c r="K88" s="66" t="s">
        <v>152</v>
      </c>
      <c r="L88" s="66">
        <f t="shared" si="48"/>
        <v>2.7</v>
      </c>
      <c r="M88" s="66">
        <f t="shared" si="49"/>
        <v>-10</v>
      </c>
      <c r="N88" s="66">
        <v>70</v>
      </c>
      <c r="O88" s="66">
        <v>72</v>
      </c>
      <c r="P88" s="9">
        <f>VLOOKUP(B:B,[3]Sheet3!$A$1:$B$65536,2,0)</f>
        <v>117</v>
      </c>
      <c r="Q88" s="9">
        <f>VLOOKUP(B:B,'[4]SQL Results'!$B$1:$AE$65536,30,0)</f>
        <v>6311.19</v>
      </c>
      <c r="R88" s="75">
        <f t="shared" si="37"/>
        <v>47</v>
      </c>
      <c r="S88" s="75" t="s">
        <v>12</v>
      </c>
      <c r="T88" s="75">
        <f>Q88*0.05</f>
        <v>315.5595</v>
      </c>
      <c r="U88" s="75"/>
      <c r="V88" s="66">
        <v>79</v>
      </c>
      <c r="W88" s="66">
        <v>95</v>
      </c>
      <c r="X88" s="66">
        <f>VLOOKUP(B:B,[5]Sheet1!$A$1:$B$65536,2,0)</f>
        <v>111</v>
      </c>
      <c r="Y88" s="66">
        <f>VLOOKUP(B:B,[5]Sheet1!$A$1:$C$65536,3,0)</f>
        <v>2142.26</v>
      </c>
      <c r="Z88" s="66">
        <f>VLOOKUP(B:B,'[4]SQL Results'!$B$1:$AK$65536,36,0)</f>
        <v>25</v>
      </c>
      <c r="AA88" s="66">
        <f t="shared" si="39"/>
        <v>44.5</v>
      </c>
      <c r="AB88" s="66" t="s">
        <v>12</v>
      </c>
      <c r="AC88" s="66">
        <f t="shared" si="50"/>
        <v>214.226</v>
      </c>
      <c r="AD88" s="66">
        <f t="shared" si="38"/>
        <v>15</v>
      </c>
      <c r="AE88" s="66">
        <v>19</v>
      </c>
      <c r="AF88" s="66">
        <f>VLOOKUP(B:B,'[4]SQL Results'!$B$1:$AO$65536,40,0)</f>
        <v>181.8</v>
      </c>
      <c r="AG88" s="66">
        <f>VLOOKUP(B:B,'[4]SQL Results'!$B$1:$AP$65536,41,0)</f>
        <v>5</v>
      </c>
      <c r="AH88" s="66">
        <f>VLOOKUP(B:B,'[4]SQL Results'!$B$1:$Q$65536,16,0)</f>
        <v>20</v>
      </c>
      <c r="AI88" s="66">
        <f t="shared" si="40"/>
        <v>10</v>
      </c>
      <c r="AJ88" s="66" t="s">
        <v>12</v>
      </c>
      <c r="AK88" s="66">
        <f>AF88*0.05</f>
        <v>9.09</v>
      </c>
      <c r="AL88" s="66">
        <v>6</v>
      </c>
      <c r="AM88" s="66">
        <v>7</v>
      </c>
      <c r="AN88" s="66">
        <f>VLOOKUP(B:B,'[4]SQL Results'!$B$1:$V$65536,21,0)</f>
        <v>12</v>
      </c>
      <c r="AO88" s="66">
        <f t="shared" si="41"/>
        <v>6</v>
      </c>
      <c r="AP88" s="66" t="s">
        <v>12</v>
      </c>
      <c r="AQ88" s="66">
        <f>AN88*5</f>
        <v>60</v>
      </c>
      <c r="AR88" s="66">
        <v>3488</v>
      </c>
      <c r="AS88" s="66">
        <v>3818</v>
      </c>
      <c r="AT88" s="66">
        <f>VLOOKUP(B:B,'[4]SQL Results'!$B$1:$F$65536,5,0)</f>
        <v>1956.2</v>
      </c>
      <c r="AU88" s="66">
        <f t="shared" si="42"/>
        <v>-1531.8</v>
      </c>
      <c r="AV88" s="66" t="s">
        <v>152</v>
      </c>
      <c r="AW88" s="66">
        <f t="shared" si="51"/>
        <v>78.248</v>
      </c>
      <c r="AX88" s="66">
        <v>28</v>
      </c>
      <c r="AY88" s="66">
        <v>34</v>
      </c>
      <c r="AZ88" s="81">
        <f>VLOOKUP(B:B,'[4]SQL Results'!$B$1:$K$65536,10,0)</f>
        <v>966.06</v>
      </c>
      <c r="BA88" s="81">
        <f>VLOOKUP(B:B,'[4]SQL Results'!$B$1:$L$65536,11,0)</f>
        <v>37</v>
      </c>
      <c r="BB88" s="81">
        <f t="shared" si="43"/>
        <v>9</v>
      </c>
      <c r="BC88" s="81" t="s">
        <v>12</v>
      </c>
      <c r="BD88" s="81">
        <f>AZ88*0.05</f>
        <v>48.303</v>
      </c>
      <c r="BE88" s="85">
        <f t="shared" si="44"/>
        <v>728</v>
      </c>
      <c r="BF88" s="85">
        <f t="shared" si="45"/>
        <v>-10</v>
      </c>
    </row>
    <row r="89" customHeight="1" spans="1:58">
      <c r="A89" s="15">
        <v>83</v>
      </c>
      <c r="B89" s="35">
        <v>746</v>
      </c>
      <c r="C89" s="35" t="s">
        <v>250</v>
      </c>
      <c r="D89" s="35" t="s">
        <v>156</v>
      </c>
      <c r="E89" s="35" t="s">
        <v>241</v>
      </c>
      <c r="F89" s="66">
        <v>7</v>
      </c>
      <c r="G89" s="66">
        <v>9</v>
      </c>
      <c r="H89" s="65">
        <v>3</v>
      </c>
      <c r="I89" s="65">
        <v>405</v>
      </c>
      <c r="J89" s="66">
        <f t="shared" si="36"/>
        <v>-4</v>
      </c>
      <c r="K89" s="66" t="s">
        <v>152</v>
      </c>
      <c r="L89" s="66">
        <f t="shared" si="48"/>
        <v>8.1</v>
      </c>
      <c r="M89" s="66">
        <f t="shared" si="49"/>
        <v>-8</v>
      </c>
      <c r="N89" s="66">
        <v>96</v>
      </c>
      <c r="O89" s="66">
        <v>104</v>
      </c>
      <c r="P89" s="9">
        <f>VLOOKUP(B:B,[3]Sheet3!$A$1:$B$65536,2,0)</f>
        <v>202</v>
      </c>
      <c r="Q89" s="9">
        <f>VLOOKUP(B:B,'[4]SQL Results'!$B$1:$AE$65536,30,0)</f>
        <v>11349.35</v>
      </c>
      <c r="R89" s="75">
        <f t="shared" si="37"/>
        <v>106</v>
      </c>
      <c r="S89" s="75" t="s">
        <v>12</v>
      </c>
      <c r="T89" s="75">
        <f>Q89*0.05</f>
        <v>567.4675</v>
      </c>
      <c r="U89" s="75"/>
      <c r="V89" s="66">
        <v>103</v>
      </c>
      <c r="W89" s="66">
        <v>124</v>
      </c>
      <c r="X89" s="66">
        <f>VLOOKUP(B:B,[5]Sheet1!$A$1:$B$65536,2,0)</f>
        <v>159</v>
      </c>
      <c r="Y89" s="66">
        <f>VLOOKUP(B:B,[5]Sheet1!$A$1:$C$65536,3,0)</f>
        <v>3017.35</v>
      </c>
      <c r="Z89" s="66">
        <f>VLOOKUP(B:B,'[4]SQL Results'!$B$1:$AK$65536,36,0)</f>
        <v>19</v>
      </c>
      <c r="AA89" s="66">
        <f t="shared" si="39"/>
        <v>65.5</v>
      </c>
      <c r="AB89" s="66" t="s">
        <v>12</v>
      </c>
      <c r="AC89" s="66">
        <f t="shared" si="50"/>
        <v>301.735</v>
      </c>
      <c r="AD89" s="66">
        <f t="shared" si="38"/>
        <v>25</v>
      </c>
      <c r="AE89" s="66">
        <v>29</v>
      </c>
      <c r="AF89" s="66">
        <f>VLOOKUP(B:B,'[4]SQL Results'!$B$1:$AO$65536,40,0)</f>
        <v>280.32</v>
      </c>
      <c r="AG89" s="66">
        <f>VLOOKUP(B:B,'[4]SQL Results'!$B$1:$AP$65536,41,0)</f>
        <v>7</v>
      </c>
      <c r="AH89" s="66">
        <f>VLOOKUP(B:B,'[4]SQL Results'!$B$1:$Q$65536,16,0)</f>
        <v>16</v>
      </c>
      <c r="AI89" s="66">
        <f t="shared" si="40"/>
        <v>-2</v>
      </c>
      <c r="AJ89" s="66" t="s">
        <v>152</v>
      </c>
      <c r="AK89" s="66">
        <f>AF89*0.03</f>
        <v>8.4096</v>
      </c>
      <c r="AL89" s="66">
        <v>6</v>
      </c>
      <c r="AM89" s="66">
        <v>7</v>
      </c>
      <c r="AN89" s="66">
        <f>VLOOKUP(B:B,'[4]SQL Results'!$B$1:$V$65536,21,0)</f>
        <v>2</v>
      </c>
      <c r="AO89" s="66">
        <f t="shared" si="41"/>
        <v>-4</v>
      </c>
      <c r="AP89" s="66" t="s">
        <v>152</v>
      </c>
      <c r="AQ89" s="66"/>
      <c r="AR89" s="66">
        <v>1506</v>
      </c>
      <c r="AS89" s="66">
        <v>1807</v>
      </c>
      <c r="AT89" s="66">
        <f>VLOOKUP(B:B,'[4]SQL Results'!$B$1:$F$65536,5,0)</f>
        <v>821.4</v>
      </c>
      <c r="AU89" s="66">
        <f t="shared" si="42"/>
        <v>-684.6</v>
      </c>
      <c r="AV89" s="66" t="s">
        <v>152</v>
      </c>
      <c r="AW89" s="66">
        <f t="shared" si="51"/>
        <v>32.856</v>
      </c>
      <c r="AX89" s="66">
        <v>41</v>
      </c>
      <c r="AY89" s="66">
        <v>47</v>
      </c>
      <c r="AZ89" s="81">
        <f>VLOOKUP(B:B,'[4]SQL Results'!$B$1:$K$65536,10,0)</f>
        <v>1567.57</v>
      </c>
      <c r="BA89" s="81">
        <f>VLOOKUP(B:B,'[4]SQL Results'!$B$1:$L$65536,11,0)</f>
        <v>59</v>
      </c>
      <c r="BB89" s="81">
        <f t="shared" si="43"/>
        <v>18</v>
      </c>
      <c r="BC89" s="81" t="s">
        <v>12</v>
      </c>
      <c r="BD89" s="81">
        <f>AZ89*0.05</f>
        <v>78.3785</v>
      </c>
      <c r="BE89" s="85">
        <f t="shared" si="44"/>
        <v>997</v>
      </c>
      <c r="BF89" s="85">
        <f t="shared" si="45"/>
        <v>-8</v>
      </c>
    </row>
    <row r="90" customHeight="1" spans="1:58">
      <c r="A90" s="15">
        <v>84</v>
      </c>
      <c r="B90" s="35">
        <v>732</v>
      </c>
      <c r="C90" s="35" t="s">
        <v>251</v>
      </c>
      <c r="D90" s="35" t="s">
        <v>193</v>
      </c>
      <c r="E90" s="35" t="s">
        <v>236</v>
      </c>
      <c r="F90" s="66">
        <v>6</v>
      </c>
      <c r="G90" s="66">
        <v>8</v>
      </c>
      <c r="H90" s="65">
        <v>2</v>
      </c>
      <c r="I90" s="65">
        <v>265</v>
      </c>
      <c r="J90" s="66">
        <f t="shared" si="36"/>
        <v>-4</v>
      </c>
      <c r="K90" s="66" t="s">
        <v>152</v>
      </c>
      <c r="L90" s="66">
        <f t="shared" si="48"/>
        <v>5.3</v>
      </c>
      <c r="M90" s="66">
        <f t="shared" si="49"/>
        <v>-8</v>
      </c>
      <c r="N90" s="66">
        <v>70</v>
      </c>
      <c r="O90" s="66">
        <v>72</v>
      </c>
      <c r="P90" s="9">
        <f>VLOOKUP(B:B,[3]Sheet3!$A$1:$B$65536,2,0)</f>
        <v>50</v>
      </c>
      <c r="Q90" s="9">
        <f>VLOOKUP(B:B,'[4]SQL Results'!$B$1:$AE$65536,30,0)</f>
        <v>2912</v>
      </c>
      <c r="R90" s="75">
        <f t="shared" si="37"/>
        <v>-20</v>
      </c>
      <c r="S90" s="75" t="s">
        <v>152</v>
      </c>
      <c r="T90" s="75">
        <f>Q90*0.03</f>
        <v>87.36</v>
      </c>
      <c r="U90" s="75">
        <f>R90*3</f>
        <v>-60</v>
      </c>
      <c r="V90" s="66">
        <v>79</v>
      </c>
      <c r="W90" s="66">
        <v>95</v>
      </c>
      <c r="X90" s="66">
        <f>VLOOKUP(B:B,[5]Sheet1!$A$1:$B$65536,2,0)</f>
        <v>518</v>
      </c>
      <c r="Y90" s="66">
        <f>VLOOKUP(B:B,[5]Sheet1!$A$1:$C$65536,3,0)</f>
        <v>8605.38999999999</v>
      </c>
      <c r="Z90" s="66">
        <f>VLOOKUP(B:B,'[4]SQL Results'!$B$1:$AK$65536,36,0)</f>
        <v>168</v>
      </c>
      <c r="AA90" s="66">
        <f t="shared" si="39"/>
        <v>523</v>
      </c>
      <c r="AB90" s="66" t="s">
        <v>12</v>
      </c>
      <c r="AC90" s="66">
        <f t="shared" si="50"/>
        <v>860.538999999999</v>
      </c>
      <c r="AD90" s="66">
        <f t="shared" si="38"/>
        <v>11</v>
      </c>
      <c r="AE90" s="66">
        <v>15</v>
      </c>
      <c r="AF90" s="66">
        <f>VLOOKUP(B:B,'[4]SQL Results'!$B$1:$AO$65536,40,0)</f>
        <v>109.96</v>
      </c>
      <c r="AG90" s="66">
        <f>VLOOKUP(B:B,'[4]SQL Results'!$B$1:$AP$65536,41,0)</f>
        <v>3</v>
      </c>
      <c r="AH90" s="66">
        <f>VLOOKUP(B:B,'[4]SQL Results'!$B$1:$Q$65536,16,0)</f>
        <v>2</v>
      </c>
      <c r="AI90" s="66">
        <f t="shared" si="40"/>
        <v>-6</v>
      </c>
      <c r="AJ90" s="66" t="s">
        <v>152</v>
      </c>
      <c r="AK90" s="66">
        <f>AF90*0.03</f>
        <v>3.2988</v>
      </c>
      <c r="AL90" s="66">
        <v>3</v>
      </c>
      <c r="AM90" s="66">
        <v>4</v>
      </c>
      <c r="AN90" s="66">
        <v>0</v>
      </c>
      <c r="AO90" s="66">
        <f t="shared" si="41"/>
        <v>-3</v>
      </c>
      <c r="AP90" s="66" t="s">
        <v>152</v>
      </c>
      <c r="AQ90" s="66"/>
      <c r="AR90" s="66">
        <v>4906</v>
      </c>
      <c r="AS90" s="66">
        <v>5520</v>
      </c>
      <c r="AT90" s="66">
        <f>VLOOKUP(B:B,'[4]SQL Results'!$B$1:$F$65536,5,0)</f>
        <v>1605</v>
      </c>
      <c r="AU90" s="66">
        <f t="shared" si="42"/>
        <v>-3301</v>
      </c>
      <c r="AV90" s="66" t="s">
        <v>152</v>
      </c>
      <c r="AW90" s="66">
        <f t="shared" si="51"/>
        <v>64.2</v>
      </c>
      <c r="AX90" s="66">
        <v>28</v>
      </c>
      <c r="AY90" s="66">
        <v>34</v>
      </c>
      <c r="AZ90" s="81">
        <f>VLOOKUP(B:B,'[4]SQL Results'!$B$1:$K$65536,10,0)</f>
        <v>728.79</v>
      </c>
      <c r="BA90" s="81">
        <f>VLOOKUP(B:B,'[4]SQL Results'!$B$1:$L$65536,11,0)</f>
        <v>29</v>
      </c>
      <c r="BB90" s="81">
        <f t="shared" si="43"/>
        <v>1</v>
      </c>
      <c r="BC90" s="81" t="s">
        <v>11</v>
      </c>
      <c r="BD90" s="81">
        <f>AZ90*0.04</f>
        <v>29.1516</v>
      </c>
      <c r="BE90" s="85">
        <f t="shared" si="44"/>
        <v>1050</v>
      </c>
      <c r="BF90" s="85">
        <f t="shared" si="45"/>
        <v>-68</v>
      </c>
    </row>
    <row r="91" customHeight="1" spans="1:58">
      <c r="A91" s="15">
        <v>85</v>
      </c>
      <c r="B91" s="35">
        <v>748</v>
      </c>
      <c r="C91" s="35" t="s">
        <v>252</v>
      </c>
      <c r="D91" s="35" t="s">
        <v>161</v>
      </c>
      <c r="E91" s="35" t="s">
        <v>241</v>
      </c>
      <c r="F91" s="66">
        <v>6</v>
      </c>
      <c r="G91" s="66">
        <v>8</v>
      </c>
      <c r="H91" s="65">
        <v>2</v>
      </c>
      <c r="I91" s="65">
        <v>270</v>
      </c>
      <c r="J91" s="66">
        <f t="shared" si="36"/>
        <v>-4</v>
      </c>
      <c r="K91" s="66" t="s">
        <v>152</v>
      </c>
      <c r="L91" s="66">
        <f t="shared" si="48"/>
        <v>5.4</v>
      </c>
      <c r="M91" s="66">
        <f t="shared" si="49"/>
        <v>-8</v>
      </c>
      <c r="N91" s="66">
        <v>82</v>
      </c>
      <c r="O91" s="66">
        <v>86</v>
      </c>
      <c r="P91" s="9">
        <f>VLOOKUP(B:B,[3]Sheet3!$A$1:$B$65536,2,0)</f>
        <v>114</v>
      </c>
      <c r="Q91" s="9">
        <f>VLOOKUP(B:B,'[4]SQL Results'!$B$1:$AE$65536,30,0)</f>
        <v>6295.51</v>
      </c>
      <c r="R91" s="75">
        <f t="shared" si="37"/>
        <v>32</v>
      </c>
      <c r="S91" s="75" t="s">
        <v>12</v>
      </c>
      <c r="T91" s="75">
        <f>Q91*0.05</f>
        <v>314.7755</v>
      </c>
      <c r="U91" s="75"/>
      <c r="V91" s="66">
        <v>103</v>
      </c>
      <c r="W91" s="66">
        <v>124</v>
      </c>
      <c r="X91" s="66">
        <f>VLOOKUP(B:B,[5]Sheet1!$A$1:$B$65536,2,0)</f>
        <v>254</v>
      </c>
      <c r="Y91" s="66">
        <f>VLOOKUP(B:B,[5]Sheet1!$A$1:$C$65536,3,0)</f>
        <v>4199.25</v>
      </c>
      <c r="Z91" s="66">
        <f>VLOOKUP(B:B,'[4]SQL Results'!$B$1:$AK$65536,36,0)</f>
        <v>19</v>
      </c>
      <c r="AA91" s="66">
        <f t="shared" si="39"/>
        <v>160.5</v>
      </c>
      <c r="AB91" s="66" t="s">
        <v>12</v>
      </c>
      <c r="AC91" s="66">
        <f t="shared" si="50"/>
        <v>419.925</v>
      </c>
      <c r="AD91" s="66">
        <f t="shared" si="38"/>
        <v>17</v>
      </c>
      <c r="AE91" s="66">
        <v>21</v>
      </c>
      <c r="AF91" s="66">
        <v>0</v>
      </c>
      <c r="AG91" s="66">
        <v>0</v>
      </c>
      <c r="AH91" s="66">
        <f>VLOOKUP(B:B,'[4]SQL Results'!$B$1:$Q$65536,16,0)</f>
        <v>49</v>
      </c>
      <c r="AI91" s="66">
        <f t="shared" si="40"/>
        <v>32</v>
      </c>
      <c r="AJ91" s="66" t="s">
        <v>12</v>
      </c>
      <c r="AK91" s="66">
        <f>AF91*0.05</f>
        <v>0</v>
      </c>
      <c r="AL91" s="66">
        <v>5</v>
      </c>
      <c r="AM91" s="66">
        <v>6</v>
      </c>
      <c r="AN91" s="66">
        <f>VLOOKUP(B:B,'[4]SQL Results'!$B$1:$V$65536,21,0)</f>
        <v>3</v>
      </c>
      <c r="AO91" s="66">
        <f t="shared" si="41"/>
        <v>-2</v>
      </c>
      <c r="AP91" s="66" t="s">
        <v>152</v>
      </c>
      <c r="AQ91" s="66"/>
      <c r="AR91" s="66">
        <v>3170</v>
      </c>
      <c r="AS91" s="66">
        <v>3557</v>
      </c>
      <c r="AT91" s="66">
        <f>VLOOKUP(B:B,'[4]SQL Results'!$B$1:$F$65536,5,0)</f>
        <v>1048.5</v>
      </c>
      <c r="AU91" s="66">
        <f t="shared" si="42"/>
        <v>-2121.5</v>
      </c>
      <c r="AV91" s="66" t="s">
        <v>152</v>
      </c>
      <c r="AW91" s="66">
        <f t="shared" si="51"/>
        <v>41.94</v>
      </c>
      <c r="AX91" s="66">
        <v>34</v>
      </c>
      <c r="AY91" s="66">
        <v>41</v>
      </c>
      <c r="AZ91" s="81">
        <f>VLOOKUP(B:B,'[4]SQL Results'!$B$1:$K$65536,10,0)</f>
        <v>554.57</v>
      </c>
      <c r="BA91" s="81">
        <f>VLOOKUP(B:B,'[4]SQL Results'!$B$1:$L$65536,11,0)</f>
        <v>21</v>
      </c>
      <c r="BB91" s="81">
        <f t="shared" si="43"/>
        <v>-13</v>
      </c>
      <c r="BC91" s="81" t="s">
        <v>152</v>
      </c>
      <c r="BD91" s="81">
        <f t="shared" ref="BD91:BD101" si="52">AZ91*0.03</f>
        <v>16.6371</v>
      </c>
      <c r="BE91" s="85">
        <f t="shared" si="44"/>
        <v>799</v>
      </c>
      <c r="BF91" s="85">
        <f t="shared" si="45"/>
        <v>-8</v>
      </c>
    </row>
    <row r="92" customHeight="1" spans="1:58">
      <c r="A92" s="15">
        <v>86</v>
      </c>
      <c r="B92" s="35">
        <v>102567</v>
      </c>
      <c r="C92" s="35" t="s">
        <v>253</v>
      </c>
      <c r="D92" s="35" t="s">
        <v>193</v>
      </c>
      <c r="E92" s="35" t="s">
        <v>238</v>
      </c>
      <c r="F92" s="66">
        <v>6</v>
      </c>
      <c r="G92" s="66">
        <v>8</v>
      </c>
      <c r="H92" s="65">
        <v>3</v>
      </c>
      <c r="I92" s="65">
        <v>357</v>
      </c>
      <c r="J92" s="66">
        <f t="shared" si="36"/>
        <v>-3</v>
      </c>
      <c r="K92" s="66" t="s">
        <v>152</v>
      </c>
      <c r="L92" s="66">
        <f t="shared" si="48"/>
        <v>7.14</v>
      </c>
      <c r="M92" s="66">
        <f t="shared" si="49"/>
        <v>-6</v>
      </c>
      <c r="N92" s="66">
        <v>70</v>
      </c>
      <c r="O92" s="66">
        <v>72</v>
      </c>
      <c r="P92" s="9">
        <f>VLOOKUP(B:B,[3]Sheet3!$A$1:$B$65536,2,0)</f>
        <v>38</v>
      </c>
      <c r="Q92" s="9">
        <f>VLOOKUP(B:B,'[4]SQL Results'!$B$1:$AE$65536,30,0)</f>
        <v>2231</v>
      </c>
      <c r="R92" s="75">
        <f t="shared" si="37"/>
        <v>-32</v>
      </c>
      <c r="S92" s="75" t="s">
        <v>152</v>
      </c>
      <c r="T92" s="75">
        <f>Q92*0.03</f>
        <v>66.93</v>
      </c>
      <c r="U92" s="75">
        <f>R92*3</f>
        <v>-96</v>
      </c>
      <c r="V92" s="66">
        <v>74</v>
      </c>
      <c r="W92" s="66">
        <v>89</v>
      </c>
      <c r="X92" s="66">
        <f>VLOOKUP(B:B,[5]Sheet1!$A$1:$B$65536,2,0)</f>
        <v>69</v>
      </c>
      <c r="Y92" s="66">
        <f>VLOOKUP(B:B,[5]Sheet1!$A$1:$C$65536,3,0)</f>
        <v>1356.98</v>
      </c>
      <c r="Z92" s="66">
        <f>VLOOKUP(B:B,'[4]SQL Results'!$B$1:$AK$65536,36,0)</f>
        <v>13</v>
      </c>
      <c r="AA92" s="66">
        <f t="shared" si="39"/>
        <v>1.5</v>
      </c>
      <c r="AB92" s="66" t="s">
        <v>11</v>
      </c>
      <c r="AC92" s="66">
        <f>Y92*0.07</f>
        <v>94.9886</v>
      </c>
      <c r="AD92" s="66">
        <v>4</v>
      </c>
      <c r="AE92" s="66">
        <v>6</v>
      </c>
      <c r="AF92" s="66">
        <v>0</v>
      </c>
      <c r="AG92" s="66">
        <v>0</v>
      </c>
      <c r="AH92" s="66">
        <f>VLOOKUP(B:B,'[4]SQL Results'!$B$1:$Q$65536,16,0)</f>
        <v>7</v>
      </c>
      <c r="AI92" s="66">
        <f t="shared" si="40"/>
        <v>3</v>
      </c>
      <c r="AJ92" s="66" t="s">
        <v>12</v>
      </c>
      <c r="AK92" s="66">
        <f>AF92*0.05</f>
        <v>0</v>
      </c>
      <c r="AL92" s="66">
        <v>3</v>
      </c>
      <c r="AM92" s="66">
        <v>4</v>
      </c>
      <c r="AN92" s="66">
        <f>VLOOKUP(B:B,'[4]SQL Results'!$B$1:$V$65536,21,0)</f>
        <v>4</v>
      </c>
      <c r="AO92" s="66">
        <f t="shared" si="41"/>
        <v>1</v>
      </c>
      <c r="AP92" s="66" t="s">
        <v>12</v>
      </c>
      <c r="AQ92" s="66">
        <f>AN92*5</f>
        <v>20</v>
      </c>
      <c r="AR92" s="66">
        <v>1806</v>
      </c>
      <c r="AS92" s="66">
        <v>2167</v>
      </c>
      <c r="AT92" s="66">
        <f>VLOOKUP(B:B,'[4]SQL Results'!$B$1:$F$65536,5,0)</f>
        <v>1083.5</v>
      </c>
      <c r="AU92" s="66">
        <f t="shared" si="42"/>
        <v>-722.5</v>
      </c>
      <c r="AV92" s="66" t="s">
        <v>152</v>
      </c>
      <c r="AW92" s="66">
        <f t="shared" si="51"/>
        <v>43.34</v>
      </c>
      <c r="AX92" s="66">
        <v>28</v>
      </c>
      <c r="AY92" s="66">
        <v>34</v>
      </c>
      <c r="AZ92" s="81">
        <f>VLOOKUP(B:B,'[4]SQL Results'!$B$1:$K$65536,10,0)</f>
        <v>290.8</v>
      </c>
      <c r="BA92" s="81">
        <f>VLOOKUP(B:B,'[4]SQL Results'!$B$1:$L$65536,11,0)</f>
        <v>11</v>
      </c>
      <c r="BB92" s="81">
        <f t="shared" si="43"/>
        <v>-17</v>
      </c>
      <c r="BC92" s="81" t="s">
        <v>152</v>
      </c>
      <c r="BD92" s="81">
        <f t="shared" si="52"/>
        <v>8.724</v>
      </c>
      <c r="BE92" s="85">
        <f t="shared" si="44"/>
        <v>241</v>
      </c>
      <c r="BF92" s="85">
        <f t="shared" si="45"/>
        <v>-102</v>
      </c>
    </row>
    <row r="93" customHeight="1" spans="1:58">
      <c r="A93" s="15">
        <v>87</v>
      </c>
      <c r="B93" s="35">
        <v>102564</v>
      </c>
      <c r="C93" s="35" t="s">
        <v>254</v>
      </c>
      <c r="D93" s="35" t="s">
        <v>154</v>
      </c>
      <c r="E93" s="35" t="s">
        <v>236</v>
      </c>
      <c r="F93" s="66">
        <v>6</v>
      </c>
      <c r="G93" s="66">
        <v>8</v>
      </c>
      <c r="H93" s="65">
        <v>5</v>
      </c>
      <c r="I93" s="65">
        <v>664</v>
      </c>
      <c r="J93" s="66">
        <f t="shared" si="36"/>
        <v>-1</v>
      </c>
      <c r="K93" s="66" t="s">
        <v>152</v>
      </c>
      <c r="L93" s="66">
        <f t="shared" si="48"/>
        <v>13.28</v>
      </c>
      <c r="M93" s="66">
        <f t="shared" si="49"/>
        <v>-2</v>
      </c>
      <c r="N93" s="66">
        <v>53</v>
      </c>
      <c r="O93" s="66">
        <v>51</v>
      </c>
      <c r="P93" s="9">
        <f>VLOOKUP(B:B,[3]Sheet3!$A$1:$B$65536,2,0)</f>
        <v>74</v>
      </c>
      <c r="Q93" s="9">
        <f>VLOOKUP(B:B,'[4]SQL Results'!$B$1:$AE$65536,30,0)</f>
        <v>4029.01</v>
      </c>
      <c r="R93" s="75">
        <f t="shared" si="37"/>
        <v>21</v>
      </c>
      <c r="S93" s="75" t="s">
        <v>12</v>
      </c>
      <c r="T93" s="75">
        <f>Q93*0.05</f>
        <v>201.4505</v>
      </c>
      <c r="U93" s="75"/>
      <c r="V93" s="66">
        <v>74</v>
      </c>
      <c r="W93" s="66">
        <v>89</v>
      </c>
      <c r="X93" s="66">
        <f>VLOOKUP(B:B,[5]Sheet1!$A$1:$B$65536,2,0)</f>
        <v>135</v>
      </c>
      <c r="Y93" s="66">
        <f>VLOOKUP(B:B,[5]Sheet1!$A$1:$C$65536,3,0)</f>
        <v>2662.43</v>
      </c>
      <c r="Z93" s="66">
        <f>VLOOKUP(B:B,'[4]SQL Results'!$B$1:$AK$65536,36,0)</f>
        <v>24</v>
      </c>
      <c r="AA93" s="66">
        <f t="shared" si="39"/>
        <v>73</v>
      </c>
      <c r="AB93" s="66" t="s">
        <v>12</v>
      </c>
      <c r="AC93" s="66">
        <f>Y93*0.1</f>
        <v>266.243</v>
      </c>
      <c r="AD93" s="66">
        <f t="shared" si="38"/>
        <v>11</v>
      </c>
      <c r="AE93" s="66">
        <v>15</v>
      </c>
      <c r="AF93" s="66">
        <f>VLOOKUP(B:B,'[4]SQL Results'!$B$1:$AO$65536,40,0)</f>
        <v>61.6</v>
      </c>
      <c r="AG93" s="66">
        <f>VLOOKUP(B:B,'[4]SQL Results'!$B$1:$AP$65536,41,0)</f>
        <v>2</v>
      </c>
      <c r="AH93" s="66">
        <f>VLOOKUP(B:B,'[4]SQL Results'!$B$1:$Q$65536,16,0)</f>
        <v>18</v>
      </c>
      <c r="AI93" s="66">
        <f t="shared" si="40"/>
        <v>9</v>
      </c>
      <c r="AJ93" s="66" t="s">
        <v>12</v>
      </c>
      <c r="AK93" s="66">
        <f>AF93*0.05</f>
        <v>3.08</v>
      </c>
      <c r="AL93" s="66">
        <v>3</v>
      </c>
      <c r="AM93" s="66">
        <v>4</v>
      </c>
      <c r="AN93" s="66">
        <v>0</v>
      </c>
      <c r="AO93" s="66">
        <f t="shared" si="41"/>
        <v>-3</v>
      </c>
      <c r="AP93" s="66" t="s">
        <v>152</v>
      </c>
      <c r="AQ93" s="66"/>
      <c r="AR93" s="66">
        <v>1806</v>
      </c>
      <c r="AS93" s="66">
        <v>2167</v>
      </c>
      <c r="AT93" s="66">
        <f>VLOOKUP(B:B,'[4]SQL Results'!$B$1:$F$65536,5,0)</f>
        <v>1031.8</v>
      </c>
      <c r="AU93" s="66">
        <f t="shared" si="42"/>
        <v>-774.2</v>
      </c>
      <c r="AV93" s="66" t="s">
        <v>152</v>
      </c>
      <c r="AW93" s="66">
        <f t="shared" si="51"/>
        <v>41.272</v>
      </c>
      <c r="AX93" s="66">
        <v>29</v>
      </c>
      <c r="AY93" s="66">
        <v>35</v>
      </c>
      <c r="AZ93" s="81">
        <f>VLOOKUP(B:B,'[4]SQL Results'!$B$1:$K$65536,10,0)</f>
        <v>631.89</v>
      </c>
      <c r="BA93" s="81">
        <f>VLOOKUP(B:B,'[4]SQL Results'!$B$1:$L$65536,11,0)</f>
        <v>25</v>
      </c>
      <c r="BB93" s="81">
        <f t="shared" si="43"/>
        <v>-4</v>
      </c>
      <c r="BC93" s="81" t="s">
        <v>152</v>
      </c>
      <c r="BD93" s="81">
        <f t="shared" si="52"/>
        <v>18.9567</v>
      </c>
      <c r="BE93" s="85">
        <f t="shared" si="44"/>
        <v>544</v>
      </c>
      <c r="BF93" s="85">
        <f t="shared" si="45"/>
        <v>-2</v>
      </c>
    </row>
    <row r="94" customHeight="1" spans="1:58">
      <c r="A94" s="15">
        <v>88</v>
      </c>
      <c r="B94" s="35">
        <v>52</v>
      </c>
      <c r="C94" s="35" t="s">
        <v>255</v>
      </c>
      <c r="D94" s="35" t="s">
        <v>156</v>
      </c>
      <c r="E94" s="35" t="s">
        <v>256</v>
      </c>
      <c r="F94" s="66">
        <v>7</v>
      </c>
      <c r="G94" s="66">
        <v>9</v>
      </c>
      <c r="H94" s="65">
        <v>3</v>
      </c>
      <c r="I94" s="65">
        <v>405</v>
      </c>
      <c r="J94" s="66">
        <f t="shared" si="36"/>
        <v>-4</v>
      </c>
      <c r="K94" s="66" t="s">
        <v>152</v>
      </c>
      <c r="L94" s="66">
        <f t="shared" si="48"/>
        <v>8.1</v>
      </c>
      <c r="M94" s="66">
        <f t="shared" si="49"/>
        <v>-8</v>
      </c>
      <c r="N94" s="66">
        <v>86</v>
      </c>
      <c r="O94" s="66">
        <v>92</v>
      </c>
      <c r="P94" s="9">
        <f>VLOOKUP(B:B,[3]Sheet3!$A$1:$B$65536,2,0)</f>
        <v>69</v>
      </c>
      <c r="Q94" s="9">
        <f>VLOOKUP(B:B,'[4]SQL Results'!$B$1:$AE$65536,30,0)</f>
        <v>3840</v>
      </c>
      <c r="R94" s="75">
        <f t="shared" si="37"/>
        <v>-17</v>
      </c>
      <c r="S94" s="75" t="s">
        <v>152</v>
      </c>
      <c r="T94" s="75">
        <f>Q94*0.03</f>
        <v>115.2</v>
      </c>
      <c r="U94" s="75">
        <f>R94*3</f>
        <v>-51</v>
      </c>
      <c r="V94" s="66">
        <v>108</v>
      </c>
      <c r="W94" s="66">
        <v>130</v>
      </c>
      <c r="X94" s="66">
        <f>VLOOKUP(B:B,[5]Sheet1!$A$1:$B$65536,2,0)</f>
        <v>318</v>
      </c>
      <c r="Y94" s="66">
        <f>VLOOKUP(B:B,[5]Sheet1!$A$1:$C$65536,3,0)</f>
        <v>6288.40000000001</v>
      </c>
      <c r="Z94" s="66">
        <f>VLOOKUP(B:B,'[4]SQL Results'!$B$1:$AK$65536,36,0)</f>
        <v>3</v>
      </c>
      <c r="AA94" s="66">
        <f t="shared" si="39"/>
        <v>211.5</v>
      </c>
      <c r="AB94" s="66" t="s">
        <v>12</v>
      </c>
      <c r="AC94" s="66">
        <f>Y94*0.1</f>
        <v>628.840000000001</v>
      </c>
      <c r="AD94" s="66">
        <f t="shared" si="38"/>
        <v>25</v>
      </c>
      <c r="AE94" s="66">
        <v>29</v>
      </c>
      <c r="AF94" s="66">
        <f>VLOOKUP(B:B,'[4]SQL Results'!$B$1:$AO$65536,40,0)</f>
        <v>383.62</v>
      </c>
      <c r="AG94" s="66">
        <f>VLOOKUP(B:B,'[4]SQL Results'!$B$1:$AP$65536,41,0)</f>
        <v>9</v>
      </c>
      <c r="AH94" s="66">
        <f>VLOOKUP(B:B,'[4]SQL Results'!$B$1:$Q$65536,16,0)</f>
        <v>15</v>
      </c>
      <c r="AI94" s="66">
        <f t="shared" si="40"/>
        <v>-1</v>
      </c>
      <c r="AJ94" s="66" t="s">
        <v>152</v>
      </c>
      <c r="AK94" s="66">
        <f t="shared" ref="AK94:AK101" si="53">AF94*0.03</f>
        <v>11.5086</v>
      </c>
      <c r="AL94" s="66">
        <v>6</v>
      </c>
      <c r="AM94" s="66">
        <v>7</v>
      </c>
      <c r="AN94" s="66">
        <f>VLOOKUP(B:B,'[4]SQL Results'!$B$1:$V$65536,21,0)</f>
        <v>9</v>
      </c>
      <c r="AO94" s="66">
        <f t="shared" si="41"/>
        <v>3</v>
      </c>
      <c r="AP94" s="66" t="s">
        <v>12</v>
      </c>
      <c r="AQ94" s="66">
        <f>AN94*5</f>
        <v>45</v>
      </c>
      <c r="AR94" s="66">
        <v>3033</v>
      </c>
      <c r="AS94" s="66">
        <v>3392</v>
      </c>
      <c r="AT94" s="66">
        <f>VLOOKUP(B:B,'[4]SQL Results'!$B$1:$F$65536,5,0)</f>
        <v>2157.5</v>
      </c>
      <c r="AU94" s="66">
        <f t="shared" si="42"/>
        <v>-875.5</v>
      </c>
      <c r="AV94" s="66" t="s">
        <v>152</v>
      </c>
      <c r="AW94" s="66">
        <f t="shared" si="51"/>
        <v>86.3</v>
      </c>
      <c r="AX94" s="66">
        <v>43</v>
      </c>
      <c r="AY94" s="66">
        <v>49</v>
      </c>
      <c r="AZ94" s="81">
        <f>VLOOKUP(B:B,'[4]SQL Results'!$B$1:$K$65536,10,0)</f>
        <v>479.86</v>
      </c>
      <c r="BA94" s="81">
        <f>VLOOKUP(B:B,'[4]SQL Results'!$B$1:$L$65536,11,0)</f>
        <v>18</v>
      </c>
      <c r="BB94" s="81">
        <f t="shared" si="43"/>
        <v>-25</v>
      </c>
      <c r="BC94" s="81" t="s">
        <v>152</v>
      </c>
      <c r="BD94" s="81">
        <f t="shared" si="52"/>
        <v>14.3958</v>
      </c>
      <c r="BE94" s="85">
        <f t="shared" si="44"/>
        <v>909</v>
      </c>
      <c r="BF94" s="85">
        <f t="shared" si="45"/>
        <v>-59</v>
      </c>
    </row>
    <row r="95" customHeight="1" spans="1:58">
      <c r="A95" s="15">
        <v>89</v>
      </c>
      <c r="B95" s="35">
        <v>56</v>
      </c>
      <c r="C95" s="35" t="s">
        <v>257</v>
      </c>
      <c r="D95" s="35" t="s">
        <v>193</v>
      </c>
      <c r="E95" s="35" t="s">
        <v>256</v>
      </c>
      <c r="F95" s="66">
        <v>6</v>
      </c>
      <c r="G95" s="66">
        <v>8</v>
      </c>
      <c r="H95" s="65">
        <v>0</v>
      </c>
      <c r="I95" s="65">
        <v>0</v>
      </c>
      <c r="J95" s="66">
        <f t="shared" si="36"/>
        <v>-6</v>
      </c>
      <c r="K95" s="66" t="s">
        <v>152</v>
      </c>
      <c r="L95" s="66">
        <f t="shared" si="48"/>
        <v>0</v>
      </c>
      <c r="M95" s="66">
        <f t="shared" si="49"/>
        <v>-12</v>
      </c>
      <c r="N95" s="66">
        <v>70</v>
      </c>
      <c r="O95" s="66">
        <v>72</v>
      </c>
      <c r="P95" s="9">
        <f>VLOOKUP(B:B,[3]Sheet3!$A$1:$B$65536,2,0)</f>
        <v>25</v>
      </c>
      <c r="Q95" s="9">
        <f>VLOOKUP(B:B,'[4]SQL Results'!$B$1:$AE$65536,30,0)</f>
        <v>1399</v>
      </c>
      <c r="R95" s="75">
        <f t="shared" si="37"/>
        <v>-45</v>
      </c>
      <c r="S95" s="75" t="s">
        <v>152</v>
      </c>
      <c r="T95" s="75">
        <f>Q95*0.03</f>
        <v>41.97</v>
      </c>
      <c r="U95" s="75">
        <f>R95*3</f>
        <v>-135</v>
      </c>
      <c r="V95" s="66">
        <v>79</v>
      </c>
      <c r="W95" s="66">
        <v>95</v>
      </c>
      <c r="X95" s="66">
        <f>VLOOKUP(B:B,[5]Sheet1!$A$1:$B$65536,2,0)</f>
        <v>228</v>
      </c>
      <c r="Y95" s="66">
        <f>VLOOKUP(B:B,[5]Sheet1!$A$1:$C$65536,3,0)</f>
        <v>4220.39</v>
      </c>
      <c r="Z95" s="66">
        <f>VLOOKUP(B:B,'[4]SQL Results'!$B$1:$AK$65536,36,0)</f>
        <v>22</v>
      </c>
      <c r="AA95" s="66">
        <f t="shared" si="39"/>
        <v>160</v>
      </c>
      <c r="AB95" s="66" t="s">
        <v>12</v>
      </c>
      <c r="AC95" s="66">
        <f>Y95*0.1</f>
        <v>422.039</v>
      </c>
      <c r="AD95" s="66">
        <f t="shared" si="38"/>
        <v>11</v>
      </c>
      <c r="AE95" s="66">
        <v>15</v>
      </c>
      <c r="AF95" s="66">
        <f>VLOOKUP(B:B,'[4]SQL Results'!$B$1:$AO$65536,40,0)</f>
        <v>197.4</v>
      </c>
      <c r="AG95" s="66">
        <f>VLOOKUP(B:B,'[4]SQL Results'!$B$1:$AP$65536,41,0)</f>
        <v>5</v>
      </c>
      <c r="AH95" s="66">
        <v>0</v>
      </c>
      <c r="AI95" s="66">
        <f t="shared" si="40"/>
        <v>-6</v>
      </c>
      <c r="AJ95" s="66" t="s">
        <v>152</v>
      </c>
      <c r="AK95" s="66">
        <f t="shared" si="53"/>
        <v>5.922</v>
      </c>
      <c r="AL95" s="66">
        <v>3</v>
      </c>
      <c r="AM95" s="66">
        <v>4</v>
      </c>
      <c r="AN95" s="66">
        <f>VLOOKUP(B:B,'[4]SQL Results'!$B$1:$V$65536,21,0)</f>
        <v>16</v>
      </c>
      <c r="AO95" s="66">
        <f t="shared" si="41"/>
        <v>13</v>
      </c>
      <c r="AP95" s="66" t="s">
        <v>12</v>
      </c>
      <c r="AQ95" s="66">
        <f>AN95*5</f>
        <v>80</v>
      </c>
      <c r="AR95" s="66">
        <v>4906</v>
      </c>
      <c r="AS95" s="66">
        <v>5520</v>
      </c>
      <c r="AT95" s="66">
        <f>VLOOKUP(B:B,'[4]SQL Results'!$B$1:$F$65536,5,0)</f>
        <v>2091.5</v>
      </c>
      <c r="AU95" s="66">
        <f t="shared" si="42"/>
        <v>-2814.5</v>
      </c>
      <c r="AV95" s="66" t="s">
        <v>152</v>
      </c>
      <c r="AW95" s="66">
        <f t="shared" si="51"/>
        <v>83.66</v>
      </c>
      <c r="AX95" s="66">
        <v>50</v>
      </c>
      <c r="AY95" s="66">
        <v>58</v>
      </c>
      <c r="AZ95" s="81">
        <f>VLOOKUP(B:B,'[4]SQL Results'!$B$1:$K$65536,10,0)</f>
        <v>1024.87</v>
      </c>
      <c r="BA95" s="81">
        <f>VLOOKUP(B:B,'[4]SQL Results'!$B$1:$L$65536,11,0)</f>
        <v>41</v>
      </c>
      <c r="BB95" s="81">
        <f t="shared" si="43"/>
        <v>-9</v>
      </c>
      <c r="BC95" s="81" t="s">
        <v>152</v>
      </c>
      <c r="BD95" s="81">
        <f t="shared" si="52"/>
        <v>30.7461</v>
      </c>
      <c r="BE95" s="85">
        <f t="shared" si="44"/>
        <v>664</v>
      </c>
      <c r="BF95" s="85">
        <f t="shared" si="45"/>
        <v>-147</v>
      </c>
    </row>
    <row r="96" customHeight="1" spans="1:58">
      <c r="A96" s="15">
        <v>90</v>
      </c>
      <c r="B96" s="35">
        <v>54</v>
      </c>
      <c r="C96" s="35" t="s">
        <v>258</v>
      </c>
      <c r="D96" s="35" t="s">
        <v>163</v>
      </c>
      <c r="E96" s="35" t="s">
        <v>256</v>
      </c>
      <c r="F96" s="66">
        <v>7</v>
      </c>
      <c r="G96" s="66">
        <v>9</v>
      </c>
      <c r="H96" s="65">
        <v>0</v>
      </c>
      <c r="I96" s="65">
        <v>0</v>
      </c>
      <c r="J96" s="66">
        <f t="shared" si="36"/>
        <v>-7</v>
      </c>
      <c r="K96" s="66" t="s">
        <v>152</v>
      </c>
      <c r="L96" s="66">
        <f t="shared" si="48"/>
        <v>0</v>
      </c>
      <c r="M96" s="66">
        <f t="shared" si="49"/>
        <v>-14</v>
      </c>
      <c r="N96" s="66">
        <v>111</v>
      </c>
      <c r="O96" s="66">
        <v>121</v>
      </c>
      <c r="P96" s="9">
        <f>VLOOKUP(B:B,[3]Sheet3!$A$1:$B$65536,2,0)</f>
        <v>86</v>
      </c>
      <c r="Q96" s="9">
        <f>VLOOKUP(B:B,'[4]SQL Results'!$B$1:$AE$65536,30,0)</f>
        <v>5096.71</v>
      </c>
      <c r="R96" s="75">
        <f t="shared" si="37"/>
        <v>-25</v>
      </c>
      <c r="S96" s="75" t="s">
        <v>152</v>
      </c>
      <c r="T96" s="75">
        <f>Q96*0.03</f>
        <v>152.9013</v>
      </c>
      <c r="U96" s="75">
        <f>R96*3</f>
        <v>-75</v>
      </c>
      <c r="V96" s="66">
        <v>149</v>
      </c>
      <c r="W96" s="66">
        <v>179</v>
      </c>
      <c r="X96" s="66">
        <f>VLOOKUP(B:B,[5]Sheet1!$A$1:$B$65536,2,0)</f>
        <v>520</v>
      </c>
      <c r="Y96" s="66">
        <f>VLOOKUP(B:B,[5]Sheet1!$A$1:$C$65536,3,0)</f>
        <v>9204.70999999999</v>
      </c>
      <c r="Z96" s="66">
        <f>VLOOKUP(B:B,'[4]SQL Results'!$B$1:$AK$65536,36,0)</f>
        <v>46</v>
      </c>
      <c r="AA96" s="66">
        <f t="shared" si="39"/>
        <v>394</v>
      </c>
      <c r="AB96" s="66" t="s">
        <v>12</v>
      </c>
      <c r="AC96" s="66">
        <f>Y96*0.1</f>
        <v>920.470999999999</v>
      </c>
      <c r="AD96" s="66">
        <f t="shared" si="38"/>
        <v>37</v>
      </c>
      <c r="AE96" s="66">
        <v>41</v>
      </c>
      <c r="AF96" s="66">
        <f>VLOOKUP(B:B,'[4]SQL Results'!$B$1:$AO$65536,40,0)</f>
        <v>398.8</v>
      </c>
      <c r="AG96" s="66">
        <f>VLOOKUP(B:B,'[4]SQL Results'!$B$1:$AP$65536,41,0)</f>
        <v>11</v>
      </c>
      <c r="AH96" s="66">
        <f>VLOOKUP(B:B,'[4]SQL Results'!$B$1:$Q$65536,16,0)</f>
        <v>16</v>
      </c>
      <c r="AI96" s="66">
        <f t="shared" si="40"/>
        <v>-10</v>
      </c>
      <c r="AJ96" s="66" t="s">
        <v>152</v>
      </c>
      <c r="AK96" s="66">
        <f t="shared" si="53"/>
        <v>11.964</v>
      </c>
      <c r="AL96" s="66">
        <v>8</v>
      </c>
      <c r="AM96" s="66">
        <v>10</v>
      </c>
      <c r="AN96" s="66">
        <f>VLOOKUP(B:B,'[4]SQL Results'!$B$1:$V$65536,21,0)</f>
        <v>13</v>
      </c>
      <c r="AO96" s="66">
        <f t="shared" si="41"/>
        <v>5</v>
      </c>
      <c r="AP96" s="66" t="s">
        <v>12</v>
      </c>
      <c r="AQ96" s="66">
        <f>AN96*5</f>
        <v>65</v>
      </c>
      <c r="AR96" s="66">
        <v>4506</v>
      </c>
      <c r="AS96" s="66">
        <v>5040</v>
      </c>
      <c r="AT96" s="66">
        <f>VLOOKUP(B:B,'[4]SQL Results'!$B$1:$F$65536,5,0)</f>
        <v>3963.5</v>
      </c>
      <c r="AU96" s="66">
        <f t="shared" si="42"/>
        <v>-542.5</v>
      </c>
      <c r="AV96" s="66" t="s">
        <v>152</v>
      </c>
      <c r="AW96" s="66">
        <f t="shared" si="51"/>
        <v>158.54</v>
      </c>
      <c r="AX96" s="66">
        <v>58</v>
      </c>
      <c r="AY96" s="66">
        <v>67</v>
      </c>
      <c r="AZ96" s="81">
        <f>VLOOKUP(B:B,'[4]SQL Results'!$B$1:$K$65536,10,0)</f>
        <v>1342.6</v>
      </c>
      <c r="BA96" s="81">
        <f>VLOOKUP(B:B,'[4]SQL Results'!$B$1:$L$65536,11,0)</f>
        <v>50</v>
      </c>
      <c r="BB96" s="81">
        <f t="shared" si="43"/>
        <v>-8</v>
      </c>
      <c r="BC96" s="81" t="s">
        <v>152</v>
      </c>
      <c r="BD96" s="81">
        <f t="shared" si="52"/>
        <v>40.278</v>
      </c>
      <c r="BE96" s="85">
        <f t="shared" si="44"/>
        <v>1349</v>
      </c>
      <c r="BF96" s="85">
        <f t="shared" si="45"/>
        <v>-89</v>
      </c>
    </row>
    <row r="97" customHeight="1" spans="1:58">
      <c r="A97" s="15">
        <v>91</v>
      </c>
      <c r="B97" s="35">
        <v>329</v>
      </c>
      <c r="C97" s="35" t="s">
        <v>259</v>
      </c>
      <c r="D97" s="35" t="s">
        <v>163</v>
      </c>
      <c r="E97" s="35" t="s">
        <v>256</v>
      </c>
      <c r="F97" s="66">
        <v>7</v>
      </c>
      <c r="G97" s="66">
        <v>9</v>
      </c>
      <c r="H97" s="65">
        <v>2</v>
      </c>
      <c r="I97" s="65">
        <v>258</v>
      </c>
      <c r="J97" s="66">
        <f t="shared" si="36"/>
        <v>-5</v>
      </c>
      <c r="K97" s="66" t="s">
        <v>152</v>
      </c>
      <c r="L97" s="66">
        <f t="shared" si="48"/>
        <v>5.16</v>
      </c>
      <c r="M97" s="66">
        <f t="shared" si="49"/>
        <v>-10</v>
      </c>
      <c r="N97" s="66">
        <v>104</v>
      </c>
      <c r="O97" s="66">
        <v>112</v>
      </c>
      <c r="P97" s="9">
        <f>VLOOKUP(B:B,[3]Sheet3!$A$1:$B$65536,2,0)</f>
        <v>40</v>
      </c>
      <c r="Q97" s="9">
        <f>VLOOKUP(B:B,'[4]SQL Results'!$B$1:$AE$65536,30,0)</f>
        <v>2237.96</v>
      </c>
      <c r="R97" s="75">
        <f t="shared" si="37"/>
        <v>-64</v>
      </c>
      <c r="S97" s="75" t="s">
        <v>152</v>
      </c>
      <c r="T97" s="75">
        <f>Q97*0.03</f>
        <v>67.1388</v>
      </c>
      <c r="U97" s="75">
        <f>R97*3</f>
        <v>-192</v>
      </c>
      <c r="V97" s="66">
        <v>133</v>
      </c>
      <c r="W97" s="66">
        <v>160</v>
      </c>
      <c r="X97" s="66">
        <f>VLOOKUP(B:B,[5]Sheet1!$A$1:$B$65536,2,0)</f>
        <v>175</v>
      </c>
      <c r="Y97" s="66">
        <f>VLOOKUP(B:B,[5]Sheet1!$A$1:$C$65536,3,0)</f>
        <v>3421.15</v>
      </c>
      <c r="Z97" s="66">
        <f>VLOOKUP(B:B,'[4]SQL Results'!$B$1:$AK$65536,36,0)</f>
        <v>-10</v>
      </c>
      <c r="AA97" s="66">
        <f t="shared" si="39"/>
        <v>37</v>
      </c>
      <c r="AB97" s="66" t="s">
        <v>12</v>
      </c>
      <c r="AC97" s="66">
        <f>Y97*0.1</f>
        <v>342.115</v>
      </c>
      <c r="AD97" s="66">
        <f t="shared" si="38"/>
        <v>27</v>
      </c>
      <c r="AE97" s="66">
        <v>31</v>
      </c>
      <c r="AF97" s="66">
        <f>VLOOKUP(B:B,'[4]SQL Results'!$B$1:$AO$65536,40,0)</f>
        <v>156</v>
      </c>
      <c r="AG97" s="66">
        <f>VLOOKUP(B:B,'[4]SQL Results'!$B$1:$AP$65536,41,0)</f>
        <v>4</v>
      </c>
      <c r="AH97" s="66">
        <f>VLOOKUP(B:B,'[4]SQL Results'!$B$1:$Q$65536,16,0)</f>
        <v>2</v>
      </c>
      <c r="AI97" s="66">
        <f t="shared" si="40"/>
        <v>-21</v>
      </c>
      <c r="AJ97" s="66" t="s">
        <v>152</v>
      </c>
      <c r="AK97" s="66">
        <f t="shared" si="53"/>
        <v>4.68</v>
      </c>
      <c r="AL97" s="66">
        <v>8</v>
      </c>
      <c r="AM97" s="66">
        <v>10</v>
      </c>
      <c r="AN97" s="66">
        <f>VLOOKUP(B:B,'[4]SQL Results'!$B$1:$V$65536,21,0)</f>
        <v>4</v>
      </c>
      <c r="AO97" s="66">
        <f t="shared" si="41"/>
        <v>-4</v>
      </c>
      <c r="AP97" s="66" t="s">
        <v>152</v>
      </c>
      <c r="AQ97" s="66"/>
      <c r="AR97" s="66">
        <v>4506</v>
      </c>
      <c r="AS97" s="66">
        <v>5040</v>
      </c>
      <c r="AT97" s="66">
        <f>VLOOKUP(B:B,'[4]SQL Results'!$B$1:$F$65536,5,0)</f>
        <v>1058</v>
      </c>
      <c r="AU97" s="66">
        <f t="shared" si="42"/>
        <v>-3448</v>
      </c>
      <c r="AV97" s="66" t="s">
        <v>152</v>
      </c>
      <c r="AW97" s="66">
        <f t="shared" si="51"/>
        <v>42.32</v>
      </c>
      <c r="AX97" s="66">
        <v>44</v>
      </c>
      <c r="AY97" s="66">
        <v>51</v>
      </c>
      <c r="AZ97" s="81">
        <f>VLOOKUP(B:B,'[4]SQL Results'!$B$1:$K$65536,10,0)</f>
        <v>386.58</v>
      </c>
      <c r="BA97" s="81">
        <f>VLOOKUP(B:B,'[4]SQL Results'!$B$1:$L$65536,11,0)</f>
        <v>14</v>
      </c>
      <c r="BB97" s="81">
        <f t="shared" si="43"/>
        <v>-30</v>
      </c>
      <c r="BC97" s="81" t="s">
        <v>152</v>
      </c>
      <c r="BD97" s="81">
        <f t="shared" si="52"/>
        <v>11.5974</v>
      </c>
      <c r="BE97" s="85">
        <f t="shared" si="44"/>
        <v>473</v>
      </c>
      <c r="BF97" s="85">
        <f t="shared" si="45"/>
        <v>-202</v>
      </c>
    </row>
    <row r="98" customHeight="1" spans="1:58">
      <c r="A98" s="15">
        <v>92</v>
      </c>
      <c r="B98" s="35">
        <v>351</v>
      </c>
      <c r="C98" s="35" t="s">
        <v>260</v>
      </c>
      <c r="D98" s="35" t="s">
        <v>156</v>
      </c>
      <c r="E98" s="35" t="s">
        <v>256</v>
      </c>
      <c r="F98" s="66">
        <v>7</v>
      </c>
      <c r="G98" s="66">
        <v>9</v>
      </c>
      <c r="H98" s="65">
        <v>1</v>
      </c>
      <c r="I98" s="65">
        <v>125</v>
      </c>
      <c r="J98" s="66">
        <f t="shared" si="36"/>
        <v>-6</v>
      </c>
      <c r="K98" s="66" t="s">
        <v>152</v>
      </c>
      <c r="L98" s="66">
        <f t="shared" si="48"/>
        <v>2.5</v>
      </c>
      <c r="M98" s="66">
        <f t="shared" si="49"/>
        <v>-12</v>
      </c>
      <c r="N98" s="66">
        <v>79</v>
      </c>
      <c r="O98" s="66">
        <v>83</v>
      </c>
      <c r="P98" s="9">
        <f>VLOOKUP(B:B,[3]Sheet3!$A$1:$B$65536,2,0)</f>
        <v>89</v>
      </c>
      <c r="Q98" s="9">
        <f>VLOOKUP(B:B,'[4]SQL Results'!$B$1:$AE$65536,30,0)</f>
        <v>4946</v>
      </c>
      <c r="R98" s="75">
        <f t="shared" si="37"/>
        <v>10</v>
      </c>
      <c r="S98" s="75" t="s">
        <v>12</v>
      </c>
      <c r="T98" s="75">
        <f>Q98*0.05</f>
        <v>247.3</v>
      </c>
      <c r="U98" s="75"/>
      <c r="V98" s="66">
        <v>76</v>
      </c>
      <c r="W98" s="66">
        <v>91</v>
      </c>
      <c r="X98" s="66">
        <f>VLOOKUP(B:B,[5]Sheet1!$A$1:$B$65536,2,0)</f>
        <v>78</v>
      </c>
      <c r="Y98" s="66">
        <f>VLOOKUP(B:B,[5]Sheet1!$A$1:$C$65536,3,0)</f>
        <v>1493.67</v>
      </c>
      <c r="Z98" s="66">
        <f>VLOOKUP(B:B,'[4]SQL Results'!$B$1:$AK$65536,36,0)</f>
        <v>5</v>
      </c>
      <c r="AA98" s="66">
        <f t="shared" si="39"/>
        <v>4.5</v>
      </c>
      <c r="AB98" s="66" t="s">
        <v>11</v>
      </c>
      <c r="AC98" s="66">
        <f>Y98*0.07</f>
        <v>104.5569</v>
      </c>
      <c r="AD98" s="66">
        <f t="shared" si="38"/>
        <v>25</v>
      </c>
      <c r="AE98" s="66">
        <v>29</v>
      </c>
      <c r="AF98" s="66">
        <f>VLOOKUP(B:B,'[4]SQL Results'!$B$1:$AO$65536,40,0)</f>
        <v>711.8</v>
      </c>
      <c r="AG98" s="66">
        <f>VLOOKUP(B:B,'[4]SQL Results'!$B$1:$AP$65536,41,0)</f>
        <v>21</v>
      </c>
      <c r="AH98" s="66">
        <f>VLOOKUP(B:B,'[4]SQL Results'!$B$1:$Q$65536,16,0)</f>
        <v>1</v>
      </c>
      <c r="AI98" s="66">
        <f t="shared" si="40"/>
        <v>-3</v>
      </c>
      <c r="AJ98" s="66" t="s">
        <v>152</v>
      </c>
      <c r="AK98" s="66">
        <f t="shared" si="53"/>
        <v>21.354</v>
      </c>
      <c r="AL98" s="66">
        <v>6</v>
      </c>
      <c r="AM98" s="66">
        <v>7</v>
      </c>
      <c r="AN98" s="66">
        <f>VLOOKUP(B:B,'[4]SQL Results'!$B$1:$V$65536,21,0)</f>
        <v>8</v>
      </c>
      <c r="AO98" s="66">
        <f t="shared" si="41"/>
        <v>2</v>
      </c>
      <c r="AP98" s="66" t="s">
        <v>12</v>
      </c>
      <c r="AQ98" s="66">
        <f>AN98*5</f>
        <v>40</v>
      </c>
      <c r="AR98" s="66">
        <v>4906</v>
      </c>
      <c r="AS98" s="66">
        <v>5520</v>
      </c>
      <c r="AT98" s="66">
        <f>VLOOKUP(B:B,'[4]SQL Results'!$B$1:$F$65536,5,0)</f>
        <v>2752</v>
      </c>
      <c r="AU98" s="66">
        <f t="shared" si="42"/>
        <v>-2154</v>
      </c>
      <c r="AV98" s="66" t="s">
        <v>152</v>
      </c>
      <c r="AW98" s="66">
        <f t="shared" si="51"/>
        <v>110.08</v>
      </c>
      <c r="AX98" s="66">
        <v>38</v>
      </c>
      <c r="AY98" s="66">
        <v>46</v>
      </c>
      <c r="AZ98" s="81">
        <f>VLOOKUP(B:B,'[4]SQL Results'!$B$1:$K$65536,10,0)</f>
        <v>853.09</v>
      </c>
      <c r="BA98" s="81">
        <f>VLOOKUP(B:B,'[4]SQL Results'!$B$1:$L$65536,11,0)</f>
        <v>32</v>
      </c>
      <c r="BB98" s="81">
        <f t="shared" si="43"/>
        <v>-6</v>
      </c>
      <c r="BC98" s="81" t="s">
        <v>152</v>
      </c>
      <c r="BD98" s="81">
        <f t="shared" si="52"/>
        <v>25.5927</v>
      </c>
      <c r="BE98" s="85">
        <f t="shared" si="44"/>
        <v>551</v>
      </c>
      <c r="BF98" s="85">
        <f t="shared" si="45"/>
        <v>-12</v>
      </c>
    </row>
    <row r="99" customHeight="1" spans="1:58">
      <c r="A99" s="15">
        <v>93</v>
      </c>
      <c r="B99" s="35">
        <v>367</v>
      </c>
      <c r="C99" s="35" t="s">
        <v>261</v>
      </c>
      <c r="D99" s="35" t="s">
        <v>156</v>
      </c>
      <c r="E99" s="35" t="s">
        <v>256</v>
      </c>
      <c r="F99" s="66">
        <v>7</v>
      </c>
      <c r="G99" s="66">
        <v>9</v>
      </c>
      <c r="H99" s="65">
        <v>7</v>
      </c>
      <c r="I99" s="65">
        <v>913.5</v>
      </c>
      <c r="J99" s="66">
        <f t="shared" si="36"/>
        <v>0</v>
      </c>
      <c r="K99" s="66" t="s">
        <v>11</v>
      </c>
      <c r="L99" s="66">
        <f>I99*0.03</f>
        <v>27.405</v>
      </c>
      <c r="M99" s="66"/>
      <c r="N99" s="66">
        <v>86</v>
      </c>
      <c r="O99" s="66">
        <v>92</v>
      </c>
      <c r="P99" s="9">
        <f>VLOOKUP(B:B,[3]Sheet3!$A$1:$B$65536,2,0)</f>
        <v>108</v>
      </c>
      <c r="Q99" s="9">
        <f>VLOOKUP(B:B,'[4]SQL Results'!$B$1:$AE$65536,30,0)</f>
        <v>6039.69</v>
      </c>
      <c r="R99" s="75">
        <f t="shared" si="37"/>
        <v>22</v>
      </c>
      <c r="S99" s="75" t="s">
        <v>12</v>
      </c>
      <c r="T99" s="75">
        <f>Q99*0.05</f>
        <v>301.9845</v>
      </c>
      <c r="U99" s="75"/>
      <c r="V99" s="66">
        <v>113</v>
      </c>
      <c r="W99" s="66">
        <v>136</v>
      </c>
      <c r="X99" s="66">
        <f>VLOOKUP(B:B,[5]Sheet1!$A$1:$B$65536,2,0)</f>
        <v>150</v>
      </c>
      <c r="Y99" s="66">
        <f>VLOOKUP(B:B,[5]Sheet1!$A$1:$C$65536,3,0)</f>
        <v>2859.9</v>
      </c>
      <c r="Z99" s="66">
        <f>VLOOKUP(B:B,'[4]SQL Results'!$B$1:$AK$65536,36,0)</f>
        <v>21</v>
      </c>
      <c r="AA99" s="66">
        <f t="shared" si="39"/>
        <v>47.5</v>
      </c>
      <c r="AB99" s="66" t="s">
        <v>12</v>
      </c>
      <c r="AC99" s="66">
        <f>Y99*0.1</f>
        <v>285.99</v>
      </c>
      <c r="AD99" s="66">
        <f t="shared" si="38"/>
        <v>25</v>
      </c>
      <c r="AE99" s="66">
        <v>29</v>
      </c>
      <c r="AF99" s="66">
        <f>VLOOKUP(B:B,'[4]SQL Results'!$B$1:$AO$65536,40,0)</f>
        <v>157.32</v>
      </c>
      <c r="AG99" s="66">
        <f>VLOOKUP(B:B,'[4]SQL Results'!$B$1:$AP$65536,41,0)</f>
        <v>3</v>
      </c>
      <c r="AH99" s="66">
        <f>VLOOKUP(B:B,'[4]SQL Results'!$B$1:$Q$65536,16,0)</f>
        <v>14</v>
      </c>
      <c r="AI99" s="66">
        <f t="shared" si="40"/>
        <v>-8</v>
      </c>
      <c r="AJ99" s="66" t="s">
        <v>152</v>
      </c>
      <c r="AK99" s="66">
        <f t="shared" si="53"/>
        <v>4.7196</v>
      </c>
      <c r="AL99" s="66">
        <v>6</v>
      </c>
      <c r="AM99" s="66">
        <v>7</v>
      </c>
      <c r="AN99" s="66">
        <f>VLOOKUP(B:B,'[4]SQL Results'!$B$1:$V$65536,21,0)</f>
        <v>4</v>
      </c>
      <c r="AO99" s="66">
        <f t="shared" si="41"/>
        <v>-2</v>
      </c>
      <c r="AP99" s="66" t="s">
        <v>152</v>
      </c>
      <c r="AQ99" s="66"/>
      <c r="AR99" s="66">
        <v>2802</v>
      </c>
      <c r="AS99" s="66">
        <v>3115</v>
      </c>
      <c r="AT99" s="66">
        <f>VLOOKUP(B:B,'[4]SQL Results'!$B$1:$F$65536,5,0)</f>
        <v>1870.92</v>
      </c>
      <c r="AU99" s="66">
        <f t="shared" si="42"/>
        <v>-931.08</v>
      </c>
      <c r="AV99" s="66" t="s">
        <v>152</v>
      </c>
      <c r="AW99" s="66">
        <f t="shared" si="51"/>
        <v>74.8368</v>
      </c>
      <c r="AX99" s="66">
        <v>73</v>
      </c>
      <c r="AY99" s="66">
        <v>84</v>
      </c>
      <c r="AZ99" s="81">
        <f>VLOOKUP(B:B,'[4]SQL Results'!$B$1:$K$65536,10,0)</f>
        <v>1093.09</v>
      </c>
      <c r="BA99" s="81">
        <f>VLOOKUP(B:B,'[4]SQL Results'!$B$1:$L$65536,11,0)</f>
        <v>40</v>
      </c>
      <c r="BB99" s="81">
        <f t="shared" si="43"/>
        <v>-33</v>
      </c>
      <c r="BC99" s="81" t="s">
        <v>152</v>
      </c>
      <c r="BD99" s="81">
        <f t="shared" si="52"/>
        <v>32.7927</v>
      </c>
      <c r="BE99" s="85">
        <f t="shared" si="44"/>
        <v>728</v>
      </c>
      <c r="BF99" s="85">
        <f t="shared" si="45"/>
        <v>0</v>
      </c>
    </row>
    <row r="100" customHeight="1" spans="1:58">
      <c r="A100" s="15">
        <v>94</v>
      </c>
      <c r="B100" s="35">
        <v>587</v>
      </c>
      <c r="C100" s="35" t="s">
        <v>262</v>
      </c>
      <c r="D100" s="35" t="s">
        <v>156</v>
      </c>
      <c r="E100" s="35" t="s">
        <v>256</v>
      </c>
      <c r="F100" s="66">
        <v>7</v>
      </c>
      <c r="G100" s="66">
        <v>9</v>
      </c>
      <c r="H100" s="65">
        <v>3</v>
      </c>
      <c r="I100" s="65">
        <v>378.08</v>
      </c>
      <c r="J100" s="66">
        <f>H100-F100</f>
        <v>-4</v>
      </c>
      <c r="K100" s="66" t="s">
        <v>152</v>
      </c>
      <c r="L100" s="66">
        <f t="shared" ref="L100:L110" si="54">I100*0.02</f>
        <v>7.5616</v>
      </c>
      <c r="M100" s="66">
        <f t="shared" ref="M100:M110" si="55">J100*2</f>
        <v>-8</v>
      </c>
      <c r="N100" s="66">
        <v>86</v>
      </c>
      <c r="O100" s="66">
        <v>92</v>
      </c>
      <c r="P100" s="9">
        <f>VLOOKUP(B:B,[3]Sheet3!$A$1:$B$65536,2,0)</f>
        <v>25</v>
      </c>
      <c r="Q100" s="9">
        <f>VLOOKUP(B:B,'[4]SQL Results'!$B$1:$AE$65536,30,0)</f>
        <v>1391.34</v>
      </c>
      <c r="R100" s="75">
        <f>P100-N100</f>
        <v>-61</v>
      </c>
      <c r="S100" s="75" t="s">
        <v>152</v>
      </c>
      <c r="T100" s="75">
        <f>Q100*0.03</f>
        <v>41.7402</v>
      </c>
      <c r="U100" s="75">
        <f>R100*3</f>
        <v>-183</v>
      </c>
      <c r="V100" s="66">
        <v>103</v>
      </c>
      <c r="W100" s="66">
        <v>124</v>
      </c>
      <c r="X100" s="66">
        <f>VLOOKUP(B:B,[5]Sheet1!$A$1:$B$65536,2,0)</f>
        <v>162</v>
      </c>
      <c r="Y100" s="66">
        <f>VLOOKUP(B:B,[5]Sheet1!$A$1:$C$65536,3,0)</f>
        <v>2929.08</v>
      </c>
      <c r="Z100" s="66">
        <f>VLOOKUP(B:B,'[4]SQL Results'!$B$1:$AK$65536,36,0)</f>
        <v>29</v>
      </c>
      <c r="AA100" s="66">
        <f t="shared" si="39"/>
        <v>73.5</v>
      </c>
      <c r="AB100" s="66" t="s">
        <v>12</v>
      </c>
      <c r="AC100" s="66">
        <f>Y100*0.1</f>
        <v>292.908</v>
      </c>
      <c r="AD100" s="66">
        <f t="shared" si="38"/>
        <v>25</v>
      </c>
      <c r="AE100" s="66">
        <v>29</v>
      </c>
      <c r="AF100" s="66">
        <f>VLOOKUP(B:B,'[4]SQL Results'!$B$1:$AO$65536,40,0)</f>
        <v>403</v>
      </c>
      <c r="AG100" s="66">
        <f>VLOOKUP(B:B,'[4]SQL Results'!$B$1:$AP$65536,41,0)</f>
        <v>9</v>
      </c>
      <c r="AH100" s="66">
        <f>VLOOKUP(B:B,'[4]SQL Results'!$B$1:$Q$65536,16,0)</f>
        <v>2</v>
      </c>
      <c r="AI100" s="66">
        <f t="shared" si="40"/>
        <v>-14</v>
      </c>
      <c r="AJ100" s="66" t="s">
        <v>152</v>
      </c>
      <c r="AK100" s="66">
        <f t="shared" si="53"/>
        <v>12.09</v>
      </c>
      <c r="AL100" s="66">
        <v>6</v>
      </c>
      <c r="AM100" s="66">
        <v>7</v>
      </c>
      <c r="AN100" s="66">
        <f>VLOOKUP(B:B,'[4]SQL Results'!$B$1:$V$65536,21,0)</f>
        <v>3</v>
      </c>
      <c r="AO100" s="66">
        <f t="shared" si="41"/>
        <v>-3</v>
      </c>
      <c r="AP100" s="66" t="s">
        <v>152</v>
      </c>
      <c r="AQ100" s="66"/>
      <c r="AR100" s="66">
        <v>3506</v>
      </c>
      <c r="AS100" s="66">
        <v>3840</v>
      </c>
      <c r="AT100" s="66">
        <f>VLOOKUP(B:B,'[4]SQL Results'!$B$1:$F$65536,5,0)</f>
        <v>3566.51</v>
      </c>
      <c r="AU100" s="66">
        <f t="shared" si="42"/>
        <v>60.5100000000002</v>
      </c>
      <c r="AV100" s="66" t="s">
        <v>11</v>
      </c>
      <c r="AW100" s="66">
        <f>AT100*0.05</f>
        <v>178.3255</v>
      </c>
      <c r="AX100" s="66">
        <v>38</v>
      </c>
      <c r="AY100" s="66">
        <v>46</v>
      </c>
      <c r="AZ100" s="81">
        <f>VLOOKUP(B:B,'[4]SQL Results'!$B$1:$K$65536,10,0)</f>
        <v>527.1</v>
      </c>
      <c r="BA100" s="81">
        <f>VLOOKUP(B:B,'[4]SQL Results'!$B$1:$L$65536,11,0)</f>
        <v>19</v>
      </c>
      <c r="BB100" s="81">
        <f t="shared" si="43"/>
        <v>-19</v>
      </c>
      <c r="BC100" s="81" t="s">
        <v>152</v>
      </c>
      <c r="BD100" s="81">
        <f t="shared" si="52"/>
        <v>15.813</v>
      </c>
      <c r="BE100" s="85">
        <f t="shared" si="44"/>
        <v>548</v>
      </c>
      <c r="BF100" s="85">
        <f t="shared" si="45"/>
        <v>-191</v>
      </c>
    </row>
    <row r="101" customHeight="1" spans="1:58">
      <c r="A101" s="15">
        <v>95</v>
      </c>
      <c r="B101" s="35">
        <v>704</v>
      </c>
      <c r="C101" s="35" t="s">
        <v>263</v>
      </c>
      <c r="D101" s="35" t="s">
        <v>156</v>
      </c>
      <c r="E101" s="35" t="s">
        <v>256</v>
      </c>
      <c r="F101" s="66">
        <v>7</v>
      </c>
      <c r="G101" s="66">
        <v>9</v>
      </c>
      <c r="H101" s="65">
        <v>4</v>
      </c>
      <c r="I101" s="65">
        <v>540</v>
      </c>
      <c r="J101" s="66">
        <f>H101-F101</f>
        <v>-3</v>
      </c>
      <c r="K101" s="66" t="s">
        <v>152</v>
      </c>
      <c r="L101" s="66">
        <f t="shared" si="54"/>
        <v>10.8</v>
      </c>
      <c r="M101" s="66">
        <f t="shared" si="55"/>
        <v>-6</v>
      </c>
      <c r="N101" s="66">
        <v>79</v>
      </c>
      <c r="O101" s="66">
        <v>83</v>
      </c>
      <c r="P101" s="9">
        <f>VLOOKUP(B:B,[3]Sheet3!$A$1:$B$65536,2,0)</f>
        <v>9</v>
      </c>
      <c r="Q101" s="9">
        <f>VLOOKUP(B:B,'[4]SQL Results'!$B$1:$AE$65536,30,0)</f>
        <v>524.01</v>
      </c>
      <c r="R101" s="75">
        <f>P101-N101</f>
        <v>-70</v>
      </c>
      <c r="S101" s="75" t="s">
        <v>152</v>
      </c>
      <c r="T101" s="75">
        <f>Q101*0.03</f>
        <v>15.7203</v>
      </c>
      <c r="U101" s="75">
        <f>R101*3</f>
        <v>-210</v>
      </c>
      <c r="V101" s="66">
        <v>86</v>
      </c>
      <c r="W101" s="66">
        <v>103</v>
      </c>
      <c r="X101" s="66">
        <f>VLOOKUP(B:B,[5]Sheet1!$A$1:$B$65536,2,0)</f>
        <v>68</v>
      </c>
      <c r="Y101" s="66">
        <f>VLOOKUP(B:B,[5]Sheet1!$A$1:$C$65536,3,0)</f>
        <v>1312.39</v>
      </c>
      <c r="Z101" s="66">
        <f>VLOOKUP(B:B,'[4]SQL Results'!$B$1:$AK$65536,36,0)</f>
        <v>9</v>
      </c>
      <c r="AA101" s="66">
        <f>(X101+Z101/2)-V101</f>
        <v>-13.5</v>
      </c>
      <c r="AB101" s="66" t="s">
        <v>152</v>
      </c>
      <c r="AC101" s="66">
        <f>Y101*0.05</f>
        <v>65.6195</v>
      </c>
      <c r="AD101" s="66">
        <f t="shared" si="38"/>
        <v>16</v>
      </c>
      <c r="AE101" s="66">
        <v>20</v>
      </c>
      <c r="AF101" s="66">
        <f>VLOOKUP(B:B,'[4]SQL Results'!$B$1:$AO$65536,40,0)</f>
        <v>221</v>
      </c>
      <c r="AG101" s="66">
        <f>VLOOKUP(B:B,'[4]SQL Results'!$B$1:$AP$65536,41,0)</f>
        <v>5</v>
      </c>
      <c r="AH101" s="66">
        <f>VLOOKUP(B:B,'[4]SQL Results'!$B$1:$Q$65536,16,0)</f>
        <v>9</v>
      </c>
      <c r="AI101" s="66">
        <f>(AG101+AH101)-AD101</f>
        <v>-2</v>
      </c>
      <c r="AJ101" s="66" t="s">
        <v>152</v>
      </c>
      <c r="AK101" s="66">
        <f t="shared" si="53"/>
        <v>6.63</v>
      </c>
      <c r="AL101" s="66">
        <v>6</v>
      </c>
      <c r="AM101" s="66">
        <v>7</v>
      </c>
      <c r="AN101" s="66">
        <f>VLOOKUP(B:B,'[4]SQL Results'!$B$1:$V$65536,21,0)</f>
        <v>2</v>
      </c>
      <c r="AO101" s="66">
        <f>AN101-AL101</f>
        <v>-4</v>
      </c>
      <c r="AP101" s="66" t="s">
        <v>152</v>
      </c>
      <c r="AQ101" s="66"/>
      <c r="AR101" s="66">
        <v>2543</v>
      </c>
      <c r="AS101" s="66">
        <v>3043</v>
      </c>
      <c r="AT101" s="66">
        <f>VLOOKUP(B:B,'[4]SQL Results'!$B$1:$F$65536,5,0)</f>
        <v>1040.5</v>
      </c>
      <c r="AU101" s="66">
        <f>AT101-AR101</f>
        <v>-1502.5</v>
      </c>
      <c r="AV101" s="66" t="s">
        <v>152</v>
      </c>
      <c r="AW101" s="66">
        <f>AT101*0.04</f>
        <v>41.62</v>
      </c>
      <c r="AX101" s="66">
        <v>38</v>
      </c>
      <c r="AY101" s="66">
        <v>46</v>
      </c>
      <c r="AZ101" s="81">
        <f>VLOOKUP(B:B,'[4]SQL Results'!$B$1:$K$65536,10,0)</f>
        <v>521.67</v>
      </c>
      <c r="BA101" s="81">
        <f>VLOOKUP(B:B,'[4]SQL Results'!$B$1:$L$65536,11,0)</f>
        <v>19</v>
      </c>
      <c r="BB101" s="81">
        <f>BA101-AX101</f>
        <v>-19</v>
      </c>
      <c r="BC101" s="81" t="s">
        <v>152</v>
      </c>
      <c r="BD101" s="81">
        <f t="shared" si="52"/>
        <v>15.6501</v>
      </c>
      <c r="BE101" s="85">
        <f>ROUND(L101+T101+AC101+AK101+AQ101+AW101+BD101,0)</f>
        <v>156</v>
      </c>
      <c r="BF101" s="85">
        <f>ROUND(M101+U101,0)</f>
        <v>-216</v>
      </c>
    </row>
    <row r="102" customHeight="1" spans="1:58">
      <c r="A102" s="15">
        <v>96</v>
      </c>
      <c r="B102" s="35">
        <v>706</v>
      </c>
      <c r="C102" s="35" t="s">
        <v>264</v>
      </c>
      <c r="D102" s="35" t="s">
        <v>193</v>
      </c>
      <c r="E102" s="35" t="s">
        <v>256</v>
      </c>
      <c r="F102" s="66">
        <v>6</v>
      </c>
      <c r="G102" s="66">
        <v>8</v>
      </c>
      <c r="H102" s="65">
        <v>4</v>
      </c>
      <c r="I102" s="65">
        <v>535.16</v>
      </c>
      <c r="J102" s="66">
        <f>H102-F102</f>
        <v>-2</v>
      </c>
      <c r="K102" s="66" t="s">
        <v>152</v>
      </c>
      <c r="L102" s="66">
        <f t="shared" si="54"/>
        <v>10.7032</v>
      </c>
      <c r="M102" s="66">
        <f t="shared" si="55"/>
        <v>-4</v>
      </c>
      <c r="N102" s="66">
        <v>70</v>
      </c>
      <c r="O102" s="66">
        <v>72</v>
      </c>
      <c r="P102" s="9">
        <f>VLOOKUP(B:B,[3]Sheet3!$A$1:$B$65536,2,0)</f>
        <v>37</v>
      </c>
      <c r="Q102" s="9">
        <f>VLOOKUP(B:B,'[4]SQL Results'!$B$1:$AE$65536,30,0)</f>
        <v>2069.03</v>
      </c>
      <c r="R102" s="75">
        <f>P102-N102</f>
        <v>-33</v>
      </c>
      <c r="S102" s="75" t="s">
        <v>152</v>
      </c>
      <c r="T102" s="75">
        <f>Q102*0.03</f>
        <v>62.0709</v>
      </c>
      <c r="U102" s="75">
        <f>R102*3</f>
        <v>-99</v>
      </c>
      <c r="V102" s="66">
        <v>79</v>
      </c>
      <c r="W102" s="66">
        <v>95</v>
      </c>
      <c r="X102" s="66">
        <f>VLOOKUP(B:B,[5]Sheet1!$A$1:$B$65536,2,0)</f>
        <v>42</v>
      </c>
      <c r="Y102" s="66">
        <f>VLOOKUP(B:B,[5]Sheet1!$A$1:$C$65536,3,0)</f>
        <v>816.86</v>
      </c>
      <c r="Z102" s="66">
        <f>VLOOKUP(B:B,'[4]SQL Results'!$B$1:$AK$65536,36,0)</f>
        <v>139</v>
      </c>
      <c r="AA102" s="66">
        <f>(X102+Z102/2)-V102</f>
        <v>32.5</v>
      </c>
      <c r="AB102" s="66" t="s">
        <v>12</v>
      </c>
      <c r="AC102" s="66">
        <f>Y102*0.1</f>
        <v>81.686</v>
      </c>
      <c r="AD102" s="66">
        <v>4</v>
      </c>
      <c r="AE102" s="66">
        <v>6</v>
      </c>
      <c r="AF102" s="66">
        <f>VLOOKUP(B:B,'[4]SQL Results'!$B$1:$AO$65536,40,0)</f>
        <v>39</v>
      </c>
      <c r="AG102" s="66">
        <f>VLOOKUP(B:B,'[4]SQL Results'!$B$1:$AP$65536,41,0)</f>
        <v>1</v>
      </c>
      <c r="AH102" s="66">
        <f>VLOOKUP(B:B,'[4]SQL Results'!$B$1:$Q$65536,16,0)</f>
        <v>3</v>
      </c>
      <c r="AI102" s="66">
        <f>(AG102+AH102)-AD102</f>
        <v>0</v>
      </c>
      <c r="AJ102" s="66" t="s">
        <v>11</v>
      </c>
      <c r="AK102" s="66">
        <f>AF102*0.04</f>
        <v>1.56</v>
      </c>
      <c r="AL102" s="66">
        <v>3</v>
      </c>
      <c r="AM102" s="66">
        <v>4</v>
      </c>
      <c r="AN102" s="66">
        <f>VLOOKUP(B:B,'[4]SQL Results'!$B$1:$V$65536,21,0)</f>
        <v>6</v>
      </c>
      <c r="AO102" s="66">
        <f>AN102-AL102</f>
        <v>3</v>
      </c>
      <c r="AP102" s="66" t="s">
        <v>12</v>
      </c>
      <c r="AQ102" s="66">
        <f>AN102*5</f>
        <v>30</v>
      </c>
      <c r="AR102" s="66">
        <v>2351</v>
      </c>
      <c r="AS102" s="66">
        <v>2821</v>
      </c>
      <c r="AT102" s="66">
        <f>VLOOKUP(B:B,'[4]SQL Results'!$B$1:$F$65536,5,0)</f>
        <v>1451.01</v>
      </c>
      <c r="AU102" s="66">
        <f>AT102-AR102</f>
        <v>-899.99</v>
      </c>
      <c r="AV102" s="66" t="s">
        <v>152</v>
      </c>
      <c r="AW102" s="66">
        <f>AT102*0.04</f>
        <v>58.0404</v>
      </c>
      <c r="AX102" s="66">
        <v>28</v>
      </c>
      <c r="AY102" s="66">
        <v>34</v>
      </c>
      <c r="AZ102" s="81">
        <f>VLOOKUP(B:B,'[4]SQL Results'!$B$1:$K$65536,10,0)</f>
        <v>750.71</v>
      </c>
      <c r="BA102" s="81">
        <f>VLOOKUP(B:B,'[4]SQL Results'!$B$1:$L$65536,11,0)</f>
        <v>28</v>
      </c>
      <c r="BB102" s="81">
        <f>BA102-AX102</f>
        <v>0</v>
      </c>
      <c r="BC102" s="81" t="s">
        <v>11</v>
      </c>
      <c r="BD102" s="81">
        <f>AZ102*0.04</f>
        <v>30.0284</v>
      </c>
      <c r="BE102" s="85">
        <f>ROUND(L102+T102+AC102+AK102+AQ102+AW102+BD102,0)</f>
        <v>274</v>
      </c>
      <c r="BF102" s="85">
        <f>ROUND(M102+U102,0)</f>
        <v>-103</v>
      </c>
    </row>
    <row r="103" customHeight="1" spans="1:58">
      <c r="A103" s="15">
        <v>97</v>
      </c>
      <c r="B103" s="35">
        <v>710</v>
      </c>
      <c r="C103" s="35" t="s">
        <v>265</v>
      </c>
      <c r="D103" s="35" t="s">
        <v>193</v>
      </c>
      <c r="E103" s="35" t="s">
        <v>256</v>
      </c>
      <c r="F103" s="66">
        <v>6</v>
      </c>
      <c r="G103" s="66">
        <v>8</v>
      </c>
      <c r="H103" s="65">
        <v>4</v>
      </c>
      <c r="I103" s="65">
        <v>540</v>
      </c>
      <c r="J103" s="66">
        <f>H103-F103</f>
        <v>-2</v>
      </c>
      <c r="K103" s="66" t="s">
        <v>152</v>
      </c>
      <c r="L103" s="66">
        <f t="shared" si="54"/>
        <v>10.8</v>
      </c>
      <c r="M103" s="66">
        <f t="shared" si="55"/>
        <v>-4</v>
      </c>
      <c r="N103" s="66">
        <v>70</v>
      </c>
      <c r="O103" s="66">
        <v>72</v>
      </c>
      <c r="P103" s="9">
        <f>VLOOKUP(B:B,[3]Sheet3!$A$1:$B$65536,2,0)</f>
        <v>32</v>
      </c>
      <c r="Q103" s="9">
        <f>VLOOKUP(B:B,'[4]SQL Results'!$B$1:$AE$65536,30,0)</f>
        <v>1807.97</v>
      </c>
      <c r="R103" s="75">
        <f>P103-N103</f>
        <v>-38</v>
      </c>
      <c r="S103" s="75" t="s">
        <v>152</v>
      </c>
      <c r="T103" s="75">
        <f>Q103*0.03</f>
        <v>54.2391</v>
      </c>
      <c r="U103" s="75">
        <f>R103*3</f>
        <v>-114</v>
      </c>
      <c r="V103" s="66">
        <v>71</v>
      </c>
      <c r="W103" s="66">
        <v>85</v>
      </c>
      <c r="X103" s="66">
        <f>VLOOKUP(B:B,[5]Sheet1!$A$1:$B$65536,2,0)</f>
        <v>71</v>
      </c>
      <c r="Y103" s="66">
        <f>VLOOKUP(B:B,[5]Sheet1!$A$1:$C$65536,3,0)</f>
        <v>1405.8</v>
      </c>
      <c r="Z103" s="66">
        <f>VLOOKUP(B:B,'[4]SQL Results'!$B$1:$AK$65536,36,0)</f>
        <v>19</v>
      </c>
      <c r="AA103" s="66">
        <f>(X103+Z103/2)-V103</f>
        <v>9.5</v>
      </c>
      <c r="AB103" s="66" t="s">
        <v>11</v>
      </c>
      <c r="AC103" s="66">
        <f>Y103*0.07</f>
        <v>98.406</v>
      </c>
      <c r="AD103" s="66">
        <f t="shared" ref="AD103:AD110" si="56">AE103-4</f>
        <v>11</v>
      </c>
      <c r="AE103" s="66">
        <v>15</v>
      </c>
      <c r="AF103" s="66">
        <f>VLOOKUP(B:B,'[4]SQL Results'!$B$1:$AO$65536,40,0)</f>
        <v>195.8</v>
      </c>
      <c r="AG103" s="66">
        <f>VLOOKUP(B:B,'[4]SQL Results'!$B$1:$AP$65536,41,0)</f>
        <v>5</v>
      </c>
      <c r="AH103" s="66">
        <f>VLOOKUP(B:B,'[4]SQL Results'!$B$1:$Q$65536,16,0)</f>
        <v>13</v>
      </c>
      <c r="AI103" s="66">
        <f>(AG103+AH103)-AD103</f>
        <v>7</v>
      </c>
      <c r="AJ103" s="66" t="s">
        <v>12</v>
      </c>
      <c r="AK103" s="66">
        <f>AF103*0.05</f>
        <v>9.79</v>
      </c>
      <c r="AL103" s="66">
        <v>3</v>
      </c>
      <c r="AM103" s="66">
        <v>4</v>
      </c>
      <c r="AN103" s="66">
        <f>VLOOKUP(B:B,'[4]SQL Results'!$B$1:$V$65536,21,0)</f>
        <v>1</v>
      </c>
      <c r="AO103" s="66">
        <f>AN103-AL103</f>
        <v>-2</v>
      </c>
      <c r="AP103" s="66" t="s">
        <v>152</v>
      </c>
      <c r="AQ103" s="66"/>
      <c r="AR103" s="66">
        <v>2351</v>
      </c>
      <c r="AS103" s="66">
        <v>2821</v>
      </c>
      <c r="AT103" s="66">
        <f>VLOOKUP(B:B,'[4]SQL Results'!$B$1:$F$65536,5,0)</f>
        <v>1423</v>
      </c>
      <c r="AU103" s="66">
        <f>AT103-AR103</f>
        <v>-928</v>
      </c>
      <c r="AV103" s="66" t="s">
        <v>152</v>
      </c>
      <c r="AW103" s="66">
        <f>AT103*0.04</f>
        <v>56.92</v>
      </c>
      <c r="AX103" s="66">
        <v>37</v>
      </c>
      <c r="AY103" s="66">
        <v>44</v>
      </c>
      <c r="AZ103" s="81">
        <f>VLOOKUP(B:B,'[4]SQL Results'!$B$1:$K$65536,10,0)</f>
        <v>1124.87</v>
      </c>
      <c r="BA103" s="81">
        <f>VLOOKUP(B:B,'[4]SQL Results'!$B$1:$L$65536,11,0)</f>
        <v>41</v>
      </c>
      <c r="BB103" s="81">
        <f>BA103-AX103</f>
        <v>4</v>
      </c>
      <c r="BC103" s="81" t="s">
        <v>11</v>
      </c>
      <c r="BD103" s="81">
        <f>AZ103*0.04</f>
        <v>44.9948</v>
      </c>
      <c r="BE103" s="85">
        <f>ROUND(L103+T103+AC103+AK103+AQ103+AW103+BD103,0)</f>
        <v>275</v>
      </c>
      <c r="BF103" s="85">
        <f>ROUND(M103+U103,0)</f>
        <v>-118</v>
      </c>
    </row>
    <row r="104" customHeight="1" spans="1:58">
      <c r="A104" s="15">
        <v>98</v>
      </c>
      <c r="B104" s="35">
        <v>713</v>
      </c>
      <c r="C104" s="35" t="s">
        <v>266</v>
      </c>
      <c r="D104" s="35" t="s">
        <v>154</v>
      </c>
      <c r="E104" s="35" t="s">
        <v>256</v>
      </c>
      <c r="F104" s="66">
        <v>6</v>
      </c>
      <c r="G104" s="66">
        <v>8</v>
      </c>
      <c r="H104" s="65">
        <v>1</v>
      </c>
      <c r="I104" s="65">
        <v>115</v>
      </c>
      <c r="J104" s="66">
        <f>H104-F104</f>
        <v>-5</v>
      </c>
      <c r="K104" s="66" t="s">
        <v>152</v>
      </c>
      <c r="L104" s="66">
        <f t="shared" si="54"/>
        <v>2.3</v>
      </c>
      <c r="M104" s="66">
        <f t="shared" si="55"/>
        <v>-10</v>
      </c>
      <c r="N104" s="66">
        <v>53</v>
      </c>
      <c r="O104" s="66">
        <v>51</v>
      </c>
      <c r="P104" s="9">
        <f>VLOOKUP(B:B,[3]Sheet3!$A$1:$B$65536,2,0)</f>
        <v>61</v>
      </c>
      <c r="Q104" s="9">
        <f>VLOOKUP(B:B,'[4]SQL Results'!$B$1:$AE$65536,30,0)</f>
        <v>3230.5</v>
      </c>
      <c r="R104" s="75">
        <f>P104-N104</f>
        <v>8</v>
      </c>
      <c r="S104" s="75" t="s">
        <v>12</v>
      </c>
      <c r="T104" s="75">
        <f>Q104*0.05</f>
        <v>161.525</v>
      </c>
      <c r="U104" s="75"/>
      <c r="V104" s="66">
        <v>71</v>
      </c>
      <c r="W104" s="66">
        <v>85</v>
      </c>
      <c r="X104" s="66">
        <f>VLOOKUP(B:B,[5]Sheet1!$A$1:$B$65536,2,0)</f>
        <v>78</v>
      </c>
      <c r="Y104" s="66">
        <f>VLOOKUP(B:B,[5]Sheet1!$A$1:$C$65536,3,0)</f>
        <v>1531.26</v>
      </c>
      <c r="Z104" s="66">
        <f>VLOOKUP(B:B,'[4]SQL Results'!$B$1:$AK$65536,36,0)</f>
        <v>16</v>
      </c>
      <c r="AA104" s="66">
        <f>(X104+Z104/2)-V104</f>
        <v>15</v>
      </c>
      <c r="AB104" s="66" t="s">
        <v>12</v>
      </c>
      <c r="AC104" s="66">
        <f>Y104*0.1</f>
        <v>153.126</v>
      </c>
      <c r="AD104" s="66">
        <f t="shared" si="56"/>
        <v>11</v>
      </c>
      <c r="AE104" s="66">
        <v>15</v>
      </c>
      <c r="AF104" s="66">
        <f>VLOOKUP(B:B,'[4]SQL Results'!$B$1:$AO$65536,40,0)</f>
        <v>65</v>
      </c>
      <c r="AG104" s="66">
        <f>VLOOKUP(B:B,'[4]SQL Results'!$B$1:$AP$65536,41,0)</f>
        <v>1</v>
      </c>
      <c r="AH104" s="66">
        <f>VLOOKUP(B:B,'[4]SQL Results'!$B$1:$Q$65536,16,0)</f>
        <v>3</v>
      </c>
      <c r="AI104" s="66">
        <f>(AG104+AH104)-AD104</f>
        <v>-7</v>
      </c>
      <c r="AJ104" s="66" t="s">
        <v>152</v>
      </c>
      <c r="AK104" s="66">
        <f>AF104*0.03</f>
        <v>1.95</v>
      </c>
      <c r="AL104" s="66">
        <v>2</v>
      </c>
      <c r="AM104" s="66">
        <v>2</v>
      </c>
      <c r="AN104" s="66">
        <v>0</v>
      </c>
      <c r="AO104" s="66">
        <f>AN104-AL104</f>
        <v>-2</v>
      </c>
      <c r="AP104" s="66" t="s">
        <v>152</v>
      </c>
      <c r="AQ104" s="66"/>
      <c r="AR104" s="66">
        <v>1625.5</v>
      </c>
      <c r="AS104" s="66">
        <v>1942</v>
      </c>
      <c r="AT104" s="66">
        <f>VLOOKUP(B:B,'[4]SQL Results'!$B$1:$F$65536,5,0)</f>
        <v>1403.3</v>
      </c>
      <c r="AU104" s="66">
        <f>AT104-AR104</f>
        <v>-222.2</v>
      </c>
      <c r="AV104" s="66" t="s">
        <v>152</v>
      </c>
      <c r="AW104" s="66">
        <f>AT104*0.04</f>
        <v>56.132</v>
      </c>
      <c r="AX104" s="66">
        <v>31</v>
      </c>
      <c r="AY104" s="66">
        <v>37</v>
      </c>
      <c r="AZ104" s="81">
        <f>VLOOKUP(B:B,'[4]SQL Results'!$B$1:$K$65536,10,0)</f>
        <v>1024.92</v>
      </c>
      <c r="BA104" s="81">
        <f>VLOOKUP(B:B,'[4]SQL Results'!$B$1:$L$65536,11,0)</f>
        <v>37</v>
      </c>
      <c r="BB104" s="81">
        <f>BA104-AX104</f>
        <v>6</v>
      </c>
      <c r="BC104" s="81" t="s">
        <v>12</v>
      </c>
      <c r="BD104" s="81">
        <f>AZ104*0.05</f>
        <v>51.246</v>
      </c>
      <c r="BE104" s="85">
        <f>ROUND(L104+T104+AC104+AK104+AQ104+AW104+BD104,0)</f>
        <v>426</v>
      </c>
      <c r="BF104" s="85">
        <f>ROUND(M104+U104,0)</f>
        <v>-10</v>
      </c>
    </row>
    <row r="105" customHeight="1" spans="1:58">
      <c r="A105" s="15">
        <v>99</v>
      </c>
      <c r="B105" s="35">
        <v>738</v>
      </c>
      <c r="C105" s="35" t="s">
        <v>267</v>
      </c>
      <c r="D105" s="35" t="s">
        <v>193</v>
      </c>
      <c r="E105" s="35" t="s">
        <v>256</v>
      </c>
      <c r="F105" s="66">
        <v>6</v>
      </c>
      <c r="G105" s="66">
        <v>8</v>
      </c>
      <c r="H105" s="65">
        <v>1</v>
      </c>
      <c r="I105" s="65">
        <v>127</v>
      </c>
      <c r="J105" s="66">
        <f>H105-F105</f>
        <v>-5</v>
      </c>
      <c r="K105" s="66" t="s">
        <v>152</v>
      </c>
      <c r="L105" s="66">
        <f t="shared" si="54"/>
        <v>2.54</v>
      </c>
      <c r="M105" s="66">
        <f t="shared" si="55"/>
        <v>-10</v>
      </c>
      <c r="N105" s="66">
        <v>70</v>
      </c>
      <c r="O105" s="66">
        <v>72</v>
      </c>
      <c r="P105" s="9">
        <f>VLOOKUP(B:B,[3]Sheet3!$A$1:$B$65536,2,0)</f>
        <v>40</v>
      </c>
      <c r="Q105" s="9">
        <f>VLOOKUP(B:B,'[4]SQL Results'!$B$1:$AE$65536,30,0)</f>
        <v>2191.04</v>
      </c>
      <c r="R105" s="75">
        <f>P105-N105</f>
        <v>-30</v>
      </c>
      <c r="S105" s="75" t="s">
        <v>152</v>
      </c>
      <c r="T105" s="75">
        <f>Q105*0.03</f>
        <v>65.7312</v>
      </c>
      <c r="U105" s="75">
        <f>R105*3</f>
        <v>-90</v>
      </c>
      <c r="V105" s="66">
        <v>74</v>
      </c>
      <c r="W105" s="66">
        <v>89</v>
      </c>
      <c r="X105" s="66">
        <f>VLOOKUP(B:B,[5]Sheet1!$A$1:$B$65536,2,0)</f>
        <v>84</v>
      </c>
      <c r="Y105" s="66">
        <f>VLOOKUP(B:B,[5]Sheet1!$A$1:$C$65536,3,0)</f>
        <v>1628.53</v>
      </c>
      <c r="Z105" s="66">
        <f>VLOOKUP(B:B,'[4]SQL Results'!$B$1:$AK$65536,36,0)</f>
        <v>19</v>
      </c>
      <c r="AA105" s="66">
        <f>(X105+Z105/2)-V105</f>
        <v>19.5</v>
      </c>
      <c r="AB105" s="66" t="s">
        <v>12</v>
      </c>
      <c r="AC105" s="66">
        <f>Y105*0.1</f>
        <v>162.853</v>
      </c>
      <c r="AD105" s="66">
        <f t="shared" si="56"/>
        <v>11</v>
      </c>
      <c r="AE105" s="66">
        <v>15</v>
      </c>
      <c r="AF105" s="66">
        <f>VLOOKUP(B:B,'[4]SQL Results'!$B$1:$AO$65536,40,0)</f>
        <v>163</v>
      </c>
      <c r="AG105" s="66">
        <f>VLOOKUP(B:B,'[4]SQL Results'!$B$1:$AP$65536,41,0)</f>
        <v>3</v>
      </c>
      <c r="AH105" s="66">
        <v>0</v>
      </c>
      <c r="AI105" s="66">
        <f>(AG105+AH105)-AD105</f>
        <v>-8</v>
      </c>
      <c r="AJ105" s="66" t="s">
        <v>152</v>
      </c>
      <c r="AK105" s="66">
        <f>AF105*0.03</f>
        <v>4.89</v>
      </c>
      <c r="AL105" s="66">
        <v>3</v>
      </c>
      <c r="AM105" s="66">
        <v>4</v>
      </c>
      <c r="AN105" s="66">
        <v>0</v>
      </c>
      <c r="AO105" s="66">
        <f>AN105-AL105</f>
        <v>-3</v>
      </c>
      <c r="AP105" s="66" t="s">
        <v>152</v>
      </c>
      <c r="AQ105" s="66"/>
      <c r="AR105" s="66">
        <v>1307</v>
      </c>
      <c r="AS105" s="66">
        <v>1568</v>
      </c>
      <c r="AT105" s="66">
        <f>VLOOKUP(B:B,'[4]SQL Results'!$B$1:$F$65536,5,0)</f>
        <v>1338.51</v>
      </c>
      <c r="AU105" s="66">
        <f>AT105-AR105</f>
        <v>31.51</v>
      </c>
      <c r="AV105" s="66" t="s">
        <v>11</v>
      </c>
      <c r="AW105" s="66">
        <f>AT105*0.05</f>
        <v>66.9255</v>
      </c>
      <c r="AX105" s="66">
        <v>28</v>
      </c>
      <c r="AY105" s="66">
        <v>34</v>
      </c>
      <c r="AZ105" s="81">
        <f>VLOOKUP(B:B,'[4]SQL Results'!$B$1:$K$65536,10,0)</f>
        <v>437</v>
      </c>
      <c r="BA105" s="81">
        <f>VLOOKUP(B:B,'[4]SQL Results'!$B$1:$L$65536,11,0)</f>
        <v>17</v>
      </c>
      <c r="BB105" s="81">
        <f>BA105-AX105</f>
        <v>-11</v>
      </c>
      <c r="BC105" s="81" t="s">
        <v>152</v>
      </c>
      <c r="BD105" s="81">
        <f>AZ105*0.03</f>
        <v>13.11</v>
      </c>
      <c r="BE105" s="85">
        <f>ROUND(L105+T105+AC105+AK105+AQ105+AW105+BD105,0)</f>
        <v>316</v>
      </c>
      <c r="BF105" s="85">
        <f>ROUND(M105+U105,0)</f>
        <v>-100</v>
      </c>
    </row>
    <row r="106" customHeight="1" spans="1:58">
      <c r="A106" s="15">
        <v>100</v>
      </c>
      <c r="B106" s="35">
        <v>754</v>
      </c>
      <c r="C106" s="35" t="s">
        <v>268</v>
      </c>
      <c r="D106" s="35" t="s">
        <v>163</v>
      </c>
      <c r="E106" s="35" t="s">
        <v>256</v>
      </c>
      <c r="F106" s="66">
        <v>7</v>
      </c>
      <c r="G106" s="66">
        <v>9</v>
      </c>
      <c r="H106" s="65">
        <v>1</v>
      </c>
      <c r="I106" s="65">
        <v>135</v>
      </c>
      <c r="J106" s="66">
        <f>H106-F106</f>
        <v>-6</v>
      </c>
      <c r="K106" s="66" t="s">
        <v>152</v>
      </c>
      <c r="L106" s="66">
        <f t="shared" si="54"/>
        <v>2.7</v>
      </c>
      <c r="M106" s="66">
        <f t="shared" si="55"/>
        <v>-12</v>
      </c>
      <c r="N106" s="66">
        <v>104</v>
      </c>
      <c r="O106" s="66">
        <v>112</v>
      </c>
      <c r="P106" s="9">
        <f>VLOOKUP(B:B,[3]Sheet3!$A$1:$B$65536,2,0)</f>
        <v>51</v>
      </c>
      <c r="Q106" s="9">
        <f>VLOOKUP(B:B,'[4]SQL Results'!$B$1:$AE$65536,30,0)</f>
        <v>2728.01</v>
      </c>
      <c r="R106" s="75">
        <f>P106-N106</f>
        <v>-53</v>
      </c>
      <c r="S106" s="75" t="s">
        <v>152</v>
      </c>
      <c r="T106" s="75">
        <f>Q106*0.03</f>
        <v>81.8403</v>
      </c>
      <c r="U106" s="75">
        <f>R106*3</f>
        <v>-159</v>
      </c>
      <c r="V106" s="66">
        <v>224</v>
      </c>
      <c r="W106" s="66">
        <v>269</v>
      </c>
      <c r="X106" s="66">
        <f>VLOOKUP(B:B,[5]Sheet1!$A$1:$B$65536,2,0)</f>
        <v>778</v>
      </c>
      <c r="Y106" s="66">
        <f>VLOOKUP(B:B,[5]Sheet1!$A$1:$C$65536,3,0)</f>
        <v>11971.34</v>
      </c>
      <c r="Z106" s="66">
        <f>VLOOKUP(B:B,'[4]SQL Results'!$B$1:$AK$65536,36,0)</f>
        <v>40</v>
      </c>
      <c r="AA106" s="66">
        <f>(X106+Z106/2)-V106</f>
        <v>574</v>
      </c>
      <c r="AB106" s="66" t="s">
        <v>12</v>
      </c>
      <c r="AC106" s="66">
        <f>Y106*0.1</f>
        <v>1197.134</v>
      </c>
      <c r="AD106" s="66">
        <f t="shared" si="56"/>
        <v>34</v>
      </c>
      <c r="AE106" s="66">
        <v>38</v>
      </c>
      <c r="AF106" s="66">
        <f>VLOOKUP(B:B,'[4]SQL Results'!$B$1:$AO$65536,40,0)</f>
        <v>530.2</v>
      </c>
      <c r="AG106" s="66">
        <f>VLOOKUP(B:B,'[4]SQL Results'!$B$1:$AP$65536,41,0)</f>
        <v>14</v>
      </c>
      <c r="AH106" s="66">
        <f>VLOOKUP(B:B,'[4]SQL Results'!$B$1:$Q$65536,16,0)</f>
        <v>3</v>
      </c>
      <c r="AI106" s="66">
        <f>(AG106+AH106)-AD106</f>
        <v>-17</v>
      </c>
      <c r="AJ106" s="66" t="s">
        <v>152</v>
      </c>
      <c r="AK106" s="66">
        <f>AF106*0.03</f>
        <v>15.906</v>
      </c>
      <c r="AL106" s="66">
        <v>8</v>
      </c>
      <c r="AM106" s="66">
        <v>10</v>
      </c>
      <c r="AN106" s="66">
        <f>VLOOKUP(B:B,'[4]SQL Results'!$B$1:$V$65536,21,0)</f>
        <v>6</v>
      </c>
      <c r="AO106" s="66">
        <f>AN106-AL106</f>
        <v>-2</v>
      </c>
      <c r="AP106" s="66" t="s">
        <v>152</v>
      </c>
      <c r="AQ106" s="66"/>
      <c r="AR106" s="66">
        <v>1326</v>
      </c>
      <c r="AS106" s="66">
        <v>1591</v>
      </c>
      <c r="AT106" s="66">
        <f>VLOOKUP(B:B,'[4]SQL Results'!$B$1:$F$65536,5,0)</f>
        <v>808</v>
      </c>
      <c r="AU106" s="66">
        <f>AT106-AR106</f>
        <v>-518</v>
      </c>
      <c r="AV106" s="66" t="s">
        <v>152</v>
      </c>
      <c r="AW106" s="66">
        <f>AT106*0.04</f>
        <v>32.32</v>
      </c>
      <c r="AX106" s="66">
        <v>51</v>
      </c>
      <c r="AY106" s="66">
        <v>59</v>
      </c>
      <c r="AZ106" s="81">
        <f>VLOOKUP(B:B,'[4]SQL Results'!$B$1:$K$65536,10,0)</f>
        <v>817.76</v>
      </c>
      <c r="BA106" s="81">
        <f>VLOOKUP(B:B,'[4]SQL Results'!$B$1:$L$65536,11,0)</f>
        <v>30</v>
      </c>
      <c r="BB106" s="81">
        <f>BA106-AX106</f>
        <v>-21</v>
      </c>
      <c r="BC106" s="81" t="s">
        <v>152</v>
      </c>
      <c r="BD106" s="81">
        <f>AZ106*0.03</f>
        <v>24.5328</v>
      </c>
      <c r="BE106" s="85">
        <f>ROUND(L106+T106+AC106+AK106+AQ106+AW106+BD106,0)</f>
        <v>1354</v>
      </c>
      <c r="BF106" s="85">
        <f>ROUND(M106+U106,0)</f>
        <v>-171</v>
      </c>
    </row>
    <row r="107" customHeight="1" spans="1:58">
      <c r="A107" s="15">
        <v>101</v>
      </c>
      <c r="B107" s="35">
        <v>101453</v>
      </c>
      <c r="C107" s="35" t="s">
        <v>269</v>
      </c>
      <c r="D107" s="35" t="s">
        <v>156</v>
      </c>
      <c r="E107" s="35" t="s">
        <v>256</v>
      </c>
      <c r="F107" s="66">
        <v>7</v>
      </c>
      <c r="G107" s="66">
        <v>9</v>
      </c>
      <c r="H107" s="65">
        <v>6</v>
      </c>
      <c r="I107" s="65">
        <v>810</v>
      </c>
      <c r="J107" s="66">
        <f>H107-F107</f>
        <v>-1</v>
      </c>
      <c r="K107" s="66" t="s">
        <v>152</v>
      </c>
      <c r="L107" s="66">
        <f t="shared" si="54"/>
        <v>16.2</v>
      </c>
      <c r="M107" s="66">
        <f t="shared" si="55"/>
        <v>-2</v>
      </c>
      <c r="N107" s="66">
        <v>79</v>
      </c>
      <c r="O107" s="66">
        <v>83</v>
      </c>
      <c r="P107" s="9">
        <f>VLOOKUP(B:B,[3]Sheet3!$A$1:$B$65536,2,0)</f>
        <v>115</v>
      </c>
      <c r="Q107" s="9">
        <f>VLOOKUP(B:B,'[4]SQL Results'!$B$1:$AE$65536,30,0)</f>
        <v>6359.95</v>
      </c>
      <c r="R107" s="75">
        <f>P107-N107</f>
        <v>36</v>
      </c>
      <c r="S107" s="75" t="s">
        <v>12</v>
      </c>
      <c r="T107" s="75">
        <f>Q107*0.05</f>
        <v>317.9975</v>
      </c>
      <c r="U107" s="75"/>
      <c r="V107" s="66">
        <v>106</v>
      </c>
      <c r="W107" s="66">
        <v>127</v>
      </c>
      <c r="X107" s="66">
        <f>VLOOKUP(B:B,[5]Sheet1!$A$1:$B$65536,2,0)</f>
        <v>167</v>
      </c>
      <c r="Y107" s="66">
        <f>VLOOKUP(B:B,[5]Sheet1!$A$1:$C$65536,3,0)</f>
        <v>3259.99</v>
      </c>
      <c r="Z107" s="66">
        <f>VLOOKUP(B:B,'[4]SQL Results'!$B$1:$AK$65536,36,0)</f>
        <v>46</v>
      </c>
      <c r="AA107" s="66">
        <f>(X107+Z107/2)-V107</f>
        <v>84</v>
      </c>
      <c r="AB107" s="66" t="s">
        <v>12</v>
      </c>
      <c r="AC107" s="66">
        <f>Y107*0.1</f>
        <v>325.999</v>
      </c>
      <c r="AD107" s="66">
        <f t="shared" si="56"/>
        <v>25</v>
      </c>
      <c r="AE107" s="66">
        <v>29</v>
      </c>
      <c r="AF107" s="66">
        <f>VLOOKUP(B:B,'[4]SQL Results'!$B$1:$AO$65536,40,0)</f>
        <v>189.15</v>
      </c>
      <c r="AG107" s="66">
        <f>VLOOKUP(B:B,'[4]SQL Results'!$B$1:$AP$65536,41,0)</f>
        <v>5</v>
      </c>
      <c r="AH107" s="66">
        <f>VLOOKUP(B:B,'[4]SQL Results'!$B$1:$Q$65536,16,0)</f>
        <v>34</v>
      </c>
      <c r="AI107" s="66">
        <f>(AG107+AH107)-AD107</f>
        <v>14</v>
      </c>
      <c r="AJ107" s="66" t="s">
        <v>12</v>
      </c>
      <c r="AK107" s="66">
        <f>AF107*0.05</f>
        <v>9.4575</v>
      </c>
      <c r="AL107" s="66">
        <v>6</v>
      </c>
      <c r="AM107" s="66">
        <v>7</v>
      </c>
      <c r="AN107" s="66">
        <f>VLOOKUP(B:B,'[4]SQL Results'!$B$1:$V$65536,21,0)</f>
        <v>13</v>
      </c>
      <c r="AO107" s="66">
        <f>AN107-AL107</f>
        <v>7</v>
      </c>
      <c r="AP107" s="66" t="s">
        <v>12</v>
      </c>
      <c r="AQ107" s="66">
        <f>AN107*5</f>
        <v>65</v>
      </c>
      <c r="AR107" s="66">
        <v>1142</v>
      </c>
      <c r="AS107" s="66">
        <v>1370</v>
      </c>
      <c r="AT107" s="66">
        <f>VLOOKUP(B:B,'[4]SQL Results'!$B$1:$F$65536,5,0)</f>
        <v>878</v>
      </c>
      <c r="AU107" s="66">
        <f>AT107-AR107</f>
        <v>-264</v>
      </c>
      <c r="AV107" s="66" t="s">
        <v>152</v>
      </c>
      <c r="AW107" s="66">
        <f>AT107*0.04</f>
        <v>35.12</v>
      </c>
      <c r="AX107" s="66">
        <v>50</v>
      </c>
      <c r="AY107" s="66">
        <v>58</v>
      </c>
      <c r="AZ107" s="81">
        <f>VLOOKUP(B:B,'[4]SQL Results'!$B$1:$K$65536,10,0)</f>
        <v>1763.44</v>
      </c>
      <c r="BA107" s="81">
        <f>VLOOKUP(B:B,'[4]SQL Results'!$B$1:$L$65536,11,0)</f>
        <v>65</v>
      </c>
      <c r="BB107" s="81">
        <f>BA107-AX107</f>
        <v>15</v>
      </c>
      <c r="BC107" s="81" t="s">
        <v>12</v>
      </c>
      <c r="BD107" s="81">
        <f>AZ107*0.05</f>
        <v>88.172</v>
      </c>
      <c r="BE107" s="85">
        <f>ROUND(L107+T107+AC107+AK107+AQ107+AW107+BD107,0)</f>
        <v>858</v>
      </c>
      <c r="BF107" s="85">
        <f>ROUND(M107+U107,0)</f>
        <v>-2</v>
      </c>
    </row>
    <row r="108" s="54" customFormat="1" customHeight="1" spans="1:58">
      <c r="A108" s="15">
        <v>102</v>
      </c>
      <c r="B108" s="35">
        <v>104838</v>
      </c>
      <c r="C108" s="35" t="s">
        <v>270</v>
      </c>
      <c r="D108" s="35" t="s">
        <v>154</v>
      </c>
      <c r="E108" s="35" t="s">
        <v>256</v>
      </c>
      <c r="F108" s="66">
        <v>6</v>
      </c>
      <c r="G108" s="66">
        <v>8</v>
      </c>
      <c r="H108" s="65">
        <v>1</v>
      </c>
      <c r="I108" s="65">
        <v>135</v>
      </c>
      <c r="J108" s="66">
        <f>H108-F108</f>
        <v>-5</v>
      </c>
      <c r="K108" s="66" t="s">
        <v>152</v>
      </c>
      <c r="L108" s="66">
        <f t="shared" si="54"/>
        <v>2.7</v>
      </c>
      <c r="M108" s="66">
        <f t="shared" si="55"/>
        <v>-10</v>
      </c>
      <c r="N108" s="66">
        <v>53</v>
      </c>
      <c r="O108" s="66">
        <v>51</v>
      </c>
      <c r="P108" s="9">
        <f>VLOOKUP(B:B,[3]Sheet3!$A$1:$B$65536,2,0)</f>
        <v>32</v>
      </c>
      <c r="Q108" s="9">
        <f>VLOOKUP(B:B,'[4]SQL Results'!$B$1:$AE$65536,30,0)</f>
        <v>1853</v>
      </c>
      <c r="R108" s="75">
        <f>P108-N108</f>
        <v>-21</v>
      </c>
      <c r="S108" s="75" t="s">
        <v>152</v>
      </c>
      <c r="T108" s="75">
        <f>Q108*0.03</f>
        <v>55.59</v>
      </c>
      <c r="U108" s="75">
        <f>R108*3</f>
        <v>-63</v>
      </c>
      <c r="V108" s="66">
        <v>60</v>
      </c>
      <c r="W108" s="66">
        <v>72</v>
      </c>
      <c r="X108" s="66">
        <f>VLOOKUP(B:B,[5]Sheet1!$A$1:$B$65536,2,0)</f>
        <v>118</v>
      </c>
      <c r="Y108" s="66">
        <f>VLOOKUP(B:B,[5]Sheet1!$A$1:$C$65536,3,0)</f>
        <v>2306.27</v>
      </c>
      <c r="Z108" s="66">
        <f>VLOOKUP(B:B,'[4]SQL Results'!$B$1:$AK$65536,36,0)</f>
        <v>11</v>
      </c>
      <c r="AA108" s="66">
        <f>(X108+Z108/2)-V108</f>
        <v>63.5</v>
      </c>
      <c r="AB108" s="66" t="s">
        <v>12</v>
      </c>
      <c r="AC108" s="66">
        <f>Y108*0.1</f>
        <v>230.627</v>
      </c>
      <c r="AD108" s="66">
        <f t="shared" si="56"/>
        <v>11</v>
      </c>
      <c r="AE108" s="66">
        <v>15</v>
      </c>
      <c r="AF108" s="66">
        <f>VLOOKUP(B:B,'[4]SQL Results'!$B$1:$AO$65536,40,0)</f>
        <v>39.8</v>
      </c>
      <c r="AG108" s="66">
        <f>VLOOKUP(B:B,'[4]SQL Results'!$B$1:$AP$65536,41,0)</f>
        <v>1</v>
      </c>
      <c r="AH108" s="66">
        <f>VLOOKUP(B:B,'[4]SQL Results'!$B$1:$Q$65536,16,0)</f>
        <v>7</v>
      </c>
      <c r="AI108" s="66">
        <f>(AG108+AH108)-AD108</f>
        <v>-3</v>
      </c>
      <c r="AJ108" s="66" t="s">
        <v>152</v>
      </c>
      <c r="AK108" s="66">
        <f>AF108*0.03</f>
        <v>1.194</v>
      </c>
      <c r="AL108" s="66">
        <v>3</v>
      </c>
      <c r="AM108" s="66">
        <v>4</v>
      </c>
      <c r="AN108" s="66">
        <f>VLOOKUP(B:B,'[4]SQL Results'!$B$1:$V$65536,21,0)</f>
        <v>6</v>
      </c>
      <c r="AO108" s="66">
        <f>AN108-AL108</f>
        <v>3</v>
      </c>
      <c r="AP108" s="66" t="s">
        <v>12</v>
      </c>
      <c r="AQ108" s="66">
        <f>AN108*5</f>
        <v>30</v>
      </c>
      <c r="AR108" s="66">
        <v>807</v>
      </c>
      <c r="AS108" s="66">
        <v>968</v>
      </c>
      <c r="AT108" s="66">
        <f>VLOOKUP(B:B,'[4]SQL Results'!$B$1:$F$65536,5,0)</f>
        <v>630.5</v>
      </c>
      <c r="AU108" s="66">
        <f>AT108-AR108</f>
        <v>-176.5</v>
      </c>
      <c r="AV108" s="66" t="s">
        <v>152</v>
      </c>
      <c r="AW108" s="66">
        <f>AT108*0.04</f>
        <v>25.22</v>
      </c>
      <c r="AX108" s="66">
        <v>28</v>
      </c>
      <c r="AY108" s="66">
        <v>34</v>
      </c>
      <c r="AZ108" s="81">
        <f>VLOOKUP(B:B,'[4]SQL Results'!$B$1:$K$65536,10,0)</f>
        <v>758.52</v>
      </c>
      <c r="BA108" s="81">
        <f>VLOOKUP(B:B,'[4]SQL Results'!$B$1:$L$65536,11,0)</f>
        <v>31</v>
      </c>
      <c r="BB108" s="81">
        <f>BA108-AX108</f>
        <v>3</v>
      </c>
      <c r="BC108" s="81" t="s">
        <v>11</v>
      </c>
      <c r="BD108" s="81">
        <f>AZ108*0.04</f>
        <v>30.3408</v>
      </c>
      <c r="BE108" s="85">
        <f>ROUND(L108+T108+AC108+AK108+AQ108+AW108+BD108,0)</f>
        <v>376</v>
      </c>
      <c r="BF108" s="85">
        <f>ROUND(M108+U108,0)</f>
        <v>-73</v>
      </c>
    </row>
    <row r="109" s="54" customFormat="1" customHeight="1" spans="1:58">
      <c r="A109" s="15">
        <v>103</v>
      </c>
      <c r="B109" s="35">
        <v>104533</v>
      </c>
      <c r="C109" s="35" t="s">
        <v>271</v>
      </c>
      <c r="D109" s="35" t="s">
        <v>154</v>
      </c>
      <c r="E109" s="35" t="s">
        <v>256</v>
      </c>
      <c r="F109" s="66">
        <v>6</v>
      </c>
      <c r="G109" s="66">
        <v>8</v>
      </c>
      <c r="H109" s="65">
        <v>2</v>
      </c>
      <c r="I109" s="65">
        <v>270</v>
      </c>
      <c r="J109" s="66">
        <f>H109-F109</f>
        <v>-4</v>
      </c>
      <c r="K109" s="66" t="s">
        <v>152</v>
      </c>
      <c r="L109" s="66">
        <f t="shared" si="54"/>
        <v>5.4</v>
      </c>
      <c r="M109" s="66">
        <f t="shared" si="55"/>
        <v>-8</v>
      </c>
      <c r="N109" s="66">
        <v>53</v>
      </c>
      <c r="O109" s="66">
        <v>51</v>
      </c>
      <c r="P109" s="9">
        <f>VLOOKUP(B:B,[3]Sheet3!$A$1:$B$65536,2,0)</f>
        <v>33</v>
      </c>
      <c r="Q109" s="9">
        <f>VLOOKUP(B:B,'[4]SQL Results'!$B$1:$AE$65536,30,0)</f>
        <v>2062.96</v>
      </c>
      <c r="R109" s="75">
        <f>P109-N109</f>
        <v>-20</v>
      </c>
      <c r="S109" s="75" t="s">
        <v>152</v>
      </c>
      <c r="T109" s="75">
        <f>Q109*0.03</f>
        <v>61.8888</v>
      </c>
      <c r="U109" s="75">
        <f>R109*3</f>
        <v>-60</v>
      </c>
      <c r="V109" s="66">
        <v>60</v>
      </c>
      <c r="W109" s="66">
        <v>72</v>
      </c>
      <c r="X109" s="66">
        <f>VLOOKUP(B:B,[5]Sheet1!$A$1:$B$65536,2,0)</f>
        <v>46</v>
      </c>
      <c r="Y109" s="66">
        <f>VLOOKUP(B:B,[5]Sheet1!$A$1:$C$65536,3,0)</f>
        <v>885.48</v>
      </c>
      <c r="Z109" s="66">
        <f>VLOOKUP(B:B,'[4]SQL Results'!$B$1:$AK$65536,36,0)</f>
        <v>22</v>
      </c>
      <c r="AA109" s="66">
        <f>(X109+Z109/2)-V109</f>
        <v>-3</v>
      </c>
      <c r="AB109" s="66" t="s">
        <v>152</v>
      </c>
      <c r="AC109" s="66">
        <f>Y109*0.05</f>
        <v>44.274</v>
      </c>
      <c r="AD109" s="66">
        <f t="shared" si="56"/>
        <v>11</v>
      </c>
      <c r="AE109" s="66">
        <v>15</v>
      </c>
      <c r="AF109" s="66">
        <f>VLOOKUP(B:B,'[4]SQL Results'!$B$1:$AO$65536,40,0)</f>
        <v>130</v>
      </c>
      <c r="AG109" s="66">
        <f>VLOOKUP(B:B,'[4]SQL Results'!$B$1:$AP$65536,41,0)</f>
        <v>2</v>
      </c>
      <c r="AH109" s="66">
        <f>VLOOKUP(B:B,'[4]SQL Results'!$B$1:$Q$65536,16,0)</f>
        <v>9</v>
      </c>
      <c r="AI109" s="66">
        <f>(AG109+AH109)-AD109</f>
        <v>0</v>
      </c>
      <c r="AJ109" s="66" t="s">
        <v>11</v>
      </c>
      <c r="AK109" s="66">
        <f>AF109*0.04</f>
        <v>5.2</v>
      </c>
      <c r="AL109" s="66">
        <v>3</v>
      </c>
      <c r="AM109" s="66">
        <v>4</v>
      </c>
      <c r="AN109" s="66">
        <v>0</v>
      </c>
      <c r="AO109" s="66">
        <f>AN109-AL109</f>
        <v>-3</v>
      </c>
      <c r="AP109" s="66" t="s">
        <v>152</v>
      </c>
      <c r="AQ109" s="66"/>
      <c r="AR109" s="66">
        <v>3006</v>
      </c>
      <c r="AS109" s="66">
        <v>3360</v>
      </c>
      <c r="AT109" s="66">
        <f>VLOOKUP(B:B,'[4]SQL Results'!$B$1:$F$65536,5,0)</f>
        <v>310.5</v>
      </c>
      <c r="AU109" s="66">
        <f>AT109-AR109</f>
        <v>-2695.5</v>
      </c>
      <c r="AV109" s="66" t="s">
        <v>152</v>
      </c>
      <c r="AW109" s="66">
        <f>AT109*0.04</f>
        <v>12.42</v>
      </c>
      <c r="AX109" s="66">
        <v>28</v>
      </c>
      <c r="AY109" s="66">
        <v>34</v>
      </c>
      <c r="AZ109" s="81">
        <f>VLOOKUP(B:B,'[4]SQL Results'!$B$1:$K$65536,10,0)</f>
        <v>414.35</v>
      </c>
      <c r="BA109" s="81">
        <f>VLOOKUP(B:B,'[4]SQL Results'!$B$1:$L$65536,11,0)</f>
        <v>17</v>
      </c>
      <c r="BB109" s="81">
        <f>BA109-AX109</f>
        <v>-11</v>
      </c>
      <c r="BC109" s="81" t="s">
        <v>152</v>
      </c>
      <c r="BD109" s="81">
        <f>AZ109*0.03</f>
        <v>12.4305</v>
      </c>
      <c r="BE109" s="85">
        <f>ROUND(L109+T109+AC109+AK109+AQ109+AW109+BD109,0)</f>
        <v>142</v>
      </c>
      <c r="BF109" s="85">
        <f>ROUND(M109+U109,0)</f>
        <v>-68</v>
      </c>
    </row>
    <row r="110" s="54" customFormat="1" customHeight="1" spans="1:58">
      <c r="A110" s="15">
        <v>104</v>
      </c>
      <c r="B110" s="35">
        <v>104428</v>
      </c>
      <c r="C110" s="35" t="s">
        <v>272</v>
      </c>
      <c r="D110" s="35" t="s">
        <v>154</v>
      </c>
      <c r="E110" s="35" t="s">
        <v>256</v>
      </c>
      <c r="F110" s="66">
        <v>6</v>
      </c>
      <c r="G110" s="66">
        <v>8</v>
      </c>
      <c r="H110" s="65">
        <v>3</v>
      </c>
      <c r="I110" s="65">
        <v>345</v>
      </c>
      <c r="J110" s="66">
        <f>H110-F110</f>
        <v>-3</v>
      </c>
      <c r="K110" s="66" t="s">
        <v>152</v>
      </c>
      <c r="L110" s="66">
        <f t="shared" si="54"/>
        <v>6.9</v>
      </c>
      <c r="M110" s="66">
        <f t="shared" si="55"/>
        <v>-6</v>
      </c>
      <c r="N110" s="66">
        <v>53</v>
      </c>
      <c r="O110" s="66">
        <v>51</v>
      </c>
      <c r="P110" s="9">
        <f>VLOOKUP(B:B,[3]Sheet3!$A$1:$B$65536,2,0)</f>
        <v>36</v>
      </c>
      <c r="Q110" s="9">
        <f>VLOOKUP(B:B,'[4]SQL Results'!$B$1:$AE$65536,30,0)</f>
        <v>1989</v>
      </c>
      <c r="R110" s="75">
        <f>P110-N110</f>
        <v>-17</v>
      </c>
      <c r="S110" s="75" t="s">
        <v>152</v>
      </c>
      <c r="T110" s="75">
        <f>Q110*0.03</f>
        <v>59.67</v>
      </c>
      <c r="U110" s="75">
        <f>R110*3</f>
        <v>-51</v>
      </c>
      <c r="V110" s="66">
        <v>74</v>
      </c>
      <c r="W110" s="66">
        <v>89</v>
      </c>
      <c r="X110" s="66">
        <f>VLOOKUP(B:B,[5]Sheet1!$A$1:$B$65536,2,0)</f>
        <v>98</v>
      </c>
      <c r="Y110" s="66">
        <f>VLOOKUP(B:B,[5]Sheet1!$A$1:$C$65536,3,0)</f>
        <v>1835.46</v>
      </c>
      <c r="Z110" s="66">
        <f>VLOOKUP(B:B,'[4]SQL Results'!$B$1:$AK$65536,36,0)</f>
        <v>18</v>
      </c>
      <c r="AA110" s="66">
        <f>(X110+Z110/2)-V110</f>
        <v>33</v>
      </c>
      <c r="AB110" s="66" t="s">
        <v>12</v>
      </c>
      <c r="AC110" s="66">
        <f>Y110*0.1</f>
        <v>183.546</v>
      </c>
      <c r="AD110" s="66">
        <f t="shared" si="56"/>
        <v>11</v>
      </c>
      <c r="AE110" s="66">
        <v>15</v>
      </c>
      <c r="AF110" s="66">
        <f>VLOOKUP(B:B,'[4]SQL Results'!$B$1:$AO$65536,40,0)</f>
        <v>282.39</v>
      </c>
      <c r="AG110" s="66">
        <f>VLOOKUP(B:B,'[4]SQL Results'!$B$1:$AP$65536,41,0)</f>
        <v>8</v>
      </c>
      <c r="AH110" s="66">
        <f>VLOOKUP(B:B,'[4]SQL Results'!$B$1:$Q$65536,16,0)</f>
        <v>26</v>
      </c>
      <c r="AI110" s="66">
        <f>(AG110+AH110)-AD110</f>
        <v>23</v>
      </c>
      <c r="AJ110" s="66" t="s">
        <v>12</v>
      </c>
      <c r="AK110" s="66">
        <f>AF110*0.05</f>
        <v>14.1195</v>
      </c>
      <c r="AL110" s="66">
        <v>3</v>
      </c>
      <c r="AM110" s="66">
        <v>4</v>
      </c>
      <c r="AN110" s="66">
        <f>VLOOKUP(B:B,'[4]SQL Results'!$B$1:$V$65536,21,0)</f>
        <v>1</v>
      </c>
      <c r="AO110" s="66">
        <f>AN110-AL110</f>
        <v>-2</v>
      </c>
      <c r="AP110" s="66" t="s">
        <v>152</v>
      </c>
      <c r="AQ110" s="66"/>
      <c r="AR110" s="66">
        <v>1806</v>
      </c>
      <c r="AS110" s="66">
        <v>2167</v>
      </c>
      <c r="AT110" s="66">
        <f>VLOOKUP(B:B,'[4]SQL Results'!$B$1:$F$65536,5,0)</f>
        <v>3271.8</v>
      </c>
      <c r="AU110" s="66">
        <f>AT110-AR110</f>
        <v>1465.8</v>
      </c>
      <c r="AV110" s="66" t="s">
        <v>12</v>
      </c>
      <c r="AW110" s="66">
        <f>AT110*0.07</f>
        <v>229.026</v>
      </c>
      <c r="AX110" s="66">
        <v>42</v>
      </c>
      <c r="AY110" s="66">
        <v>48</v>
      </c>
      <c r="AZ110" s="81">
        <f>VLOOKUP(B:B,'[4]SQL Results'!$B$1:$K$65536,10,0)</f>
        <v>1380.29</v>
      </c>
      <c r="BA110" s="81">
        <f>VLOOKUP(B:B,'[4]SQL Results'!$B$1:$L$65536,11,0)</f>
        <v>54</v>
      </c>
      <c r="BB110" s="81">
        <f>BA110-AX110</f>
        <v>12</v>
      </c>
      <c r="BC110" s="81" t="s">
        <v>12</v>
      </c>
      <c r="BD110" s="81">
        <f>AZ110*0.05</f>
        <v>69.0145</v>
      </c>
      <c r="BE110" s="85">
        <f>ROUND(L110+T110+AC110+AK110+AQ110+AW110+BD110,0)</f>
        <v>562</v>
      </c>
      <c r="BF110" s="85">
        <f>ROUND(M110+U110,0)</f>
        <v>-57</v>
      </c>
    </row>
    <row r="111" s="2" customFormat="1" customHeight="1" spans="1:58">
      <c r="A111" s="61"/>
      <c r="B111" s="35"/>
      <c r="C111" s="35"/>
      <c r="D111" s="35"/>
      <c r="E111" s="35"/>
      <c r="F111" s="33">
        <f>SUM(F4:F110)</f>
        <v>717</v>
      </c>
      <c r="G111" s="33">
        <f>SUM(G4:G110)</f>
        <v>939</v>
      </c>
      <c r="H111" s="33">
        <f t="shared" ref="H111:AM111" si="57">SUM(H4:H110)</f>
        <v>448</v>
      </c>
      <c r="I111" s="33">
        <f t="shared" si="57"/>
        <v>58356.82</v>
      </c>
      <c r="J111" s="33">
        <f t="shared" si="57"/>
        <v>-269</v>
      </c>
      <c r="K111" s="33">
        <f t="shared" si="57"/>
        <v>0</v>
      </c>
      <c r="L111" s="33">
        <f t="shared" si="57"/>
        <v>1684.9243</v>
      </c>
      <c r="M111" s="33">
        <f t="shared" si="57"/>
        <v>-676.833333333333</v>
      </c>
      <c r="N111" s="33">
        <f t="shared" si="57"/>
        <v>9914</v>
      </c>
      <c r="O111" s="33">
        <f t="shared" si="57"/>
        <v>10639</v>
      </c>
      <c r="P111" s="33">
        <f t="shared" si="57"/>
        <v>8376.4</v>
      </c>
      <c r="Q111" s="33">
        <f t="shared" si="57"/>
        <v>464926.66</v>
      </c>
      <c r="R111" s="33">
        <f t="shared" si="57"/>
        <v>-1537.6</v>
      </c>
      <c r="S111" s="33">
        <f t="shared" si="57"/>
        <v>0</v>
      </c>
      <c r="T111" s="33">
        <f t="shared" si="57"/>
        <v>18155.9877</v>
      </c>
      <c r="U111" s="33">
        <f t="shared" si="57"/>
        <v>-7810.2</v>
      </c>
      <c r="V111" s="33">
        <f t="shared" si="57"/>
        <v>13751</v>
      </c>
      <c r="W111" s="33">
        <f t="shared" si="57"/>
        <v>16313</v>
      </c>
      <c r="X111" s="33">
        <f t="shared" si="57"/>
        <v>39772</v>
      </c>
      <c r="Y111" s="33">
        <f t="shared" si="57"/>
        <v>665103.93</v>
      </c>
      <c r="Z111" s="33">
        <f t="shared" si="57"/>
        <v>21511</v>
      </c>
      <c r="AA111" s="33">
        <f t="shared" si="57"/>
        <v>36776.5</v>
      </c>
      <c r="AB111" s="33">
        <f t="shared" si="57"/>
        <v>0</v>
      </c>
      <c r="AC111" s="33">
        <f t="shared" si="57"/>
        <v>63535.2294</v>
      </c>
      <c r="AD111" s="33">
        <f t="shared" si="57"/>
        <v>2550</v>
      </c>
      <c r="AE111" s="33">
        <f t="shared" si="57"/>
        <v>2948</v>
      </c>
      <c r="AF111" s="33">
        <f t="shared" si="57"/>
        <v>33690.15</v>
      </c>
      <c r="AG111" s="33">
        <f t="shared" si="57"/>
        <v>778</v>
      </c>
      <c r="AH111" s="33">
        <f t="shared" si="57"/>
        <v>1208</v>
      </c>
      <c r="AI111" s="33">
        <f t="shared" si="57"/>
        <v>-564</v>
      </c>
      <c r="AJ111" s="33">
        <f t="shared" si="57"/>
        <v>0</v>
      </c>
      <c r="AK111" s="33">
        <f t="shared" si="57"/>
        <v>1193.3131</v>
      </c>
      <c r="AL111" s="33">
        <f t="shared" si="57"/>
        <v>654</v>
      </c>
      <c r="AM111" s="33">
        <f t="shared" si="57"/>
        <v>797</v>
      </c>
      <c r="AN111" s="33">
        <f t="shared" ref="AN111:BF111" si="58">SUM(AN4:AN110)</f>
        <v>572</v>
      </c>
      <c r="AO111" s="33">
        <f t="shared" si="58"/>
        <v>-82</v>
      </c>
      <c r="AP111" s="33">
        <f t="shared" si="58"/>
        <v>0</v>
      </c>
      <c r="AQ111" s="33">
        <f t="shared" si="58"/>
        <v>1785</v>
      </c>
      <c r="AR111" s="33">
        <f t="shared" si="58"/>
        <v>388100</v>
      </c>
      <c r="AS111" s="33">
        <f t="shared" si="58"/>
        <v>437050</v>
      </c>
      <c r="AT111" s="33">
        <f t="shared" si="58"/>
        <v>221298.71</v>
      </c>
      <c r="AU111" s="33">
        <f t="shared" si="58"/>
        <v>-166801.29</v>
      </c>
      <c r="AV111" s="33">
        <f t="shared" si="58"/>
        <v>0</v>
      </c>
      <c r="AW111" s="33">
        <f t="shared" si="58"/>
        <v>9909.8676</v>
      </c>
      <c r="AX111" s="33">
        <f t="shared" si="58"/>
        <v>6012</v>
      </c>
      <c r="AY111" s="33">
        <f t="shared" si="58"/>
        <v>6884</v>
      </c>
      <c r="AZ111" s="33">
        <f t="shared" si="58"/>
        <v>154970.79</v>
      </c>
      <c r="BA111" s="33">
        <f t="shared" si="58"/>
        <v>5767</v>
      </c>
      <c r="BB111" s="33">
        <f t="shared" si="58"/>
        <v>-245</v>
      </c>
      <c r="BC111" s="33">
        <f t="shared" si="58"/>
        <v>0</v>
      </c>
      <c r="BD111" s="33">
        <f t="shared" si="58"/>
        <v>6049.3256</v>
      </c>
      <c r="BE111" s="33">
        <f t="shared" si="58"/>
        <v>102310</v>
      </c>
      <c r="BF111" s="33">
        <f t="shared" si="58"/>
        <v>-8487</v>
      </c>
    </row>
    <row r="112" customHeight="1" spans="6:13">
      <c r="F112" s="86"/>
      <c r="G112" s="86"/>
      <c r="H112" s="86"/>
      <c r="I112" s="86"/>
      <c r="J112" s="86"/>
      <c r="K112" s="86"/>
      <c r="L112" s="86"/>
      <c r="M112" s="86"/>
    </row>
    <row r="113" customHeight="1" spans="16:19">
      <c r="P113"/>
      <c r="Q113"/>
      <c r="R113" s="2"/>
      <c r="S113" s="2">
        <f>R113*7</f>
        <v>0</v>
      </c>
    </row>
  </sheetData>
  <autoFilter ref="A3:BF111">
    <extLst/>
  </autoFilter>
  <mergeCells count="8">
    <mergeCell ref="A1:BF1"/>
    <mergeCell ref="F2:M2"/>
    <mergeCell ref="N2:U2"/>
    <mergeCell ref="V2:AC2"/>
    <mergeCell ref="AD2:AK2"/>
    <mergeCell ref="AL2:AQ2"/>
    <mergeCell ref="AR2:AW2"/>
    <mergeCell ref="AX2:BD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E22"/>
  <sheetViews>
    <sheetView workbookViewId="0">
      <selection activeCell="J17" sqref="J17:J19"/>
    </sheetView>
  </sheetViews>
  <sheetFormatPr defaultColWidth="9" defaultRowHeight="21" customHeight="1"/>
  <cols>
    <col min="1" max="2" width="9" style="3"/>
    <col min="3" max="3" width="11.625" style="3" customWidth="1"/>
    <col min="4" max="4" width="18.75" style="3" customWidth="1"/>
    <col min="5" max="8" width="11.875" style="3" customWidth="1"/>
    <col min="9" max="9" width="7.375" style="3" customWidth="1"/>
    <col min="10" max="12" width="8.375" style="3" customWidth="1"/>
    <col min="13" max="13" width="17.5" style="1" customWidth="1"/>
    <col min="14" max="16" width="11.875" style="3" hidden="1" customWidth="1"/>
    <col min="17" max="17" width="11.875" style="3" customWidth="1"/>
    <col min="18" max="16333" width="9" style="3"/>
    <col min="16334" max="16381" width="9" style="24"/>
  </cols>
  <sheetData>
    <row r="1" ht="33" customHeight="1" spans="1:17">
      <c r="A1" s="8" t="s">
        <v>107</v>
      </c>
      <c r="B1" s="8"/>
      <c r="C1" s="8"/>
      <c r="D1" s="8"/>
      <c r="E1" s="8"/>
      <c r="F1" s="8"/>
      <c r="G1" s="11" t="s">
        <v>108</v>
      </c>
      <c r="H1" s="11"/>
      <c r="I1" s="11"/>
      <c r="J1" s="9"/>
      <c r="K1" s="9"/>
      <c r="L1" s="9"/>
      <c r="M1" s="11"/>
      <c r="N1" s="9"/>
      <c r="O1" s="9"/>
      <c r="P1" s="9"/>
      <c r="Q1" s="9"/>
    </row>
    <row r="2" s="22" customFormat="1" customHeight="1" spans="1:16333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28" t="s">
        <v>11</v>
      </c>
      <c r="H2" s="28" t="s">
        <v>12</v>
      </c>
      <c r="I2" s="28" t="s">
        <v>109</v>
      </c>
      <c r="J2" s="28" t="s">
        <v>11</v>
      </c>
      <c r="K2" s="28" t="s">
        <v>12</v>
      </c>
      <c r="L2" s="28" t="s">
        <v>13</v>
      </c>
      <c r="M2" s="28" t="s">
        <v>14</v>
      </c>
      <c r="N2" s="28" t="s">
        <v>15</v>
      </c>
      <c r="O2" s="28"/>
      <c r="P2" s="28"/>
      <c r="Q2" s="28" t="s">
        <v>110</v>
      </c>
      <c r="R2" s="53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</row>
    <row r="3" ht="28" customHeight="1" spans="1:17">
      <c r="A3" s="12">
        <v>1</v>
      </c>
      <c r="B3" s="18" t="s">
        <v>59</v>
      </c>
      <c r="C3" s="17">
        <v>63764</v>
      </c>
      <c r="D3" s="17" t="s">
        <v>70</v>
      </c>
      <c r="E3" s="17" t="s">
        <v>71</v>
      </c>
      <c r="F3" s="17" t="s">
        <v>72</v>
      </c>
      <c r="G3" s="29">
        <v>724</v>
      </c>
      <c r="H3" s="30">
        <v>948</v>
      </c>
      <c r="I3" s="30" t="s">
        <v>111</v>
      </c>
      <c r="J3" s="31">
        <v>0.03</v>
      </c>
      <c r="K3" s="31">
        <v>0.04</v>
      </c>
      <c r="L3" s="31">
        <v>0.02</v>
      </c>
      <c r="M3" s="32" t="s">
        <v>112</v>
      </c>
      <c r="N3" s="9"/>
      <c r="O3" s="9">
        <f>VLOOKUP(C:C,[2]Sheet1!$A$1:$B$65536,2,0)</f>
        <v>496</v>
      </c>
      <c r="P3" s="9">
        <f>VLOOKUP(C:C,[2]Sheet1!$A$1:$C$65536,3,0)</f>
        <v>64072.03</v>
      </c>
      <c r="Q3" s="9" t="s">
        <v>113</v>
      </c>
    </row>
    <row r="4" customHeight="1" spans="1:17">
      <c r="A4" s="12">
        <v>2</v>
      </c>
      <c r="B4" s="12" t="s">
        <v>73</v>
      </c>
      <c r="C4" s="19">
        <v>39103</v>
      </c>
      <c r="D4" s="19" t="s">
        <v>74</v>
      </c>
      <c r="E4" s="19" t="s">
        <v>75</v>
      </c>
      <c r="F4" s="12" t="s">
        <v>76</v>
      </c>
      <c r="G4" s="33">
        <v>10000</v>
      </c>
      <c r="H4" s="9">
        <v>10731</v>
      </c>
      <c r="I4" s="45" t="s">
        <v>111</v>
      </c>
      <c r="J4" s="31">
        <v>0.04</v>
      </c>
      <c r="K4" s="31">
        <v>0.05</v>
      </c>
      <c r="L4" s="31">
        <v>0.03</v>
      </c>
      <c r="M4" s="32" t="s">
        <v>114</v>
      </c>
      <c r="N4" s="9"/>
      <c r="O4" s="9">
        <f>VLOOKUP(C:C,[2]Sheet1!$A$1:$B$65536,2,0)</f>
        <v>4906</v>
      </c>
      <c r="P4" s="9">
        <f>VLOOKUP(C:C,[2]Sheet1!$A$1:$C$65536,3,0)</f>
        <v>280431.81</v>
      </c>
      <c r="Q4" s="9" t="s">
        <v>113</v>
      </c>
    </row>
    <row r="5" customHeight="1" spans="1:17">
      <c r="A5" s="12"/>
      <c r="B5" s="12"/>
      <c r="C5" s="19">
        <v>174232</v>
      </c>
      <c r="D5" s="20" t="s">
        <v>74</v>
      </c>
      <c r="E5" s="19" t="s">
        <v>79</v>
      </c>
      <c r="F5" s="12" t="s">
        <v>76</v>
      </c>
      <c r="G5" s="33"/>
      <c r="H5" s="9"/>
      <c r="I5" s="47"/>
      <c r="J5" s="9"/>
      <c r="K5" s="9"/>
      <c r="L5" s="9"/>
      <c r="M5" s="32"/>
      <c r="N5" s="9"/>
      <c r="O5" s="9">
        <f>VLOOKUP(C:C,[2]Sheet1!$A$1:$B$65536,2,0)</f>
        <v>2702</v>
      </c>
      <c r="P5" s="9">
        <f>VLOOKUP(C:C,[2]Sheet1!$A$1:$C$65536,3,0)</f>
        <v>297685.48</v>
      </c>
      <c r="Q5" s="9" t="s">
        <v>113</v>
      </c>
    </row>
    <row r="6" customHeight="1" spans="1:17">
      <c r="A6" s="12">
        <v>3</v>
      </c>
      <c r="B6" s="17" t="s">
        <v>22</v>
      </c>
      <c r="C6" s="14">
        <v>1846</v>
      </c>
      <c r="D6" s="17" t="s">
        <v>24</v>
      </c>
      <c r="E6" s="17" t="s">
        <v>25</v>
      </c>
      <c r="F6" s="17" t="s">
        <v>26</v>
      </c>
      <c r="G6" s="33">
        <v>13858</v>
      </c>
      <c r="H6" s="33">
        <v>16441</v>
      </c>
      <c r="I6" s="48" t="s">
        <v>111</v>
      </c>
      <c r="J6" s="31" t="s">
        <v>115</v>
      </c>
      <c r="K6" s="31"/>
      <c r="L6" s="31"/>
      <c r="M6" s="11" t="s">
        <v>57</v>
      </c>
      <c r="N6" s="9"/>
      <c r="O6" s="9">
        <f>VLOOKUP(C:C,[2]Sheet1!$A$1:$B$65536,2,0)</f>
        <v>11613</v>
      </c>
      <c r="P6" s="9">
        <f>VLOOKUP(C:C,[2]Sheet1!$A$1:$C$65536,3,0)</f>
        <v>90675.3799999995</v>
      </c>
      <c r="Q6" s="9" t="s">
        <v>116</v>
      </c>
    </row>
    <row r="7" customHeight="1" spans="1:17">
      <c r="A7" s="12"/>
      <c r="B7" s="17"/>
      <c r="C7" s="17">
        <v>47683</v>
      </c>
      <c r="D7" s="17" t="s">
        <v>24</v>
      </c>
      <c r="E7" s="17" t="s">
        <v>31</v>
      </c>
      <c r="F7" s="17" t="s">
        <v>26</v>
      </c>
      <c r="G7" s="33"/>
      <c r="H7" s="33"/>
      <c r="I7" s="49"/>
      <c r="J7" s="31">
        <v>0.07</v>
      </c>
      <c r="K7" s="31">
        <v>0.1</v>
      </c>
      <c r="L7" s="31">
        <v>0.05</v>
      </c>
      <c r="M7" s="11"/>
      <c r="N7" s="9"/>
      <c r="O7" s="9">
        <f>VLOOKUP(C:C,[2]Sheet1!$A$1:$B$65536,2,0)</f>
        <v>20151.68</v>
      </c>
      <c r="P7" s="9">
        <f>VLOOKUP(C:C,[2]Sheet1!$A$1:$C$65536,3,0)</f>
        <v>347243.879999958</v>
      </c>
      <c r="Q7" s="9" t="s">
        <v>116</v>
      </c>
    </row>
    <row r="8" customHeight="1" spans="1:17">
      <c r="A8" s="12">
        <v>4</v>
      </c>
      <c r="B8" s="17" t="s">
        <v>32</v>
      </c>
      <c r="C8" s="17">
        <v>118013</v>
      </c>
      <c r="D8" s="17" t="s">
        <v>33</v>
      </c>
      <c r="E8" s="17" t="s">
        <v>34</v>
      </c>
      <c r="F8" s="17" t="s">
        <v>35</v>
      </c>
      <c r="G8" s="11">
        <v>2566</v>
      </c>
      <c r="H8" s="9">
        <v>2968</v>
      </c>
      <c r="I8" s="45" t="s">
        <v>111</v>
      </c>
      <c r="J8" s="34" t="s">
        <v>117</v>
      </c>
      <c r="K8" s="34"/>
      <c r="L8" s="34"/>
      <c r="M8" s="11" t="s">
        <v>57</v>
      </c>
      <c r="N8" s="9" t="s">
        <v>45</v>
      </c>
      <c r="O8" s="9">
        <f>VLOOKUP(C:C,[2]Sheet1!$A$1:$B$65536,2,0)</f>
        <v>337</v>
      </c>
      <c r="P8" s="9">
        <f>VLOOKUP(C:C,[2]Sheet1!$A$1:$C$65536,3,0)</f>
        <v>9392.4</v>
      </c>
      <c r="Q8" s="9" t="s">
        <v>116</v>
      </c>
    </row>
    <row r="9" customHeight="1" spans="1:17">
      <c r="A9" s="12"/>
      <c r="B9" s="17"/>
      <c r="C9" s="17">
        <v>134798</v>
      </c>
      <c r="D9" s="17" t="s">
        <v>42</v>
      </c>
      <c r="E9" s="17" t="s">
        <v>43</v>
      </c>
      <c r="F9" s="17" t="s">
        <v>44</v>
      </c>
      <c r="G9" s="11"/>
      <c r="H9" s="9"/>
      <c r="I9" s="46"/>
      <c r="J9" s="31">
        <v>0.04</v>
      </c>
      <c r="K9" s="31">
        <v>0.05</v>
      </c>
      <c r="L9" s="31" t="s">
        <v>118</v>
      </c>
      <c r="M9" s="11"/>
      <c r="N9" s="9"/>
      <c r="O9" s="9">
        <f>VLOOKUP(C:C,[2]Sheet1!$A$1:$B$65536,2,0)</f>
        <v>645</v>
      </c>
      <c r="P9" s="9">
        <f>VLOOKUP(C:C,[2]Sheet1!$A$1:$C$65536,3,0)</f>
        <v>23756.71</v>
      </c>
      <c r="Q9" s="9" t="s">
        <v>116</v>
      </c>
    </row>
    <row r="10" customHeight="1" spans="1:17">
      <c r="A10" s="12"/>
      <c r="B10" s="17"/>
      <c r="C10" s="17">
        <v>175429</v>
      </c>
      <c r="D10" s="17" t="s">
        <v>46</v>
      </c>
      <c r="E10" s="17" t="s">
        <v>47</v>
      </c>
      <c r="F10" s="17" t="s">
        <v>48</v>
      </c>
      <c r="G10" s="11"/>
      <c r="H10" s="9"/>
      <c r="I10" s="47"/>
      <c r="J10" s="31"/>
      <c r="K10" s="31"/>
      <c r="L10" s="31"/>
      <c r="M10" s="11"/>
      <c r="N10" s="9"/>
      <c r="O10" s="9">
        <f>VLOOKUP(C:C,[2]Sheet1!$A$1:$B$65536,2,0)</f>
        <v>93</v>
      </c>
      <c r="P10" s="9">
        <f>VLOOKUP(C:C,[2]Sheet1!$A$1:$C$65536,3,0)</f>
        <v>5694.75</v>
      </c>
      <c r="Q10" s="9" t="s">
        <v>116</v>
      </c>
    </row>
    <row r="11" ht="54" customHeight="1" spans="1:17">
      <c r="A11" s="12">
        <v>5</v>
      </c>
      <c r="B11" s="17" t="s">
        <v>49</v>
      </c>
      <c r="C11" s="17">
        <v>165176</v>
      </c>
      <c r="D11" s="17" t="s">
        <v>50</v>
      </c>
      <c r="E11" s="17" t="s">
        <v>51</v>
      </c>
      <c r="F11" s="17" t="s">
        <v>52</v>
      </c>
      <c r="G11" s="30">
        <v>660</v>
      </c>
      <c r="H11" s="30">
        <v>804</v>
      </c>
      <c r="I11" s="30" t="s">
        <v>111</v>
      </c>
      <c r="J11" s="34" t="s">
        <v>119</v>
      </c>
      <c r="K11" s="34" t="s">
        <v>56</v>
      </c>
      <c r="L11" s="34" t="s">
        <v>119</v>
      </c>
      <c r="M11" s="34" t="s">
        <v>57</v>
      </c>
      <c r="N11" s="9" t="s">
        <v>58</v>
      </c>
      <c r="O11" s="9">
        <f>VLOOKUP(C:C,[2]Sheet1!$A$1:$B$65536,2,0)</f>
        <v>401</v>
      </c>
      <c r="P11" s="9">
        <f>VLOOKUP(C:C,[2]Sheet1!$A$1:$C$65536,3,0)</f>
        <v>78408.94</v>
      </c>
      <c r="Q11" s="9" t="s">
        <v>116</v>
      </c>
    </row>
    <row r="12" customHeight="1" spans="1:17">
      <c r="A12" s="12">
        <v>6</v>
      </c>
      <c r="B12" s="18" t="s">
        <v>80</v>
      </c>
      <c r="C12" s="19">
        <v>164949</v>
      </c>
      <c r="D12" s="19" t="s">
        <v>81</v>
      </c>
      <c r="E12" s="20" t="s">
        <v>82</v>
      </c>
      <c r="F12" s="18" t="s">
        <v>83</v>
      </c>
      <c r="G12" s="35">
        <v>392106</v>
      </c>
      <c r="H12" s="35">
        <v>441490</v>
      </c>
      <c r="I12" s="50" t="s">
        <v>120</v>
      </c>
      <c r="J12" s="31">
        <v>0.05</v>
      </c>
      <c r="K12" s="31">
        <v>0.07</v>
      </c>
      <c r="L12" s="31">
        <v>0.04</v>
      </c>
      <c r="M12" s="34" t="s">
        <v>57</v>
      </c>
      <c r="N12" s="9"/>
      <c r="O12" s="9">
        <f>VLOOKUP(C:C,[2]Sheet1!$A$1:$B$65536,2,0)</f>
        <v>232</v>
      </c>
      <c r="P12" s="9">
        <f>VLOOKUP(C:C,[2]Sheet1!$A$1:$C$65536,3,0)</f>
        <v>28975.69</v>
      </c>
      <c r="Q12" s="9" t="s">
        <v>116</v>
      </c>
    </row>
    <row r="13" customHeight="1" spans="1:17">
      <c r="A13" s="12"/>
      <c r="B13" s="18"/>
      <c r="C13" s="19">
        <v>75138</v>
      </c>
      <c r="D13" s="19" t="s">
        <v>81</v>
      </c>
      <c r="E13" s="19" t="s">
        <v>87</v>
      </c>
      <c r="F13" s="18" t="s">
        <v>83</v>
      </c>
      <c r="G13" s="35"/>
      <c r="H13" s="35"/>
      <c r="I13" s="51"/>
      <c r="J13" s="31"/>
      <c r="K13" s="31"/>
      <c r="L13" s="31"/>
      <c r="M13" s="11"/>
      <c r="N13" s="9"/>
      <c r="O13" s="9">
        <f>VLOOKUP(C:C,[2]Sheet1!$A$1:$B$65536,2,0)</f>
        <v>57</v>
      </c>
      <c r="P13" s="9">
        <f>VLOOKUP(C:C,[2]Sheet1!$A$1:$C$65536,3,0)</f>
        <v>4041.53</v>
      </c>
      <c r="Q13" s="9" t="s">
        <v>116</v>
      </c>
    </row>
    <row r="14" customHeight="1" spans="1:17">
      <c r="A14" s="12"/>
      <c r="B14" s="18"/>
      <c r="C14" s="19">
        <v>84174</v>
      </c>
      <c r="D14" s="19" t="s">
        <v>88</v>
      </c>
      <c r="E14" s="19" t="s">
        <v>89</v>
      </c>
      <c r="F14" s="18" t="s">
        <v>90</v>
      </c>
      <c r="G14" s="35"/>
      <c r="H14" s="35"/>
      <c r="I14" s="51"/>
      <c r="J14" s="31"/>
      <c r="K14" s="31"/>
      <c r="L14" s="31"/>
      <c r="M14" s="11"/>
      <c r="N14" s="9"/>
      <c r="O14" s="9">
        <f>VLOOKUP(C:C,[2]Sheet1!$A$1:$B$65536,2,0)</f>
        <v>2116</v>
      </c>
      <c r="P14" s="9">
        <f>VLOOKUP(C:C,[2]Sheet1!$A$1:$C$65536,3,0)</f>
        <v>64734.1800000001</v>
      </c>
      <c r="Q14" s="9" t="s">
        <v>116</v>
      </c>
    </row>
    <row r="15" customHeight="1" spans="1:17">
      <c r="A15" s="12"/>
      <c r="B15" s="18"/>
      <c r="C15" s="19">
        <v>166880</v>
      </c>
      <c r="D15" s="19" t="s">
        <v>91</v>
      </c>
      <c r="E15" s="19" t="s">
        <v>92</v>
      </c>
      <c r="F15" s="12" t="s">
        <v>93</v>
      </c>
      <c r="G15" s="35"/>
      <c r="H15" s="35"/>
      <c r="I15" s="51"/>
      <c r="J15" s="31"/>
      <c r="K15" s="31"/>
      <c r="L15" s="31"/>
      <c r="M15" s="11"/>
      <c r="N15" s="9"/>
      <c r="O15" s="9">
        <f>VLOOKUP(C:C,[2]Sheet1!$A$1:$B$65536,2,0)</f>
        <v>265</v>
      </c>
      <c r="P15" s="9">
        <f>VLOOKUP(C:C,[2]Sheet1!$A$1:$C$65536,3,0)</f>
        <v>42809.18</v>
      </c>
      <c r="Q15" s="9" t="s">
        <v>116</v>
      </c>
    </row>
    <row r="16" customHeight="1" spans="1:17">
      <c r="A16" s="12"/>
      <c r="B16" s="18"/>
      <c r="C16" s="19">
        <v>21580</v>
      </c>
      <c r="D16" s="19" t="s">
        <v>94</v>
      </c>
      <c r="E16" s="19" t="s">
        <v>95</v>
      </c>
      <c r="F16" s="12" t="s">
        <v>96</v>
      </c>
      <c r="G16" s="35"/>
      <c r="H16" s="35"/>
      <c r="I16" s="52"/>
      <c r="J16" s="31"/>
      <c r="K16" s="31"/>
      <c r="L16" s="31"/>
      <c r="M16" s="11"/>
      <c r="N16" s="9"/>
      <c r="O16" s="9">
        <f>VLOOKUP(C:C,[2]Sheet1!$A$1:$B$65536,2,0)</f>
        <v>1740</v>
      </c>
      <c r="P16" s="9">
        <f>VLOOKUP(C:C,[2]Sheet1!$A$1:$C$65536,3,0)</f>
        <v>128343.85</v>
      </c>
      <c r="Q16" s="9" t="s">
        <v>116</v>
      </c>
    </row>
    <row r="17" customHeight="1" spans="1:18">
      <c r="A17" s="17">
        <v>7</v>
      </c>
      <c r="B17" s="17" t="s">
        <v>97</v>
      </c>
      <c r="C17" s="17">
        <v>171872</v>
      </c>
      <c r="D17" s="17" t="s">
        <v>98</v>
      </c>
      <c r="E17" s="17" t="s">
        <v>99</v>
      </c>
      <c r="F17" s="17" t="s">
        <v>100</v>
      </c>
      <c r="G17" s="9">
        <v>6050</v>
      </c>
      <c r="H17" s="9">
        <v>6930</v>
      </c>
      <c r="I17" s="45" t="s">
        <v>111</v>
      </c>
      <c r="J17" s="31">
        <v>0.04</v>
      </c>
      <c r="K17" s="31">
        <v>0.05</v>
      </c>
      <c r="L17" s="31">
        <v>0.03</v>
      </c>
      <c r="M17" s="11" t="s">
        <v>57</v>
      </c>
      <c r="N17" s="9"/>
      <c r="O17" s="9">
        <f>VLOOKUP(C:C,[2]Sheet1!$A$1:$B$65536,2,0)</f>
        <v>943</v>
      </c>
      <c r="P17" s="9">
        <f>VLOOKUP(C:C,[2]Sheet1!$A$1:$C$65536,3,0)</f>
        <v>23525.5100000001</v>
      </c>
      <c r="Q17" s="9" t="s">
        <v>116</v>
      </c>
      <c r="R17" s="21"/>
    </row>
    <row r="18" customHeight="1" spans="1:18">
      <c r="A18" s="17"/>
      <c r="B18" s="17"/>
      <c r="C18" s="17">
        <v>104690</v>
      </c>
      <c r="D18" s="17" t="s">
        <v>121</v>
      </c>
      <c r="E18" s="17" t="s">
        <v>122</v>
      </c>
      <c r="F18" s="17" t="s">
        <v>93</v>
      </c>
      <c r="G18" s="9"/>
      <c r="H18" s="9"/>
      <c r="I18" s="46"/>
      <c r="J18" s="31"/>
      <c r="K18" s="31"/>
      <c r="L18" s="31"/>
      <c r="M18" s="11"/>
      <c r="N18" s="9"/>
      <c r="O18" s="9">
        <v>2131</v>
      </c>
      <c r="P18" s="9">
        <v>58260</v>
      </c>
      <c r="Q18" s="9" t="s">
        <v>116</v>
      </c>
      <c r="R18" s="21"/>
    </row>
    <row r="19" customHeight="1" spans="1:17">
      <c r="A19" s="17"/>
      <c r="B19" s="17"/>
      <c r="C19" s="17">
        <v>136714</v>
      </c>
      <c r="D19" s="17" t="s">
        <v>103</v>
      </c>
      <c r="E19" s="17" t="s">
        <v>104</v>
      </c>
      <c r="F19" s="17" t="s">
        <v>105</v>
      </c>
      <c r="G19" s="9"/>
      <c r="H19" s="9"/>
      <c r="I19" s="47"/>
      <c r="J19" s="9"/>
      <c r="K19" s="9"/>
      <c r="L19" s="9"/>
      <c r="M19" s="11"/>
      <c r="N19" s="9"/>
      <c r="O19" s="9">
        <f>VLOOKUP(C:C,[2]Sheet1!$A$1:$B$65536,2,0)</f>
        <v>2611</v>
      </c>
      <c r="P19" s="9">
        <f>VLOOKUP(C:C,[2]Sheet1!$A$1:$C$65536,3,0)</f>
        <v>72839.0900000019</v>
      </c>
      <c r="Q19" s="9" t="s">
        <v>116</v>
      </c>
    </row>
    <row r="20" ht="36" customHeight="1" spans="1:17">
      <c r="A20" s="45">
        <v>8</v>
      </c>
      <c r="B20" s="45"/>
      <c r="C20" s="25">
        <v>148955</v>
      </c>
      <c r="D20" s="25" t="s">
        <v>60</v>
      </c>
      <c r="E20" s="26" t="s">
        <v>61</v>
      </c>
      <c r="F20" s="26" t="s">
        <v>62</v>
      </c>
      <c r="G20" s="11" t="s">
        <v>123</v>
      </c>
      <c r="H20" s="11"/>
      <c r="I20" s="11"/>
      <c r="J20" s="11"/>
      <c r="K20" s="11"/>
      <c r="L20" s="11"/>
      <c r="M20" s="38" t="s">
        <v>124</v>
      </c>
      <c r="N20" s="39"/>
      <c r="O20" s="39"/>
      <c r="P20" s="39"/>
      <c r="Q20" s="9" t="s">
        <v>113</v>
      </c>
    </row>
    <row r="21" ht="36" customHeight="1" spans="1:17">
      <c r="A21" s="46"/>
      <c r="B21" s="46"/>
      <c r="C21" s="25">
        <v>1454</v>
      </c>
      <c r="D21" s="25" t="s">
        <v>67</v>
      </c>
      <c r="E21" s="26" t="s">
        <v>125</v>
      </c>
      <c r="F21" s="27" t="s">
        <v>126</v>
      </c>
      <c r="G21" s="11"/>
      <c r="H21" s="11"/>
      <c r="I21" s="11"/>
      <c r="J21" s="11"/>
      <c r="K21" s="11"/>
      <c r="L21" s="11"/>
      <c r="M21" s="38"/>
      <c r="N21" s="39"/>
      <c r="O21" s="39"/>
      <c r="P21" s="39"/>
      <c r="Q21" s="9" t="s">
        <v>113</v>
      </c>
    </row>
    <row r="22" ht="38" customHeight="1" spans="1:17">
      <c r="A22" s="47"/>
      <c r="B22" s="47"/>
      <c r="C22" s="9">
        <v>119652</v>
      </c>
      <c r="D22" s="25" t="s">
        <v>127</v>
      </c>
      <c r="E22" s="26" t="s">
        <v>128</v>
      </c>
      <c r="F22" s="25" t="s">
        <v>129</v>
      </c>
      <c r="G22" s="11"/>
      <c r="H22" s="11"/>
      <c r="I22" s="11"/>
      <c r="J22" s="11"/>
      <c r="K22" s="11"/>
      <c r="L22" s="11"/>
      <c r="M22" s="38"/>
      <c r="N22" s="39"/>
      <c r="O22" s="39"/>
      <c r="P22" s="39"/>
      <c r="Q22" s="9" t="s">
        <v>113</v>
      </c>
    </row>
  </sheetData>
  <mergeCells count="50">
    <mergeCell ref="A1:E1"/>
    <mergeCell ref="G1:H1"/>
    <mergeCell ref="J6:L6"/>
    <mergeCell ref="J8:L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G4:G5"/>
    <mergeCell ref="G6:G7"/>
    <mergeCell ref="G8:G10"/>
    <mergeCell ref="G12:G16"/>
    <mergeCell ref="G17:G19"/>
    <mergeCell ref="H4:H5"/>
    <mergeCell ref="H6:H7"/>
    <mergeCell ref="H8:H10"/>
    <mergeCell ref="H12:H16"/>
    <mergeCell ref="H17:H19"/>
    <mergeCell ref="I4:I5"/>
    <mergeCell ref="I6:I7"/>
    <mergeCell ref="I8:I10"/>
    <mergeCell ref="I12:I16"/>
    <mergeCell ref="I17:I19"/>
    <mergeCell ref="J4:J5"/>
    <mergeCell ref="J9:J10"/>
    <mergeCell ref="J12:J16"/>
    <mergeCell ref="J17:J19"/>
    <mergeCell ref="K4:K5"/>
    <mergeCell ref="K9:K10"/>
    <mergeCell ref="K12:K16"/>
    <mergeCell ref="K17:K19"/>
    <mergeCell ref="L4:L5"/>
    <mergeCell ref="L9:L10"/>
    <mergeCell ref="L12:L16"/>
    <mergeCell ref="L17:L19"/>
    <mergeCell ref="M4:M5"/>
    <mergeCell ref="M6:M7"/>
    <mergeCell ref="M8:M10"/>
    <mergeCell ref="M12:M16"/>
    <mergeCell ref="M17:M19"/>
    <mergeCell ref="M20:M22"/>
    <mergeCell ref="G20:L22"/>
  </mergeCells>
  <pageMargins left="0.984027777777778" right="0.75" top="0.275" bottom="0.118055555555556" header="0.118055555555556" footer="0.0777777777777778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G22"/>
  <sheetViews>
    <sheetView workbookViewId="0">
      <selection activeCell="AA19" sqref="AA19"/>
    </sheetView>
  </sheetViews>
  <sheetFormatPr defaultColWidth="9" defaultRowHeight="21" customHeight="1"/>
  <cols>
    <col min="1" max="1" width="5.5" style="3" customWidth="1"/>
    <col min="2" max="2" width="9" style="3"/>
    <col min="3" max="3" width="11.625" style="3" customWidth="1"/>
    <col min="4" max="5" width="11.625" style="3" hidden="1" customWidth="1"/>
    <col min="6" max="6" width="18.75" style="3" customWidth="1"/>
    <col min="7" max="8" width="11.875" style="3" hidden="1" customWidth="1"/>
    <col min="9" max="9" width="10.625" style="23" customWidth="1"/>
    <col min="10" max="10" width="10.625" style="3" customWidth="1"/>
    <col min="11" max="11" width="7.375" style="3" customWidth="1"/>
    <col min="12" max="14" width="8.375" style="3" hidden="1" customWidth="1"/>
    <col min="15" max="15" width="17.5" style="1" hidden="1" customWidth="1"/>
    <col min="16" max="19" width="11.875" style="3" hidden="1" customWidth="1"/>
    <col min="20" max="20" width="9" style="23"/>
    <col min="21" max="21" width="10.375" style="23"/>
    <col min="22" max="26" width="9.75" style="23" customWidth="1"/>
    <col min="27" max="16335" width="9" style="3"/>
    <col min="16336" max="16383" width="9" style="24"/>
  </cols>
  <sheetData>
    <row r="1" ht="33" customHeight="1" spans="1:26">
      <c r="A1" s="8" t="s">
        <v>107</v>
      </c>
      <c r="B1" s="8"/>
      <c r="C1" s="8"/>
      <c r="D1" s="8"/>
      <c r="E1" s="8"/>
      <c r="F1" s="8"/>
      <c r="G1" s="8"/>
      <c r="H1" s="8"/>
      <c r="I1" s="11" t="s">
        <v>108</v>
      </c>
      <c r="J1" s="11"/>
      <c r="K1" s="11"/>
      <c r="L1" s="9"/>
      <c r="M1" s="9"/>
      <c r="N1" s="9"/>
      <c r="O1" s="11"/>
      <c r="P1" s="9"/>
      <c r="Q1" s="9"/>
      <c r="R1" s="9"/>
      <c r="S1" s="9"/>
      <c r="T1" s="41">
        <v>43617</v>
      </c>
      <c r="U1" s="9"/>
      <c r="V1" s="9"/>
      <c r="W1" s="41">
        <v>43252</v>
      </c>
      <c r="X1" s="9"/>
      <c r="Y1" s="9" t="s">
        <v>273</v>
      </c>
      <c r="Z1" s="9"/>
    </row>
    <row r="2" s="22" customFormat="1" customHeight="1" spans="1:16335">
      <c r="A2" s="10" t="s">
        <v>2</v>
      </c>
      <c r="B2" s="10" t="s">
        <v>3</v>
      </c>
      <c r="C2" s="10" t="s">
        <v>4</v>
      </c>
      <c r="D2" s="10"/>
      <c r="E2" s="10"/>
      <c r="F2" s="10" t="s">
        <v>5</v>
      </c>
      <c r="G2" s="10" t="s">
        <v>6</v>
      </c>
      <c r="H2" s="10" t="s">
        <v>7</v>
      </c>
      <c r="I2" s="28" t="s">
        <v>11</v>
      </c>
      <c r="J2" s="28" t="s">
        <v>12</v>
      </c>
      <c r="K2" s="28" t="s">
        <v>109</v>
      </c>
      <c r="L2" s="28" t="s">
        <v>11</v>
      </c>
      <c r="M2" s="28" t="s">
        <v>12</v>
      </c>
      <c r="N2" s="28" t="s">
        <v>13</v>
      </c>
      <c r="O2" s="28" t="s">
        <v>14</v>
      </c>
      <c r="P2" s="28" t="s">
        <v>15</v>
      </c>
      <c r="Q2" s="28"/>
      <c r="R2" s="28"/>
      <c r="S2" s="28" t="s">
        <v>110</v>
      </c>
      <c r="T2" s="28" t="s">
        <v>137</v>
      </c>
      <c r="U2" s="17" t="s">
        <v>138</v>
      </c>
      <c r="V2" s="17" t="s">
        <v>274</v>
      </c>
      <c r="W2" s="28" t="s">
        <v>137</v>
      </c>
      <c r="X2" s="17" t="s">
        <v>138</v>
      </c>
      <c r="Y2" s="17" t="s">
        <v>275</v>
      </c>
      <c r="Z2" s="17" t="s">
        <v>276</v>
      </c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</row>
    <row r="3" ht="28" customHeight="1" spans="1:26">
      <c r="A3" s="12">
        <v>1</v>
      </c>
      <c r="B3" s="18" t="s">
        <v>59</v>
      </c>
      <c r="C3" s="17">
        <v>63764</v>
      </c>
      <c r="D3" s="17" t="s">
        <v>23</v>
      </c>
      <c r="E3" s="17" t="str">
        <f>C3&amp;D3</f>
        <v>63764,</v>
      </c>
      <c r="F3" s="17" t="s">
        <v>70</v>
      </c>
      <c r="G3" s="17" t="s">
        <v>71</v>
      </c>
      <c r="H3" s="17" t="s">
        <v>72</v>
      </c>
      <c r="I3" s="29">
        <v>724</v>
      </c>
      <c r="J3" s="30">
        <v>948</v>
      </c>
      <c r="K3" s="30" t="s">
        <v>111</v>
      </c>
      <c r="L3" s="31">
        <v>0.03</v>
      </c>
      <c r="M3" s="31">
        <v>0.04</v>
      </c>
      <c r="N3" s="31">
        <v>0.02</v>
      </c>
      <c r="O3" s="32" t="s">
        <v>112</v>
      </c>
      <c r="P3" s="9"/>
      <c r="Q3" s="9">
        <f>VLOOKUP(C:C,[2]Sheet1!$A$1:$B$65536,2,0)</f>
        <v>496</v>
      </c>
      <c r="R3" s="9">
        <f>VLOOKUP(C:C,[2]Sheet1!$A$1:$C$65536,3,0)</f>
        <v>64072.03</v>
      </c>
      <c r="S3" s="9" t="s">
        <v>113</v>
      </c>
      <c r="T3" s="9">
        <v>448</v>
      </c>
      <c r="U3" s="9">
        <v>58356.82</v>
      </c>
      <c r="V3" s="42">
        <f>T3/I3</f>
        <v>0.61878453038674</v>
      </c>
      <c r="W3" s="9">
        <v>267</v>
      </c>
      <c r="X3" s="9">
        <v>34956.5</v>
      </c>
      <c r="Y3" s="42">
        <f>(T3-W3)/W3</f>
        <v>0.677902621722846</v>
      </c>
      <c r="Z3" s="42">
        <f>(U3-X3)/X3</f>
        <v>0.669412555604823</v>
      </c>
    </row>
    <row r="4" customHeight="1" spans="1:26">
      <c r="A4" s="12">
        <v>2</v>
      </c>
      <c r="B4" s="12" t="s">
        <v>73</v>
      </c>
      <c r="C4" s="19">
        <v>39103</v>
      </c>
      <c r="D4" s="17" t="s">
        <v>23</v>
      </c>
      <c r="E4" s="17" t="str">
        <f t="shared" ref="E4:E22" si="0">C4&amp;D4</f>
        <v>39103,</v>
      </c>
      <c r="F4" s="19" t="s">
        <v>74</v>
      </c>
      <c r="G4" s="19" t="s">
        <v>75</v>
      </c>
      <c r="H4" s="12" t="s">
        <v>76</v>
      </c>
      <c r="I4" s="33">
        <v>10000</v>
      </c>
      <c r="J4" s="9">
        <v>10731</v>
      </c>
      <c r="K4" s="9" t="s">
        <v>111</v>
      </c>
      <c r="L4" s="31">
        <v>0.04</v>
      </c>
      <c r="M4" s="31">
        <v>0.05</v>
      </c>
      <c r="N4" s="31">
        <v>0.03</v>
      </c>
      <c r="O4" s="32" t="s">
        <v>114</v>
      </c>
      <c r="P4" s="9"/>
      <c r="Q4" s="9">
        <f>VLOOKUP(C:C,[2]Sheet1!$A$1:$B$65536,2,0)</f>
        <v>4906</v>
      </c>
      <c r="R4" s="9">
        <f>VLOOKUP(C:C,[2]Sheet1!$A$1:$C$65536,3,0)</f>
        <v>280431.81</v>
      </c>
      <c r="S4" s="9" t="s">
        <v>113</v>
      </c>
      <c r="T4" s="9">
        <v>2753</v>
      </c>
      <c r="U4" s="9">
        <v>158303.52</v>
      </c>
      <c r="V4" s="43">
        <v>0.8376</v>
      </c>
      <c r="W4" s="9">
        <v>4831</v>
      </c>
      <c r="X4" s="9">
        <v>285303.950000001</v>
      </c>
      <c r="Y4" s="42">
        <f t="shared" ref="Y4:Y22" si="1">(T4-W4)/W4</f>
        <v>-0.43013868764231</v>
      </c>
      <c r="Z4" s="42">
        <f t="shared" ref="Z4:Z22" si="2">(U4-X4)/X4</f>
        <v>-0.44514080509576</v>
      </c>
    </row>
    <row r="5" customHeight="1" spans="1:26">
      <c r="A5" s="12"/>
      <c r="B5" s="12"/>
      <c r="C5" s="19">
        <v>174232</v>
      </c>
      <c r="D5" s="17" t="s">
        <v>23</v>
      </c>
      <c r="E5" s="17" t="str">
        <f t="shared" si="0"/>
        <v>174232,</v>
      </c>
      <c r="F5" s="20" t="s">
        <v>74</v>
      </c>
      <c r="G5" s="19" t="s">
        <v>79</v>
      </c>
      <c r="H5" s="12" t="s">
        <v>76</v>
      </c>
      <c r="I5" s="33"/>
      <c r="J5" s="9"/>
      <c r="K5" s="9"/>
      <c r="L5" s="9"/>
      <c r="M5" s="9"/>
      <c r="N5" s="9"/>
      <c r="O5" s="32"/>
      <c r="P5" s="9"/>
      <c r="Q5" s="9">
        <f>VLOOKUP(C:C,[2]Sheet1!$A$1:$B$65536,2,0)</f>
        <v>2702</v>
      </c>
      <c r="R5" s="9">
        <f>VLOOKUP(C:C,[2]Sheet1!$A$1:$C$65536,3,0)</f>
        <v>297685.48</v>
      </c>
      <c r="S5" s="9" t="s">
        <v>113</v>
      </c>
      <c r="T5" s="9">
        <v>2811.7</v>
      </c>
      <c r="U5" s="9">
        <v>306623.14</v>
      </c>
      <c r="V5" s="9"/>
      <c r="W5" s="9">
        <v>0</v>
      </c>
      <c r="X5" s="9">
        <v>0</v>
      </c>
      <c r="Y5" s="42"/>
      <c r="Z5" s="42"/>
    </row>
    <row r="6" customHeight="1" spans="1:26">
      <c r="A6" s="12">
        <v>3</v>
      </c>
      <c r="B6" s="17" t="s">
        <v>22</v>
      </c>
      <c r="C6" s="14">
        <v>1846</v>
      </c>
      <c r="D6" s="17" t="s">
        <v>23</v>
      </c>
      <c r="E6" s="17" t="str">
        <f t="shared" si="0"/>
        <v>1846,</v>
      </c>
      <c r="F6" s="17" t="s">
        <v>24</v>
      </c>
      <c r="G6" s="17" t="s">
        <v>25</v>
      </c>
      <c r="H6" s="17" t="s">
        <v>26</v>
      </c>
      <c r="I6" s="33">
        <v>13858</v>
      </c>
      <c r="J6" s="33">
        <v>16441</v>
      </c>
      <c r="K6" s="33" t="s">
        <v>111</v>
      </c>
      <c r="L6" s="31" t="s">
        <v>115</v>
      </c>
      <c r="M6" s="31"/>
      <c r="N6" s="31"/>
      <c r="O6" s="11" t="s">
        <v>57</v>
      </c>
      <c r="P6" s="9"/>
      <c r="Q6" s="9">
        <f>VLOOKUP(C:C,[2]Sheet1!$A$1:$B$65536,2,0)</f>
        <v>11613</v>
      </c>
      <c r="R6" s="9">
        <f>VLOOKUP(C:C,[2]Sheet1!$A$1:$C$65536,3,0)</f>
        <v>90675.3799999995</v>
      </c>
      <c r="S6" s="9" t="s">
        <v>116</v>
      </c>
      <c r="T6" s="9">
        <v>21511</v>
      </c>
      <c r="U6" s="9">
        <v>168555.959999993</v>
      </c>
      <c r="V6" s="43">
        <v>5.746</v>
      </c>
      <c r="W6" s="9">
        <v>16131</v>
      </c>
      <c r="X6" s="9">
        <v>125066.1</v>
      </c>
      <c r="Y6" s="42">
        <f t="shared" si="1"/>
        <v>0.333519310644101</v>
      </c>
      <c r="Z6" s="42">
        <f t="shared" si="2"/>
        <v>0.347734997733143</v>
      </c>
    </row>
    <row r="7" customHeight="1" spans="1:26">
      <c r="A7" s="12"/>
      <c r="B7" s="17"/>
      <c r="C7" s="17">
        <v>47683</v>
      </c>
      <c r="D7" s="17" t="s">
        <v>23</v>
      </c>
      <c r="E7" s="17" t="str">
        <f t="shared" si="0"/>
        <v>47683,</v>
      </c>
      <c r="F7" s="17" t="s">
        <v>24</v>
      </c>
      <c r="G7" s="17" t="s">
        <v>31</v>
      </c>
      <c r="H7" s="17" t="s">
        <v>26</v>
      </c>
      <c r="I7" s="33"/>
      <c r="J7" s="33"/>
      <c r="K7" s="33"/>
      <c r="L7" s="31">
        <v>0.07</v>
      </c>
      <c r="M7" s="31">
        <v>0.1</v>
      </c>
      <c r="N7" s="31">
        <v>0.05</v>
      </c>
      <c r="O7" s="11"/>
      <c r="P7" s="9"/>
      <c r="Q7" s="9">
        <f>VLOOKUP(C:C,[2]Sheet1!$A$1:$B$65536,2,0)</f>
        <v>20151.68</v>
      </c>
      <c r="R7" s="9">
        <f>VLOOKUP(C:C,[2]Sheet1!$A$1:$C$65536,3,0)</f>
        <v>347243.879999958</v>
      </c>
      <c r="S7" s="9" t="s">
        <v>116</v>
      </c>
      <c r="T7" s="9">
        <v>68882</v>
      </c>
      <c r="U7" s="9">
        <v>729719.190000121</v>
      </c>
      <c r="V7" s="9"/>
      <c r="W7" s="9">
        <v>32013</v>
      </c>
      <c r="X7" s="9">
        <v>528860.939999955</v>
      </c>
      <c r="Y7" s="42">
        <f t="shared" si="1"/>
        <v>1.15168837659701</v>
      </c>
      <c r="Z7" s="42">
        <f t="shared" si="2"/>
        <v>0.379794072143394</v>
      </c>
    </row>
    <row r="8" customHeight="1" spans="1:26">
      <c r="A8" s="12">
        <v>4</v>
      </c>
      <c r="B8" s="17" t="s">
        <v>32</v>
      </c>
      <c r="C8" s="17">
        <v>118013</v>
      </c>
      <c r="D8" s="17" t="s">
        <v>23</v>
      </c>
      <c r="E8" s="17" t="str">
        <f t="shared" si="0"/>
        <v>118013,</v>
      </c>
      <c r="F8" s="17" t="s">
        <v>33</v>
      </c>
      <c r="G8" s="17" t="s">
        <v>34</v>
      </c>
      <c r="H8" s="17" t="s">
        <v>35</v>
      </c>
      <c r="I8" s="11">
        <v>2566</v>
      </c>
      <c r="J8" s="9">
        <v>2968</v>
      </c>
      <c r="K8" s="9" t="s">
        <v>111</v>
      </c>
      <c r="L8" s="34" t="s">
        <v>117</v>
      </c>
      <c r="M8" s="34"/>
      <c r="N8" s="34"/>
      <c r="O8" s="11" t="s">
        <v>57</v>
      </c>
      <c r="P8" s="9" t="s">
        <v>45</v>
      </c>
      <c r="Q8" s="9">
        <f>VLOOKUP(C:C,[2]Sheet1!$A$1:$B$65536,2,0)</f>
        <v>337</v>
      </c>
      <c r="R8" s="9">
        <f>VLOOKUP(C:C,[2]Sheet1!$A$1:$C$65536,3,0)</f>
        <v>9392.4</v>
      </c>
      <c r="S8" s="9" t="s">
        <v>116</v>
      </c>
      <c r="T8" s="9">
        <v>1208</v>
      </c>
      <c r="U8" s="9">
        <v>34193.84</v>
      </c>
      <c r="V8" s="43">
        <v>0.774</v>
      </c>
      <c r="W8" s="9">
        <v>184</v>
      </c>
      <c r="X8" s="9">
        <v>5186.73</v>
      </c>
      <c r="Y8" s="42">
        <f t="shared" si="1"/>
        <v>5.56521739130435</v>
      </c>
      <c r="Z8" s="42">
        <f t="shared" si="2"/>
        <v>5.592562173084</v>
      </c>
    </row>
    <row r="9" customHeight="1" spans="1:26">
      <c r="A9" s="12"/>
      <c r="B9" s="17"/>
      <c r="C9" s="17">
        <v>134798</v>
      </c>
      <c r="D9" s="17" t="s">
        <v>23</v>
      </c>
      <c r="E9" s="17" t="str">
        <f t="shared" si="0"/>
        <v>134798,</v>
      </c>
      <c r="F9" s="17" t="s">
        <v>42</v>
      </c>
      <c r="G9" s="17" t="s">
        <v>43</v>
      </c>
      <c r="H9" s="17" t="s">
        <v>44</v>
      </c>
      <c r="I9" s="11"/>
      <c r="J9" s="9"/>
      <c r="K9" s="9"/>
      <c r="L9" s="31">
        <v>0.04</v>
      </c>
      <c r="M9" s="31">
        <v>0.05</v>
      </c>
      <c r="N9" s="31" t="s">
        <v>118</v>
      </c>
      <c r="O9" s="11"/>
      <c r="P9" s="9"/>
      <c r="Q9" s="9">
        <f>VLOOKUP(C:C,[2]Sheet1!$A$1:$B$65536,2,0)</f>
        <v>645</v>
      </c>
      <c r="R9" s="9">
        <f>VLOOKUP(C:C,[2]Sheet1!$A$1:$C$65536,3,0)</f>
        <v>23756.71</v>
      </c>
      <c r="S9" s="9" t="s">
        <v>116</v>
      </c>
      <c r="T9" s="9">
        <v>602</v>
      </c>
      <c r="U9" s="9">
        <v>22415.13</v>
      </c>
      <c r="V9" s="9"/>
      <c r="W9" s="9">
        <v>684</v>
      </c>
      <c r="X9" s="9">
        <v>24992.46</v>
      </c>
      <c r="Y9" s="42">
        <f t="shared" si="1"/>
        <v>-0.119883040935673</v>
      </c>
      <c r="Z9" s="42">
        <f t="shared" si="2"/>
        <v>-0.10312430228957</v>
      </c>
    </row>
    <row r="10" customHeight="1" spans="1:26">
      <c r="A10" s="12"/>
      <c r="B10" s="17"/>
      <c r="C10" s="17">
        <v>175429</v>
      </c>
      <c r="D10" s="17" t="s">
        <v>23</v>
      </c>
      <c r="E10" s="17" t="str">
        <f t="shared" si="0"/>
        <v>175429,</v>
      </c>
      <c r="F10" s="17" t="s">
        <v>46</v>
      </c>
      <c r="G10" s="17" t="s">
        <v>47</v>
      </c>
      <c r="H10" s="17" t="s">
        <v>48</v>
      </c>
      <c r="I10" s="11"/>
      <c r="J10" s="9"/>
      <c r="K10" s="9"/>
      <c r="L10" s="31"/>
      <c r="M10" s="31"/>
      <c r="N10" s="31"/>
      <c r="O10" s="11"/>
      <c r="P10" s="9"/>
      <c r="Q10" s="9">
        <f>VLOOKUP(C:C,[2]Sheet1!$A$1:$B$65536,2,0)</f>
        <v>93</v>
      </c>
      <c r="R10" s="9">
        <f>VLOOKUP(C:C,[2]Sheet1!$A$1:$C$65536,3,0)</f>
        <v>5694.75</v>
      </c>
      <c r="S10" s="9" t="s">
        <v>116</v>
      </c>
      <c r="T10" s="9">
        <v>176</v>
      </c>
      <c r="U10" s="9">
        <v>11275.02</v>
      </c>
      <c r="V10" s="9"/>
      <c r="W10" s="9">
        <v>0</v>
      </c>
      <c r="X10" s="9">
        <v>0</v>
      </c>
      <c r="Y10" s="42"/>
      <c r="Z10" s="42"/>
    </row>
    <row r="11" ht="54" customHeight="1" spans="1:26">
      <c r="A11" s="12">
        <v>5</v>
      </c>
      <c r="B11" s="17" t="s">
        <v>49</v>
      </c>
      <c r="C11" s="17">
        <v>165176</v>
      </c>
      <c r="D11" s="17" t="s">
        <v>23</v>
      </c>
      <c r="E11" s="17" t="str">
        <f t="shared" si="0"/>
        <v>165176,</v>
      </c>
      <c r="F11" s="17" t="s">
        <v>50</v>
      </c>
      <c r="G11" s="17" t="s">
        <v>51</v>
      </c>
      <c r="H11" s="17" t="s">
        <v>52</v>
      </c>
      <c r="I11" s="30">
        <v>660</v>
      </c>
      <c r="J11" s="30">
        <v>804</v>
      </c>
      <c r="K11" s="30" t="s">
        <v>111</v>
      </c>
      <c r="L11" s="34" t="s">
        <v>119</v>
      </c>
      <c r="M11" s="34" t="s">
        <v>56</v>
      </c>
      <c r="N11" s="34" t="s">
        <v>119</v>
      </c>
      <c r="O11" s="34" t="s">
        <v>57</v>
      </c>
      <c r="P11" s="9" t="s">
        <v>58</v>
      </c>
      <c r="Q11" s="9">
        <f>VLOOKUP(C:C,[2]Sheet1!$A$1:$B$65536,2,0)</f>
        <v>401</v>
      </c>
      <c r="R11" s="9">
        <f>VLOOKUP(C:C,[2]Sheet1!$A$1:$C$65536,3,0)</f>
        <v>78408.94</v>
      </c>
      <c r="S11" s="9" t="s">
        <v>116</v>
      </c>
      <c r="T11" s="9">
        <v>572</v>
      </c>
      <c r="U11" s="9">
        <v>102063.14</v>
      </c>
      <c r="V11" s="42">
        <f>T11/I11</f>
        <v>0.866666666666667</v>
      </c>
      <c r="W11" s="9">
        <v>140</v>
      </c>
      <c r="X11" s="9">
        <v>40170.4</v>
      </c>
      <c r="Y11" s="42">
        <f t="shared" si="1"/>
        <v>3.08571428571429</v>
      </c>
      <c r="Z11" s="42">
        <f t="shared" si="2"/>
        <v>1.54075488419334</v>
      </c>
    </row>
    <row r="12" customHeight="1" spans="1:26">
      <c r="A12" s="12">
        <v>6</v>
      </c>
      <c r="B12" s="18" t="s">
        <v>80</v>
      </c>
      <c r="C12" s="19">
        <v>164949</v>
      </c>
      <c r="D12" s="17" t="s">
        <v>23</v>
      </c>
      <c r="E12" s="17" t="str">
        <f t="shared" si="0"/>
        <v>164949,</v>
      </c>
      <c r="F12" s="19" t="s">
        <v>81</v>
      </c>
      <c r="G12" s="20" t="s">
        <v>82</v>
      </c>
      <c r="H12" s="18" t="s">
        <v>83</v>
      </c>
      <c r="I12" s="35">
        <v>392106</v>
      </c>
      <c r="J12" s="35">
        <v>441490</v>
      </c>
      <c r="K12" s="35" t="s">
        <v>120</v>
      </c>
      <c r="L12" s="31">
        <v>0.05</v>
      </c>
      <c r="M12" s="31">
        <v>0.07</v>
      </c>
      <c r="N12" s="31">
        <v>0.04</v>
      </c>
      <c r="O12" s="34" t="s">
        <v>57</v>
      </c>
      <c r="P12" s="9"/>
      <c r="Q12" s="9">
        <f>VLOOKUP(C:C,[2]Sheet1!$A$1:$B$65536,2,0)</f>
        <v>232</v>
      </c>
      <c r="R12" s="9">
        <f>VLOOKUP(C:C,[2]Sheet1!$A$1:$C$65536,3,0)</f>
        <v>28975.69</v>
      </c>
      <c r="S12" s="9" t="s">
        <v>116</v>
      </c>
      <c r="T12" s="9">
        <v>252</v>
      </c>
      <c r="U12" s="9">
        <v>31305.76</v>
      </c>
      <c r="V12" s="43">
        <v>0.564</v>
      </c>
      <c r="W12" s="9">
        <v>309</v>
      </c>
      <c r="X12" s="9">
        <v>38478.35</v>
      </c>
      <c r="Y12" s="42">
        <f t="shared" si="1"/>
        <v>-0.184466019417476</v>
      </c>
      <c r="Z12" s="42">
        <f t="shared" si="2"/>
        <v>-0.186405861997721</v>
      </c>
    </row>
    <row r="13" customHeight="1" spans="1:26">
      <c r="A13" s="12"/>
      <c r="B13" s="18"/>
      <c r="C13" s="19">
        <v>75138</v>
      </c>
      <c r="D13" s="17" t="s">
        <v>23</v>
      </c>
      <c r="E13" s="17" t="str">
        <f t="shared" si="0"/>
        <v>75138,</v>
      </c>
      <c r="F13" s="19" t="s">
        <v>81</v>
      </c>
      <c r="G13" s="19" t="s">
        <v>87</v>
      </c>
      <c r="H13" s="18" t="s">
        <v>83</v>
      </c>
      <c r="I13" s="35"/>
      <c r="J13" s="35"/>
      <c r="K13" s="35"/>
      <c r="L13" s="31"/>
      <c r="M13" s="31"/>
      <c r="N13" s="31"/>
      <c r="O13" s="11"/>
      <c r="P13" s="9"/>
      <c r="Q13" s="9">
        <f>VLOOKUP(C:C,[2]Sheet1!$A$1:$B$65536,2,0)</f>
        <v>57</v>
      </c>
      <c r="R13" s="9">
        <f>VLOOKUP(C:C,[2]Sheet1!$A$1:$C$65536,3,0)</f>
        <v>4041.53</v>
      </c>
      <c r="S13" s="9" t="s">
        <v>116</v>
      </c>
      <c r="T13" s="9">
        <v>43</v>
      </c>
      <c r="U13" s="9">
        <v>3139.76</v>
      </c>
      <c r="V13" s="9"/>
      <c r="W13" s="9">
        <v>123</v>
      </c>
      <c r="X13" s="9">
        <v>8657.06</v>
      </c>
      <c r="Y13" s="42">
        <f t="shared" si="1"/>
        <v>-0.650406504065041</v>
      </c>
      <c r="Z13" s="42">
        <f t="shared" si="2"/>
        <v>-0.637317980931171</v>
      </c>
    </row>
    <row r="14" customHeight="1" spans="1:26">
      <c r="A14" s="12"/>
      <c r="B14" s="18"/>
      <c r="C14" s="19">
        <v>84174</v>
      </c>
      <c r="D14" s="17" t="s">
        <v>23</v>
      </c>
      <c r="E14" s="17" t="str">
        <f t="shared" si="0"/>
        <v>84174,</v>
      </c>
      <c r="F14" s="19" t="s">
        <v>88</v>
      </c>
      <c r="G14" s="19" t="s">
        <v>89</v>
      </c>
      <c r="H14" s="18" t="s">
        <v>90</v>
      </c>
      <c r="I14" s="35"/>
      <c r="J14" s="35"/>
      <c r="K14" s="35"/>
      <c r="L14" s="31"/>
      <c r="M14" s="31"/>
      <c r="N14" s="31"/>
      <c r="O14" s="11"/>
      <c r="P14" s="9"/>
      <c r="Q14" s="9">
        <f>VLOOKUP(C:C,[2]Sheet1!$A$1:$B$65536,2,0)</f>
        <v>2116</v>
      </c>
      <c r="R14" s="9">
        <f>VLOOKUP(C:C,[2]Sheet1!$A$1:$C$65536,3,0)</f>
        <v>64734.1800000001</v>
      </c>
      <c r="S14" s="9" t="s">
        <v>116</v>
      </c>
      <c r="T14" s="9">
        <v>1660</v>
      </c>
      <c r="U14" s="9">
        <v>50833.6</v>
      </c>
      <c r="V14" s="9"/>
      <c r="W14" s="9">
        <v>1615</v>
      </c>
      <c r="X14" s="9">
        <v>49706.15</v>
      </c>
      <c r="Y14" s="42">
        <f t="shared" si="1"/>
        <v>0.0278637770897833</v>
      </c>
      <c r="Z14" s="42">
        <f t="shared" si="2"/>
        <v>0.0226823039000204</v>
      </c>
    </row>
    <row r="15" customHeight="1" spans="1:26">
      <c r="A15" s="12"/>
      <c r="B15" s="18"/>
      <c r="C15" s="19">
        <v>166880</v>
      </c>
      <c r="D15" s="17" t="s">
        <v>23</v>
      </c>
      <c r="E15" s="17" t="str">
        <f t="shared" si="0"/>
        <v>166880,</v>
      </c>
      <c r="F15" s="19" t="s">
        <v>91</v>
      </c>
      <c r="G15" s="19" t="s">
        <v>92</v>
      </c>
      <c r="H15" s="12" t="s">
        <v>93</v>
      </c>
      <c r="I15" s="35"/>
      <c r="J15" s="35"/>
      <c r="K15" s="35"/>
      <c r="L15" s="31"/>
      <c r="M15" s="31"/>
      <c r="N15" s="31"/>
      <c r="O15" s="11"/>
      <c r="P15" s="9"/>
      <c r="Q15" s="9">
        <f>VLOOKUP(C:C,[2]Sheet1!$A$1:$B$65536,2,0)</f>
        <v>265</v>
      </c>
      <c r="R15" s="9">
        <f>VLOOKUP(C:C,[2]Sheet1!$A$1:$C$65536,3,0)</f>
        <v>42809.18</v>
      </c>
      <c r="S15" s="9" t="s">
        <v>116</v>
      </c>
      <c r="T15" s="9">
        <v>200</v>
      </c>
      <c r="U15" s="9">
        <v>31380.37</v>
      </c>
      <c r="V15" s="9"/>
      <c r="W15" s="9">
        <v>62</v>
      </c>
      <c r="X15" s="9">
        <v>11606.08</v>
      </c>
      <c r="Y15" s="42">
        <f t="shared" si="1"/>
        <v>2.2258064516129</v>
      </c>
      <c r="Z15" s="42">
        <f t="shared" si="2"/>
        <v>1.70378715294053</v>
      </c>
    </row>
    <row r="16" customHeight="1" spans="1:26">
      <c r="A16" s="12"/>
      <c r="B16" s="18"/>
      <c r="C16" s="19">
        <v>21580</v>
      </c>
      <c r="D16" s="17" t="s">
        <v>23</v>
      </c>
      <c r="E16" s="17" t="str">
        <f t="shared" si="0"/>
        <v>21580,</v>
      </c>
      <c r="F16" s="19" t="s">
        <v>94</v>
      </c>
      <c r="G16" s="19" t="s">
        <v>95</v>
      </c>
      <c r="H16" s="12" t="s">
        <v>96</v>
      </c>
      <c r="I16" s="35"/>
      <c r="J16" s="35"/>
      <c r="K16" s="35"/>
      <c r="L16" s="31"/>
      <c r="M16" s="31"/>
      <c r="N16" s="31"/>
      <c r="O16" s="11"/>
      <c r="P16" s="9"/>
      <c r="Q16" s="9">
        <f>VLOOKUP(C:C,[2]Sheet1!$A$1:$B$65536,2,0)</f>
        <v>1740</v>
      </c>
      <c r="R16" s="9">
        <f>VLOOKUP(C:C,[2]Sheet1!$A$1:$C$65536,3,0)</f>
        <v>128343.85</v>
      </c>
      <c r="S16" s="9" t="s">
        <v>116</v>
      </c>
      <c r="T16" s="9">
        <v>1477</v>
      </c>
      <c r="U16" s="9">
        <v>104639.22</v>
      </c>
      <c r="V16" s="9"/>
      <c r="W16" s="9">
        <v>1628</v>
      </c>
      <c r="X16" s="9">
        <v>125740.35</v>
      </c>
      <c r="Y16" s="42">
        <f t="shared" si="1"/>
        <v>-0.0927518427518428</v>
      </c>
      <c r="Z16" s="42">
        <f t="shared" si="2"/>
        <v>-0.167815104697895</v>
      </c>
    </row>
    <row r="17" customHeight="1" spans="1:26">
      <c r="A17" s="17">
        <v>7</v>
      </c>
      <c r="B17" s="17" t="s">
        <v>97</v>
      </c>
      <c r="C17" s="17">
        <v>171872</v>
      </c>
      <c r="D17" s="17" t="s">
        <v>23</v>
      </c>
      <c r="E17" s="17" t="str">
        <f t="shared" si="0"/>
        <v>171872,</v>
      </c>
      <c r="F17" s="17" t="s">
        <v>98</v>
      </c>
      <c r="G17" s="17" t="s">
        <v>99</v>
      </c>
      <c r="H17" s="17" t="s">
        <v>100</v>
      </c>
      <c r="I17" s="9">
        <v>6050</v>
      </c>
      <c r="J17" s="9">
        <v>6930</v>
      </c>
      <c r="K17" s="9" t="s">
        <v>111</v>
      </c>
      <c r="L17" s="31">
        <v>0.04</v>
      </c>
      <c r="M17" s="31">
        <v>0.05</v>
      </c>
      <c r="N17" s="31">
        <v>0.03</v>
      </c>
      <c r="O17" s="11" t="s">
        <v>57</v>
      </c>
      <c r="P17" s="9"/>
      <c r="Q17" s="9">
        <f>VLOOKUP(C:C,[2]Sheet1!$A$1:$B$65536,2,0)</f>
        <v>943</v>
      </c>
      <c r="R17" s="9">
        <f>VLOOKUP(C:C,[2]Sheet1!$A$1:$C$65536,3,0)</f>
        <v>23525.5100000001</v>
      </c>
      <c r="S17" s="9" t="s">
        <v>116</v>
      </c>
      <c r="T17" s="9">
        <v>1341</v>
      </c>
      <c r="U17" s="9">
        <v>33238.2700000002</v>
      </c>
      <c r="V17" s="43">
        <v>0.951</v>
      </c>
      <c r="W17" s="9">
        <v>792</v>
      </c>
      <c r="X17" s="9">
        <v>19134.63</v>
      </c>
      <c r="Y17" s="42">
        <f t="shared" si="1"/>
        <v>0.693181818181818</v>
      </c>
      <c r="Z17" s="42">
        <f t="shared" si="2"/>
        <v>0.737074090275077</v>
      </c>
    </row>
    <row r="18" customHeight="1" spans="1:26">
      <c r="A18" s="17"/>
      <c r="B18" s="17"/>
      <c r="C18" s="17">
        <v>104690</v>
      </c>
      <c r="D18" s="17" t="s">
        <v>23</v>
      </c>
      <c r="E18" s="17" t="str">
        <f t="shared" si="0"/>
        <v>104690,</v>
      </c>
      <c r="F18" s="17" t="s">
        <v>121</v>
      </c>
      <c r="G18" s="17" t="s">
        <v>122</v>
      </c>
      <c r="H18" s="17" t="s">
        <v>93</v>
      </c>
      <c r="I18" s="9"/>
      <c r="J18" s="9"/>
      <c r="K18" s="9"/>
      <c r="L18" s="31"/>
      <c r="M18" s="31"/>
      <c r="N18" s="31"/>
      <c r="O18" s="11"/>
      <c r="P18" s="9"/>
      <c r="Q18" s="9">
        <v>2131</v>
      </c>
      <c r="R18" s="9">
        <v>58260</v>
      </c>
      <c r="S18" s="9" t="s">
        <v>116</v>
      </c>
      <c r="T18" s="9">
        <v>2199</v>
      </c>
      <c r="U18" s="9">
        <v>59716.6900000004</v>
      </c>
      <c r="V18" s="9"/>
      <c r="W18" s="9">
        <v>3990</v>
      </c>
      <c r="X18" s="9">
        <v>107594.489999999</v>
      </c>
      <c r="Y18" s="42">
        <f t="shared" si="1"/>
        <v>-0.448872180451128</v>
      </c>
      <c r="Z18" s="42">
        <f t="shared" si="2"/>
        <v>-0.444983753350186</v>
      </c>
    </row>
    <row r="19" customHeight="1" spans="1:26">
      <c r="A19" s="17"/>
      <c r="B19" s="17"/>
      <c r="C19" s="17">
        <v>136714</v>
      </c>
      <c r="D19" s="17" t="s">
        <v>23</v>
      </c>
      <c r="E19" s="17" t="str">
        <f t="shared" si="0"/>
        <v>136714,</v>
      </c>
      <c r="F19" s="17" t="s">
        <v>103</v>
      </c>
      <c r="G19" s="17" t="s">
        <v>104</v>
      </c>
      <c r="H19" s="17" t="s">
        <v>105</v>
      </c>
      <c r="I19" s="9"/>
      <c r="J19" s="9"/>
      <c r="K19" s="9"/>
      <c r="L19" s="9"/>
      <c r="M19" s="9"/>
      <c r="N19" s="9"/>
      <c r="O19" s="11"/>
      <c r="P19" s="9"/>
      <c r="Q19" s="9">
        <f>VLOOKUP(C:C,[2]Sheet1!$A$1:$B$65536,2,0)</f>
        <v>2611</v>
      </c>
      <c r="R19" s="9">
        <f>VLOOKUP(C:C,[2]Sheet1!$A$1:$C$65536,3,0)</f>
        <v>72839.0900000019</v>
      </c>
      <c r="S19" s="9" t="s">
        <v>116</v>
      </c>
      <c r="T19" s="9">
        <v>2227</v>
      </c>
      <c r="U19" s="9">
        <v>62015.8300000013</v>
      </c>
      <c r="V19" s="9"/>
      <c r="W19" s="9">
        <v>2025</v>
      </c>
      <c r="X19" s="9">
        <v>56458.1000000005</v>
      </c>
      <c r="Y19" s="42">
        <f t="shared" si="1"/>
        <v>0.0997530864197531</v>
      </c>
      <c r="Z19" s="42">
        <f t="shared" si="2"/>
        <v>0.0984399049915025</v>
      </c>
    </row>
    <row r="20" ht="36" customHeight="1" spans="1:26">
      <c r="A20" s="9">
        <v>8</v>
      </c>
      <c r="B20" s="9"/>
      <c r="C20" s="25">
        <v>148955</v>
      </c>
      <c r="D20" s="17" t="s">
        <v>23</v>
      </c>
      <c r="E20" s="17" t="str">
        <f t="shared" si="0"/>
        <v>148955,</v>
      </c>
      <c r="F20" s="25" t="s">
        <v>60</v>
      </c>
      <c r="G20" s="26" t="s">
        <v>61</v>
      </c>
      <c r="H20" s="26" t="s">
        <v>62</v>
      </c>
      <c r="I20" s="36">
        <v>2000</v>
      </c>
      <c r="J20" s="37"/>
      <c r="K20" s="37"/>
      <c r="L20" s="37"/>
      <c r="M20" s="37"/>
      <c r="N20" s="37"/>
      <c r="O20" s="38" t="s">
        <v>124</v>
      </c>
      <c r="P20" s="39"/>
      <c r="Q20" s="39"/>
      <c r="R20" s="39"/>
      <c r="S20" s="9" t="s">
        <v>113</v>
      </c>
      <c r="T20" s="9">
        <v>1002</v>
      </c>
      <c r="U20" s="9">
        <v>150433.27</v>
      </c>
      <c r="V20" s="43">
        <v>0.558</v>
      </c>
      <c r="W20" s="9">
        <v>249</v>
      </c>
      <c r="X20" s="9">
        <v>46568.34</v>
      </c>
      <c r="Y20" s="42">
        <f t="shared" si="1"/>
        <v>3.02409638554217</v>
      </c>
      <c r="Z20" s="42">
        <f t="shared" si="2"/>
        <v>2.23037647466068</v>
      </c>
    </row>
    <row r="21" ht="36" customHeight="1" spans="1:26">
      <c r="A21" s="9"/>
      <c r="B21" s="9"/>
      <c r="C21" s="25">
        <v>1454</v>
      </c>
      <c r="D21" s="17" t="s">
        <v>23</v>
      </c>
      <c r="E21" s="17" t="str">
        <f t="shared" si="0"/>
        <v>1454,</v>
      </c>
      <c r="F21" s="25" t="s">
        <v>67</v>
      </c>
      <c r="G21" s="26" t="s">
        <v>125</v>
      </c>
      <c r="H21" s="27" t="s">
        <v>126</v>
      </c>
      <c r="I21" s="40"/>
      <c r="J21" s="37"/>
      <c r="K21" s="37"/>
      <c r="L21" s="37"/>
      <c r="M21" s="37"/>
      <c r="N21" s="37"/>
      <c r="O21" s="38"/>
      <c r="P21" s="39"/>
      <c r="Q21" s="39"/>
      <c r="R21" s="39"/>
      <c r="S21" s="9" t="s">
        <v>113</v>
      </c>
      <c r="T21" s="9">
        <v>115</v>
      </c>
      <c r="U21" s="9">
        <v>46192.5</v>
      </c>
      <c r="V21" s="9"/>
      <c r="W21" s="9">
        <v>6</v>
      </c>
      <c r="X21" s="9">
        <v>3068</v>
      </c>
      <c r="Y21" s="42">
        <f t="shared" si="1"/>
        <v>18.1666666666667</v>
      </c>
      <c r="Z21" s="42">
        <f t="shared" si="2"/>
        <v>14.0562255541069</v>
      </c>
    </row>
    <row r="22" ht="38" customHeight="1" spans="1:26">
      <c r="A22" s="9"/>
      <c r="B22" s="9"/>
      <c r="C22" s="9">
        <v>119652</v>
      </c>
      <c r="D22" s="17" t="s">
        <v>23</v>
      </c>
      <c r="E22" s="17" t="str">
        <f t="shared" si="0"/>
        <v>119652,</v>
      </c>
      <c r="F22" s="25" t="s">
        <v>127</v>
      </c>
      <c r="G22" s="26" t="s">
        <v>128</v>
      </c>
      <c r="H22" s="25" t="s">
        <v>129</v>
      </c>
      <c r="I22" s="11">
        <v>2351</v>
      </c>
      <c r="J22" s="37"/>
      <c r="K22" s="37"/>
      <c r="L22" s="37"/>
      <c r="M22" s="37"/>
      <c r="N22" s="37"/>
      <c r="O22" s="38"/>
      <c r="P22" s="39"/>
      <c r="Q22" s="39"/>
      <c r="R22" s="39"/>
      <c r="S22" s="9" t="s">
        <v>113</v>
      </c>
      <c r="T22" s="9">
        <v>1074</v>
      </c>
      <c r="U22" s="9">
        <v>65882.35</v>
      </c>
      <c r="V22" s="42">
        <f>T22/I22</f>
        <v>0.456826882177797</v>
      </c>
      <c r="W22" s="9">
        <v>194</v>
      </c>
      <c r="X22" s="9">
        <v>14787.21</v>
      </c>
      <c r="Y22" s="42">
        <f t="shared" si="1"/>
        <v>4.5360824742268</v>
      </c>
      <c r="Z22" s="42">
        <f t="shared" si="2"/>
        <v>3.45536040943491</v>
      </c>
    </row>
  </sheetData>
  <mergeCells count="59">
    <mergeCell ref="A1:G1"/>
    <mergeCell ref="I1:J1"/>
    <mergeCell ref="T1:V1"/>
    <mergeCell ref="W1:X1"/>
    <mergeCell ref="Y1:Z1"/>
    <mergeCell ref="L6:N6"/>
    <mergeCell ref="L8:N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I4:I5"/>
    <mergeCell ref="I6:I7"/>
    <mergeCell ref="I8:I10"/>
    <mergeCell ref="I12:I16"/>
    <mergeCell ref="I17:I19"/>
    <mergeCell ref="I20:I21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9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6:O7"/>
    <mergeCell ref="O8:O10"/>
    <mergeCell ref="O12:O16"/>
    <mergeCell ref="O17:O19"/>
    <mergeCell ref="O20:O22"/>
    <mergeCell ref="V4:V5"/>
    <mergeCell ref="V6:V7"/>
    <mergeCell ref="V8:V10"/>
    <mergeCell ref="V12:V16"/>
    <mergeCell ref="V17:V19"/>
    <mergeCell ref="V20:V21"/>
  </mergeCells>
  <pageMargins left="0.984027777777778" right="0.75" top="0.275" bottom="0.118055555555556" header="0.118055555555556" footer="0.0777777777777778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Q22"/>
  <sheetViews>
    <sheetView topLeftCell="A13" workbookViewId="0">
      <selection activeCell="G4" sqref="G4:G5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4" width="25.25" style="5" customWidth="1"/>
    <col min="5" max="5" width="16.375" style="5" customWidth="1"/>
    <col min="6" max="6" width="19.125" style="6" customWidth="1"/>
    <col min="7" max="7" width="31.75" style="7" customWidth="1"/>
    <col min="8" max="8" width="36.875" style="3" customWidth="1"/>
    <col min="9" max="16345" width="9" style="3"/>
  </cols>
  <sheetData>
    <row r="1" ht="38" customHeight="1" spans="1:8">
      <c r="A1" s="8" t="s">
        <v>277</v>
      </c>
      <c r="B1" s="8"/>
      <c r="C1" s="8"/>
      <c r="D1" s="8"/>
      <c r="E1" s="8"/>
      <c r="F1" s="8"/>
      <c r="G1" s="9"/>
      <c r="H1" s="9"/>
    </row>
    <row r="2" s="1" customFormat="1" ht="28" customHeight="1" spans="1:8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1" t="s">
        <v>278</v>
      </c>
      <c r="H2" s="11" t="s">
        <v>279</v>
      </c>
    </row>
    <row r="3" customHeight="1" spans="1:8">
      <c r="A3" s="12">
        <v>1</v>
      </c>
      <c r="B3" s="13" t="s">
        <v>16</v>
      </c>
      <c r="C3" s="14"/>
      <c r="D3" s="15" t="s">
        <v>17</v>
      </c>
      <c r="E3" s="14"/>
      <c r="F3" s="16" t="s">
        <v>18</v>
      </c>
      <c r="G3" s="9"/>
      <c r="H3" s="9"/>
    </row>
    <row r="4" customHeight="1" spans="1:8">
      <c r="A4" s="12"/>
      <c r="B4" s="17" t="s">
        <v>22</v>
      </c>
      <c r="C4" s="14">
        <v>1846</v>
      </c>
      <c r="D4" s="17" t="s">
        <v>24</v>
      </c>
      <c r="E4" s="17" t="s">
        <v>25</v>
      </c>
      <c r="F4" s="17" t="s">
        <v>26</v>
      </c>
      <c r="G4" s="9" t="s">
        <v>280</v>
      </c>
      <c r="H4" s="9"/>
    </row>
    <row r="5" customHeight="1" spans="1:8">
      <c r="A5" s="12">
        <v>2</v>
      </c>
      <c r="B5" s="17"/>
      <c r="C5" s="17">
        <v>47683</v>
      </c>
      <c r="D5" s="17" t="s">
        <v>24</v>
      </c>
      <c r="E5" s="17" t="s">
        <v>31</v>
      </c>
      <c r="F5" s="17" t="s">
        <v>26</v>
      </c>
      <c r="G5" s="9"/>
      <c r="H5" s="9" t="s">
        <v>281</v>
      </c>
    </row>
    <row r="6" customHeight="1" spans="1:8">
      <c r="A6" s="12">
        <v>3</v>
      </c>
      <c r="B6" s="17" t="s">
        <v>32</v>
      </c>
      <c r="C6" s="17">
        <v>118013</v>
      </c>
      <c r="D6" s="17" t="s">
        <v>33</v>
      </c>
      <c r="E6" s="17" t="s">
        <v>34</v>
      </c>
      <c r="F6" s="17" t="s">
        <v>35</v>
      </c>
      <c r="G6" s="9" t="s">
        <v>282</v>
      </c>
      <c r="H6" s="9"/>
    </row>
    <row r="7" customHeight="1" spans="1:8">
      <c r="A7" s="12"/>
      <c r="B7" s="17"/>
      <c r="C7" s="17">
        <v>171499</v>
      </c>
      <c r="D7" s="17" t="s">
        <v>39</v>
      </c>
      <c r="E7" s="17" t="s">
        <v>40</v>
      </c>
      <c r="F7" s="17" t="s">
        <v>41</v>
      </c>
      <c r="G7" s="9" t="s">
        <v>283</v>
      </c>
      <c r="H7" s="9"/>
    </row>
    <row r="8" customHeight="1" spans="1:8">
      <c r="A8" s="12"/>
      <c r="B8" s="17"/>
      <c r="C8" s="17">
        <v>134798</v>
      </c>
      <c r="D8" s="17" t="s">
        <v>42</v>
      </c>
      <c r="E8" s="17" t="s">
        <v>43</v>
      </c>
      <c r="F8" s="17" t="s">
        <v>44</v>
      </c>
      <c r="G8" s="9" t="s">
        <v>284</v>
      </c>
      <c r="H8" s="9"/>
    </row>
    <row r="9" customHeight="1" spans="1:8">
      <c r="A9" s="12"/>
      <c r="B9" s="17"/>
      <c r="C9" s="17">
        <v>175429</v>
      </c>
      <c r="D9" s="17" t="s">
        <v>46</v>
      </c>
      <c r="E9" s="17" t="s">
        <v>47</v>
      </c>
      <c r="F9" s="17" t="s">
        <v>48</v>
      </c>
      <c r="G9" s="9" t="s">
        <v>285</v>
      </c>
      <c r="H9" s="9"/>
    </row>
    <row r="10" s="2" customFormat="1" ht="30" customHeight="1" spans="1:16345">
      <c r="A10" s="12">
        <v>4</v>
      </c>
      <c r="B10" s="17" t="s">
        <v>49</v>
      </c>
      <c r="C10" s="17">
        <v>165176</v>
      </c>
      <c r="D10" s="17" t="s">
        <v>50</v>
      </c>
      <c r="E10" s="17" t="s">
        <v>51</v>
      </c>
      <c r="F10" s="17" t="s">
        <v>52</v>
      </c>
      <c r="G10" s="9" t="s">
        <v>286</v>
      </c>
      <c r="H10" s="9" t="s">
        <v>287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</row>
    <row r="11" customHeight="1" spans="1:8">
      <c r="A11" s="12">
        <v>5</v>
      </c>
      <c r="B11" s="18" t="s">
        <v>59</v>
      </c>
      <c r="C11" s="18">
        <v>148955</v>
      </c>
      <c r="D11" s="18" t="s">
        <v>60</v>
      </c>
      <c r="E11" s="18" t="s">
        <v>61</v>
      </c>
      <c r="F11" s="18" t="s">
        <v>62</v>
      </c>
      <c r="G11" s="9" t="s">
        <v>288</v>
      </c>
      <c r="H11" s="9" t="s">
        <v>289</v>
      </c>
    </row>
    <row r="12" customHeight="1" spans="1:8">
      <c r="A12" s="12"/>
      <c r="B12" s="18"/>
      <c r="C12" s="18">
        <v>1454</v>
      </c>
      <c r="D12" s="18" t="s">
        <v>67</v>
      </c>
      <c r="E12" s="18" t="s">
        <v>68</v>
      </c>
      <c r="F12" s="18" t="s">
        <v>62</v>
      </c>
      <c r="G12" s="9" t="s">
        <v>290</v>
      </c>
      <c r="H12" s="9"/>
    </row>
    <row r="13" customHeight="1" spans="1:8">
      <c r="A13" s="12"/>
      <c r="B13" s="18"/>
      <c r="C13" s="17">
        <v>63764</v>
      </c>
      <c r="D13" s="17" t="s">
        <v>70</v>
      </c>
      <c r="E13" s="17" t="s">
        <v>71</v>
      </c>
      <c r="F13" s="17" t="s">
        <v>72</v>
      </c>
      <c r="G13" s="9" t="s">
        <v>291</v>
      </c>
      <c r="H13" s="9"/>
    </row>
    <row r="14" s="3" customFormat="1" customHeight="1" spans="1:8">
      <c r="A14" s="12">
        <v>6</v>
      </c>
      <c r="B14" s="12" t="s">
        <v>73</v>
      </c>
      <c r="C14" s="19">
        <v>39103</v>
      </c>
      <c r="D14" s="19" t="s">
        <v>74</v>
      </c>
      <c r="E14" s="19" t="s">
        <v>75</v>
      </c>
      <c r="F14" s="12" t="s">
        <v>76</v>
      </c>
      <c r="G14" s="9" t="s">
        <v>292</v>
      </c>
      <c r="H14" s="9" t="s">
        <v>293</v>
      </c>
    </row>
    <row r="15" s="3" customFormat="1" customHeight="1" spans="1:8">
      <c r="A15" s="12"/>
      <c r="B15" s="12"/>
      <c r="C15" s="19">
        <v>174232</v>
      </c>
      <c r="D15" s="20" t="s">
        <v>74</v>
      </c>
      <c r="E15" s="19" t="s">
        <v>79</v>
      </c>
      <c r="F15" s="12" t="s">
        <v>76</v>
      </c>
      <c r="G15" s="9"/>
      <c r="H15" s="9" t="s">
        <v>294</v>
      </c>
    </row>
    <row r="16" customHeight="1" spans="1:8">
      <c r="A16" s="12">
        <v>7</v>
      </c>
      <c r="B16" s="18" t="s">
        <v>80</v>
      </c>
      <c r="C16" s="19">
        <v>164949</v>
      </c>
      <c r="D16" s="19" t="s">
        <v>81</v>
      </c>
      <c r="E16" s="20" t="s">
        <v>82</v>
      </c>
      <c r="F16" s="18" t="s">
        <v>83</v>
      </c>
      <c r="G16" s="9" t="s">
        <v>295</v>
      </c>
      <c r="H16" s="9" t="s">
        <v>296</v>
      </c>
    </row>
    <row r="17" customHeight="1" spans="1:8">
      <c r="A17" s="12"/>
      <c r="B17" s="18"/>
      <c r="C17" s="19">
        <v>75138</v>
      </c>
      <c r="D17" s="19" t="s">
        <v>81</v>
      </c>
      <c r="E17" s="19" t="s">
        <v>87</v>
      </c>
      <c r="F17" s="18" t="s">
        <v>83</v>
      </c>
      <c r="G17" s="9"/>
      <c r="H17" s="9" t="s">
        <v>297</v>
      </c>
    </row>
    <row r="18" customHeight="1" spans="1:8">
      <c r="A18" s="12"/>
      <c r="B18" s="18"/>
      <c r="C18" s="19">
        <v>84174</v>
      </c>
      <c r="D18" s="19" t="s">
        <v>88</v>
      </c>
      <c r="E18" s="19" t="s">
        <v>89</v>
      </c>
      <c r="F18" s="18" t="s">
        <v>90</v>
      </c>
      <c r="G18" s="9" t="s">
        <v>298</v>
      </c>
      <c r="H18" s="9" t="s">
        <v>299</v>
      </c>
    </row>
    <row r="19" customHeight="1" spans="1:8">
      <c r="A19" s="12"/>
      <c r="B19" s="18"/>
      <c r="C19" s="19">
        <v>166880</v>
      </c>
      <c r="D19" s="19" t="s">
        <v>91</v>
      </c>
      <c r="E19" s="19" t="s">
        <v>92</v>
      </c>
      <c r="F19" s="12" t="s">
        <v>93</v>
      </c>
      <c r="G19" s="9" t="s">
        <v>300</v>
      </c>
      <c r="H19" s="9"/>
    </row>
    <row r="20" customHeight="1" spans="1:8">
      <c r="A20" s="12"/>
      <c r="B20" s="18"/>
      <c r="C20" s="19">
        <v>21580</v>
      </c>
      <c r="D20" s="19" t="s">
        <v>94</v>
      </c>
      <c r="E20" s="19" t="s">
        <v>95</v>
      </c>
      <c r="F20" s="12" t="s">
        <v>96</v>
      </c>
      <c r="G20" s="9" t="s">
        <v>301</v>
      </c>
      <c r="H20" s="9" t="s">
        <v>302</v>
      </c>
    </row>
    <row r="21" s="4" customFormat="1" customHeight="1" spans="1:16345">
      <c r="A21" s="17">
        <v>8</v>
      </c>
      <c r="B21" s="17" t="s">
        <v>97</v>
      </c>
      <c r="C21" s="17">
        <v>171872</v>
      </c>
      <c r="D21" s="17" t="s">
        <v>98</v>
      </c>
      <c r="E21" s="17" t="s">
        <v>99</v>
      </c>
      <c r="F21" s="17" t="s">
        <v>100</v>
      </c>
      <c r="G21" s="9" t="s">
        <v>303</v>
      </c>
      <c r="H21" s="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</row>
    <row r="22" customHeight="1" spans="1:8">
      <c r="A22" s="17"/>
      <c r="B22" s="17"/>
      <c r="C22" s="17">
        <v>136714</v>
      </c>
      <c r="D22" s="17" t="s">
        <v>103</v>
      </c>
      <c r="E22" s="17" t="s">
        <v>104</v>
      </c>
      <c r="F22" s="17" t="s">
        <v>105</v>
      </c>
      <c r="G22" s="9" t="s">
        <v>304</v>
      </c>
      <c r="H22" s="9"/>
    </row>
  </sheetData>
  <mergeCells count="15">
    <mergeCell ref="A1:E1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G4:G5"/>
    <mergeCell ref="G14:G15"/>
    <mergeCell ref="G16:G17"/>
  </mergeCells>
  <pageMargins left="0.984027777777778" right="0.75" top="0.275" bottom="0.118055555555556" header="0.118055555555556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本月任务品种（数据原表）</vt:lpstr>
      <vt:lpstr>6月任务明细表</vt:lpstr>
      <vt:lpstr>门店任务明细 表</vt:lpstr>
      <vt:lpstr>6月任务明细表 (2)</vt:lpstr>
      <vt:lpstr>6月完成情况)</vt:lpstr>
      <vt:lpstr>品种卖点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2019-03-06T07:30:00Z</dcterms:created>
  <dcterms:modified xsi:type="dcterms:W3CDTF">2019-08-02T07:57:44Z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true</vt:bool>
  </property>
</Properties>
</file>