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 firstSheet="1" activeTab="1"/>
  </bookViews>
  <sheets>
    <sheet name="（6月原表）会员发展任务及会员消费占比任务" sheetId="4" state="hidden" r:id="rId1"/>
    <sheet name="会员发展任务及会员消费占比任务 " sheetId="6" r:id="rId2"/>
    <sheet name="Sheet1" sheetId="7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'会员发展任务及会员消费占比任务 '!$A$2:$XEZ$110</definedName>
    <definedName name="_xlnm._FilterDatabase" localSheetId="0" hidden="1">'（6月原表）会员发展任务及会员消费占比任务'!$A$2:$O$110</definedName>
  </definedNames>
  <calcPr calcId="144525"/>
</workbook>
</file>

<file path=xl/sharedStrings.xml><?xml version="1.0" encoding="utf-8"?>
<sst xmlns="http://schemas.openxmlformats.org/spreadsheetml/2006/main" count="609" uniqueCount="200">
  <si>
    <t>2019年6月会员任务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</si>
  <si>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</si>
  <si>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</si>
  <si>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</si>
  <si>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</si>
  <si>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</si>
  <si>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5月笔数</t>
  </si>
  <si>
    <t>6月任务</t>
  </si>
  <si>
    <t>任务</t>
  </si>
  <si>
    <t>5月会员消费占比任务</t>
  </si>
  <si>
    <t>实际</t>
  </si>
  <si>
    <t>本月销售目标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</si>
  <si>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</si>
  <si>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</si>
  <si>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</si>
  <si>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</si>
  <si>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</si>
  <si>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</si>
  <si>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</si>
  <si>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</si>
  <si>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</si>
  <si>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</si>
  <si>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</si>
  <si>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</si>
  <si>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</si>
  <si>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</si>
  <si>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</si>
  <si>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</si>
  <si>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</si>
  <si>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</si>
  <si>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</si>
  <si>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</si>
  <si>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</si>
  <si>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</si>
  <si>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</si>
  <si>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</si>
  <si>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</si>
  <si>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</si>
  <si>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</si>
  <si>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</si>
  <si>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</si>
  <si>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</si>
  <si>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</si>
  <si>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</si>
  <si>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</si>
  <si>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</si>
  <si>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</si>
  <si>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</si>
  <si>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邛崃中心药店</t>
  </si>
  <si>
    <t>锦江区庆云南街药店</t>
  </si>
  <si>
    <t>成华区华泰路药店</t>
  </si>
  <si>
    <t>武侯区顺和街店</t>
  </si>
  <si>
    <t>89.87%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</si>
  <si>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</si>
  <si>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</si>
  <si>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</si>
  <si>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</si>
  <si>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</si>
  <si>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</si>
  <si>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</si>
  <si>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</si>
  <si>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</si>
  <si>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</si>
  <si>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</si>
  <si>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</si>
  <si>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</si>
  <si>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</si>
  <si>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</si>
  <si>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</si>
  <si>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</si>
  <si>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</si>
  <si>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</si>
  <si>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</si>
  <si>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</si>
  <si>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</si>
  <si>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</si>
  <si>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</si>
  <si>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</si>
  <si>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89.73%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</si>
  <si>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</si>
  <si>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</si>
  <si>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</si>
  <si>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</si>
  <si>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</si>
  <si>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</si>
  <si>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</si>
  <si>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</si>
  <si>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</si>
  <si>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</si>
  <si>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</si>
  <si>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</si>
  <si>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</si>
  <si>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89.46%</t>
  </si>
  <si>
    <t>大邑县新场镇文昌街药店</t>
  </si>
  <si>
    <t>91.22%</t>
  </si>
  <si>
    <t>青羊区北东街店</t>
  </si>
  <si>
    <t>双流县西航港街道锦华路一段药店</t>
  </si>
  <si>
    <t>都江堰市蒲阳路药店</t>
  </si>
  <si>
    <t>94.5%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</si>
  <si>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</si>
  <si>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</si>
  <si>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</si>
  <si>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</si>
  <si>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</si>
  <si>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</si>
  <si>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</si>
  <si>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</si>
  <si>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</si>
  <si>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</si>
  <si>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</si>
  <si>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</si>
  <si>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</si>
  <si>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</si>
  <si>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</si>
  <si>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</si>
  <si>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</si>
  <si>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</si>
  <si>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</si>
  <si>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</si>
  <si>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</si>
  <si>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</si>
  <si>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</si>
  <si>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</si>
  <si>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</si>
  <si>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</si>
  <si>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</si>
  <si>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</si>
  <si>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</si>
  <si>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2018.10.30</t>
  </si>
  <si>
    <t>潘家街药店</t>
  </si>
  <si>
    <t>2018.10.28</t>
  </si>
  <si>
    <t>蜀州中路药店</t>
  </si>
  <si>
    <t>2018.12.17</t>
  </si>
  <si>
    <t>蜀汉路</t>
  </si>
  <si>
    <t>2018.10.9</t>
  </si>
  <si>
    <t>大华街药店</t>
  </si>
  <si>
    <t>2018.9.30</t>
  </si>
  <si>
    <t>中和大道药店</t>
  </si>
  <si>
    <t>2018.12.04</t>
  </si>
  <si>
    <t>航中街</t>
  </si>
  <si>
    <t xml:space="preserve">紫薇东路药店  </t>
  </si>
  <si>
    <t>新下街店</t>
  </si>
  <si>
    <t>梨花街</t>
  </si>
  <si>
    <t>大悦路药店</t>
  </si>
  <si>
    <t>元华二巷药店</t>
  </si>
  <si>
    <t>蜀辉路药店</t>
  </si>
  <si>
    <t>69.4%</t>
  </si>
  <si>
    <t>中和公济桥路药店</t>
  </si>
  <si>
    <t>58.03%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</si>
  <si>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</si>
  <si>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</si>
  <si>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</si>
  <si>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</si>
  <si>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</si>
  <si>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</si>
  <si>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</si>
  <si>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</si>
  <si>
    <t>2019年6月会员任务完成情况</t>
  </si>
  <si>
    <t>实际发展（有效会员）</t>
  </si>
  <si>
    <t>无效会员</t>
  </si>
  <si>
    <t>完成情况</t>
  </si>
  <si>
    <t>处罚</t>
  </si>
  <si>
    <t>6月会员消费占比任务任务</t>
  </si>
  <si>
    <t>实际完成情况</t>
  </si>
  <si>
    <t>增长率前3名</t>
  </si>
  <si>
    <t>排名前3名</t>
  </si>
  <si>
    <t>第二名</t>
  </si>
  <si>
    <t>城郊一片：大邑</t>
  </si>
  <si>
    <t>城郊一片：邛崃</t>
  </si>
  <si>
    <t>城郊一片：新津</t>
  </si>
  <si>
    <t>第一名</t>
  </si>
  <si>
    <t>第三名</t>
  </si>
  <si>
    <t xml:space="preserve">永康东路药店 </t>
  </si>
  <si>
    <t>2019年2季度会员消费占比奖励（4-6月）</t>
  </si>
  <si>
    <t>月份</t>
  </si>
  <si>
    <t>会员消费占比任务</t>
  </si>
  <si>
    <t>实际完成</t>
  </si>
  <si>
    <t>增长率</t>
  </si>
  <si>
    <t>奖励</t>
  </si>
  <si>
    <t>领取人签字</t>
  </si>
  <si>
    <t>4月</t>
  </si>
  <si>
    <t>82.25%</t>
  </si>
  <si>
    <t>77.17%</t>
  </si>
  <si>
    <t>82.81%</t>
  </si>
  <si>
    <t>93.05%</t>
  </si>
  <si>
    <t>5月</t>
  </si>
  <si>
    <t>73.04%</t>
  </si>
  <si>
    <t>66.33%</t>
  </si>
  <si>
    <t>67.82%</t>
  </si>
  <si>
    <t>94.15%</t>
  </si>
  <si>
    <t>93.26%</t>
  </si>
  <si>
    <t>92.91%</t>
  </si>
  <si>
    <t>6月</t>
  </si>
  <si>
    <t>67.89%</t>
  </si>
  <si>
    <t>80.62%</t>
  </si>
  <si>
    <t>75.73%</t>
  </si>
  <si>
    <t>94.29%</t>
  </si>
  <si>
    <t>93.62%</t>
  </si>
  <si>
    <t>91.99%</t>
  </si>
  <si>
    <t>制表人：刘美玲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</si>
</sst>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宋体"/>
      <charset val="134"/>
    </font>
    <font>
      <sz val="14"/>
      <name val="宋体"/>
      <charset val="0"/>
    </font>
    <font>
      <sz val="11"/>
      <name val="宋体"/>
      <charset val="0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b/>
      <sz val="12"/>
      <color rgb="FFFF0000"/>
      <name val="宋体"/>
      <charset val="0"/>
    </font>
    <font>
      <sz val="10"/>
      <name val="Arial"/>
      <charset val="0"/>
    </font>
    <font>
      <sz val="11"/>
      <color rgb="FFFF0000"/>
      <name val="宋体"/>
      <charset val="0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8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5" borderId="7" applyNumberFormat="0" applyAlignment="0" applyProtection="0">
      <alignment vertical="center"/>
    </xf>
    <xf numFmtId="0" fontId="41" fillId="15" borderId="11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11" applyNumberFormat="1" applyFont="1" applyFill="1" applyBorder="1" applyAlignment="1">
      <alignment horizontal="center" vertical="center"/>
    </xf>
    <xf numFmtId="10" fontId="0" fillId="0" borderId="1" xfId="11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9" fontId="0" fillId="0" borderId="1" xfId="1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12" fillId="0" borderId="1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11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9" fontId="0" fillId="0" borderId="0" xfId="0" applyNumberFormat="1" applyFont="1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" xfId="11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vertical="center"/>
    </xf>
    <xf numFmtId="10" fontId="0" fillId="0" borderId="0" xfId="11" applyNumberFormat="1" applyFont="1" applyFill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0" fillId="0" borderId="0" xfId="11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9.06&#26376;&#38376;&#24215;&#20219;&#21153;&#20256;&#29255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26597;&#35810;&#38376;&#24215;&#20250;&#21592;&#28040;&#36153;&#21344;&#276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50;&#21592;&#36164;&#26009;_201907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6月任务（日均）</v>
          </cell>
          <cell r="E1" t="str">
            <v>6月任务（31天）温饱任务</v>
          </cell>
          <cell r="F1" t="str">
            <v>基础毛利额（温饱任务）</v>
          </cell>
          <cell r="G1" t="str">
            <v>毛利率</v>
          </cell>
          <cell r="H1" t="str">
            <v>客单价</v>
          </cell>
          <cell r="I1" t="str">
            <v>笔数任务</v>
          </cell>
          <cell r="J1" t="str">
            <v>挑战1日均（小康任务）</v>
          </cell>
          <cell r="K1" t="str">
            <v>挑战1销售总任务</v>
          </cell>
          <cell r="L1" t="str">
            <v>挑战1毛利额任务（小康任务）</v>
          </cell>
          <cell r="M1" t="str">
            <v>挑战2日均（富裕任务）</v>
          </cell>
          <cell r="N1" t="str">
            <v>挑战2总销售（富裕任务）</v>
          </cell>
          <cell r="O1" t="str">
            <v>挑战2毛利额（富裕任务）</v>
          </cell>
          <cell r="P1" t="str">
            <v>挑战等级</v>
          </cell>
          <cell r="Q1" t="str">
            <v>6月门店选择任务</v>
          </cell>
        </row>
        <row r="2">
          <cell r="A2">
            <v>750</v>
          </cell>
          <cell r="B2" t="str">
            <v>成都成汉太极大药房有限公司</v>
          </cell>
          <cell r="C2" t="str">
            <v>东南片区</v>
          </cell>
          <cell r="D2">
            <v>20000</v>
          </cell>
          <cell r="E2">
            <v>620000</v>
          </cell>
          <cell r="F2">
            <v>203670</v>
          </cell>
          <cell r="G2" t="str">
            <v>32.85%</v>
          </cell>
          <cell r="H2">
            <v>75.5</v>
          </cell>
          <cell r="I2">
            <v>9416</v>
          </cell>
          <cell r="J2">
            <v>21000</v>
          </cell>
          <cell r="K2">
            <v>651000</v>
          </cell>
          <cell r="L2">
            <v>213853.5</v>
          </cell>
          <cell r="M2">
            <v>21600</v>
          </cell>
          <cell r="N2">
            <v>669600</v>
          </cell>
          <cell r="O2">
            <v>219963.6</v>
          </cell>
          <cell r="P2">
            <v>2</v>
          </cell>
          <cell r="Q2">
            <v>724500</v>
          </cell>
        </row>
        <row r="3">
          <cell r="A3">
            <v>337</v>
          </cell>
          <cell r="B3" t="str">
            <v>四川太极浆洗街药店</v>
          </cell>
          <cell r="C3" t="str">
            <v>城中片区</v>
          </cell>
          <cell r="D3">
            <v>25000</v>
          </cell>
          <cell r="E3">
            <v>775000</v>
          </cell>
          <cell r="F3">
            <v>213047.5</v>
          </cell>
          <cell r="G3" t="str">
            <v>27.49%</v>
          </cell>
          <cell r="H3">
            <v>109.39</v>
          </cell>
          <cell r="I3">
            <v>8130</v>
          </cell>
          <cell r="J3">
            <v>26250</v>
          </cell>
          <cell r="K3">
            <v>813750</v>
          </cell>
          <cell r="L3">
            <v>223699.875</v>
          </cell>
          <cell r="M3">
            <v>27000</v>
          </cell>
          <cell r="N3">
            <v>837000</v>
          </cell>
          <cell r="O3">
            <v>230091.3</v>
          </cell>
          <cell r="P3">
            <v>2</v>
          </cell>
          <cell r="Q3">
            <v>837000</v>
          </cell>
        </row>
        <row r="4">
          <cell r="A4">
            <v>723</v>
          </cell>
          <cell r="B4" t="str">
            <v>锦江区柳翠路药店</v>
          </cell>
          <cell r="C4" t="str">
            <v>城中片区</v>
          </cell>
          <cell r="D4">
            <v>3300</v>
          </cell>
          <cell r="E4">
            <v>102300</v>
          </cell>
          <cell r="F4">
            <v>31436.79</v>
          </cell>
          <cell r="G4" t="str">
            <v>30.73%</v>
          </cell>
          <cell r="H4">
            <v>55.58</v>
          </cell>
          <cell r="I4">
            <v>2552</v>
          </cell>
          <cell r="J4">
            <v>3795</v>
          </cell>
          <cell r="K4">
            <v>117645</v>
          </cell>
          <cell r="L4">
            <v>36152.3085</v>
          </cell>
          <cell r="M4">
            <v>4125</v>
          </cell>
          <cell r="N4">
            <v>127875</v>
          </cell>
          <cell r="O4">
            <v>39295.9875</v>
          </cell>
          <cell r="P4">
            <v>2</v>
          </cell>
          <cell r="Q4">
            <v>131100</v>
          </cell>
        </row>
        <row r="5">
          <cell r="A5">
            <v>517</v>
          </cell>
          <cell r="B5" t="str">
            <v>青羊区北东街店</v>
          </cell>
          <cell r="C5" t="str">
            <v>城中片区</v>
          </cell>
          <cell r="D5">
            <v>20000</v>
          </cell>
          <cell r="E5">
            <v>620000</v>
          </cell>
          <cell r="F5">
            <v>155124</v>
          </cell>
          <cell r="G5" t="str">
            <v>25.02%</v>
          </cell>
          <cell r="H5">
            <v>92.53</v>
          </cell>
          <cell r="I5">
            <v>7837</v>
          </cell>
          <cell r="J5">
            <v>21600</v>
          </cell>
          <cell r="K5">
            <v>669600</v>
          </cell>
          <cell r="L5">
            <v>167533.92</v>
          </cell>
          <cell r="M5">
            <v>22000</v>
          </cell>
          <cell r="N5">
            <v>682000</v>
          </cell>
          <cell r="O5">
            <v>170636.4</v>
          </cell>
          <cell r="P5">
            <v>2</v>
          </cell>
          <cell r="Q5">
            <v>682000</v>
          </cell>
        </row>
        <row r="6">
          <cell r="A6">
            <v>754</v>
          </cell>
          <cell r="B6" t="str">
            <v>崇州市崇阳镇尚贤坊街药店</v>
          </cell>
          <cell r="C6" t="str">
            <v>城郊二片区</v>
          </cell>
          <cell r="D6">
            <v>7000</v>
          </cell>
          <cell r="E6">
            <v>217000</v>
          </cell>
          <cell r="F6">
            <v>59957.1</v>
          </cell>
          <cell r="G6" t="str">
            <v>27.63%</v>
          </cell>
          <cell r="H6">
            <v>76.71</v>
          </cell>
          <cell r="I6">
            <v>3217</v>
          </cell>
          <cell r="J6">
            <v>7700</v>
          </cell>
          <cell r="K6">
            <v>238700</v>
          </cell>
          <cell r="L6">
            <v>65952.81</v>
          </cell>
          <cell r="M6">
            <v>8050</v>
          </cell>
          <cell r="N6">
            <v>249550</v>
          </cell>
          <cell r="O6">
            <v>68950.665</v>
          </cell>
          <cell r="P6">
            <v>2</v>
          </cell>
          <cell r="Q6">
            <v>249550</v>
          </cell>
        </row>
        <row r="7">
          <cell r="A7">
            <v>707</v>
          </cell>
          <cell r="B7" t="str">
            <v>成华区万科路药店</v>
          </cell>
          <cell r="C7" t="str">
            <v>东南片区</v>
          </cell>
          <cell r="D7">
            <v>9500</v>
          </cell>
          <cell r="E7">
            <v>294500</v>
          </cell>
          <cell r="F7">
            <v>96065.9</v>
          </cell>
          <cell r="G7" t="str">
            <v>32.62%</v>
          </cell>
          <cell r="H7">
            <v>74</v>
          </cell>
          <cell r="I7">
            <v>4817</v>
          </cell>
          <cell r="J7">
            <v>10260</v>
          </cell>
          <cell r="K7">
            <v>318060</v>
          </cell>
          <cell r="L7">
            <v>103751.172</v>
          </cell>
          <cell r="M7">
            <v>10450</v>
          </cell>
          <cell r="N7">
            <v>323950</v>
          </cell>
          <cell r="O7">
            <v>105672.49</v>
          </cell>
          <cell r="P7">
            <v>2</v>
          </cell>
          <cell r="Q7">
            <v>323950</v>
          </cell>
        </row>
        <row r="8">
          <cell r="A8">
            <v>730</v>
          </cell>
          <cell r="B8" t="str">
            <v>新都区新繁镇繁江北路药店</v>
          </cell>
          <cell r="C8" t="str">
            <v>西北片区</v>
          </cell>
          <cell r="D8">
            <v>9500</v>
          </cell>
          <cell r="E8">
            <v>294500</v>
          </cell>
          <cell r="F8">
            <v>89822.5</v>
          </cell>
          <cell r="G8" t="str">
            <v>30.5%</v>
          </cell>
          <cell r="H8">
            <v>63.71</v>
          </cell>
          <cell r="I8">
            <v>4848</v>
          </cell>
          <cell r="J8">
            <v>10260</v>
          </cell>
          <cell r="K8">
            <v>318060</v>
          </cell>
          <cell r="L8">
            <v>97008.3</v>
          </cell>
          <cell r="M8">
            <v>10450</v>
          </cell>
          <cell r="N8">
            <v>323950</v>
          </cell>
          <cell r="O8">
            <v>98804.75</v>
          </cell>
          <cell r="P8">
            <v>2</v>
          </cell>
          <cell r="Q8">
            <v>323950</v>
          </cell>
        </row>
        <row r="9">
          <cell r="A9">
            <v>105267</v>
          </cell>
          <cell r="B9" t="str">
            <v>四川太极金牛区蜀汉路药店</v>
          </cell>
          <cell r="C9" t="str">
            <v>西北片区</v>
          </cell>
          <cell r="D9">
            <v>3800</v>
          </cell>
          <cell r="E9">
            <v>117800</v>
          </cell>
          <cell r="F9">
            <v>31853.12</v>
          </cell>
          <cell r="G9" t="str">
            <v>27.04%</v>
          </cell>
          <cell r="H9">
            <v>51.76</v>
          </cell>
          <cell r="I9">
            <v>2265</v>
          </cell>
          <cell r="J9">
            <v>4180</v>
          </cell>
          <cell r="K9">
            <v>129580</v>
          </cell>
          <cell r="L9">
            <v>35038.432</v>
          </cell>
          <cell r="M9">
            <v>4370</v>
          </cell>
          <cell r="N9">
            <v>135470</v>
          </cell>
          <cell r="O9">
            <v>36631.088</v>
          </cell>
          <cell r="P9">
            <v>2</v>
          </cell>
          <cell r="Q9">
            <v>135470</v>
          </cell>
        </row>
        <row r="10">
          <cell r="A10">
            <v>709</v>
          </cell>
          <cell r="B10" t="str">
            <v>新都区马超东路店</v>
          </cell>
          <cell r="C10" t="str">
            <v>西北片区</v>
          </cell>
          <cell r="D10">
            <v>8500</v>
          </cell>
          <cell r="E10">
            <v>263500</v>
          </cell>
          <cell r="F10">
            <v>76757.55</v>
          </cell>
          <cell r="G10" t="str">
            <v>29.13%</v>
          </cell>
          <cell r="H10">
            <v>62.42</v>
          </cell>
          <cell r="I10">
            <v>5051</v>
          </cell>
          <cell r="J10">
            <v>9180</v>
          </cell>
          <cell r="K10">
            <v>284580</v>
          </cell>
          <cell r="L10">
            <v>82898.154</v>
          </cell>
          <cell r="M10">
            <v>9350</v>
          </cell>
          <cell r="N10">
            <v>289850</v>
          </cell>
          <cell r="O10">
            <v>84433.305</v>
          </cell>
          <cell r="P10">
            <v>2</v>
          </cell>
          <cell r="Q10">
            <v>289850</v>
          </cell>
        </row>
        <row r="11">
          <cell r="A11">
            <v>102934</v>
          </cell>
          <cell r="B11" t="str">
            <v>银河北街</v>
          </cell>
          <cell r="C11" t="str">
            <v>西北片区</v>
          </cell>
          <cell r="D11">
            <v>8000</v>
          </cell>
          <cell r="E11">
            <v>248000</v>
          </cell>
          <cell r="F11">
            <v>67952</v>
          </cell>
          <cell r="G11" t="str">
            <v>27.4%</v>
          </cell>
          <cell r="H11">
            <v>69.83</v>
          </cell>
          <cell r="I11">
            <v>4970</v>
          </cell>
          <cell r="J11">
            <v>8640</v>
          </cell>
          <cell r="K11">
            <v>267840</v>
          </cell>
          <cell r="L11">
            <v>73388.16</v>
          </cell>
          <cell r="M11">
            <v>8800</v>
          </cell>
          <cell r="N11">
            <v>272800</v>
          </cell>
          <cell r="O11">
            <v>74747.2</v>
          </cell>
          <cell r="P11">
            <v>2</v>
          </cell>
          <cell r="Q11">
            <v>272800</v>
          </cell>
        </row>
        <row r="12">
          <cell r="A12">
            <v>578</v>
          </cell>
          <cell r="B12" t="str">
            <v>成华区华油路药店</v>
          </cell>
          <cell r="C12" t="str">
            <v>城中片区</v>
          </cell>
          <cell r="D12">
            <v>7800</v>
          </cell>
          <cell r="E12">
            <v>241800</v>
          </cell>
          <cell r="F12">
            <v>79262.04</v>
          </cell>
          <cell r="G12" t="str">
            <v>32.78%</v>
          </cell>
          <cell r="H12">
            <v>59.66</v>
          </cell>
          <cell r="I12">
            <v>5161</v>
          </cell>
          <cell r="J12">
            <v>8424</v>
          </cell>
          <cell r="K12">
            <v>261144</v>
          </cell>
          <cell r="L12">
            <v>85603.0032</v>
          </cell>
          <cell r="M12">
            <v>8580</v>
          </cell>
          <cell r="N12">
            <v>265980</v>
          </cell>
          <cell r="O12">
            <v>87188.244</v>
          </cell>
          <cell r="P12">
            <v>2</v>
          </cell>
          <cell r="Q12">
            <v>265980</v>
          </cell>
        </row>
        <row r="13">
          <cell r="A13">
            <v>307</v>
          </cell>
          <cell r="B13" t="str">
            <v>旗舰店</v>
          </cell>
          <cell r="C13" t="str">
            <v>旗舰片</v>
          </cell>
          <cell r="D13">
            <v>57000</v>
          </cell>
          <cell r="E13">
            <v>1767000</v>
          </cell>
          <cell r="F13">
            <v>488752.2</v>
          </cell>
          <cell r="G13" t="str">
            <v>27.66%</v>
          </cell>
          <cell r="H13">
            <v>140.09</v>
          </cell>
          <cell r="I13">
            <v>14260</v>
          </cell>
          <cell r="J13">
            <v>59850</v>
          </cell>
          <cell r="K13">
            <v>1855350</v>
          </cell>
          <cell r="L13">
            <v>513189.81</v>
          </cell>
          <cell r="M13">
            <v>61560</v>
          </cell>
          <cell r="N13">
            <v>1908360</v>
          </cell>
          <cell r="O13">
            <v>527852.376</v>
          </cell>
          <cell r="P13">
            <v>1</v>
          </cell>
          <cell r="Q13">
            <v>1855350</v>
          </cell>
        </row>
        <row r="14">
          <cell r="A14">
            <v>582</v>
          </cell>
          <cell r="B14" t="str">
            <v>青羊区十二桥药店</v>
          </cell>
          <cell r="C14" t="str">
            <v>西北片区</v>
          </cell>
          <cell r="D14">
            <v>30000</v>
          </cell>
          <cell r="E14">
            <v>930000</v>
          </cell>
          <cell r="F14">
            <v>210738</v>
          </cell>
          <cell r="G14" t="str">
            <v>22.66%</v>
          </cell>
          <cell r="H14">
            <v>130.99</v>
          </cell>
          <cell r="I14">
            <v>8846</v>
          </cell>
          <cell r="J14">
            <v>31500</v>
          </cell>
          <cell r="K14">
            <v>976500</v>
          </cell>
          <cell r="L14">
            <v>221274.9</v>
          </cell>
          <cell r="M14">
            <v>32400</v>
          </cell>
          <cell r="N14">
            <v>1004400</v>
          </cell>
          <cell r="O14">
            <v>227597.04</v>
          </cell>
          <cell r="P14">
            <v>1</v>
          </cell>
          <cell r="Q14">
            <v>976500</v>
          </cell>
        </row>
        <row r="15">
          <cell r="A15">
            <v>341</v>
          </cell>
          <cell r="B15" t="str">
            <v>邛崃中心药店</v>
          </cell>
          <cell r="C15" t="str">
            <v>城郊一片区</v>
          </cell>
          <cell r="D15">
            <v>18000</v>
          </cell>
          <cell r="E15">
            <v>558000</v>
          </cell>
          <cell r="F15">
            <v>169241.4</v>
          </cell>
          <cell r="G15" t="str">
            <v>30.33%</v>
          </cell>
          <cell r="H15">
            <v>101.54</v>
          </cell>
          <cell r="I15">
            <v>6328</v>
          </cell>
          <cell r="J15">
            <v>19440</v>
          </cell>
          <cell r="K15">
            <v>602640</v>
          </cell>
          <cell r="L15">
            <v>182780.712</v>
          </cell>
          <cell r="M15">
            <v>19800</v>
          </cell>
          <cell r="N15">
            <v>613800</v>
          </cell>
          <cell r="O15">
            <v>186165.54</v>
          </cell>
          <cell r="P15">
            <v>1</v>
          </cell>
          <cell r="Q15">
            <v>602640</v>
          </cell>
        </row>
        <row r="16">
          <cell r="A16">
            <v>343</v>
          </cell>
          <cell r="B16" t="str">
            <v>光华药店</v>
          </cell>
          <cell r="C16" t="str">
            <v>西北片区</v>
          </cell>
          <cell r="D16">
            <v>16000</v>
          </cell>
          <cell r="E16">
            <v>496000</v>
          </cell>
          <cell r="F16">
            <v>137044.8</v>
          </cell>
          <cell r="G16" t="str">
            <v>27.63%</v>
          </cell>
          <cell r="H16">
            <v>111.68</v>
          </cell>
          <cell r="I16">
            <v>4747</v>
          </cell>
          <cell r="J16">
            <v>17280</v>
          </cell>
          <cell r="K16">
            <v>535680</v>
          </cell>
          <cell r="L16">
            <v>148008.384</v>
          </cell>
          <cell r="M16">
            <v>17600</v>
          </cell>
          <cell r="N16">
            <v>545600</v>
          </cell>
          <cell r="O16">
            <v>150749.28</v>
          </cell>
          <cell r="P16">
            <v>1</v>
          </cell>
          <cell r="Q16">
            <v>535680</v>
          </cell>
        </row>
        <row r="17">
          <cell r="A17">
            <v>571</v>
          </cell>
          <cell r="B17" t="str">
            <v>高新区民丰大道西段药店</v>
          </cell>
          <cell r="C17" t="str">
            <v>东南片区</v>
          </cell>
          <cell r="D17">
            <v>14000</v>
          </cell>
          <cell r="E17">
            <v>434000</v>
          </cell>
          <cell r="F17">
            <v>111190.8</v>
          </cell>
          <cell r="G17" t="str">
            <v>25.62%</v>
          </cell>
          <cell r="H17">
            <v>89.72</v>
          </cell>
          <cell r="I17">
            <v>5038</v>
          </cell>
          <cell r="J17">
            <v>15120</v>
          </cell>
          <cell r="K17">
            <v>468720</v>
          </cell>
          <cell r="L17">
            <v>120086.064</v>
          </cell>
          <cell r="M17">
            <v>15400</v>
          </cell>
          <cell r="N17">
            <v>477400</v>
          </cell>
          <cell r="O17">
            <v>122309.88</v>
          </cell>
          <cell r="P17">
            <v>1</v>
          </cell>
          <cell r="Q17">
            <v>468720</v>
          </cell>
        </row>
        <row r="18">
          <cell r="A18">
            <v>712</v>
          </cell>
          <cell r="B18" t="str">
            <v>成华区华泰路药店</v>
          </cell>
          <cell r="C18" t="str">
            <v>东南片区</v>
          </cell>
          <cell r="D18">
            <v>11500</v>
          </cell>
          <cell r="E18">
            <v>356500</v>
          </cell>
          <cell r="F18">
            <v>121530.85</v>
          </cell>
          <cell r="G18" t="str">
            <v>34.09%</v>
          </cell>
          <cell r="H18">
            <v>67.83</v>
          </cell>
          <cell r="I18">
            <v>5432</v>
          </cell>
          <cell r="J18">
            <v>12420</v>
          </cell>
          <cell r="K18">
            <v>385020</v>
          </cell>
          <cell r="L18">
            <v>131253.318</v>
          </cell>
          <cell r="M18">
            <v>12650</v>
          </cell>
          <cell r="N18">
            <v>392150</v>
          </cell>
          <cell r="O18">
            <v>133683.935</v>
          </cell>
          <cell r="P18">
            <v>1</v>
          </cell>
          <cell r="Q18">
            <v>385020</v>
          </cell>
        </row>
        <row r="19">
          <cell r="A19">
            <v>585</v>
          </cell>
          <cell r="B19" t="str">
            <v>成华区羊子山西路药店（兴元华盛）</v>
          </cell>
          <cell r="C19" t="str">
            <v>西北片区</v>
          </cell>
          <cell r="D19">
            <v>10000</v>
          </cell>
          <cell r="E19">
            <v>310000</v>
          </cell>
          <cell r="F19">
            <v>98549</v>
          </cell>
          <cell r="G19" t="str">
            <v>31.79%</v>
          </cell>
          <cell r="H19">
            <v>69.44</v>
          </cell>
          <cell r="I19">
            <v>4951</v>
          </cell>
          <cell r="J19">
            <v>10800</v>
          </cell>
          <cell r="K19">
            <v>334800</v>
          </cell>
          <cell r="L19">
            <v>106432.92</v>
          </cell>
          <cell r="M19">
            <v>11000</v>
          </cell>
          <cell r="N19">
            <v>341000</v>
          </cell>
          <cell r="O19">
            <v>108403.9</v>
          </cell>
          <cell r="P19">
            <v>1</v>
          </cell>
          <cell r="Q19">
            <v>334800</v>
          </cell>
        </row>
        <row r="20">
          <cell r="A20">
            <v>581</v>
          </cell>
          <cell r="B20" t="str">
            <v>成华区二环路北四段药店（汇融名城）</v>
          </cell>
          <cell r="C20" t="str">
            <v>西北片区</v>
          </cell>
          <cell r="D20">
            <v>9200</v>
          </cell>
          <cell r="E20">
            <v>285200</v>
          </cell>
          <cell r="F20">
            <v>95114.2</v>
          </cell>
          <cell r="G20" t="str">
            <v>33.35%</v>
          </cell>
          <cell r="H20">
            <v>53.06</v>
          </cell>
          <cell r="I20">
            <v>5892</v>
          </cell>
          <cell r="J20">
            <v>9936</v>
          </cell>
          <cell r="K20">
            <v>308016</v>
          </cell>
          <cell r="L20">
            <v>102723.336</v>
          </cell>
          <cell r="M20">
            <v>10120</v>
          </cell>
          <cell r="N20">
            <v>313720</v>
          </cell>
          <cell r="O20">
            <v>104625.62</v>
          </cell>
          <cell r="P20">
            <v>1</v>
          </cell>
          <cell r="Q20">
            <v>308016</v>
          </cell>
        </row>
        <row r="21">
          <cell r="A21">
            <v>365</v>
          </cell>
          <cell r="B21" t="str">
            <v>光华村街药店</v>
          </cell>
          <cell r="C21" t="str">
            <v>西北片区</v>
          </cell>
          <cell r="D21">
            <v>8200</v>
          </cell>
          <cell r="E21">
            <v>254200</v>
          </cell>
          <cell r="F21">
            <v>76260</v>
          </cell>
          <cell r="G21" t="str">
            <v>30%</v>
          </cell>
          <cell r="H21">
            <v>81.48</v>
          </cell>
          <cell r="I21">
            <v>4346</v>
          </cell>
          <cell r="J21">
            <v>8856</v>
          </cell>
          <cell r="K21">
            <v>274536</v>
          </cell>
          <cell r="L21">
            <v>82360.8</v>
          </cell>
          <cell r="M21">
            <v>9020</v>
          </cell>
          <cell r="N21">
            <v>279620</v>
          </cell>
          <cell r="O21">
            <v>83886</v>
          </cell>
          <cell r="P21">
            <v>1</v>
          </cell>
          <cell r="Q21">
            <v>274536</v>
          </cell>
        </row>
        <row r="22">
          <cell r="A22">
            <v>546</v>
          </cell>
          <cell r="B22" t="str">
            <v>锦江区榕声路店</v>
          </cell>
          <cell r="C22" t="str">
            <v>东南片区</v>
          </cell>
          <cell r="D22">
            <v>8500</v>
          </cell>
          <cell r="E22">
            <v>263500</v>
          </cell>
          <cell r="F22">
            <v>86902.3</v>
          </cell>
          <cell r="G22" t="str">
            <v>32.98%</v>
          </cell>
          <cell r="H22">
            <v>62.46</v>
          </cell>
          <cell r="I22">
            <v>4914</v>
          </cell>
          <cell r="J22">
            <v>9180</v>
          </cell>
          <cell r="K22">
            <v>284580</v>
          </cell>
          <cell r="L22">
            <v>93854.484</v>
          </cell>
          <cell r="M22">
            <v>9350</v>
          </cell>
          <cell r="N22">
            <v>289850</v>
          </cell>
          <cell r="O22">
            <v>95592.53</v>
          </cell>
          <cell r="P22">
            <v>1</v>
          </cell>
          <cell r="Q22">
            <v>284580</v>
          </cell>
        </row>
        <row r="23">
          <cell r="A23">
            <v>373</v>
          </cell>
          <cell r="B23" t="str">
            <v>通盈街药店</v>
          </cell>
          <cell r="C23" t="str">
            <v>城中片区</v>
          </cell>
          <cell r="D23">
            <v>8500</v>
          </cell>
          <cell r="E23">
            <v>263500</v>
          </cell>
          <cell r="F23">
            <v>76783.9</v>
          </cell>
          <cell r="G23" t="str">
            <v>29.14%</v>
          </cell>
          <cell r="H23">
            <v>66.15</v>
          </cell>
          <cell r="I23">
            <v>3993</v>
          </cell>
          <cell r="J23">
            <v>9180</v>
          </cell>
          <cell r="K23">
            <v>284580</v>
          </cell>
          <cell r="L23">
            <v>82926.612</v>
          </cell>
          <cell r="M23">
            <v>9350</v>
          </cell>
          <cell r="N23">
            <v>289850</v>
          </cell>
          <cell r="O23">
            <v>84462.29</v>
          </cell>
          <cell r="P23">
            <v>1</v>
          </cell>
          <cell r="Q23">
            <v>284580</v>
          </cell>
        </row>
        <row r="24">
          <cell r="A24">
            <v>724</v>
          </cell>
          <cell r="B24" t="str">
            <v>锦江区观音桥街药店</v>
          </cell>
          <cell r="C24" t="str">
            <v>东南片区</v>
          </cell>
          <cell r="D24">
            <v>8000</v>
          </cell>
          <cell r="E24">
            <v>248000</v>
          </cell>
          <cell r="F24">
            <v>73060.8</v>
          </cell>
          <cell r="G24" t="str">
            <v>29.46%</v>
          </cell>
          <cell r="H24">
            <v>59.15</v>
          </cell>
          <cell r="I24">
            <v>4411</v>
          </cell>
          <cell r="J24">
            <v>8640</v>
          </cell>
          <cell r="K24">
            <v>267840</v>
          </cell>
          <cell r="L24">
            <v>78905.664</v>
          </cell>
          <cell r="M24">
            <v>8800</v>
          </cell>
          <cell r="N24">
            <v>272800</v>
          </cell>
          <cell r="O24">
            <v>80366.88</v>
          </cell>
          <cell r="P24">
            <v>1</v>
          </cell>
          <cell r="Q24">
            <v>267840</v>
          </cell>
        </row>
        <row r="25">
          <cell r="A25">
            <v>726</v>
          </cell>
          <cell r="B25" t="str">
            <v>金牛区交大路第三药店</v>
          </cell>
          <cell r="C25" t="str">
            <v>西北片区</v>
          </cell>
          <cell r="D25">
            <v>8000</v>
          </cell>
          <cell r="E25">
            <v>248000</v>
          </cell>
          <cell r="F25">
            <v>75615.2</v>
          </cell>
          <cell r="G25" t="str">
            <v>30.49%</v>
          </cell>
          <cell r="H25">
            <v>72.56</v>
          </cell>
          <cell r="I25">
            <v>3454</v>
          </cell>
          <cell r="J25">
            <v>8640</v>
          </cell>
          <cell r="K25">
            <v>267840</v>
          </cell>
          <cell r="L25">
            <v>81664.416</v>
          </cell>
          <cell r="M25">
            <v>8800</v>
          </cell>
          <cell r="N25">
            <v>272800</v>
          </cell>
          <cell r="O25">
            <v>83176.72</v>
          </cell>
          <cell r="P25">
            <v>1</v>
          </cell>
          <cell r="Q25">
            <v>267840</v>
          </cell>
        </row>
        <row r="26">
          <cell r="A26">
            <v>742</v>
          </cell>
          <cell r="B26" t="str">
            <v>锦江区庆云南街药店</v>
          </cell>
          <cell r="C26" t="str">
            <v>城中片区</v>
          </cell>
          <cell r="D26">
            <v>8500</v>
          </cell>
          <cell r="E26">
            <v>263500</v>
          </cell>
          <cell r="F26">
            <v>66560.1</v>
          </cell>
          <cell r="G26" t="str">
            <v>25.26%</v>
          </cell>
          <cell r="H26">
            <v>103.35</v>
          </cell>
          <cell r="I26">
            <v>2429</v>
          </cell>
          <cell r="J26">
            <v>9180</v>
          </cell>
          <cell r="K26">
            <v>284580</v>
          </cell>
          <cell r="L26">
            <v>71884.908</v>
          </cell>
          <cell r="M26">
            <v>9350</v>
          </cell>
          <cell r="N26">
            <v>289850</v>
          </cell>
          <cell r="O26">
            <v>73216.11</v>
          </cell>
          <cell r="P26">
            <v>1</v>
          </cell>
          <cell r="Q26">
            <v>284580</v>
          </cell>
        </row>
        <row r="27">
          <cell r="A27">
            <v>359</v>
          </cell>
          <cell r="B27" t="str">
            <v>枣子巷药店</v>
          </cell>
          <cell r="C27" t="str">
            <v>西北片区</v>
          </cell>
          <cell r="D27">
            <v>6500</v>
          </cell>
          <cell r="E27">
            <v>201500</v>
          </cell>
          <cell r="F27">
            <v>55855.8</v>
          </cell>
          <cell r="G27" t="str">
            <v>27.72%</v>
          </cell>
          <cell r="H27">
            <v>69.72</v>
          </cell>
          <cell r="I27">
            <v>3791</v>
          </cell>
          <cell r="J27">
            <v>7020</v>
          </cell>
          <cell r="K27">
            <v>217620</v>
          </cell>
          <cell r="L27">
            <v>60324.264</v>
          </cell>
          <cell r="M27">
            <v>7150</v>
          </cell>
          <cell r="N27">
            <v>221650</v>
          </cell>
          <cell r="O27">
            <v>61441.38</v>
          </cell>
          <cell r="P27">
            <v>1</v>
          </cell>
          <cell r="Q27">
            <v>217620</v>
          </cell>
        </row>
        <row r="28">
          <cell r="A28">
            <v>514</v>
          </cell>
          <cell r="B28" t="str">
            <v>新津邓双镇岷江店</v>
          </cell>
          <cell r="C28" t="str">
            <v>城郊一片区</v>
          </cell>
          <cell r="D28">
            <v>7500</v>
          </cell>
          <cell r="E28">
            <v>232500</v>
          </cell>
          <cell r="F28">
            <v>76329.75</v>
          </cell>
          <cell r="G28" t="str">
            <v>32.83%</v>
          </cell>
          <cell r="H28">
            <v>59.01</v>
          </cell>
          <cell r="I28">
            <v>4077</v>
          </cell>
          <cell r="J28">
            <v>8100</v>
          </cell>
          <cell r="K28">
            <v>251100</v>
          </cell>
          <cell r="L28">
            <v>82436.13</v>
          </cell>
          <cell r="M28">
            <v>8250</v>
          </cell>
          <cell r="N28">
            <v>255750</v>
          </cell>
          <cell r="O28">
            <v>83962.725</v>
          </cell>
          <cell r="P28">
            <v>1</v>
          </cell>
          <cell r="Q28">
            <v>251100</v>
          </cell>
        </row>
        <row r="29">
          <cell r="A29">
            <v>513</v>
          </cell>
          <cell r="B29" t="str">
            <v>武侯区顺和街店</v>
          </cell>
          <cell r="C29" t="str">
            <v>西北片区</v>
          </cell>
          <cell r="D29">
            <v>8000</v>
          </cell>
          <cell r="E29">
            <v>248000</v>
          </cell>
          <cell r="F29">
            <v>76904.8</v>
          </cell>
          <cell r="G29" t="str">
            <v>31.01%</v>
          </cell>
          <cell r="H29">
            <v>72.23</v>
          </cell>
          <cell r="I29">
            <v>4032</v>
          </cell>
          <cell r="J29">
            <v>8640</v>
          </cell>
          <cell r="K29">
            <v>267840</v>
          </cell>
          <cell r="L29">
            <v>83057.184</v>
          </cell>
          <cell r="M29">
            <v>8800</v>
          </cell>
          <cell r="N29">
            <v>272800</v>
          </cell>
          <cell r="O29">
            <v>84595.28</v>
          </cell>
          <cell r="P29">
            <v>1</v>
          </cell>
          <cell r="Q29">
            <v>267840</v>
          </cell>
        </row>
        <row r="30">
          <cell r="A30">
            <v>355</v>
          </cell>
          <cell r="B30" t="str">
            <v>双林路药店</v>
          </cell>
          <cell r="C30" t="str">
            <v>城中片区</v>
          </cell>
          <cell r="D30">
            <v>7500</v>
          </cell>
          <cell r="E30">
            <v>232500</v>
          </cell>
          <cell r="F30">
            <v>68308.5</v>
          </cell>
          <cell r="G30" t="str">
            <v>29.38%</v>
          </cell>
          <cell r="H30">
            <v>71.84</v>
          </cell>
          <cell r="I30">
            <v>3185</v>
          </cell>
          <cell r="J30">
            <v>8100</v>
          </cell>
          <cell r="K30">
            <v>251100</v>
          </cell>
          <cell r="L30">
            <v>73773.18</v>
          </cell>
          <cell r="M30">
            <v>8250</v>
          </cell>
          <cell r="N30">
            <v>255750</v>
          </cell>
          <cell r="O30">
            <v>75139.35</v>
          </cell>
          <cell r="P30">
            <v>1</v>
          </cell>
          <cell r="Q30">
            <v>251100</v>
          </cell>
        </row>
        <row r="31">
          <cell r="A31">
            <v>391</v>
          </cell>
          <cell r="B31" t="str">
            <v>金丝街药店</v>
          </cell>
          <cell r="C31" t="str">
            <v>城中片区</v>
          </cell>
          <cell r="D31">
            <v>6500</v>
          </cell>
          <cell r="E31">
            <v>201500</v>
          </cell>
          <cell r="F31">
            <v>70202.6</v>
          </cell>
          <cell r="G31" t="str">
            <v>34.84%</v>
          </cell>
          <cell r="H31">
            <v>76.07</v>
          </cell>
          <cell r="I31">
            <v>3260</v>
          </cell>
          <cell r="J31">
            <v>7020</v>
          </cell>
          <cell r="K31">
            <v>217620</v>
          </cell>
          <cell r="L31">
            <v>75818.808</v>
          </cell>
          <cell r="M31">
            <v>7150</v>
          </cell>
          <cell r="N31">
            <v>221650</v>
          </cell>
          <cell r="O31">
            <v>77222.86</v>
          </cell>
          <cell r="P31">
            <v>1</v>
          </cell>
          <cell r="Q31">
            <v>217620</v>
          </cell>
        </row>
        <row r="32">
          <cell r="A32">
            <v>377</v>
          </cell>
          <cell r="B32" t="str">
            <v>新园大道药店</v>
          </cell>
          <cell r="C32" t="str">
            <v>东南片区</v>
          </cell>
          <cell r="D32">
            <v>7500</v>
          </cell>
          <cell r="E32">
            <v>232500</v>
          </cell>
          <cell r="F32">
            <v>77980.5</v>
          </cell>
          <cell r="G32" t="str">
            <v>33.54%</v>
          </cell>
          <cell r="H32">
            <v>53.79</v>
          </cell>
          <cell r="I32">
            <v>4024</v>
          </cell>
          <cell r="J32">
            <v>8100</v>
          </cell>
          <cell r="K32">
            <v>251100</v>
          </cell>
          <cell r="L32">
            <v>84218.94</v>
          </cell>
          <cell r="M32">
            <v>8250</v>
          </cell>
          <cell r="N32">
            <v>255750</v>
          </cell>
          <cell r="O32">
            <v>85778.55</v>
          </cell>
          <cell r="P32">
            <v>1</v>
          </cell>
          <cell r="Q32">
            <v>251100</v>
          </cell>
        </row>
        <row r="33">
          <cell r="A33">
            <v>308</v>
          </cell>
          <cell r="B33" t="str">
            <v>红星店</v>
          </cell>
          <cell r="C33" t="str">
            <v>城中片区</v>
          </cell>
          <cell r="D33">
            <v>7500</v>
          </cell>
          <cell r="E33">
            <v>232500</v>
          </cell>
          <cell r="F33">
            <v>78887.25</v>
          </cell>
          <cell r="G33" t="str">
            <v>33.93%</v>
          </cell>
          <cell r="H33">
            <v>74.72</v>
          </cell>
          <cell r="I33">
            <v>3213</v>
          </cell>
          <cell r="J33">
            <v>8250</v>
          </cell>
          <cell r="K33">
            <v>255750</v>
          </cell>
          <cell r="L33">
            <v>86775.975</v>
          </cell>
          <cell r="M33">
            <v>8625</v>
          </cell>
          <cell r="N33">
            <v>267375</v>
          </cell>
          <cell r="O33">
            <v>90720.3375</v>
          </cell>
          <cell r="P33">
            <v>1</v>
          </cell>
          <cell r="Q33">
            <v>255750</v>
          </cell>
        </row>
        <row r="34">
          <cell r="A34">
            <v>744</v>
          </cell>
          <cell r="B34" t="str">
            <v>武侯区科华街药店</v>
          </cell>
          <cell r="C34" t="str">
            <v>城中片区</v>
          </cell>
          <cell r="D34">
            <v>7500</v>
          </cell>
          <cell r="E34">
            <v>232500</v>
          </cell>
          <cell r="F34">
            <v>63309.75</v>
          </cell>
          <cell r="G34" t="str">
            <v>27.23%</v>
          </cell>
          <cell r="H34">
            <v>64.12</v>
          </cell>
          <cell r="I34">
            <v>4368</v>
          </cell>
          <cell r="J34">
            <v>8250</v>
          </cell>
          <cell r="K34">
            <v>255750</v>
          </cell>
          <cell r="L34">
            <v>69640.725</v>
          </cell>
          <cell r="M34">
            <v>8625</v>
          </cell>
          <cell r="N34">
            <v>267375</v>
          </cell>
          <cell r="O34">
            <v>72806.2125</v>
          </cell>
          <cell r="P34">
            <v>1</v>
          </cell>
          <cell r="Q34">
            <v>255750</v>
          </cell>
        </row>
        <row r="35">
          <cell r="A35">
            <v>357</v>
          </cell>
          <cell r="B35" t="str">
            <v>清江东路药店</v>
          </cell>
          <cell r="C35" t="str">
            <v>西北片区</v>
          </cell>
          <cell r="D35">
            <v>7000</v>
          </cell>
          <cell r="E35">
            <v>217000</v>
          </cell>
          <cell r="F35">
            <v>61845</v>
          </cell>
          <cell r="G35" t="str">
            <v>28.5%</v>
          </cell>
          <cell r="H35">
            <v>87.26</v>
          </cell>
          <cell r="I35">
            <v>2706</v>
          </cell>
          <cell r="J35">
            <v>7700</v>
          </cell>
          <cell r="K35">
            <v>238700</v>
          </cell>
          <cell r="L35">
            <v>68029.5</v>
          </cell>
          <cell r="M35">
            <v>8050</v>
          </cell>
          <cell r="N35">
            <v>249550</v>
          </cell>
          <cell r="O35">
            <v>71121.75</v>
          </cell>
          <cell r="P35">
            <v>1</v>
          </cell>
          <cell r="Q35">
            <v>238700</v>
          </cell>
        </row>
        <row r="36">
          <cell r="A36">
            <v>54</v>
          </cell>
          <cell r="B36" t="str">
            <v>怀远店</v>
          </cell>
          <cell r="C36" t="str">
            <v>城郊二片区</v>
          </cell>
          <cell r="D36">
            <v>6900</v>
          </cell>
          <cell r="E36">
            <v>213900</v>
          </cell>
          <cell r="F36">
            <v>70437.27</v>
          </cell>
          <cell r="G36" t="str">
            <v>32.93%</v>
          </cell>
          <cell r="H36">
            <v>68.9</v>
          </cell>
          <cell r="I36">
            <v>3434</v>
          </cell>
          <cell r="J36">
            <v>7590</v>
          </cell>
          <cell r="K36">
            <v>235290</v>
          </cell>
          <cell r="L36">
            <v>77480.997</v>
          </cell>
          <cell r="M36">
            <v>7935</v>
          </cell>
          <cell r="N36">
            <v>245985</v>
          </cell>
          <cell r="O36">
            <v>81002.8605</v>
          </cell>
          <cell r="P36">
            <v>1</v>
          </cell>
          <cell r="Q36">
            <v>235290</v>
          </cell>
        </row>
        <row r="37">
          <cell r="A37">
            <v>747</v>
          </cell>
          <cell r="B37" t="str">
            <v>郫县郫筒镇一环路东南段药店</v>
          </cell>
          <cell r="C37" t="str">
            <v>城中片区</v>
          </cell>
          <cell r="D37">
            <v>7000</v>
          </cell>
          <cell r="E37">
            <v>217000</v>
          </cell>
          <cell r="F37">
            <v>57483.3</v>
          </cell>
          <cell r="G37" t="str">
            <v>26.49%</v>
          </cell>
          <cell r="H37">
            <v>94.02</v>
          </cell>
          <cell r="I37">
            <v>2456</v>
          </cell>
          <cell r="J37">
            <v>7700</v>
          </cell>
          <cell r="K37">
            <v>238700</v>
          </cell>
          <cell r="L37">
            <v>63231.63</v>
          </cell>
          <cell r="M37">
            <v>8050</v>
          </cell>
          <cell r="N37">
            <v>249550</v>
          </cell>
          <cell r="O37">
            <v>66105.795</v>
          </cell>
          <cell r="P37">
            <v>1</v>
          </cell>
          <cell r="Q37">
            <v>238700</v>
          </cell>
        </row>
        <row r="38">
          <cell r="A38">
            <v>399</v>
          </cell>
          <cell r="B38" t="str">
            <v>高新天久北巷药店</v>
          </cell>
          <cell r="C38" t="str">
            <v>东南片区</v>
          </cell>
          <cell r="D38">
            <v>7500</v>
          </cell>
          <cell r="E38">
            <v>232500</v>
          </cell>
          <cell r="F38">
            <v>64635</v>
          </cell>
          <cell r="G38" t="str">
            <v>27.8%</v>
          </cell>
          <cell r="H38">
            <v>68.8</v>
          </cell>
          <cell r="I38">
            <v>2904</v>
          </cell>
          <cell r="J38">
            <v>8250</v>
          </cell>
          <cell r="K38">
            <v>255750</v>
          </cell>
          <cell r="L38">
            <v>71098.5</v>
          </cell>
          <cell r="M38">
            <v>8625</v>
          </cell>
          <cell r="N38">
            <v>267375</v>
          </cell>
          <cell r="O38">
            <v>74330.25</v>
          </cell>
          <cell r="P38">
            <v>1</v>
          </cell>
          <cell r="Q38">
            <v>255750</v>
          </cell>
        </row>
        <row r="39">
          <cell r="A39">
            <v>598</v>
          </cell>
          <cell r="B39" t="str">
            <v>锦江区水杉街药店</v>
          </cell>
          <cell r="C39" t="str">
            <v>东南片区</v>
          </cell>
          <cell r="D39">
            <v>7000</v>
          </cell>
          <cell r="E39">
            <v>217000</v>
          </cell>
          <cell r="F39">
            <v>66922.8</v>
          </cell>
          <cell r="G39" t="str">
            <v>30.84%</v>
          </cell>
          <cell r="H39">
            <v>70.13</v>
          </cell>
          <cell r="I39">
            <v>3348</v>
          </cell>
          <cell r="J39">
            <v>7700</v>
          </cell>
          <cell r="K39">
            <v>238700</v>
          </cell>
          <cell r="L39">
            <v>73615.08</v>
          </cell>
          <cell r="M39">
            <v>8050</v>
          </cell>
          <cell r="N39">
            <v>249550</v>
          </cell>
          <cell r="O39">
            <v>76961.22</v>
          </cell>
          <cell r="P39">
            <v>1</v>
          </cell>
          <cell r="Q39">
            <v>238700</v>
          </cell>
        </row>
        <row r="40">
          <cell r="A40">
            <v>379</v>
          </cell>
          <cell r="B40" t="str">
            <v>土龙路药店</v>
          </cell>
          <cell r="C40" t="str">
            <v>西北片区</v>
          </cell>
          <cell r="D40">
            <v>6800</v>
          </cell>
          <cell r="E40">
            <v>210800</v>
          </cell>
          <cell r="F40">
            <v>57759.2</v>
          </cell>
          <cell r="G40" t="str">
            <v>27.4%</v>
          </cell>
          <cell r="H40">
            <v>67.03</v>
          </cell>
          <cell r="I40">
            <v>3926</v>
          </cell>
          <cell r="J40">
            <v>7480</v>
          </cell>
          <cell r="K40">
            <v>231880</v>
          </cell>
          <cell r="L40">
            <v>63535.12</v>
          </cell>
          <cell r="M40">
            <v>7820</v>
          </cell>
          <cell r="N40">
            <v>242420</v>
          </cell>
          <cell r="O40">
            <v>66423.08</v>
          </cell>
          <cell r="P40">
            <v>1</v>
          </cell>
          <cell r="Q40">
            <v>231880</v>
          </cell>
        </row>
        <row r="41">
          <cell r="A41">
            <v>515</v>
          </cell>
          <cell r="B41" t="str">
            <v>成华区崔家店路药店</v>
          </cell>
          <cell r="C41" t="str">
            <v>城中片区</v>
          </cell>
          <cell r="D41">
            <v>6500</v>
          </cell>
          <cell r="E41">
            <v>201500</v>
          </cell>
          <cell r="F41">
            <v>62021.7</v>
          </cell>
          <cell r="G41" t="str">
            <v>30.78%</v>
          </cell>
          <cell r="H41">
            <v>63.72</v>
          </cell>
          <cell r="I41">
            <v>3777</v>
          </cell>
          <cell r="J41">
            <v>7150</v>
          </cell>
          <cell r="K41">
            <v>221650</v>
          </cell>
          <cell r="L41">
            <v>68223.87</v>
          </cell>
          <cell r="M41">
            <v>7475</v>
          </cell>
          <cell r="N41">
            <v>231725</v>
          </cell>
          <cell r="O41">
            <v>71324.955</v>
          </cell>
          <cell r="P41">
            <v>1</v>
          </cell>
          <cell r="Q41">
            <v>221650</v>
          </cell>
        </row>
        <row r="42">
          <cell r="A42">
            <v>349</v>
          </cell>
          <cell r="B42" t="str">
            <v>人民中路店</v>
          </cell>
          <cell r="C42" t="str">
            <v>城中片区</v>
          </cell>
          <cell r="D42">
            <v>6300</v>
          </cell>
          <cell r="E42">
            <v>195300</v>
          </cell>
          <cell r="F42">
            <v>68159.7</v>
          </cell>
          <cell r="G42" t="str">
            <v>34.9%</v>
          </cell>
          <cell r="H42">
            <v>70.99</v>
          </cell>
          <cell r="I42">
            <v>3252</v>
          </cell>
          <cell r="J42">
            <v>6930</v>
          </cell>
          <cell r="K42">
            <v>214830</v>
          </cell>
          <cell r="L42">
            <v>74975.67</v>
          </cell>
          <cell r="M42">
            <v>7245</v>
          </cell>
          <cell r="N42">
            <v>224595</v>
          </cell>
          <cell r="O42">
            <v>78383.655</v>
          </cell>
          <cell r="P42">
            <v>1</v>
          </cell>
          <cell r="Q42">
            <v>214830</v>
          </cell>
        </row>
        <row r="43">
          <cell r="A43">
            <v>746</v>
          </cell>
          <cell r="B43" t="str">
            <v>大邑县晋原镇内蒙古大道桃源药店</v>
          </cell>
          <cell r="C43" t="str">
            <v>城郊一片区</v>
          </cell>
          <cell r="D43">
            <v>7000</v>
          </cell>
          <cell r="E43">
            <v>217000</v>
          </cell>
          <cell r="F43">
            <v>66119.9</v>
          </cell>
          <cell r="G43" t="str">
            <v>30.47%</v>
          </cell>
          <cell r="H43">
            <v>59.19</v>
          </cell>
          <cell r="I43">
            <v>3654</v>
          </cell>
          <cell r="J43">
            <v>7700</v>
          </cell>
          <cell r="K43">
            <v>238700</v>
          </cell>
          <cell r="L43">
            <v>72731.89</v>
          </cell>
          <cell r="M43">
            <v>8050</v>
          </cell>
          <cell r="N43">
            <v>249550</v>
          </cell>
          <cell r="O43">
            <v>76037.885</v>
          </cell>
          <cell r="P43">
            <v>1</v>
          </cell>
          <cell r="Q43">
            <v>238700</v>
          </cell>
        </row>
        <row r="44">
          <cell r="A44">
            <v>329</v>
          </cell>
          <cell r="B44" t="str">
            <v>温江店</v>
          </cell>
          <cell r="C44" t="str">
            <v>城郊二片区</v>
          </cell>
          <cell r="D44">
            <v>6600</v>
          </cell>
          <cell r="E44">
            <v>204600</v>
          </cell>
          <cell r="F44">
            <v>55753.5</v>
          </cell>
          <cell r="G44" t="str">
            <v>27.25%</v>
          </cell>
          <cell r="H44">
            <v>86.12</v>
          </cell>
          <cell r="I44">
            <v>1971</v>
          </cell>
          <cell r="J44">
            <v>7260</v>
          </cell>
          <cell r="K44">
            <v>225060</v>
          </cell>
          <cell r="L44">
            <v>61328.85</v>
          </cell>
          <cell r="M44">
            <v>7590</v>
          </cell>
          <cell r="N44">
            <v>235290</v>
          </cell>
          <cell r="O44">
            <v>64116.525</v>
          </cell>
          <cell r="P44">
            <v>1</v>
          </cell>
          <cell r="Q44">
            <v>225060</v>
          </cell>
        </row>
        <row r="45">
          <cell r="A45">
            <v>511</v>
          </cell>
          <cell r="B45" t="str">
            <v>成华杉板桥南一路店</v>
          </cell>
          <cell r="C45" t="str">
            <v>城中片区</v>
          </cell>
          <cell r="D45">
            <v>6000</v>
          </cell>
          <cell r="E45">
            <v>186000</v>
          </cell>
          <cell r="F45">
            <v>53716.8</v>
          </cell>
          <cell r="G45" t="str">
            <v>28.88%</v>
          </cell>
          <cell r="H45">
            <v>53.75</v>
          </cell>
          <cell r="I45">
            <v>3570</v>
          </cell>
          <cell r="J45">
            <v>6600</v>
          </cell>
          <cell r="K45">
            <v>204600</v>
          </cell>
          <cell r="L45">
            <v>59088.48</v>
          </cell>
          <cell r="M45">
            <v>6900</v>
          </cell>
          <cell r="N45">
            <v>213900</v>
          </cell>
          <cell r="O45">
            <v>61774.32</v>
          </cell>
          <cell r="P45">
            <v>1</v>
          </cell>
          <cell r="Q45">
            <v>204600</v>
          </cell>
        </row>
        <row r="46">
          <cell r="A46">
            <v>737</v>
          </cell>
          <cell r="B46" t="str">
            <v>高新区大源北街药店</v>
          </cell>
          <cell r="C46" t="str">
            <v>东南片区</v>
          </cell>
          <cell r="D46">
            <v>6000</v>
          </cell>
          <cell r="E46">
            <v>186000</v>
          </cell>
          <cell r="F46">
            <v>58887.6</v>
          </cell>
          <cell r="G46" t="str">
            <v>31.66%</v>
          </cell>
          <cell r="H46">
            <v>56.92</v>
          </cell>
          <cell r="I46">
            <v>3480</v>
          </cell>
          <cell r="J46">
            <v>6600</v>
          </cell>
          <cell r="K46">
            <v>204600</v>
          </cell>
          <cell r="L46">
            <v>64776.36</v>
          </cell>
          <cell r="M46">
            <v>6900</v>
          </cell>
          <cell r="N46">
            <v>213900</v>
          </cell>
          <cell r="O46">
            <v>67720.74</v>
          </cell>
          <cell r="P46">
            <v>1</v>
          </cell>
          <cell r="Q46">
            <v>204600</v>
          </cell>
        </row>
        <row r="47">
          <cell r="A47">
            <v>52</v>
          </cell>
          <cell r="B47" t="str">
            <v>崇州中心店</v>
          </cell>
          <cell r="C47" t="str">
            <v>城郊二片区</v>
          </cell>
          <cell r="D47">
            <v>5500</v>
          </cell>
          <cell r="E47">
            <v>170500</v>
          </cell>
          <cell r="F47">
            <v>55787.6</v>
          </cell>
          <cell r="G47" t="str">
            <v>32.72%</v>
          </cell>
          <cell r="H47">
            <v>64.79</v>
          </cell>
          <cell r="I47">
            <v>2366</v>
          </cell>
          <cell r="J47">
            <v>6050</v>
          </cell>
          <cell r="K47">
            <v>187550</v>
          </cell>
          <cell r="L47">
            <v>61366.36</v>
          </cell>
          <cell r="M47">
            <v>6325</v>
          </cell>
          <cell r="N47">
            <v>196075</v>
          </cell>
          <cell r="O47">
            <v>64155.74</v>
          </cell>
          <cell r="P47">
            <v>1</v>
          </cell>
          <cell r="Q47">
            <v>187550</v>
          </cell>
        </row>
        <row r="48">
          <cell r="A48">
            <v>572</v>
          </cell>
          <cell r="B48" t="str">
            <v>郫县郫筒镇东大街药店</v>
          </cell>
          <cell r="C48" t="str">
            <v>城中片区</v>
          </cell>
          <cell r="D48">
            <v>5800</v>
          </cell>
          <cell r="E48">
            <v>179800</v>
          </cell>
          <cell r="F48">
            <v>55755.98</v>
          </cell>
          <cell r="G48" t="str">
            <v>31.01%</v>
          </cell>
          <cell r="H48">
            <v>70.12</v>
          </cell>
          <cell r="I48">
            <v>2324</v>
          </cell>
          <cell r="J48">
            <v>6380</v>
          </cell>
          <cell r="K48">
            <v>197780</v>
          </cell>
          <cell r="L48">
            <v>61331.578</v>
          </cell>
          <cell r="M48">
            <v>6670</v>
          </cell>
          <cell r="N48">
            <v>206770</v>
          </cell>
          <cell r="O48">
            <v>64119.377</v>
          </cell>
          <cell r="P48">
            <v>1</v>
          </cell>
          <cell r="Q48">
            <v>197780</v>
          </cell>
        </row>
        <row r="49">
          <cell r="A49">
            <v>367</v>
          </cell>
          <cell r="B49" t="str">
            <v>金带街药店</v>
          </cell>
          <cell r="C49" t="str">
            <v>城郊二片区</v>
          </cell>
          <cell r="D49">
            <v>5800</v>
          </cell>
          <cell r="E49">
            <v>179800</v>
          </cell>
          <cell r="F49">
            <v>51189.06</v>
          </cell>
          <cell r="G49" t="str">
            <v>28.47%</v>
          </cell>
          <cell r="H49">
            <v>62.73</v>
          </cell>
          <cell r="I49">
            <v>2689</v>
          </cell>
          <cell r="J49">
            <v>6380</v>
          </cell>
          <cell r="K49">
            <v>197780</v>
          </cell>
          <cell r="L49">
            <v>56307.966</v>
          </cell>
          <cell r="M49">
            <v>6670</v>
          </cell>
          <cell r="N49">
            <v>206770</v>
          </cell>
          <cell r="O49">
            <v>58867.419</v>
          </cell>
          <cell r="P49">
            <v>1</v>
          </cell>
          <cell r="Q49">
            <v>197780</v>
          </cell>
        </row>
        <row r="50">
          <cell r="A50">
            <v>351</v>
          </cell>
          <cell r="B50" t="str">
            <v>都江堰药店</v>
          </cell>
          <cell r="C50" t="str">
            <v>城郊二片区</v>
          </cell>
          <cell r="D50">
            <v>6000</v>
          </cell>
          <cell r="E50">
            <v>186000</v>
          </cell>
          <cell r="F50">
            <v>56730</v>
          </cell>
          <cell r="G50" t="str">
            <v>30.5%</v>
          </cell>
          <cell r="H50">
            <v>99.98</v>
          </cell>
          <cell r="I50">
            <v>1917</v>
          </cell>
          <cell r="J50">
            <v>6600</v>
          </cell>
          <cell r="K50">
            <v>204600</v>
          </cell>
          <cell r="L50">
            <v>62403</v>
          </cell>
          <cell r="M50">
            <v>6900</v>
          </cell>
          <cell r="N50">
            <v>213900</v>
          </cell>
          <cell r="O50">
            <v>65239.5</v>
          </cell>
          <cell r="P50">
            <v>1</v>
          </cell>
          <cell r="Q50">
            <v>204600</v>
          </cell>
        </row>
        <row r="51">
          <cell r="A51">
            <v>103198</v>
          </cell>
          <cell r="B51" t="str">
            <v>贝森北路</v>
          </cell>
          <cell r="C51" t="str">
            <v>西北片区</v>
          </cell>
          <cell r="D51">
            <v>5600</v>
          </cell>
          <cell r="E51">
            <v>173600</v>
          </cell>
          <cell r="F51">
            <v>41125.84</v>
          </cell>
          <cell r="G51" t="str">
            <v>23.69%</v>
          </cell>
          <cell r="H51">
            <v>61.22</v>
          </cell>
          <cell r="I51">
            <v>3712</v>
          </cell>
          <cell r="J51">
            <v>6160</v>
          </cell>
          <cell r="K51">
            <v>190960</v>
          </cell>
          <cell r="L51">
            <v>45238.424</v>
          </cell>
          <cell r="M51">
            <v>6440</v>
          </cell>
          <cell r="N51">
            <v>199640</v>
          </cell>
          <cell r="O51">
            <v>47294.716</v>
          </cell>
          <cell r="P51">
            <v>1</v>
          </cell>
          <cell r="Q51">
            <v>190960</v>
          </cell>
        </row>
        <row r="52">
          <cell r="A52">
            <v>704</v>
          </cell>
          <cell r="B52" t="str">
            <v>都江堰奎光路中段药店</v>
          </cell>
          <cell r="C52" t="str">
            <v>城郊二片区</v>
          </cell>
          <cell r="D52">
            <v>5000</v>
          </cell>
          <cell r="E52">
            <v>155000</v>
          </cell>
          <cell r="F52">
            <v>44392</v>
          </cell>
          <cell r="G52" t="str">
            <v>28.64%</v>
          </cell>
          <cell r="H52">
            <v>84.12</v>
          </cell>
          <cell r="I52">
            <v>1746</v>
          </cell>
          <cell r="J52">
            <v>5500</v>
          </cell>
          <cell r="K52">
            <v>170500</v>
          </cell>
          <cell r="L52">
            <v>48831.2</v>
          </cell>
          <cell r="M52">
            <v>5750</v>
          </cell>
          <cell r="N52">
            <v>178250</v>
          </cell>
          <cell r="O52">
            <v>51050.8</v>
          </cell>
          <cell r="P52">
            <v>1</v>
          </cell>
          <cell r="Q52">
            <v>170500</v>
          </cell>
        </row>
        <row r="53">
          <cell r="A53">
            <v>311</v>
          </cell>
          <cell r="B53" t="str">
            <v>西部店</v>
          </cell>
          <cell r="C53" t="str">
            <v>西北片区</v>
          </cell>
          <cell r="D53">
            <v>6000</v>
          </cell>
          <cell r="E53">
            <v>186000</v>
          </cell>
          <cell r="F53">
            <v>41329.2</v>
          </cell>
          <cell r="G53" t="str">
            <v>22.22%</v>
          </cell>
          <cell r="H53">
            <v>166.13</v>
          </cell>
          <cell r="I53">
            <v>1150</v>
          </cell>
          <cell r="J53">
            <v>6600</v>
          </cell>
          <cell r="K53">
            <v>204600</v>
          </cell>
          <cell r="L53">
            <v>45462.12</v>
          </cell>
          <cell r="M53">
            <v>6900</v>
          </cell>
          <cell r="N53">
            <v>213900</v>
          </cell>
          <cell r="O53">
            <v>47528.58</v>
          </cell>
          <cell r="P53">
            <v>1</v>
          </cell>
          <cell r="Q53">
            <v>204600</v>
          </cell>
        </row>
        <row r="54">
          <cell r="A54">
            <v>102565</v>
          </cell>
          <cell r="B54" t="str">
            <v>武侯区佳灵路</v>
          </cell>
          <cell r="C54" t="str">
            <v>西北片区</v>
          </cell>
          <cell r="D54">
            <v>5200</v>
          </cell>
          <cell r="E54">
            <v>161200</v>
          </cell>
          <cell r="F54">
            <v>49053.16</v>
          </cell>
          <cell r="G54" t="str">
            <v>30.43%</v>
          </cell>
          <cell r="H54">
            <v>51.81</v>
          </cell>
          <cell r="I54">
            <v>4005</v>
          </cell>
          <cell r="J54">
            <v>5720</v>
          </cell>
          <cell r="K54">
            <v>177320</v>
          </cell>
          <cell r="L54">
            <v>53958.476</v>
          </cell>
          <cell r="M54">
            <v>5980</v>
          </cell>
          <cell r="N54">
            <v>185380</v>
          </cell>
          <cell r="O54">
            <v>56411.134</v>
          </cell>
          <cell r="P54">
            <v>1</v>
          </cell>
          <cell r="Q54">
            <v>177320</v>
          </cell>
        </row>
        <row r="55">
          <cell r="A55">
            <v>101453</v>
          </cell>
          <cell r="B55" t="str">
            <v>温江区公平街道江安路药店</v>
          </cell>
          <cell r="C55" t="str">
            <v>城郊二片区</v>
          </cell>
          <cell r="D55">
            <v>7000</v>
          </cell>
          <cell r="E55">
            <v>217000</v>
          </cell>
          <cell r="F55">
            <v>67487</v>
          </cell>
          <cell r="G55" t="str">
            <v>31.1%</v>
          </cell>
          <cell r="H55">
            <v>57.59</v>
          </cell>
          <cell r="I55">
            <v>3237</v>
          </cell>
          <cell r="J55">
            <v>7700</v>
          </cell>
          <cell r="K55">
            <v>238700</v>
          </cell>
          <cell r="L55">
            <v>74235.7</v>
          </cell>
          <cell r="M55">
            <v>8050</v>
          </cell>
          <cell r="N55">
            <v>249550</v>
          </cell>
          <cell r="O55">
            <v>77610.05</v>
          </cell>
          <cell r="P55">
            <v>1</v>
          </cell>
          <cell r="Q55">
            <v>238700</v>
          </cell>
        </row>
        <row r="56">
          <cell r="A56">
            <v>103639</v>
          </cell>
          <cell r="B56" t="str">
            <v>金马河</v>
          </cell>
          <cell r="C56" t="str">
            <v>东南片区</v>
          </cell>
          <cell r="D56">
            <v>5800</v>
          </cell>
          <cell r="E56">
            <v>179800</v>
          </cell>
          <cell r="F56">
            <v>56331.34</v>
          </cell>
          <cell r="G56" t="str">
            <v>31.33%</v>
          </cell>
          <cell r="H56">
            <v>69.71</v>
          </cell>
          <cell r="I56">
            <v>3606</v>
          </cell>
          <cell r="J56">
            <v>6380</v>
          </cell>
          <cell r="K56">
            <v>197780</v>
          </cell>
          <cell r="L56">
            <v>61964.474</v>
          </cell>
          <cell r="M56">
            <v>6670</v>
          </cell>
          <cell r="N56">
            <v>206770</v>
          </cell>
          <cell r="O56">
            <v>64781.041</v>
          </cell>
          <cell r="P56">
            <v>1</v>
          </cell>
          <cell r="Q56">
            <v>197780</v>
          </cell>
        </row>
        <row r="57">
          <cell r="A57">
            <v>721</v>
          </cell>
          <cell r="B57" t="str">
            <v>邛崃市临邛镇洪川小区药店</v>
          </cell>
          <cell r="C57" t="str">
            <v>城郊一片区</v>
          </cell>
          <cell r="D57">
            <v>4800</v>
          </cell>
          <cell r="E57">
            <v>148800</v>
          </cell>
          <cell r="F57">
            <v>50949.12</v>
          </cell>
          <cell r="G57" t="str">
            <v>34.24%</v>
          </cell>
          <cell r="H57">
            <v>65.53</v>
          </cell>
          <cell r="I57">
            <v>2776</v>
          </cell>
          <cell r="J57">
            <v>5280</v>
          </cell>
          <cell r="K57">
            <v>163680</v>
          </cell>
          <cell r="L57">
            <v>56044.032</v>
          </cell>
          <cell r="M57">
            <v>5520</v>
          </cell>
          <cell r="N57">
            <v>171120</v>
          </cell>
          <cell r="O57">
            <v>58591.488</v>
          </cell>
          <cell r="P57">
            <v>1</v>
          </cell>
          <cell r="Q57">
            <v>163680</v>
          </cell>
        </row>
        <row r="58">
          <cell r="A58">
            <v>745</v>
          </cell>
          <cell r="B58" t="str">
            <v>金牛区金沙路药店</v>
          </cell>
          <cell r="C58" t="str">
            <v>西北片区</v>
          </cell>
          <cell r="D58">
            <v>4800</v>
          </cell>
          <cell r="E58">
            <v>148800</v>
          </cell>
          <cell r="F58">
            <v>39833.76</v>
          </cell>
          <cell r="G58" t="str">
            <v>26.77%</v>
          </cell>
          <cell r="H58">
            <v>64.33</v>
          </cell>
          <cell r="I58">
            <v>2771</v>
          </cell>
          <cell r="J58">
            <v>5280</v>
          </cell>
          <cell r="K58">
            <v>163680</v>
          </cell>
          <cell r="L58">
            <v>43817.136</v>
          </cell>
          <cell r="M58">
            <v>5520</v>
          </cell>
          <cell r="N58">
            <v>171120</v>
          </cell>
          <cell r="O58">
            <v>45808.824</v>
          </cell>
          <cell r="P58">
            <v>1</v>
          </cell>
          <cell r="Q58">
            <v>163680</v>
          </cell>
        </row>
        <row r="59">
          <cell r="A59">
            <v>587</v>
          </cell>
          <cell r="B59" t="str">
            <v>都江堰景中路店</v>
          </cell>
          <cell r="C59" t="str">
            <v>城郊二片区</v>
          </cell>
          <cell r="D59">
            <v>5000</v>
          </cell>
          <cell r="E59">
            <v>155000</v>
          </cell>
          <cell r="F59">
            <v>46484.5</v>
          </cell>
          <cell r="G59" t="str">
            <v>29.99%</v>
          </cell>
          <cell r="H59">
            <v>79.92</v>
          </cell>
          <cell r="I59">
            <v>2102</v>
          </cell>
          <cell r="J59">
            <v>5500</v>
          </cell>
          <cell r="K59">
            <v>170500</v>
          </cell>
          <cell r="L59">
            <v>51132.95</v>
          </cell>
          <cell r="M59">
            <v>5750</v>
          </cell>
          <cell r="N59">
            <v>178250</v>
          </cell>
          <cell r="O59">
            <v>53457.175</v>
          </cell>
          <cell r="P59">
            <v>1</v>
          </cell>
          <cell r="Q59">
            <v>170500</v>
          </cell>
        </row>
        <row r="60">
          <cell r="A60">
            <v>103199</v>
          </cell>
          <cell r="B60" t="str">
            <v>西林一街</v>
          </cell>
          <cell r="C60" t="str">
            <v>西北片区</v>
          </cell>
          <cell r="D60">
            <v>5000</v>
          </cell>
          <cell r="E60">
            <v>155000</v>
          </cell>
          <cell r="F60">
            <v>53490.5</v>
          </cell>
          <cell r="G60" t="str">
            <v>34.51%</v>
          </cell>
          <cell r="H60">
            <v>53.22</v>
          </cell>
          <cell r="I60">
            <v>3196</v>
          </cell>
          <cell r="J60">
            <v>5500</v>
          </cell>
          <cell r="K60">
            <v>170500</v>
          </cell>
          <cell r="L60">
            <v>58839.55</v>
          </cell>
          <cell r="M60">
            <v>5750</v>
          </cell>
          <cell r="N60">
            <v>178250</v>
          </cell>
          <cell r="O60">
            <v>61514.075</v>
          </cell>
          <cell r="P60">
            <v>1</v>
          </cell>
          <cell r="Q60">
            <v>170500</v>
          </cell>
        </row>
        <row r="61">
          <cell r="A61">
            <v>347</v>
          </cell>
          <cell r="B61" t="str">
            <v>清江东路2药店</v>
          </cell>
          <cell r="C61" t="str">
            <v>西北片区</v>
          </cell>
          <cell r="D61">
            <v>4800</v>
          </cell>
          <cell r="E61">
            <v>148800</v>
          </cell>
          <cell r="F61">
            <v>43152</v>
          </cell>
          <cell r="G61" t="str">
            <v>29%</v>
          </cell>
          <cell r="H61">
            <v>66.56</v>
          </cell>
          <cell r="I61">
            <v>2582</v>
          </cell>
          <cell r="J61">
            <v>5280</v>
          </cell>
          <cell r="K61">
            <v>163680</v>
          </cell>
          <cell r="L61">
            <v>47467.2</v>
          </cell>
          <cell r="M61">
            <v>5520</v>
          </cell>
          <cell r="N61">
            <v>171120</v>
          </cell>
          <cell r="O61">
            <v>49624.8</v>
          </cell>
          <cell r="P61">
            <v>1</v>
          </cell>
          <cell r="Q61">
            <v>163680</v>
          </cell>
        </row>
        <row r="62">
          <cell r="A62">
            <v>591</v>
          </cell>
          <cell r="B62" t="str">
            <v>邛崃市临邛镇长安大道药店</v>
          </cell>
          <cell r="C62" t="str">
            <v>城郊一片区</v>
          </cell>
          <cell r="D62">
            <v>4500</v>
          </cell>
          <cell r="E62">
            <v>139500</v>
          </cell>
          <cell r="F62">
            <v>45714.15</v>
          </cell>
          <cell r="G62" t="str">
            <v>32.77%</v>
          </cell>
          <cell r="H62">
            <v>60.47</v>
          </cell>
          <cell r="I62">
            <v>1634</v>
          </cell>
          <cell r="J62">
            <v>4950</v>
          </cell>
          <cell r="K62">
            <v>153450</v>
          </cell>
          <cell r="L62">
            <v>50285.565</v>
          </cell>
          <cell r="M62">
            <v>5175</v>
          </cell>
          <cell r="N62">
            <v>160425</v>
          </cell>
          <cell r="O62">
            <v>52571.2725</v>
          </cell>
          <cell r="P62">
            <v>1</v>
          </cell>
          <cell r="Q62">
            <v>153450</v>
          </cell>
        </row>
        <row r="63">
          <cell r="A63">
            <v>102935</v>
          </cell>
          <cell r="B63" t="str">
            <v>青羊区童子街</v>
          </cell>
          <cell r="C63" t="str">
            <v>城中片区</v>
          </cell>
          <cell r="D63">
            <v>4500</v>
          </cell>
          <cell r="E63">
            <v>139500</v>
          </cell>
          <cell r="F63">
            <v>42017.4</v>
          </cell>
          <cell r="G63" t="str">
            <v>30.12%</v>
          </cell>
          <cell r="H63">
            <v>53.74</v>
          </cell>
          <cell r="I63">
            <v>2870</v>
          </cell>
          <cell r="J63">
            <v>4950</v>
          </cell>
          <cell r="K63">
            <v>153450</v>
          </cell>
          <cell r="L63">
            <v>46219.14</v>
          </cell>
          <cell r="M63">
            <v>5175</v>
          </cell>
          <cell r="N63">
            <v>160425</v>
          </cell>
          <cell r="O63">
            <v>48320.01</v>
          </cell>
          <cell r="P63">
            <v>1</v>
          </cell>
          <cell r="Q63">
            <v>153450</v>
          </cell>
        </row>
        <row r="64">
          <cell r="A64">
            <v>748</v>
          </cell>
          <cell r="B64" t="str">
            <v>大邑县晋原镇东街药店</v>
          </cell>
          <cell r="C64" t="str">
            <v>城郊一片区</v>
          </cell>
          <cell r="D64">
            <v>4500</v>
          </cell>
          <cell r="E64">
            <v>139500</v>
          </cell>
          <cell r="F64">
            <v>39227.4</v>
          </cell>
          <cell r="G64" t="str">
            <v>28.12%</v>
          </cell>
          <cell r="H64">
            <v>62.3</v>
          </cell>
          <cell r="I64">
            <v>2112</v>
          </cell>
          <cell r="J64">
            <v>4950</v>
          </cell>
          <cell r="K64">
            <v>153450</v>
          </cell>
          <cell r="L64">
            <v>43150.14</v>
          </cell>
          <cell r="M64">
            <v>5175</v>
          </cell>
          <cell r="N64">
            <v>160425</v>
          </cell>
          <cell r="O64">
            <v>45111.51</v>
          </cell>
          <cell r="P64">
            <v>1</v>
          </cell>
          <cell r="Q64">
            <v>153450</v>
          </cell>
        </row>
        <row r="65">
          <cell r="A65">
            <v>727</v>
          </cell>
          <cell r="B65" t="str">
            <v>金牛区黄苑东街药店</v>
          </cell>
          <cell r="C65" t="str">
            <v>西北片区</v>
          </cell>
          <cell r="D65">
            <v>4300</v>
          </cell>
          <cell r="E65">
            <v>133300</v>
          </cell>
          <cell r="F65">
            <v>38683.66</v>
          </cell>
          <cell r="G65" t="str">
            <v>29.02%</v>
          </cell>
          <cell r="H65">
            <v>62.53</v>
          </cell>
          <cell r="I65">
            <v>2230</v>
          </cell>
          <cell r="J65">
            <v>4730</v>
          </cell>
          <cell r="K65">
            <v>146630</v>
          </cell>
          <cell r="L65">
            <v>42552.026</v>
          </cell>
          <cell r="M65">
            <v>4945</v>
          </cell>
          <cell r="N65">
            <v>153295</v>
          </cell>
          <cell r="O65">
            <v>44486.209</v>
          </cell>
          <cell r="P65">
            <v>1</v>
          </cell>
          <cell r="Q65">
            <v>146630</v>
          </cell>
        </row>
        <row r="66">
          <cell r="A66">
            <v>570</v>
          </cell>
          <cell r="B66" t="str">
            <v>青羊区浣花滨河路药店</v>
          </cell>
          <cell r="C66" t="str">
            <v>西北片区</v>
          </cell>
          <cell r="D66">
            <v>4300</v>
          </cell>
          <cell r="E66">
            <v>133300</v>
          </cell>
          <cell r="F66">
            <v>42509.37</v>
          </cell>
          <cell r="G66" t="str">
            <v>31.89%</v>
          </cell>
          <cell r="H66">
            <v>54.07</v>
          </cell>
          <cell r="I66">
            <v>2705</v>
          </cell>
          <cell r="J66">
            <v>4730</v>
          </cell>
          <cell r="K66">
            <v>146630</v>
          </cell>
          <cell r="L66">
            <v>46760.307</v>
          </cell>
          <cell r="M66">
            <v>4945</v>
          </cell>
          <cell r="N66">
            <v>153295</v>
          </cell>
          <cell r="O66">
            <v>48885.7755</v>
          </cell>
          <cell r="P66">
            <v>1</v>
          </cell>
          <cell r="Q66">
            <v>146630</v>
          </cell>
        </row>
        <row r="67">
          <cell r="A67">
            <v>549</v>
          </cell>
          <cell r="B67" t="str">
            <v>大邑县晋源镇东壕沟段药店</v>
          </cell>
          <cell r="C67" t="str">
            <v>城郊一片区</v>
          </cell>
          <cell r="D67">
            <v>4200</v>
          </cell>
          <cell r="E67">
            <v>130200</v>
          </cell>
          <cell r="F67">
            <v>37731.96</v>
          </cell>
          <cell r="G67" t="str">
            <v>28.98%</v>
          </cell>
          <cell r="H67">
            <v>88.23</v>
          </cell>
          <cell r="I67">
            <v>1790</v>
          </cell>
          <cell r="J67">
            <v>4620</v>
          </cell>
          <cell r="K67">
            <v>143220</v>
          </cell>
          <cell r="L67">
            <v>41505.156</v>
          </cell>
          <cell r="M67">
            <v>4830</v>
          </cell>
          <cell r="N67">
            <v>149730</v>
          </cell>
          <cell r="O67">
            <v>43391.754</v>
          </cell>
          <cell r="P67">
            <v>1</v>
          </cell>
          <cell r="Q67">
            <v>143220</v>
          </cell>
        </row>
        <row r="68">
          <cell r="A68">
            <v>717</v>
          </cell>
          <cell r="B68" t="str">
            <v>大邑县晋原镇通达东路五段药店</v>
          </cell>
          <cell r="C68" t="str">
            <v>城郊一片区</v>
          </cell>
          <cell r="D68">
            <v>4000</v>
          </cell>
          <cell r="E68">
            <v>124000</v>
          </cell>
          <cell r="F68">
            <v>39208.8</v>
          </cell>
          <cell r="G68" t="str">
            <v>31.62%</v>
          </cell>
          <cell r="H68">
            <v>56.18</v>
          </cell>
          <cell r="I68">
            <v>2216</v>
          </cell>
          <cell r="J68">
            <v>4400</v>
          </cell>
          <cell r="K68">
            <v>136400</v>
          </cell>
          <cell r="L68">
            <v>43129.68</v>
          </cell>
          <cell r="M68">
            <v>4600</v>
          </cell>
          <cell r="N68">
            <v>142600</v>
          </cell>
          <cell r="O68">
            <v>45090.12</v>
          </cell>
          <cell r="P68">
            <v>1</v>
          </cell>
          <cell r="Q68">
            <v>136400</v>
          </cell>
        </row>
        <row r="69">
          <cell r="A69">
            <v>743</v>
          </cell>
          <cell r="B69" t="str">
            <v>成华区万宇路药店</v>
          </cell>
          <cell r="C69" t="str">
            <v>东南片区</v>
          </cell>
          <cell r="D69">
            <v>4200</v>
          </cell>
          <cell r="E69">
            <v>130200</v>
          </cell>
          <cell r="F69">
            <v>40908.84</v>
          </cell>
          <cell r="G69" t="str">
            <v>31.42%</v>
          </cell>
          <cell r="H69">
            <v>48.58</v>
          </cell>
          <cell r="I69">
            <v>3055</v>
          </cell>
          <cell r="J69">
            <v>4620</v>
          </cell>
          <cell r="K69">
            <v>143220</v>
          </cell>
          <cell r="L69">
            <v>44999.724</v>
          </cell>
          <cell r="M69">
            <v>4830</v>
          </cell>
          <cell r="N69">
            <v>149730</v>
          </cell>
          <cell r="O69">
            <v>47045.166</v>
          </cell>
          <cell r="P69">
            <v>1</v>
          </cell>
          <cell r="Q69">
            <v>143220</v>
          </cell>
        </row>
        <row r="70">
          <cell r="A70">
            <v>102479</v>
          </cell>
          <cell r="B70" t="str">
            <v>锦江区劼人路药店</v>
          </cell>
          <cell r="C70" t="str">
            <v>城中片区</v>
          </cell>
          <cell r="D70">
            <v>4000</v>
          </cell>
          <cell r="E70">
            <v>124000</v>
          </cell>
          <cell r="F70">
            <v>39159.2</v>
          </cell>
          <cell r="G70" t="str">
            <v>31.58%</v>
          </cell>
          <cell r="H70">
            <v>45.47</v>
          </cell>
          <cell r="I70">
            <v>3038</v>
          </cell>
          <cell r="J70">
            <v>4400</v>
          </cell>
          <cell r="K70">
            <v>136400</v>
          </cell>
          <cell r="L70">
            <v>43075.12</v>
          </cell>
          <cell r="M70">
            <v>4600</v>
          </cell>
          <cell r="N70">
            <v>142600</v>
          </cell>
          <cell r="O70">
            <v>45033.08</v>
          </cell>
          <cell r="P70">
            <v>1</v>
          </cell>
          <cell r="Q70">
            <v>136400</v>
          </cell>
        </row>
        <row r="71">
          <cell r="A71">
            <v>539</v>
          </cell>
          <cell r="B71" t="str">
            <v>大邑县晋原镇子龙路店</v>
          </cell>
          <cell r="C71" t="str">
            <v>城郊一片区</v>
          </cell>
          <cell r="D71">
            <v>4000</v>
          </cell>
          <cell r="E71">
            <v>124000</v>
          </cell>
          <cell r="F71">
            <v>37336.4</v>
          </cell>
          <cell r="G71" t="str">
            <v>30.11%</v>
          </cell>
          <cell r="H71">
            <v>73.62</v>
          </cell>
          <cell r="I71">
            <v>1774</v>
          </cell>
          <cell r="J71">
            <v>4400</v>
          </cell>
          <cell r="K71">
            <v>136400</v>
          </cell>
          <cell r="L71">
            <v>41070.04</v>
          </cell>
          <cell r="M71">
            <v>4600</v>
          </cell>
          <cell r="N71">
            <v>142600</v>
          </cell>
          <cell r="O71">
            <v>42936.86</v>
          </cell>
          <cell r="P71">
            <v>1</v>
          </cell>
          <cell r="Q71">
            <v>136400</v>
          </cell>
        </row>
        <row r="72">
          <cell r="A72">
            <v>339</v>
          </cell>
          <cell r="B72" t="str">
            <v>沙河源药店</v>
          </cell>
          <cell r="C72" t="str">
            <v>西北片区</v>
          </cell>
          <cell r="D72">
            <v>4000</v>
          </cell>
          <cell r="E72">
            <v>124000</v>
          </cell>
          <cell r="F72">
            <v>37472.8</v>
          </cell>
          <cell r="G72" t="str">
            <v>30.22%</v>
          </cell>
          <cell r="H72">
            <v>72.46</v>
          </cell>
          <cell r="I72">
            <v>1900</v>
          </cell>
          <cell r="J72">
            <v>4400</v>
          </cell>
          <cell r="K72">
            <v>136400</v>
          </cell>
          <cell r="L72">
            <v>41220.08</v>
          </cell>
          <cell r="M72">
            <v>4600</v>
          </cell>
          <cell r="N72">
            <v>142600</v>
          </cell>
          <cell r="O72">
            <v>43093.72</v>
          </cell>
          <cell r="P72">
            <v>1</v>
          </cell>
          <cell r="Q72">
            <v>136400</v>
          </cell>
        </row>
        <row r="73">
          <cell r="A73">
            <v>106066</v>
          </cell>
          <cell r="B73" t="str">
            <v>梨花街</v>
          </cell>
          <cell r="C73" t="str">
            <v>旗舰片区</v>
          </cell>
          <cell r="D73">
            <v>4000</v>
          </cell>
          <cell r="E73">
            <v>124000</v>
          </cell>
          <cell r="F73">
            <v>45458.4</v>
          </cell>
          <cell r="G73" t="str">
            <v>36.66%</v>
          </cell>
          <cell r="H73">
            <v>60</v>
          </cell>
          <cell r="I73">
            <v>3242</v>
          </cell>
          <cell r="J73">
            <v>4400</v>
          </cell>
          <cell r="K73">
            <v>136400</v>
          </cell>
          <cell r="L73">
            <v>50004.24</v>
          </cell>
          <cell r="M73">
            <v>4600</v>
          </cell>
          <cell r="N73">
            <v>142600</v>
          </cell>
          <cell r="O73">
            <v>52277.16</v>
          </cell>
          <cell r="P73">
            <v>1</v>
          </cell>
          <cell r="Q73">
            <v>136400</v>
          </cell>
        </row>
        <row r="74">
          <cell r="A74">
            <v>732</v>
          </cell>
          <cell r="B74" t="str">
            <v>邛崃市羊安镇永康大道药店</v>
          </cell>
          <cell r="C74" t="str">
            <v>城郊一片区</v>
          </cell>
          <cell r="D74">
            <v>3800</v>
          </cell>
          <cell r="E74">
            <v>117800</v>
          </cell>
          <cell r="F74">
            <v>33090.02</v>
          </cell>
          <cell r="G74" t="str">
            <v>28.09%</v>
          </cell>
          <cell r="H74">
            <v>67.66</v>
          </cell>
          <cell r="I74">
            <v>1475</v>
          </cell>
          <cell r="J74">
            <v>4370</v>
          </cell>
          <cell r="K74">
            <v>135470</v>
          </cell>
          <cell r="L74">
            <v>38053.523</v>
          </cell>
          <cell r="M74">
            <v>4750</v>
          </cell>
          <cell r="N74">
            <v>147250</v>
          </cell>
          <cell r="O74">
            <v>41362.525</v>
          </cell>
          <cell r="P74">
            <v>1</v>
          </cell>
          <cell r="Q74">
            <v>135470</v>
          </cell>
        </row>
        <row r="75">
          <cell r="A75">
            <v>371</v>
          </cell>
          <cell r="B75" t="str">
            <v>兴义镇万兴路药店</v>
          </cell>
          <cell r="C75" t="str">
            <v>城郊一片区</v>
          </cell>
          <cell r="D75">
            <v>3500</v>
          </cell>
          <cell r="E75">
            <v>108500</v>
          </cell>
          <cell r="F75">
            <v>34578.95</v>
          </cell>
          <cell r="G75" t="str">
            <v>31.87%</v>
          </cell>
          <cell r="H75">
            <v>53.06</v>
          </cell>
          <cell r="I75">
            <v>1895</v>
          </cell>
          <cell r="J75">
            <v>4025</v>
          </cell>
          <cell r="K75">
            <v>124775</v>
          </cell>
          <cell r="L75">
            <v>39765.7925</v>
          </cell>
          <cell r="M75">
            <v>4375</v>
          </cell>
          <cell r="N75">
            <v>135625</v>
          </cell>
          <cell r="O75">
            <v>43223.6875</v>
          </cell>
          <cell r="P75">
            <v>1</v>
          </cell>
          <cell r="Q75">
            <v>124775</v>
          </cell>
        </row>
        <row r="76">
          <cell r="A76">
            <v>56</v>
          </cell>
          <cell r="B76" t="str">
            <v>三江店</v>
          </cell>
          <cell r="C76" t="str">
            <v>城郊二片区</v>
          </cell>
          <cell r="D76">
            <v>3400</v>
          </cell>
          <cell r="E76">
            <v>105400</v>
          </cell>
          <cell r="F76">
            <v>34971.72</v>
          </cell>
          <cell r="G76" t="str">
            <v>33.18%</v>
          </cell>
          <cell r="H76">
            <v>76.6</v>
          </cell>
          <cell r="I76">
            <v>1503</v>
          </cell>
          <cell r="J76">
            <v>3910</v>
          </cell>
          <cell r="K76">
            <v>121210</v>
          </cell>
          <cell r="L76">
            <v>40217.478</v>
          </cell>
          <cell r="M76">
            <v>4250</v>
          </cell>
          <cell r="N76">
            <v>131750</v>
          </cell>
          <cell r="O76">
            <v>43714.65</v>
          </cell>
          <cell r="P76">
            <v>1</v>
          </cell>
          <cell r="Q76">
            <v>121210</v>
          </cell>
        </row>
        <row r="77">
          <cell r="A77">
            <v>738</v>
          </cell>
          <cell r="B77" t="str">
            <v>都江堰市蒲阳路药店</v>
          </cell>
          <cell r="C77" t="str">
            <v>城郊二片区</v>
          </cell>
          <cell r="D77">
            <v>3200</v>
          </cell>
          <cell r="E77">
            <v>99200</v>
          </cell>
          <cell r="F77">
            <v>31585.28</v>
          </cell>
          <cell r="G77" t="str">
            <v>31.84%</v>
          </cell>
          <cell r="H77">
            <v>67.82</v>
          </cell>
          <cell r="I77">
            <v>1587</v>
          </cell>
          <cell r="J77">
            <v>3680</v>
          </cell>
          <cell r="K77">
            <v>114080</v>
          </cell>
          <cell r="L77">
            <v>36323.072</v>
          </cell>
          <cell r="M77">
            <v>4000</v>
          </cell>
          <cell r="N77">
            <v>124000</v>
          </cell>
          <cell r="O77">
            <v>39481.6</v>
          </cell>
          <cell r="P77">
            <v>1</v>
          </cell>
          <cell r="Q77">
            <v>114080</v>
          </cell>
        </row>
        <row r="78">
          <cell r="A78">
            <v>740</v>
          </cell>
          <cell r="B78" t="str">
            <v>成华区华康路药店</v>
          </cell>
          <cell r="C78" t="str">
            <v>东南片区</v>
          </cell>
          <cell r="D78">
            <v>3300</v>
          </cell>
          <cell r="E78">
            <v>102300</v>
          </cell>
          <cell r="F78">
            <v>33452.1</v>
          </cell>
          <cell r="G78" t="str">
            <v>32.7%</v>
          </cell>
          <cell r="H78">
            <v>55.83</v>
          </cell>
          <cell r="I78">
            <v>2158</v>
          </cell>
          <cell r="J78">
            <v>3795</v>
          </cell>
          <cell r="K78">
            <v>117645</v>
          </cell>
          <cell r="L78">
            <v>38469.915</v>
          </cell>
          <cell r="M78">
            <v>4125</v>
          </cell>
          <cell r="N78">
            <v>127875</v>
          </cell>
          <cell r="O78">
            <v>41815.125</v>
          </cell>
          <cell r="P78">
            <v>1</v>
          </cell>
          <cell r="Q78">
            <v>117645</v>
          </cell>
        </row>
        <row r="79">
          <cell r="A79">
            <v>733</v>
          </cell>
          <cell r="B79" t="str">
            <v>双流区东升街道三强西路药店</v>
          </cell>
          <cell r="C79" t="str">
            <v>东南片区</v>
          </cell>
          <cell r="D79">
            <v>3200</v>
          </cell>
          <cell r="E79">
            <v>99200</v>
          </cell>
          <cell r="F79">
            <v>31257.92</v>
          </cell>
          <cell r="G79" t="str">
            <v>31.51%</v>
          </cell>
          <cell r="H79">
            <v>46.9</v>
          </cell>
          <cell r="I79">
            <v>2412</v>
          </cell>
          <cell r="J79">
            <v>3680</v>
          </cell>
          <cell r="K79">
            <v>114080</v>
          </cell>
          <cell r="L79">
            <v>35946.608</v>
          </cell>
          <cell r="M79">
            <v>4000</v>
          </cell>
          <cell r="N79">
            <v>124000</v>
          </cell>
          <cell r="O79">
            <v>39072.4</v>
          </cell>
          <cell r="P79">
            <v>1</v>
          </cell>
          <cell r="Q79">
            <v>114080</v>
          </cell>
        </row>
        <row r="80">
          <cell r="A80">
            <v>594</v>
          </cell>
          <cell r="B80" t="str">
            <v>大邑县安仁镇千禧街药店</v>
          </cell>
          <cell r="C80" t="str">
            <v>城郊一片区</v>
          </cell>
          <cell r="D80">
            <v>3500</v>
          </cell>
          <cell r="E80">
            <v>108500</v>
          </cell>
          <cell r="F80">
            <v>32419.8</v>
          </cell>
          <cell r="G80" t="str">
            <v>29.88%</v>
          </cell>
          <cell r="H80">
            <v>68.9</v>
          </cell>
          <cell r="I80">
            <v>1793</v>
          </cell>
          <cell r="J80">
            <v>4025</v>
          </cell>
          <cell r="K80">
            <v>124775</v>
          </cell>
          <cell r="L80">
            <v>37282.77</v>
          </cell>
          <cell r="M80">
            <v>4375</v>
          </cell>
          <cell r="N80">
            <v>135625</v>
          </cell>
          <cell r="O80">
            <v>40524.75</v>
          </cell>
          <cell r="P80">
            <v>1</v>
          </cell>
          <cell r="Q80">
            <v>124775</v>
          </cell>
        </row>
        <row r="81">
          <cell r="A81">
            <v>752</v>
          </cell>
          <cell r="B81" t="str">
            <v>大药房连锁有限公司武侯区聚萃街药店</v>
          </cell>
          <cell r="C81" t="str">
            <v>西北片区</v>
          </cell>
          <cell r="D81">
            <v>3300</v>
          </cell>
          <cell r="E81">
            <v>102300</v>
          </cell>
          <cell r="F81">
            <v>29073.66</v>
          </cell>
          <cell r="G81" t="str">
            <v>28.42%</v>
          </cell>
          <cell r="H81">
            <v>63.25</v>
          </cell>
          <cell r="I81">
            <v>2154</v>
          </cell>
          <cell r="J81">
            <v>3795</v>
          </cell>
          <cell r="K81">
            <v>117645</v>
          </cell>
          <cell r="L81">
            <v>33434.709</v>
          </cell>
          <cell r="M81">
            <v>4125</v>
          </cell>
          <cell r="N81">
            <v>127875</v>
          </cell>
          <cell r="O81">
            <v>36342.075</v>
          </cell>
          <cell r="P81">
            <v>1</v>
          </cell>
          <cell r="Q81">
            <v>117645</v>
          </cell>
        </row>
        <row r="82">
          <cell r="A82">
            <v>720</v>
          </cell>
          <cell r="B82" t="str">
            <v>大邑县新场镇文昌街药店</v>
          </cell>
          <cell r="C82" t="str">
            <v>城郊一片区</v>
          </cell>
          <cell r="D82">
            <v>3500</v>
          </cell>
          <cell r="E82">
            <v>108500</v>
          </cell>
          <cell r="F82">
            <v>33157.6</v>
          </cell>
          <cell r="G82" t="str">
            <v>30.56%</v>
          </cell>
          <cell r="H82">
            <v>65.65</v>
          </cell>
          <cell r="I82">
            <v>1750</v>
          </cell>
          <cell r="J82">
            <v>4025</v>
          </cell>
          <cell r="K82">
            <v>124775</v>
          </cell>
          <cell r="L82">
            <v>38131.24</v>
          </cell>
          <cell r="M82">
            <v>4375</v>
          </cell>
          <cell r="N82">
            <v>135625</v>
          </cell>
          <cell r="O82">
            <v>41447</v>
          </cell>
          <cell r="P82">
            <v>1</v>
          </cell>
          <cell r="Q82">
            <v>124775</v>
          </cell>
        </row>
        <row r="83">
          <cell r="A83">
            <v>710</v>
          </cell>
          <cell r="B83" t="str">
            <v>都江堰市蒲阳镇堰问道西路药店</v>
          </cell>
          <cell r="C83" t="str">
            <v>城郊二片区</v>
          </cell>
          <cell r="D83">
            <v>3000</v>
          </cell>
          <cell r="E83">
            <v>93000</v>
          </cell>
          <cell r="F83">
            <v>30876</v>
          </cell>
          <cell r="G83" t="str">
            <v>33.2%</v>
          </cell>
          <cell r="H83">
            <v>48.63</v>
          </cell>
          <cell r="I83">
            <v>1883</v>
          </cell>
          <cell r="J83">
            <v>3450</v>
          </cell>
          <cell r="K83">
            <v>106950</v>
          </cell>
          <cell r="L83">
            <v>35507.4</v>
          </cell>
          <cell r="M83">
            <v>3750</v>
          </cell>
          <cell r="N83">
            <v>116250</v>
          </cell>
          <cell r="O83">
            <v>38595</v>
          </cell>
          <cell r="P83">
            <v>1</v>
          </cell>
          <cell r="Q83">
            <v>106950</v>
          </cell>
        </row>
        <row r="84">
          <cell r="A84">
            <v>706</v>
          </cell>
          <cell r="B84" t="str">
            <v>都江堰幸福镇翔凤路药店</v>
          </cell>
          <cell r="C84" t="str">
            <v>城郊二片区</v>
          </cell>
          <cell r="D84">
            <v>3000</v>
          </cell>
          <cell r="E84">
            <v>93000</v>
          </cell>
          <cell r="F84">
            <v>28802.1</v>
          </cell>
          <cell r="G84" t="str">
            <v>30.97%</v>
          </cell>
          <cell r="H84">
            <v>60.47</v>
          </cell>
          <cell r="I84">
            <v>1624</v>
          </cell>
          <cell r="J84">
            <v>3450</v>
          </cell>
          <cell r="K84">
            <v>106950</v>
          </cell>
          <cell r="L84">
            <v>33122.415</v>
          </cell>
          <cell r="M84">
            <v>3750</v>
          </cell>
          <cell r="N84">
            <v>116250</v>
          </cell>
          <cell r="O84">
            <v>36002.625</v>
          </cell>
          <cell r="P84">
            <v>1</v>
          </cell>
          <cell r="Q84">
            <v>106950</v>
          </cell>
        </row>
        <row r="85">
          <cell r="A85">
            <v>545</v>
          </cell>
          <cell r="B85" t="str">
            <v>龙潭西路店</v>
          </cell>
          <cell r="C85" t="str">
            <v>东南片区</v>
          </cell>
          <cell r="D85">
            <v>2700</v>
          </cell>
          <cell r="E85">
            <v>83700</v>
          </cell>
          <cell r="F85">
            <v>26708.67</v>
          </cell>
          <cell r="G85" t="str">
            <v>31.91%</v>
          </cell>
          <cell r="H85">
            <v>55.28</v>
          </cell>
          <cell r="I85">
            <v>1607</v>
          </cell>
          <cell r="J85">
            <v>3105</v>
          </cell>
          <cell r="K85">
            <v>96255</v>
          </cell>
          <cell r="L85">
            <v>30714.9705</v>
          </cell>
          <cell r="M85">
            <v>3375</v>
          </cell>
          <cell r="N85">
            <v>104625</v>
          </cell>
          <cell r="O85">
            <v>33385.8375</v>
          </cell>
          <cell r="P85">
            <v>1</v>
          </cell>
          <cell r="Q85">
            <v>96255</v>
          </cell>
        </row>
        <row r="86">
          <cell r="A86">
            <v>741</v>
          </cell>
          <cell r="B86" t="str">
            <v>成华区新怡路店</v>
          </cell>
          <cell r="C86" t="str">
            <v>西北片区</v>
          </cell>
          <cell r="D86">
            <v>2600</v>
          </cell>
          <cell r="E86">
            <v>80600</v>
          </cell>
          <cell r="F86">
            <v>19021.6</v>
          </cell>
          <cell r="G86" t="str">
            <v>23.6%</v>
          </cell>
          <cell r="H86">
            <v>67.57</v>
          </cell>
          <cell r="I86">
            <v>1500</v>
          </cell>
          <cell r="J86">
            <v>2990</v>
          </cell>
          <cell r="K86">
            <v>92690</v>
          </cell>
          <cell r="L86">
            <v>21874.84</v>
          </cell>
          <cell r="M86">
            <v>3250</v>
          </cell>
          <cell r="N86">
            <v>100750</v>
          </cell>
          <cell r="O86">
            <v>23777</v>
          </cell>
          <cell r="P86">
            <v>1</v>
          </cell>
          <cell r="Q86">
            <v>92690</v>
          </cell>
        </row>
        <row r="87">
          <cell r="A87">
            <v>718</v>
          </cell>
          <cell r="B87" t="str">
            <v>龙泉驿区龙泉街道驿生路药店</v>
          </cell>
          <cell r="C87" t="str">
            <v>城中片区</v>
          </cell>
          <cell r="D87">
            <v>2500</v>
          </cell>
          <cell r="E87">
            <v>77500</v>
          </cell>
          <cell r="F87">
            <v>21297</v>
          </cell>
          <cell r="G87" t="str">
            <v>27.48%</v>
          </cell>
          <cell r="H87">
            <v>64.34</v>
          </cell>
          <cell r="I87">
            <v>1394</v>
          </cell>
          <cell r="J87">
            <v>2875</v>
          </cell>
          <cell r="K87">
            <v>89125</v>
          </cell>
          <cell r="L87">
            <v>24491.55</v>
          </cell>
          <cell r="M87">
            <v>3125</v>
          </cell>
          <cell r="N87">
            <v>96875</v>
          </cell>
          <cell r="O87">
            <v>26621.25</v>
          </cell>
          <cell r="P87">
            <v>1</v>
          </cell>
          <cell r="Q87">
            <v>89125</v>
          </cell>
        </row>
        <row r="88">
          <cell r="A88">
            <v>713</v>
          </cell>
          <cell r="B88" t="str">
            <v>都江堰聚源镇药店</v>
          </cell>
          <cell r="C88" t="str">
            <v>城郊二片区</v>
          </cell>
          <cell r="D88">
            <v>2800</v>
          </cell>
          <cell r="E88">
            <v>86800</v>
          </cell>
          <cell r="F88">
            <v>29338.4</v>
          </cell>
          <cell r="G88" t="str">
            <v>33.8%</v>
          </cell>
          <cell r="H88">
            <v>75.41</v>
          </cell>
          <cell r="I88">
            <v>971</v>
          </cell>
          <cell r="J88">
            <v>3220</v>
          </cell>
          <cell r="K88">
            <v>99820</v>
          </cell>
          <cell r="L88">
            <v>33739.16</v>
          </cell>
          <cell r="M88">
            <v>3500</v>
          </cell>
          <cell r="N88">
            <v>108500</v>
          </cell>
          <cell r="O88">
            <v>36673</v>
          </cell>
          <cell r="P88">
            <v>1</v>
          </cell>
          <cell r="Q88">
            <v>99820</v>
          </cell>
        </row>
        <row r="89">
          <cell r="A89">
            <v>104429</v>
          </cell>
          <cell r="B89" t="str">
            <v>大华街药店</v>
          </cell>
          <cell r="C89" t="str">
            <v>西北片区</v>
          </cell>
          <cell r="D89">
            <v>3300</v>
          </cell>
          <cell r="E89">
            <v>102300</v>
          </cell>
          <cell r="F89">
            <v>24705.45</v>
          </cell>
          <cell r="G89" t="str">
            <v>24.15%</v>
          </cell>
          <cell r="H89">
            <v>61.14</v>
          </cell>
          <cell r="I89">
            <v>1463</v>
          </cell>
          <cell r="J89">
            <v>3795</v>
          </cell>
          <cell r="K89">
            <v>117645</v>
          </cell>
          <cell r="L89">
            <v>28411.2675</v>
          </cell>
          <cell r="M89">
            <v>4125</v>
          </cell>
          <cell r="N89">
            <v>127875</v>
          </cell>
          <cell r="O89">
            <v>30881.8125</v>
          </cell>
          <cell r="P89">
            <v>1</v>
          </cell>
          <cell r="Q89">
            <v>117645</v>
          </cell>
        </row>
        <row r="90">
          <cell r="A90">
            <v>102567</v>
          </cell>
          <cell r="B90" t="str">
            <v>新津武阳西路</v>
          </cell>
          <cell r="C90" t="str">
            <v>城郊一片区</v>
          </cell>
          <cell r="D90">
            <v>2800</v>
          </cell>
          <cell r="E90">
            <v>86800</v>
          </cell>
          <cell r="F90">
            <v>23158.24</v>
          </cell>
          <cell r="G90" t="str">
            <v>26.68%</v>
          </cell>
          <cell r="H90">
            <v>68.56</v>
          </cell>
          <cell r="I90">
            <v>1462</v>
          </cell>
          <cell r="J90">
            <v>3220</v>
          </cell>
          <cell r="K90">
            <v>99820</v>
          </cell>
          <cell r="L90">
            <v>26631.976</v>
          </cell>
          <cell r="M90">
            <v>3500</v>
          </cell>
          <cell r="N90">
            <v>108500</v>
          </cell>
          <cell r="O90">
            <v>28947.8</v>
          </cell>
          <cell r="P90">
            <v>1</v>
          </cell>
          <cell r="Q90">
            <v>99820</v>
          </cell>
        </row>
        <row r="91">
          <cell r="A91">
            <v>753</v>
          </cell>
          <cell r="B91" t="str">
            <v>锦江区合欢树街药店</v>
          </cell>
          <cell r="C91" t="str">
            <v>东南片区</v>
          </cell>
          <cell r="D91">
            <v>2700</v>
          </cell>
          <cell r="E91">
            <v>83700</v>
          </cell>
          <cell r="F91">
            <v>22532.04</v>
          </cell>
          <cell r="G91" t="str">
            <v>26.92%</v>
          </cell>
          <cell r="H91">
            <v>62</v>
          </cell>
          <cell r="I91">
            <v>1506</v>
          </cell>
          <cell r="J91">
            <v>3105</v>
          </cell>
          <cell r="K91">
            <v>96255</v>
          </cell>
          <cell r="L91">
            <v>25911.846</v>
          </cell>
          <cell r="M91">
            <v>3375</v>
          </cell>
          <cell r="N91">
            <v>104625</v>
          </cell>
          <cell r="O91">
            <v>28165.05</v>
          </cell>
          <cell r="P91">
            <v>1</v>
          </cell>
          <cell r="Q91">
            <v>96255</v>
          </cell>
        </row>
        <row r="92">
          <cell r="A92">
            <v>104428</v>
          </cell>
          <cell r="B92" t="str">
            <v>永康东路药店 </v>
          </cell>
          <cell r="C92" t="str">
            <v>城郊二片区</v>
          </cell>
          <cell r="D92">
            <v>3000</v>
          </cell>
          <cell r="E92">
            <v>93000</v>
          </cell>
          <cell r="F92">
            <v>26635.2</v>
          </cell>
          <cell r="G92" t="str">
            <v>28.64%</v>
          </cell>
          <cell r="H92">
            <v>75.36</v>
          </cell>
          <cell r="I92">
            <v>2068</v>
          </cell>
          <cell r="J92">
            <v>3450</v>
          </cell>
          <cell r="K92">
            <v>106950</v>
          </cell>
          <cell r="L92">
            <v>30630.48</v>
          </cell>
          <cell r="M92">
            <v>3750</v>
          </cell>
          <cell r="N92">
            <v>116250</v>
          </cell>
          <cell r="O92">
            <v>33294</v>
          </cell>
          <cell r="P92">
            <v>1</v>
          </cell>
          <cell r="Q92">
            <v>106950</v>
          </cell>
        </row>
        <row r="93">
          <cell r="A93">
            <v>102478</v>
          </cell>
          <cell r="B93" t="str">
            <v>锦江区静明路药店</v>
          </cell>
          <cell r="C93" t="str">
            <v>城中片区</v>
          </cell>
          <cell r="D93">
            <v>2400</v>
          </cell>
          <cell r="E93">
            <v>74400</v>
          </cell>
          <cell r="F93">
            <v>21523.92</v>
          </cell>
          <cell r="G93" t="str">
            <v>28.93%</v>
          </cell>
          <cell r="H93">
            <v>52.13</v>
          </cell>
          <cell r="I93">
            <v>1539</v>
          </cell>
          <cell r="J93">
            <v>2760</v>
          </cell>
          <cell r="K93">
            <v>85560</v>
          </cell>
          <cell r="L93">
            <v>24752.508</v>
          </cell>
          <cell r="M93">
            <v>3000</v>
          </cell>
          <cell r="N93">
            <v>93000</v>
          </cell>
          <cell r="O93">
            <v>26904.9</v>
          </cell>
          <cell r="P93">
            <v>1</v>
          </cell>
          <cell r="Q93">
            <v>85560</v>
          </cell>
        </row>
        <row r="94">
          <cell r="A94">
            <v>102564</v>
          </cell>
          <cell r="B94" t="str">
            <v>邛崃翠荫街</v>
          </cell>
          <cell r="C94" t="str">
            <v>城郊一片区</v>
          </cell>
          <cell r="D94">
            <v>3000</v>
          </cell>
          <cell r="E94">
            <v>93000</v>
          </cell>
          <cell r="F94">
            <v>28932.3</v>
          </cell>
          <cell r="G94" t="str">
            <v>31.11%</v>
          </cell>
          <cell r="H94">
            <v>51.74</v>
          </cell>
          <cell r="I94">
            <v>1862</v>
          </cell>
          <cell r="J94">
            <v>3450</v>
          </cell>
          <cell r="K94">
            <v>106950</v>
          </cell>
          <cell r="L94">
            <v>33272.145</v>
          </cell>
          <cell r="M94">
            <v>3750</v>
          </cell>
          <cell r="N94">
            <v>116250</v>
          </cell>
          <cell r="O94">
            <v>36165.375</v>
          </cell>
          <cell r="P94">
            <v>1</v>
          </cell>
          <cell r="Q94">
            <v>106950</v>
          </cell>
        </row>
        <row r="95">
          <cell r="A95">
            <v>104430</v>
          </cell>
          <cell r="B95" t="str">
            <v>中和大道药店</v>
          </cell>
          <cell r="C95" t="str">
            <v>东南片区</v>
          </cell>
          <cell r="D95">
            <v>2800</v>
          </cell>
          <cell r="E95">
            <v>86800</v>
          </cell>
          <cell r="F95">
            <v>24087</v>
          </cell>
          <cell r="G95" t="str">
            <v>27.75%</v>
          </cell>
          <cell r="H95">
            <v>50.44</v>
          </cell>
          <cell r="I95">
            <v>1784</v>
          </cell>
          <cell r="J95">
            <v>3220</v>
          </cell>
          <cell r="K95">
            <v>99820</v>
          </cell>
          <cell r="L95">
            <v>27700.05</v>
          </cell>
          <cell r="M95">
            <v>3500</v>
          </cell>
          <cell r="N95">
            <v>108500</v>
          </cell>
          <cell r="O95">
            <v>30108.75</v>
          </cell>
          <cell r="P95">
            <v>1</v>
          </cell>
          <cell r="Q95">
            <v>99820</v>
          </cell>
        </row>
        <row r="96">
          <cell r="A96">
            <v>104533</v>
          </cell>
          <cell r="B96" t="str">
            <v>潘家街店</v>
          </cell>
          <cell r="C96" t="str">
            <v>城郊一片区</v>
          </cell>
          <cell r="D96">
            <v>2800</v>
          </cell>
          <cell r="E96">
            <v>86800</v>
          </cell>
          <cell r="F96">
            <v>23705.08</v>
          </cell>
          <cell r="G96" t="str">
            <v>27.31%</v>
          </cell>
          <cell r="H96">
            <v>50.02</v>
          </cell>
          <cell r="I96">
            <v>1782</v>
          </cell>
          <cell r="J96">
            <v>3220</v>
          </cell>
          <cell r="K96">
            <v>99820</v>
          </cell>
          <cell r="L96">
            <v>27260.842</v>
          </cell>
          <cell r="M96">
            <v>3500</v>
          </cell>
          <cell r="N96">
            <v>108500</v>
          </cell>
          <cell r="O96">
            <v>29631.35</v>
          </cell>
          <cell r="P96">
            <v>1</v>
          </cell>
          <cell r="Q96">
            <v>99820</v>
          </cell>
        </row>
        <row r="97">
          <cell r="A97">
            <v>105910</v>
          </cell>
          <cell r="B97" t="str">
            <v>紫薇东路</v>
          </cell>
          <cell r="C97" t="str">
            <v>东南片区</v>
          </cell>
          <cell r="D97">
            <v>2200</v>
          </cell>
          <cell r="E97">
            <v>68200</v>
          </cell>
          <cell r="F97">
            <v>20194.02</v>
          </cell>
          <cell r="G97" t="str">
            <v>29.61%</v>
          </cell>
          <cell r="H97">
            <v>40</v>
          </cell>
          <cell r="I97">
            <v>1223</v>
          </cell>
          <cell r="J97">
            <v>2530</v>
          </cell>
          <cell r="K97">
            <v>78430</v>
          </cell>
          <cell r="L97">
            <v>23223.123</v>
          </cell>
          <cell r="M97">
            <v>2750</v>
          </cell>
          <cell r="N97">
            <v>85250</v>
          </cell>
          <cell r="O97">
            <v>25242.525</v>
          </cell>
          <cell r="P97">
            <v>1</v>
          </cell>
          <cell r="Q97">
            <v>78430</v>
          </cell>
        </row>
        <row r="98">
          <cell r="A98">
            <v>104838</v>
          </cell>
          <cell r="B98" t="str">
            <v>蜀州中路店</v>
          </cell>
          <cell r="C98" t="str">
            <v>城郊二片区</v>
          </cell>
          <cell r="D98">
            <v>2200</v>
          </cell>
          <cell r="E98">
            <v>68200</v>
          </cell>
          <cell r="F98">
            <v>16674.9</v>
          </cell>
          <cell r="G98" t="str">
            <v>24.45%</v>
          </cell>
          <cell r="H98">
            <v>50.95</v>
          </cell>
          <cell r="I98">
            <v>1650</v>
          </cell>
          <cell r="J98">
            <v>2530</v>
          </cell>
          <cell r="K98">
            <v>78430</v>
          </cell>
          <cell r="L98">
            <v>19176.135</v>
          </cell>
          <cell r="M98">
            <v>2750</v>
          </cell>
          <cell r="N98">
            <v>85250</v>
          </cell>
          <cell r="O98">
            <v>20843.625</v>
          </cell>
          <cell r="P98">
            <v>1</v>
          </cell>
          <cell r="Q98">
            <v>78430</v>
          </cell>
        </row>
        <row r="99">
          <cell r="A99">
            <v>106485</v>
          </cell>
          <cell r="B99" t="str">
            <v>元华二巷</v>
          </cell>
          <cell r="C99" t="str">
            <v>东南片区</v>
          </cell>
          <cell r="D99">
            <v>2200</v>
          </cell>
          <cell r="E99">
            <v>68200</v>
          </cell>
          <cell r="F99">
            <v>20460</v>
          </cell>
          <cell r="G99">
            <v>0.3</v>
          </cell>
          <cell r="H99">
            <v>40</v>
          </cell>
          <cell r="I99">
            <v>1200</v>
          </cell>
          <cell r="J99">
            <v>2530</v>
          </cell>
          <cell r="K99">
            <v>78430</v>
          </cell>
          <cell r="L99">
            <v>23529</v>
          </cell>
          <cell r="M99">
            <v>2750</v>
          </cell>
          <cell r="N99">
            <v>85250</v>
          </cell>
          <cell r="O99">
            <v>25575</v>
          </cell>
          <cell r="P99">
            <v>1</v>
          </cell>
          <cell r="Q99">
            <v>78430</v>
          </cell>
        </row>
        <row r="100">
          <cell r="A100">
            <v>106399</v>
          </cell>
          <cell r="B100" t="str">
            <v>蜀辉路店</v>
          </cell>
          <cell r="C100" t="str">
            <v>西北片区</v>
          </cell>
          <cell r="D100">
            <v>2200</v>
          </cell>
          <cell r="E100">
            <v>68200</v>
          </cell>
          <cell r="F100">
            <v>20460</v>
          </cell>
          <cell r="G100">
            <v>0.3</v>
          </cell>
          <cell r="H100">
            <v>40</v>
          </cell>
          <cell r="I100">
            <v>1650</v>
          </cell>
          <cell r="J100">
            <v>2530</v>
          </cell>
          <cell r="K100">
            <v>78430</v>
          </cell>
          <cell r="L100">
            <v>23529</v>
          </cell>
          <cell r="M100">
            <v>2750</v>
          </cell>
          <cell r="N100">
            <v>85250</v>
          </cell>
          <cell r="O100">
            <v>25575</v>
          </cell>
          <cell r="P100">
            <v>1</v>
          </cell>
          <cell r="Q100">
            <v>78430</v>
          </cell>
        </row>
        <row r="101">
          <cell r="A101">
            <v>387</v>
          </cell>
          <cell r="B101" t="str">
            <v>新乐中街药店</v>
          </cell>
          <cell r="C101" t="str">
            <v>东南片区</v>
          </cell>
          <cell r="D101">
            <v>9755</v>
          </cell>
          <cell r="E101">
            <v>302405</v>
          </cell>
          <cell r="F101">
            <v>80530.4515</v>
          </cell>
          <cell r="G101" t="str">
            <v>26.63%</v>
          </cell>
          <cell r="H101">
            <v>68.02</v>
          </cell>
          <cell r="I101">
            <v>4398</v>
          </cell>
          <cell r="J101">
            <v>10535.4</v>
          </cell>
          <cell r="K101">
            <v>326597.4</v>
          </cell>
          <cell r="L101">
            <v>86972.88762</v>
          </cell>
          <cell r="M101">
            <v>10730.5</v>
          </cell>
          <cell r="N101">
            <v>332645.5</v>
          </cell>
          <cell r="O101">
            <v>88583.49665</v>
          </cell>
          <cell r="P101">
            <v>1</v>
          </cell>
          <cell r="Q101">
            <v>326597</v>
          </cell>
        </row>
        <row r="102">
          <cell r="A102">
            <v>573</v>
          </cell>
          <cell r="B102" t="str">
            <v>双流县西航港街道锦华路一段药店</v>
          </cell>
          <cell r="C102" t="str">
            <v>东南片区</v>
          </cell>
          <cell r="D102">
            <v>4200</v>
          </cell>
          <cell r="E102">
            <v>130200</v>
          </cell>
          <cell r="F102">
            <v>38786.58</v>
          </cell>
          <cell r="G102" t="str">
            <v>29.79%</v>
          </cell>
          <cell r="H102">
            <v>52.46</v>
          </cell>
          <cell r="I102">
            <v>2933</v>
          </cell>
          <cell r="J102">
            <v>4620</v>
          </cell>
          <cell r="K102">
            <v>143220</v>
          </cell>
          <cell r="L102">
            <v>42665.238</v>
          </cell>
          <cell r="M102">
            <v>4830</v>
          </cell>
          <cell r="N102">
            <v>149730</v>
          </cell>
          <cell r="O102">
            <v>44604.567</v>
          </cell>
          <cell r="P102">
            <v>1</v>
          </cell>
          <cell r="Q102">
            <v>141900</v>
          </cell>
        </row>
        <row r="103">
          <cell r="A103">
            <v>105396</v>
          </cell>
          <cell r="B103" t="str">
            <v>武侯区航中路店</v>
          </cell>
          <cell r="C103" t="str">
            <v>东南片区</v>
          </cell>
          <cell r="D103">
            <v>2200</v>
          </cell>
          <cell r="E103">
            <v>68200</v>
          </cell>
          <cell r="F103">
            <v>24647.48</v>
          </cell>
          <cell r="G103" t="str">
            <v>36.14%</v>
          </cell>
          <cell r="H103">
            <v>43.2</v>
          </cell>
          <cell r="I103">
            <v>1650</v>
          </cell>
          <cell r="J103">
            <v>2530</v>
          </cell>
          <cell r="K103">
            <v>78430</v>
          </cell>
          <cell r="L103">
            <v>28344.602</v>
          </cell>
          <cell r="M103">
            <v>2750</v>
          </cell>
          <cell r="N103">
            <v>85250</v>
          </cell>
          <cell r="O103">
            <v>30809.35</v>
          </cell>
          <cell r="P103">
            <v>1</v>
          </cell>
          <cell r="Q103">
            <v>75900</v>
          </cell>
        </row>
        <row r="104">
          <cell r="A104">
            <v>106569</v>
          </cell>
          <cell r="B104" t="str">
            <v>大悦路店</v>
          </cell>
          <cell r="C104" t="str">
            <v>西北片区</v>
          </cell>
          <cell r="D104">
            <v>2800</v>
          </cell>
          <cell r="E104">
            <v>86800</v>
          </cell>
          <cell r="F104">
            <v>26040</v>
          </cell>
          <cell r="G104">
            <v>0.3</v>
          </cell>
          <cell r="H104">
            <v>40</v>
          </cell>
          <cell r="I104">
            <v>1650</v>
          </cell>
          <cell r="J104">
            <v>3220</v>
          </cell>
          <cell r="K104">
            <v>99820</v>
          </cell>
          <cell r="L104">
            <v>29946</v>
          </cell>
          <cell r="M104">
            <v>3500</v>
          </cell>
          <cell r="N104">
            <v>108500</v>
          </cell>
          <cell r="O104">
            <v>32550</v>
          </cell>
          <cell r="P104">
            <v>1</v>
          </cell>
          <cell r="Q104">
            <v>96600</v>
          </cell>
        </row>
        <row r="105">
          <cell r="A105">
            <v>105751</v>
          </cell>
          <cell r="B105" t="str">
            <v>新下街</v>
          </cell>
          <cell r="C105" t="str">
            <v>东南片区</v>
          </cell>
          <cell r="D105">
            <v>3400</v>
          </cell>
          <cell r="E105">
            <v>105400</v>
          </cell>
          <cell r="F105">
            <v>33011.28</v>
          </cell>
          <cell r="G105" t="str">
            <v>31.32%</v>
          </cell>
          <cell r="H105">
            <v>40</v>
          </cell>
          <cell r="I105">
            <v>2466</v>
          </cell>
          <cell r="J105">
            <v>3910</v>
          </cell>
          <cell r="K105">
            <v>121210</v>
          </cell>
          <cell r="L105">
            <v>37962.972</v>
          </cell>
          <cell r="M105">
            <v>4250</v>
          </cell>
          <cell r="N105">
            <v>131750</v>
          </cell>
          <cell r="O105">
            <v>41264.1</v>
          </cell>
          <cell r="P105">
            <v>1</v>
          </cell>
          <cell r="Q105">
            <v>117300</v>
          </cell>
        </row>
        <row r="106">
          <cell r="A106">
            <v>716</v>
          </cell>
          <cell r="B106" t="str">
            <v>大邑县沙渠镇方圆路药店</v>
          </cell>
          <cell r="C106" t="str">
            <v>城郊一片区</v>
          </cell>
          <cell r="D106">
            <v>4500</v>
          </cell>
          <cell r="E106">
            <v>139500</v>
          </cell>
          <cell r="F106">
            <v>43482.15</v>
          </cell>
          <cell r="G106" t="str">
            <v>31.17%</v>
          </cell>
          <cell r="H106">
            <v>57.73</v>
          </cell>
          <cell r="I106">
            <v>2353</v>
          </cell>
          <cell r="J106">
            <v>4950</v>
          </cell>
          <cell r="K106">
            <v>153450</v>
          </cell>
          <cell r="L106">
            <v>47830.365</v>
          </cell>
          <cell r="M106">
            <v>5175</v>
          </cell>
          <cell r="N106">
            <v>160425</v>
          </cell>
          <cell r="O106">
            <v>50004.4725</v>
          </cell>
          <cell r="P106">
            <v>1</v>
          </cell>
          <cell r="Q106">
            <v>132000</v>
          </cell>
        </row>
        <row r="107">
          <cell r="A107">
            <v>385</v>
          </cell>
          <cell r="B107" t="str">
            <v>五津西路药店</v>
          </cell>
          <cell r="C107" t="str">
            <v>城郊一片区</v>
          </cell>
          <cell r="D107">
            <v>12000</v>
          </cell>
          <cell r="E107">
            <v>372000</v>
          </cell>
          <cell r="F107">
            <v>92293.2</v>
          </cell>
          <cell r="G107" t="str">
            <v>24.81%</v>
          </cell>
          <cell r="H107">
            <v>102.83</v>
          </cell>
          <cell r="I107">
            <v>1841</v>
          </cell>
          <cell r="J107">
            <v>12960</v>
          </cell>
          <cell r="K107">
            <v>401760</v>
          </cell>
          <cell r="L107">
            <v>99676.656</v>
          </cell>
          <cell r="M107">
            <v>13200</v>
          </cell>
          <cell r="N107">
            <v>409200</v>
          </cell>
          <cell r="O107">
            <v>101522.52</v>
          </cell>
          <cell r="P107">
            <v>1</v>
          </cell>
          <cell r="Q107">
            <v>363000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12434</v>
          </cell>
          <cell r="G3">
            <v>7202</v>
          </cell>
          <cell r="H3" t="str">
            <v>57.92%</v>
          </cell>
          <cell r="I3">
            <v>1608926.84</v>
          </cell>
          <cell r="J3">
            <v>1031317.18</v>
          </cell>
          <cell r="K3" t="str">
            <v>64.1%</v>
          </cell>
        </row>
        <row r="4">
          <cell r="B4">
            <v>311</v>
          </cell>
          <cell r="C4" t="str">
            <v>四川太极西部店</v>
          </cell>
          <cell r="D4" t="str">
            <v>是</v>
          </cell>
          <cell r="E4">
            <v>2008</v>
          </cell>
          <cell r="F4">
            <v>1087</v>
          </cell>
          <cell r="G4">
            <v>794</v>
          </cell>
          <cell r="H4" t="str">
            <v>73.05%</v>
          </cell>
          <cell r="I4">
            <v>577036.64</v>
          </cell>
          <cell r="J4">
            <v>237597.92</v>
          </cell>
          <cell r="K4" t="str">
            <v>41.18%</v>
          </cell>
        </row>
        <row r="5">
          <cell r="B5">
            <v>308</v>
          </cell>
          <cell r="C5" t="str">
            <v>四川太极红星店</v>
          </cell>
          <cell r="D5" t="str">
            <v>是</v>
          </cell>
          <cell r="E5">
            <v>2008</v>
          </cell>
          <cell r="F5">
            <v>2974</v>
          </cell>
          <cell r="G5">
            <v>1523</v>
          </cell>
          <cell r="H5" t="str">
            <v>51.21%</v>
          </cell>
          <cell r="I5">
            <v>252121.46</v>
          </cell>
          <cell r="J5">
            <v>161399.03</v>
          </cell>
          <cell r="K5" t="str">
            <v>64.02%</v>
          </cell>
        </row>
        <row r="6">
          <cell r="B6">
            <v>54</v>
          </cell>
          <cell r="C6" t="str">
            <v>四川太极怀远店</v>
          </cell>
          <cell r="D6" t="str">
            <v>是</v>
          </cell>
          <cell r="E6">
            <v>2008</v>
          </cell>
          <cell r="F6">
            <v>3207</v>
          </cell>
          <cell r="G6">
            <v>2622</v>
          </cell>
          <cell r="H6" t="str">
            <v>81.76%</v>
          </cell>
          <cell r="I6">
            <v>202033.02</v>
          </cell>
          <cell r="J6">
            <v>189151.11</v>
          </cell>
          <cell r="K6" t="str">
            <v>93.62%</v>
          </cell>
        </row>
        <row r="7">
          <cell r="B7">
            <v>52</v>
          </cell>
          <cell r="C7" t="str">
            <v>四川太极崇州中心店</v>
          </cell>
          <cell r="D7" t="str">
            <v>是</v>
          </cell>
          <cell r="E7">
            <v>2008</v>
          </cell>
          <cell r="F7">
            <v>2320</v>
          </cell>
          <cell r="G7">
            <v>1704</v>
          </cell>
          <cell r="H7" t="str">
            <v>73.45%</v>
          </cell>
          <cell r="I7">
            <v>150307.38</v>
          </cell>
          <cell r="J7">
            <v>129699.82</v>
          </cell>
          <cell r="K7" t="str">
            <v>86.29%</v>
          </cell>
        </row>
        <row r="8">
          <cell r="B8">
            <v>329</v>
          </cell>
          <cell r="C8" t="str">
            <v>四川太极温江店</v>
          </cell>
          <cell r="D8" t="str">
            <v>是</v>
          </cell>
          <cell r="E8">
            <v>2008</v>
          </cell>
          <cell r="F8">
            <v>1654</v>
          </cell>
          <cell r="G8">
            <v>1122</v>
          </cell>
          <cell r="H8" t="str">
            <v>67.84%</v>
          </cell>
          <cell r="I8">
            <v>129836.95</v>
          </cell>
          <cell r="J8">
            <v>48858.51</v>
          </cell>
          <cell r="K8" t="str">
            <v>37.63%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1350</v>
          </cell>
          <cell r="G9">
            <v>905</v>
          </cell>
          <cell r="H9" t="str">
            <v>67.04%</v>
          </cell>
          <cell r="I9">
            <v>93073.31</v>
          </cell>
          <cell r="J9">
            <v>81565.58</v>
          </cell>
          <cell r="K9" t="str">
            <v>87.64%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7102</v>
          </cell>
          <cell r="G10">
            <v>3486</v>
          </cell>
          <cell r="H10" t="str">
            <v>49.08%</v>
          </cell>
          <cell r="I10">
            <v>776751.05</v>
          </cell>
          <cell r="J10">
            <v>573897.63</v>
          </cell>
          <cell r="K10" t="str">
            <v>73.88%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6217</v>
          </cell>
          <cell r="G11">
            <v>3790</v>
          </cell>
          <cell r="H11" t="str">
            <v>60.96%</v>
          </cell>
          <cell r="I11">
            <v>560123.23</v>
          </cell>
          <cell r="J11">
            <v>428487.05</v>
          </cell>
          <cell r="K11" t="str">
            <v>76.5%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4617</v>
          </cell>
          <cell r="G12">
            <v>3512</v>
          </cell>
          <cell r="H12" t="str">
            <v>76.07%</v>
          </cell>
          <cell r="I12">
            <v>520329.29</v>
          </cell>
          <cell r="J12">
            <v>467214.06</v>
          </cell>
          <cell r="K12" t="str">
            <v>89.79%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2500</v>
          </cell>
          <cell r="G13">
            <v>1626</v>
          </cell>
          <cell r="H13" t="str">
            <v>65.04%</v>
          </cell>
          <cell r="I13">
            <v>271891.97</v>
          </cell>
          <cell r="J13">
            <v>236911</v>
          </cell>
          <cell r="K13" t="str">
            <v>87.13%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2847</v>
          </cell>
          <cell r="G14">
            <v>2038</v>
          </cell>
          <cell r="H14" t="str">
            <v>71.58%</v>
          </cell>
          <cell r="I14">
            <v>211225.09</v>
          </cell>
          <cell r="J14">
            <v>167363.73</v>
          </cell>
          <cell r="K14" t="str">
            <v>79.23%</v>
          </cell>
        </row>
        <row r="15">
          <cell r="B15">
            <v>351</v>
          </cell>
          <cell r="C15" t="str">
            <v>四川太极都江堰药店</v>
          </cell>
          <cell r="D15" t="str">
            <v>是</v>
          </cell>
          <cell r="E15">
            <v>2009</v>
          </cell>
          <cell r="F15">
            <v>1878</v>
          </cell>
          <cell r="G15">
            <v>1172</v>
          </cell>
          <cell r="H15" t="str">
            <v>62.41%</v>
          </cell>
          <cell r="I15">
            <v>179013.18</v>
          </cell>
          <cell r="J15">
            <v>151240.66</v>
          </cell>
          <cell r="K15" t="str">
            <v>84.49%</v>
          </cell>
        </row>
        <row r="16">
          <cell r="B16">
            <v>349</v>
          </cell>
          <cell r="C16" t="str">
            <v>四川太极人民中路店</v>
          </cell>
          <cell r="D16" t="str">
            <v/>
          </cell>
          <cell r="E16">
            <v>2009</v>
          </cell>
          <cell r="F16">
            <v>2718</v>
          </cell>
          <cell r="G16">
            <v>1289</v>
          </cell>
          <cell r="H16" t="str">
            <v>47.42%</v>
          </cell>
          <cell r="I16">
            <v>154526.72</v>
          </cell>
          <cell r="J16">
            <v>96134.84</v>
          </cell>
          <cell r="K16" t="str">
            <v>62.21%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2258</v>
          </cell>
          <cell r="G17">
            <v>1150</v>
          </cell>
          <cell r="H17" t="str">
            <v>50.93%</v>
          </cell>
          <cell r="I17">
            <v>130803.91</v>
          </cell>
          <cell r="J17">
            <v>90401.3</v>
          </cell>
          <cell r="K17" t="str">
            <v>69.11%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1838</v>
          </cell>
          <cell r="G18">
            <v>1034</v>
          </cell>
          <cell r="H18" t="str">
            <v>56.26%</v>
          </cell>
          <cell r="I18">
            <v>123788.42</v>
          </cell>
          <cell r="J18">
            <v>93220.71</v>
          </cell>
          <cell r="K18" t="str">
            <v>75.31%</v>
          </cell>
        </row>
        <row r="19">
          <cell r="B19">
            <v>517</v>
          </cell>
          <cell r="C19" t="str">
            <v>四川太极青羊区北东街店</v>
          </cell>
          <cell r="D19" t="str">
            <v/>
          </cell>
          <cell r="E19">
            <v>2010</v>
          </cell>
          <cell r="F19">
            <v>7653</v>
          </cell>
          <cell r="G19">
            <v>2707</v>
          </cell>
          <cell r="H19" t="str">
            <v>35.37%</v>
          </cell>
          <cell r="I19">
            <v>646781.76</v>
          </cell>
          <cell r="J19">
            <v>309155.6</v>
          </cell>
          <cell r="K19" t="str">
            <v>47.8%</v>
          </cell>
        </row>
        <row r="20">
          <cell r="B20">
            <v>571</v>
          </cell>
          <cell r="C20" t="str">
            <v>四川太极高新区民丰大道西段药店</v>
          </cell>
          <cell r="D20" t="str">
            <v>是</v>
          </cell>
          <cell r="E20">
            <v>2010</v>
          </cell>
          <cell r="F20">
            <v>5008</v>
          </cell>
          <cell r="G20">
            <v>3473</v>
          </cell>
          <cell r="H20" t="str">
            <v>69.35%</v>
          </cell>
          <cell r="I20">
            <v>457674.21</v>
          </cell>
          <cell r="J20">
            <v>400912.76</v>
          </cell>
          <cell r="K20" t="str">
            <v>87.6%</v>
          </cell>
        </row>
        <row r="21">
          <cell r="B21">
            <v>385</v>
          </cell>
          <cell r="C21" t="str">
            <v>四川太极五津西路药店</v>
          </cell>
          <cell r="D21" t="str">
            <v>是</v>
          </cell>
          <cell r="E21">
            <v>2010</v>
          </cell>
          <cell r="F21">
            <v>3248</v>
          </cell>
          <cell r="G21">
            <v>2352</v>
          </cell>
          <cell r="H21" t="str">
            <v>72.41%</v>
          </cell>
          <cell r="I21">
            <v>416469.1</v>
          </cell>
          <cell r="J21">
            <v>383093.87</v>
          </cell>
          <cell r="K21" t="str">
            <v>91.99%</v>
          </cell>
        </row>
        <row r="22">
          <cell r="B22">
            <v>365</v>
          </cell>
          <cell r="C22" t="str">
            <v>四川太极光华村街药店</v>
          </cell>
          <cell r="D22" t="str">
            <v>是</v>
          </cell>
          <cell r="E22">
            <v>2010</v>
          </cell>
          <cell r="F22">
            <v>3769</v>
          </cell>
          <cell r="G22">
            <v>2295</v>
          </cell>
          <cell r="H22" t="str">
            <v>60.89%</v>
          </cell>
          <cell r="I22">
            <v>307582.1</v>
          </cell>
          <cell r="J22">
            <v>233635.19</v>
          </cell>
          <cell r="K22" t="str">
            <v>75.96%</v>
          </cell>
        </row>
        <row r="23">
          <cell r="B23">
            <v>387</v>
          </cell>
          <cell r="C23" t="str">
            <v>四川太极新乐中街药店</v>
          </cell>
          <cell r="D23" t="str">
            <v/>
          </cell>
          <cell r="E23">
            <v>2010</v>
          </cell>
          <cell r="F23">
            <v>4077</v>
          </cell>
          <cell r="G23">
            <v>2793</v>
          </cell>
          <cell r="H23" t="str">
            <v>68.51%</v>
          </cell>
          <cell r="I23">
            <v>277146.61</v>
          </cell>
          <cell r="J23">
            <v>209695.22</v>
          </cell>
          <cell r="K23" t="str">
            <v>75.66%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4624</v>
          </cell>
          <cell r="G24">
            <v>2968</v>
          </cell>
          <cell r="H24" t="str">
            <v>64.19%</v>
          </cell>
          <cell r="I24">
            <v>264092.88</v>
          </cell>
          <cell r="J24">
            <v>204542.51</v>
          </cell>
          <cell r="K24" t="str">
            <v>77.45%</v>
          </cell>
        </row>
        <row r="25">
          <cell r="B25">
            <v>373</v>
          </cell>
          <cell r="C25" t="str">
            <v>四川太极通盈街药店</v>
          </cell>
          <cell r="D25" t="str">
            <v/>
          </cell>
          <cell r="E25">
            <v>2010</v>
          </cell>
          <cell r="F25">
            <v>3688</v>
          </cell>
          <cell r="G25">
            <v>2793</v>
          </cell>
          <cell r="H25" t="str">
            <v>75.73%</v>
          </cell>
          <cell r="I25">
            <v>263892.16</v>
          </cell>
          <cell r="J25">
            <v>218089.55</v>
          </cell>
          <cell r="K25" t="str">
            <v>82.64%</v>
          </cell>
        </row>
        <row r="26">
          <cell r="B26">
            <v>513</v>
          </cell>
          <cell r="C26" t="str">
            <v>四川太极武侯区顺和街店</v>
          </cell>
          <cell r="D26" t="str">
            <v/>
          </cell>
          <cell r="E26">
            <v>2010</v>
          </cell>
          <cell r="F26">
            <v>3808</v>
          </cell>
          <cell r="G26">
            <v>2997</v>
          </cell>
          <cell r="H26" t="str">
            <v>78.7%</v>
          </cell>
          <cell r="I26">
            <v>255450.63</v>
          </cell>
          <cell r="J26">
            <v>227476.83</v>
          </cell>
          <cell r="K26" t="str">
            <v>89.05%</v>
          </cell>
        </row>
        <row r="27">
          <cell r="B27">
            <v>379</v>
          </cell>
          <cell r="C27" t="str">
            <v>四川太极土龙路药店</v>
          </cell>
          <cell r="D27" t="str">
            <v/>
          </cell>
          <cell r="E27">
            <v>2010</v>
          </cell>
          <cell r="F27">
            <v>3575</v>
          </cell>
          <cell r="G27">
            <v>2740</v>
          </cell>
          <cell r="H27" t="str">
            <v>76.64%</v>
          </cell>
          <cell r="I27">
            <v>234629.48</v>
          </cell>
          <cell r="J27">
            <v>200630.85</v>
          </cell>
          <cell r="K27" t="str">
            <v>85.51%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3831</v>
          </cell>
          <cell r="G28">
            <v>3253</v>
          </cell>
          <cell r="H28" t="str">
            <v>84.91%</v>
          </cell>
          <cell r="I28">
            <v>216694.99</v>
          </cell>
          <cell r="J28">
            <v>204325.21</v>
          </cell>
          <cell r="K28" t="str">
            <v>94.29%</v>
          </cell>
        </row>
        <row r="29">
          <cell r="B29">
            <v>377</v>
          </cell>
          <cell r="C29" t="str">
            <v>四川太极新园大道药店</v>
          </cell>
          <cell r="D29" t="str">
            <v/>
          </cell>
          <cell r="E29">
            <v>2010</v>
          </cell>
          <cell r="F29">
            <v>3898</v>
          </cell>
          <cell r="G29">
            <v>2581</v>
          </cell>
          <cell r="H29" t="str">
            <v>66.21%</v>
          </cell>
          <cell r="I29">
            <v>205305.51</v>
          </cell>
          <cell r="J29">
            <v>161449.77</v>
          </cell>
          <cell r="K29" t="str">
            <v>78.64%</v>
          </cell>
        </row>
        <row r="30">
          <cell r="B30">
            <v>511</v>
          </cell>
          <cell r="C30" t="str">
            <v>四川太极成华杉板桥南一路店</v>
          </cell>
          <cell r="D30" t="str">
            <v/>
          </cell>
          <cell r="E30">
            <v>2010</v>
          </cell>
          <cell r="F30">
            <v>3676</v>
          </cell>
          <cell r="G30">
            <v>2749</v>
          </cell>
          <cell r="H30" t="str">
            <v>74.78%</v>
          </cell>
          <cell r="I30">
            <v>204764.28</v>
          </cell>
          <cell r="J30">
            <v>168531.19</v>
          </cell>
          <cell r="K30" t="str">
            <v>82.3%</v>
          </cell>
        </row>
        <row r="31">
          <cell r="B31">
            <v>399</v>
          </cell>
          <cell r="C31" t="str">
            <v>四川太极高新天久北巷药店</v>
          </cell>
          <cell r="D31" t="str">
            <v/>
          </cell>
          <cell r="E31">
            <v>2010</v>
          </cell>
          <cell r="F31">
            <v>2696</v>
          </cell>
          <cell r="G31">
            <v>1832</v>
          </cell>
          <cell r="H31" t="str">
            <v>67.95%</v>
          </cell>
          <cell r="I31">
            <v>196828.73</v>
          </cell>
          <cell r="J31">
            <v>169400.9</v>
          </cell>
          <cell r="K31" t="str">
            <v>86.07%</v>
          </cell>
        </row>
        <row r="32">
          <cell r="B32">
            <v>515</v>
          </cell>
          <cell r="C32" t="str">
            <v>四川太极成华区崔家店路药店</v>
          </cell>
          <cell r="D32" t="str">
            <v/>
          </cell>
          <cell r="E32">
            <v>2010</v>
          </cell>
          <cell r="F32">
            <v>3466</v>
          </cell>
          <cell r="G32">
            <v>2361</v>
          </cell>
          <cell r="H32" t="str">
            <v>68.12%</v>
          </cell>
          <cell r="I32">
            <v>186368.58</v>
          </cell>
          <cell r="J32">
            <v>150651.54</v>
          </cell>
          <cell r="K32" t="str">
            <v>80.84%</v>
          </cell>
        </row>
        <row r="33">
          <cell r="B33">
            <v>572</v>
          </cell>
          <cell r="C33" t="str">
            <v>四川太极郫县郫筒镇东大街药店</v>
          </cell>
          <cell r="D33" t="str">
            <v/>
          </cell>
          <cell r="E33">
            <v>2010</v>
          </cell>
          <cell r="F33">
            <v>2346</v>
          </cell>
          <cell r="G33">
            <v>1392</v>
          </cell>
          <cell r="H33" t="str">
            <v>59.34%</v>
          </cell>
          <cell r="I33">
            <v>174722.8</v>
          </cell>
          <cell r="J33">
            <v>134595.78</v>
          </cell>
          <cell r="K33" t="str">
            <v>77.03%</v>
          </cell>
        </row>
        <row r="34">
          <cell r="B34">
            <v>359</v>
          </cell>
          <cell r="C34" t="str">
            <v>四川太极枣子巷药店</v>
          </cell>
          <cell r="D34" t="str">
            <v/>
          </cell>
          <cell r="E34">
            <v>2010</v>
          </cell>
          <cell r="F34">
            <v>3143</v>
          </cell>
          <cell r="G34">
            <v>1873</v>
          </cell>
          <cell r="H34" t="str">
            <v>59.59%</v>
          </cell>
          <cell r="I34">
            <v>174099.65</v>
          </cell>
          <cell r="J34">
            <v>137135.7</v>
          </cell>
          <cell r="K34" t="str">
            <v>78.77%</v>
          </cell>
        </row>
        <row r="35">
          <cell r="B35">
            <v>367</v>
          </cell>
          <cell r="C35" t="str">
            <v>四川太极金带街药店</v>
          </cell>
          <cell r="D35" t="str">
            <v/>
          </cell>
          <cell r="E35">
            <v>2010</v>
          </cell>
          <cell r="F35">
            <v>2569</v>
          </cell>
          <cell r="G35">
            <v>2044</v>
          </cell>
          <cell r="H35" t="str">
            <v>79.56%</v>
          </cell>
          <cell r="I35">
            <v>161506.34</v>
          </cell>
          <cell r="J35">
            <v>145360.6</v>
          </cell>
          <cell r="K35" t="str">
            <v>90%</v>
          </cell>
        </row>
        <row r="36">
          <cell r="B36">
            <v>391</v>
          </cell>
          <cell r="C36" t="str">
            <v>四川太极金丝街药店</v>
          </cell>
          <cell r="D36" t="str">
            <v/>
          </cell>
          <cell r="E36">
            <v>2010</v>
          </cell>
          <cell r="F36">
            <v>2618</v>
          </cell>
          <cell r="G36">
            <v>1096</v>
          </cell>
          <cell r="H36" t="str">
            <v>41.86%</v>
          </cell>
          <cell r="I36">
            <v>156139.99</v>
          </cell>
          <cell r="J36">
            <v>90026.53</v>
          </cell>
          <cell r="K36" t="str">
            <v>57.66%</v>
          </cell>
        </row>
        <row r="37">
          <cell r="B37">
            <v>539</v>
          </cell>
          <cell r="C37" t="str">
            <v>四川太极大邑县晋原镇子龙路店</v>
          </cell>
          <cell r="D37" t="str">
            <v/>
          </cell>
          <cell r="E37">
            <v>2010</v>
          </cell>
          <cell r="F37">
            <v>1798</v>
          </cell>
          <cell r="G37">
            <v>1349</v>
          </cell>
          <cell r="H37" t="str">
            <v>75.03%</v>
          </cell>
          <cell r="I37">
            <v>141625.06</v>
          </cell>
          <cell r="J37">
            <v>127515.52</v>
          </cell>
          <cell r="K37" t="str">
            <v>90.04%</v>
          </cell>
        </row>
        <row r="38">
          <cell r="B38">
            <v>570</v>
          </cell>
          <cell r="C38" t="str">
            <v>四川太极青羊区浣花滨河路药店</v>
          </cell>
          <cell r="D38" t="str">
            <v/>
          </cell>
          <cell r="E38">
            <v>2010</v>
          </cell>
          <cell r="F38">
            <v>2504</v>
          </cell>
          <cell r="G38">
            <v>1841</v>
          </cell>
          <cell r="H38" t="str">
            <v>73.52%</v>
          </cell>
          <cell r="I38">
            <v>138120.14</v>
          </cell>
          <cell r="J38">
            <v>116552.64</v>
          </cell>
          <cell r="K38" t="str">
            <v>84.38%</v>
          </cell>
        </row>
        <row r="39">
          <cell r="B39">
            <v>549</v>
          </cell>
          <cell r="C39" t="str">
            <v>四川太极大邑县晋源镇东壕沟段药店</v>
          </cell>
          <cell r="D39" t="str">
            <v/>
          </cell>
          <cell r="E39">
            <v>2010</v>
          </cell>
          <cell r="F39">
            <v>1884</v>
          </cell>
          <cell r="G39">
            <v>1481</v>
          </cell>
          <cell r="H39" t="str">
            <v>78.61%</v>
          </cell>
          <cell r="I39">
            <v>136893.55</v>
          </cell>
          <cell r="J39">
            <v>123567.54</v>
          </cell>
          <cell r="K39" t="str">
            <v>90.27%</v>
          </cell>
        </row>
        <row r="40">
          <cell r="B40">
            <v>573</v>
          </cell>
          <cell r="C40" t="str">
            <v>四川太极双流县西航港街道锦华路一段药店</v>
          </cell>
          <cell r="D40" t="str">
            <v/>
          </cell>
          <cell r="E40">
            <v>2010</v>
          </cell>
          <cell r="F40">
            <v>2588</v>
          </cell>
          <cell r="G40">
            <v>1789</v>
          </cell>
          <cell r="H40" t="str">
            <v>69.13%</v>
          </cell>
          <cell r="I40">
            <v>121595.32</v>
          </cell>
          <cell r="J40">
            <v>98067.8</v>
          </cell>
          <cell r="K40" t="str">
            <v>80.65%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1698</v>
          </cell>
          <cell r="G41">
            <v>1202</v>
          </cell>
          <cell r="H41" t="str">
            <v>70.79%</v>
          </cell>
          <cell r="I41">
            <v>90522.28</v>
          </cell>
          <cell r="J41">
            <v>76217.57</v>
          </cell>
          <cell r="K41" t="str">
            <v>84.2%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1460</v>
          </cell>
          <cell r="G42">
            <v>884</v>
          </cell>
          <cell r="H42" t="str">
            <v>60.55%</v>
          </cell>
          <cell r="I42">
            <v>79864.75</v>
          </cell>
          <cell r="J42">
            <v>60387.3</v>
          </cell>
          <cell r="K42" t="str">
            <v>75.61%</v>
          </cell>
        </row>
        <row r="43">
          <cell r="B43">
            <v>582</v>
          </cell>
          <cell r="C43" t="str">
            <v>四川太极青羊区十二桥药店</v>
          </cell>
          <cell r="D43" t="str">
            <v/>
          </cell>
          <cell r="E43">
            <v>2011</v>
          </cell>
          <cell r="F43">
            <v>7195</v>
          </cell>
          <cell r="G43">
            <v>1873</v>
          </cell>
          <cell r="H43" t="str">
            <v>26.03%</v>
          </cell>
          <cell r="I43">
            <v>1008732.28</v>
          </cell>
          <cell r="J43">
            <v>557317.45</v>
          </cell>
          <cell r="K43" t="str">
            <v>55.25%</v>
          </cell>
        </row>
        <row r="44">
          <cell r="B44">
            <v>712</v>
          </cell>
          <cell r="C44" t="str">
            <v>四川太极成华区华泰路药店</v>
          </cell>
          <cell r="D44" t="str">
            <v/>
          </cell>
          <cell r="E44">
            <v>2011</v>
          </cell>
          <cell r="F44">
            <v>5403</v>
          </cell>
          <cell r="G44">
            <v>3250</v>
          </cell>
          <cell r="H44" t="str">
            <v>60.15%</v>
          </cell>
          <cell r="I44">
            <v>358378.63</v>
          </cell>
          <cell r="J44">
            <v>246492.62</v>
          </cell>
          <cell r="K44" t="str">
            <v>68.78%</v>
          </cell>
        </row>
        <row r="45">
          <cell r="B45">
            <v>730</v>
          </cell>
          <cell r="C45" t="str">
            <v>四川太极新都区新繁镇繁江北路药店</v>
          </cell>
          <cell r="D45" t="str">
            <v/>
          </cell>
          <cell r="E45">
            <v>2011</v>
          </cell>
          <cell r="F45">
            <v>4336</v>
          </cell>
          <cell r="G45">
            <v>2380</v>
          </cell>
          <cell r="H45" t="str">
            <v>54.89%</v>
          </cell>
          <cell r="I45">
            <v>336136.8</v>
          </cell>
          <cell r="J45">
            <v>267976.21</v>
          </cell>
          <cell r="K45" t="str">
            <v>79.72%</v>
          </cell>
        </row>
        <row r="46">
          <cell r="B46">
            <v>707</v>
          </cell>
          <cell r="C46" t="str">
            <v>四川太极成华区万科路药店</v>
          </cell>
          <cell r="D46" t="str">
            <v/>
          </cell>
          <cell r="E46">
            <v>2011</v>
          </cell>
          <cell r="F46">
            <v>4580</v>
          </cell>
          <cell r="G46">
            <v>3175</v>
          </cell>
          <cell r="H46" t="str">
            <v>69.32%</v>
          </cell>
          <cell r="I46">
            <v>322934.98</v>
          </cell>
          <cell r="J46">
            <v>257007.7</v>
          </cell>
          <cell r="K46" t="str">
            <v>79.58%</v>
          </cell>
        </row>
        <row r="47">
          <cell r="B47">
            <v>585</v>
          </cell>
          <cell r="C47" t="str">
            <v>四川太极成华区羊子山西路药店（兴元华盛）</v>
          </cell>
          <cell r="D47" t="str">
            <v/>
          </cell>
          <cell r="E47">
            <v>2011</v>
          </cell>
          <cell r="F47">
            <v>5089</v>
          </cell>
          <cell r="G47">
            <v>3626</v>
          </cell>
          <cell r="H47" t="str">
            <v>71.25%</v>
          </cell>
          <cell r="I47">
            <v>307769.13</v>
          </cell>
          <cell r="J47">
            <v>248517.68</v>
          </cell>
          <cell r="K47" t="str">
            <v>80.75%</v>
          </cell>
        </row>
        <row r="48">
          <cell r="B48">
            <v>709</v>
          </cell>
          <cell r="C48" t="str">
            <v>四川太极新都区马超东路店</v>
          </cell>
          <cell r="D48" t="str">
            <v/>
          </cell>
          <cell r="E48">
            <v>2011</v>
          </cell>
          <cell r="F48">
            <v>4888</v>
          </cell>
          <cell r="G48">
            <v>2902</v>
          </cell>
          <cell r="H48" t="str">
            <v>59.37%</v>
          </cell>
          <cell r="I48">
            <v>302702.43</v>
          </cell>
          <cell r="J48">
            <v>234597.27</v>
          </cell>
          <cell r="K48" t="str">
            <v>77.5%</v>
          </cell>
        </row>
        <row r="49">
          <cell r="B49">
            <v>581</v>
          </cell>
          <cell r="C49" t="str">
            <v>四川太极成华区二环路北四段药店（汇融名城）</v>
          </cell>
          <cell r="D49" t="str">
            <v>是</v>
          </cell>
          <cell r="E49">
            <v>2011</v>
          </cell>
          <cell r="F49">
            <v>5320</v>
          </cell>
          <cell r="G49">
            <v>3262</v>
          </cell>
          <cell r="H49" t="str">
            <v>61.32%</v>
          </cell>
          <cell r="I49">
            <v>282870.15</v>
          </cell>
          <cell r="J49">
            <v>209778.55</v>
          </cell>
          <cell r="K49" t="str">
            <v>74.16%</v>
          </cell>
        </row>
        <row r="50">
          <cell r="B50">
            <v>578</v>
          </cell>
          <cell r="C50" t="str">
            <v>四川太极成华区华油路药店</v>
          </cell>
          <cell r="D50" t="str">
            <v/>
          </cell>
          <cell r="E50">
            <v>2011</v>
          </cell>
          <cell r="F50">
            <v>4850</v>
          </cell>
          <cell r="G50">
            <v>3357</v>
          </cell>
          <cell r="H50" t="str">
            <v>69.22%</v>
          </cell>
          <cell r="I50">
            <v>272292.22</v>
          </cell>
          <cell r="J50">
            <v>220244.24</v>
          </cell>
          <cell r="K50" t="str">
            <v>80.89%</v>
          </cell>
        </row>
        <row r="51">
          <cell r="B51">
            <v>724</v>
          </cell>
          <cell r="C51" t="str">
            <v>四川太极锦江区观音桥街药店</v>
          </cell>
          <cell r="D51" t="str">
            <v/>
          </cell>
          <cell r="E51">
            <v>2011</v>
          </cell>
          <cell r="F51">
            <v>4605</v>
          </cell>
          <cell r="G51">
            <v>3310</v>
          </cell>
          <cell r="H51" t="str">
            <v>71.88%</v>
          </cell>
          <cell r="I51">
            <v>255873.61</v>
          </cell>
          <cell r="J51">
            <v>212100.03</v>
          </cell>
          <cell r="K51" t="str">
            <v>82.89%</v>
          </cell>
        </row>
        <row r="52">
          <cell r="B52">
            <v>726</v>
          </cell>
          <cell r="C52" t="str">
            <v>四川太极金牛区交大路第三药店</v>
          </cell>
          <cell r="D52" t="str">
            <v/>
          </cell>
          <cell r="E52">
            <v>2011</v>
          </cell>
          <cell r="F52">
            <v>3269</v>
          </cell>
          <cell r="G52">
            <v>1971</v>
          </cell>
          <cell r="H52" t="str">
            <v>60.29%</v>
          </cell>
          <cell r="I52">
            <v>232793.61</v>
          </cell>
          <cell r="J52">
            <v>164130.46</v>
          </cell>
          <cell r="K52" t="str">
            <v>70.5%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3582</v>
          </cell>
          <cell r="G53">
            <v>2078</v>
          </cell>
          <cell r="H53" t="str">
            <v>58.01%</v>
          </cell>
          <cell r="I53">
            <v>213106.16</v>
          </cell>
          <cell r="J53">
            <v>155760.71</v>
          </cell>
          <cell r="K53" t="str">
            <v>73.09%</v>
          </cell>
        </row>
        <row r="54">
          <cell r="B54">
            <v>737</v>
          </cell>
          <cell r="C54" t="str">
            <v>四川太极高新区大源北街药店</v>
          </cell>
          <cell r="D54" t="str">
            <v/>
          </cell>
          <cell r="E54">
            <v>2011</v>
          </cell>
          <cell r="F54">
            <v>3200</v>
          </cell>
          <cell r="G54">
            <v>1827</v>
          </cell>
          <cell r="H54" t="str">
            <v>57.09%</v>
          </cell>
          <cell r="I54">
            <v>171919.39</v>
          </cell>
          <cell r="J54">
            <v>126003.8</v>
          </cell>
          <cell r="K54" t="str">
            <v>73.29%</v>
          </cell>
        </row>
        <row r="55">
          <cell r="B55">
            <v>716</v>
          </cell>
          <cell r="C55" t="str">
            <v>四川太极大邑县沙渠镇方圆路药店</v>
          </cell>
          <cell r="D55" t="str">
            <v/>
          </cell>
          <cell r="E55">
            <v>2011</v>
          </cell>
          <cell r="F55">
            <v>2347</v>
          </cell>
          <cell r="G55">
            <v>1622</v>
          </cell>
          <cell r="H55" t="str">
            <v>69.11%</v>
          </cell>
          <cell r="I55">
            <v>151946.47</v>
          </cell>
          <cell r="J55">
            <v>124614.58</v>
          </cell>
          <cell r="K55" t="str">
            <v>82.01%</v>
          </cell>
        </row>
        <row r="56">
          <cell r="B56">
            <v>721</v>
          </cell>
          <cell r="C56" t="str">
            <v>四川太极邛崃市临邛镇洪川小区药店</v>
          </cell>
          <cell r="D56" t="str">
            <v/>
          </cell>
          <cell r="E56">
            <v>2011</v>
          </cell>
          <cell r="F56">
            <v>2771</v>
          </cell>
          <cell r="G56">
            <v>2308</v>
          </cell>
          <cell r="H56" t="str">
            <v>83.29%</v>
          </cell>
          <cell r="I56">
            <v>151128.41</v>
          </cell>
          <cell r="J56">
            <v>138163.6</v>
          </cell>
          <cell r="K56" t="str">
            <v>91.42%</v>
          </cell>
        </row>
        <row r="57">
          <cell r="B57">
            <v>587</v>
          </cell>
          <cell r="C57" t="str">
            <v>四川太极都江堰景中路店</v>
          </cell>
          <cell r="D57" t="str">
            <v/>
          </cell>
          <cell r="E57">
            <v>2011</v>
          </cell>
          <cell r="F57">
            <v>2079</v>
          </cell>
          <cell r="G57">
            <v>1494</v>
          </cell>
          <cell r="H57" t="str">
            <v>71.86%</v>
          </cell>
          <cell r="I57">
            <v>150583.15</v>
          </cell>
          <cell r="J57">
            <v>124251.96</v>
          </cell>
          <cell r="K57" t="str">
            <v>82.51%</v>
          </cell>
        </row>
        <row r="58">
          <cell r="B58">
            <v>717</v>
          </cell>
          <cell r="C58" t="str">
            <v>四川太极大邑县晋原镇通达东路五段药店</v>
          </cell>
          <cell r="D58" t="str">
            <v/>
          </cell>
          <cell r="E58">
            <v>2011</v>
          </cell>
          <cell r="F58">
            <v>2251</v>
          </cell>
          <cell r="G58">
            <v>1570</v>
          </cell>
          <cell r="H58" t="str">
            <v>69.75%</v>
          </cell>
          <cell r="I58">
            <v>143487.51</v>
          </cell>
          <cell r="J58">
            <v>121641.92</v>
          </cell>
          <cell r="K58" t="str">
            <v>84.78%</v>
          </cell>
        </row>
        <row r="59">
          <cell r="B59">
            <v>727</v>
          </cell>
          <cell r="C59" t="str">
            <v>四川太极金牛区黄苑东街药店</v>
          </cell>
          <cell r="D59" t="str">
            <v/>
          </cell>
          <cell r="E59">
            <v>2011</v>
          </cell>
          <cell r="F59">
            <v>2343</v>
          </cell>
          <cell r="G59">
            <v>1635</v>
          </cell>
          <cell r="H59" t="str">
            <v>69.78%</v>
          </cell>
          <cell r="I59">
            <v>139809.23</v>
          </cell>
          <cell r="J59">
            <v>115627.63</v>
          </cell>
          <cell r="K59" t="str">
            <v>82.7%</v>
          </cell>
        </row>
        <row r="60">
          <cell r="B60">
            <v>723</v>
          </cell>
          <cell r="C60" t="str">
            <v>四川太极锦江区柳翠路药店</v>
          </cell>
          <cell r="D60" t="str">
            <v/>
          </cell>
          <cell r="E60">
            <v>2011</v>
          </cell>
          <cell r="F60">
            <v>2433</v>
          </cell>
          <cell r="G60">
            <v>1704</v>
          </cell>
          <cell r="H60" t="str">
            <v>70.04%</v>
          </cell>
          <cell r="I60">
            <v>127903.83</v>
          </cell>
          <cell r="J60">
            <v>103338.26</v>
          </cell>
          <cell r="K60" t="str">
            <v>80.79%</v>
          </cell>
        </row>
        <row r="61">
          <cell r="B61">
            <v>704</v>
          </cell>
          <cell r="C61" t="str">
            <v>四川太极都江堰奎光路中段药店</v>
          </cell>
          <cell r="D61" t="str">
            <v/>
          </cell>
          <cell r="E61">
            <v>2011</v>
          </cell>
          <cell r="F61">
            <v>1843</v>
          </cell>
          <cell r="G61">
            <v>1288</v>
          </cell>
          <cell r="H61" t="str">
            <v>69.89%</v>
          </cell>
          <cell r="I61">
            <v>123753.63</v>
          </cell>
          <cell r="J61">
            <v>103483.68</v>
          </cell>
          <cell r="K61" t="str">
            <v>83.62%</v>
          </cell>
        </row>
        <row r="62">
          <cell r="B62">
            <v>591</v>
          </cell>
          <cell r="C62" t="str">
            <v>四川太极邛崃市临邛镇长安大道药店</v>
          </cell>
          <cell r="D62" t="str">
            <v/>
          </cell>
          <cell r="E62">
            <v>2011</v>
          </cell>
          <cell r="F62">
            <v>1604</v>
          </cell>
          <cell r="G62">
            <v>849</v>
          </cell>
          <cell r="H62" t="str">
            <v>52.93%</v>
          </cell>
          <cell r="I62">
            <v>115656.3</v>
          </cell>
          <cell r="J62">
            <v>81716.39</v>
          </cell>
          <cell r="K62" t="str">
            <v>70.65%</v>
          </cell>
        </row>
        <row r="63">
          <cell r="B63">
            <v>720</v>
          </cell>
          <cell r="C63" t="str">
            <v>四川太极大邑县新场镇文昌街药店</v>
          </cell>
          <cell r="D63" t="str">
            <v/>
          </cell>
          <cell r="E63">
            <v>2011</v>
          </cell>
          <cell r="F63">
            <v>1856</v>
          </cell>
          <cell r="G63">
            <v>1449</v>
          </cell>
          <cell r="H63" t="str">
            <v>78.07%</v>
          </cell>
          <cell r="I63">
            <v>111424.62</v>
          </cell>
          <cell r="J63">
            <v>100546.47</v>
          </cell>
          <cell r="K63" t="str">
            <v>90.24%</v>
          </cell>
        </row>
        <row r="64">
          <cell r="B64">
            <v>594</v>
          </cell>
          <cell r="C64" t="str">
            <v>四川太极大邑县安仁镇千禧街药店</v>
          </cell>
          <cell r="D64" t="str">
            <v/>
          </cell>
          <cell r="E64">
            <v>2011</v>
          </cell>
          <cell r="F64">
            <v>1560</v>
          </cell>
          <cell r="G64">
            <v>1097</v>
          </cell>
          <cell r="H64" t="str">
            <v>70.32%</v>
          </cell>
          <cell r="I64">
            <v>109587.45</v>
          </cell>
          <cell r="J64">
            <v>94846.63</v>
          </cell>
          <cell r="K64" t="str">
            <v>86.55%</v>
          </cell>
        </row>
        <row r="65">
          <cell r="B65">
            <v>738</v>
          </cell>
          <cell r="C65" t="str">
            <v>四川太极都江堰市蒲阳路药店</v>
          </cell>
          <cell r="D65" t="str">
            <v/>
          </cell>
          <cell r="E65">
            <v>2011</v>
          </cell>
          <cell r="F65">
            <v>1593</v>
          </cell>
          <cell r="G65">
            <v>1327</v>
          </cell>
          <cell r="H65" t="str">
            <v>83.3%</v>
          </cell>
          <cell r="I65">
            <v>105044</v>
          </cell>
          <cell r="J65">
            <v>97370.08</v>
          </cell>
          <cell r="K65" t="str">
            <v>92.69%</v>
          </cell>
        </row>
        <row r="66">
          <cell r="B66">
            <v>710</v>
          </cell>
          <cell r="C66" t="str">
            <v>四川太极都江堰市蒲阳镇堰问道西路药店</v>
          </cell>
          <cell r="D66" t="str">
            <v/>
          </cell>
          <cell r="E66">
            <v>2011</v>
          </cell>
          <cell r="F66">
            <v>2196</v>
          </cell>
          <cell r="G66">
            <v>1536</v>
          </cell>
          <cell r="H66" t="str">
            <v>69.95%</v>
          </cell>
          <cell r="I66">
            <v>104826.97</v>
          </cell>
          <cell r="J66">
            <v>85821.43</v>
          </cell>
          <cell r="K66" t="str">
            <v>81.87%</v>
          </cell>
        </row>
        <row r="67">
          <cell r="B67">
            <v>733</v>
          </cell>
          <cell r="C67" t="str">
            <v>四川太极双流区东升街道三强西路药店</v>
          </cell>
          <cell r="D67" t="str">
            <v/>
          </cell>
          <cell r="E67">
            <v>2011</v>
          </cell>
          <cell r="F67">
            <v>2144</v>
          </cell>
          <cell r="G67">
            <v>1002</v>
          </cell>
          <cell r="H67" t="str">
            <v>46.74%</v>
          </cell>
          <cell r="I67">
            <v>95690.24</v>
          </cell>
          <cell r="J67">
            <v>61174.4</v>
          </cell>
          <cell r="K67" t="str">
            <v>63.93%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1717</v>
          </cell>
          <cell r="G68">
            <v>1151</v>
          </cell>
          <cell r="H68" t="str">
            <v>67.04%</v>
          </cell>
          <cell r="I68">
            <v>91501.74</v>
          </cell>
          <cell r="J68">
            <v>73555.6</v>
          </cell>
          <cell r="K68" t="str">
            <v>80.39%</v>
          </cell>
        </row>
        <row r="69">
          <cell r="B69">
            <v>732</v>
          </cell>
          <cell r="C69" t="str">
            <v>四川太极邛崃市羊安镇永康大道药店</v>
          </cell>
          <cell r="D69" t="str">
            <v/>
          </cell>
          <cell r="E69">
            <v>2011</v>
          </cell>
          <cell r="F69">
            <v>1259</v>
          </cell>
          <cell r="G69">
            <v>729</v>
          </cell>
          <cell r="H69" t="str">
            <v>57.9%</v>
          </cell>
          <cell r="I69">
            <v>89582.82</v>
          </cell>
          <cell r="J69">
            <v>65636.7</v>
          </cell>
          <cell r="K69" t="str">
            <v>73.27%</v>
          </cell>
        </row>
        <row r="70">
          <cell r="B70">
            <v>713</v>
          </cell>
          <cell r="C70" t="str">
            <v>四川太极都江堰聚源镇药店</v>
          </cell>
          <cell r="D70" t="str">
            <v/>
          </cell>
          <cell r="E70">
            <v>2011</v>
          </cell>
          <cell r="F70">
            <v>1150</v>
          </cell>
          <cell r="G70">
            <v>898</v>
          </cell>
          <cell r="H70" t="str">
            <v>78.09%</v>
          </cell>
          <cell r="I70">
            <v>89051.63</v>
          </cell>
          <cell r="J70">
            <v>80203.44</v>
          </cell>
          <cell r="K70" t="str">
            <v>90.06%</v>
          </cell>
        </row>
        <row r="71">
          <cell r="B71">
            <v>718</v>
          </cell>
          <cell r="C71" t="str">
            <v>四川太极龙泉驿区龙泉街道驿生路药店</v>
          </cell>
          <cell r="D71" t="str">
            <v/>
          </cell>
          <cell r="E71">
            <v>2011</v>
          </cell>
          <cell r="F71">
            <v>1124</v>
          </cell>
          <cell r="G71">
            <v>661</v>
          </cell>
          <cell r="H71" t="str">
            <v>58.81%</v>
          </cell>
          <cell r="I71">
            <v>65394.52</v>
          </cell>
          <cell r="J71">
            <v>43122.13</v>
          </cell>
          <cell r="K71" t="str">
            <v>65.94%</v>
          </cell>
        </row>
        <row r="72">
          <cell r="B72">
            <v>740</v>
          </cell>
          <cell r="C72" t="str">
            <v>四川太极成华区华康路药店</v>
          </cell>
          <cell r="D72" t="str">
            <v/>
          </cell>
          <cell r="E72">
            <v>2015</v>
          </cell>
          <cell r="F72">
            <v>2060</v>
          </cell>
          <cell r="G72">
            <v>1344</v>
          </cell>
          <cell r="H72" t="str">
            <v>65.24%</v>
          </cell>
          <cell r="I72">
            <v>114559.21</v>
          </cell>
          <cell r="J72">
            <v>88782.45</v>
          </cell>
          <cell r="K72" t="str">
            <v>77.5%</v>
          </cell>
        </row>
        <row r="73">
          <cell r="B73">
            <v>741</v>
          </cell>
          <cell r="C73" t="str">
            <v>四川太极成华区新怡路店</v>
          </cell>
          <cell r="D73" t="str">
            <v/>
          </cell>
          <cell r="E73">
            <v>2015</v>
          </cell>
          <cell r="F73">
            <v>1418</v>
          </cell>
          <cell r="G73">
            <v>1033</v>
          </cell>
          <cell r="H73" t="str">
            <v>72.85%</v>
          </cell>
          <cell r="I73">
            <v>84770.06</v>
          </cell>
          <cell r="J73">
            <v>64869.53</v>
          </cell>
          <cell r="K73" t="str">
            <v>76.52%</v>
          </cell>
        </row>
        <row r="74">
          <cell r="B74">
            <v>746</v>
          </cell>
          <cell r="C74" t="str">
            <v>四川太极大邑县晋原镇内蒙古大道桃源药店</v>
          </cell>
          <cell r="D74" t="str">
            <v/>
          </cell>
          <cell r="E74">
            <v>2016</v>
          </cell>
          <cell r="F74">
            <v>3484</v>
          </cell>
          <cell r="G74">
            <v>2347</v>
          </cell>
          <cell r="H74" t="str">
            <v>67.37%</v>
          </cell>
          <cell r="I74">
            <v>217737.34</v>
          </cell>
          <cell r="J74">
            <v>177581.44</v>
          </cell>
          <cell r="K74" t="str">
            <v>81.56%</v>
          </cell>
        </row>
        <row r="75">
          <cell r="B75">
            <v>750</v>
          </cell>
          <cell r="C75" t="str">
            <v>成都成汉太极大药房有限公司</v>
          </cell>
          <cell r="D75" t="str">
            <v/>
          </cell>
          <cell r="E75" t="str">
            <v/>
          </cell>
          <cell r="F75">
            <v>8712</v>
          </cell>
          <cell r="G75">
            <v>5155</v>
          </cell>
          <cell r="H75" t="str">
            <v>59.17%</v>
          </cell>
          <cell r="I75">
            <v>700241.77</v>
          </cell>
          <cell r="J75">
            <v>534389.97</v>
          </cell>
          <cell r="K75" t="str">
            <v>76.32%</v>
          </cell>
        </row>
        <row r="76">
          <cell r="B76">
            <v>742</v>
          </cell>
          <cell r="C76" t="str">
            <v>四川太极锦江区庆云南街药店</v>
          </cell>
          <cell r="D76" t="str">
            <v/>
          </cell>
          <cell r="E76" t="str">
            <v/>
          </cell>
          <cell r="F76">
            <v>2721</v>
          </cell>
          <cell r="G76">
            <v>895</v>
          </cell>
          <cell r="H76" t="str">
            <v>32.89%</v>
          </cell>
          <cell r="I76">
            <v>318402.47</v>
          </cell>
          <cell r="J76">
            <v>221725.94</v>
          </cell>
          <cell r="K76" t="str">
            <v>69.64%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/>
          </cell>
          <cell r="E77" t="str">
            <v/>
          </cell>
          <cell r="F77">
            <v>4449</v>
          </cell>
          <cell r="G77">
            <v>3255</v>
          </cell>
          <cell r="H77" t="str">
            <v>73.16%</v>
          </cell>
          <cell r="I77">
            <v>274537.22</v>
          </cell>
          <cell r="J77">
            <v>221695.2</v>
          </cell>
          <cell r="K77" t="str">
            <v>80.75%</v>
          </cell>
        </row>
        <row r="78">
          <cell r="B78">
            <v>744</v>
          </cell>
          <cell r="C78" t="str">
            <v>四川太极武侯区科华街药店</v>
          </cell>
          <cell r="D78" t="str">
            <v/>
          </cell>
          <cell r="E78" t="str">
            <v/>
          </cell>
          <cell r="F78">
            <v>4458</v>
          </cell>
          <cell r="G78">
            <v>3209</v>
          </cell>
          <cell r="H78" t="str">
            <v>71.98%</v>
          </cell>
          <cell r="I78">
            <v>269314.8</v>
          </cell>
          <cell r="J78">
            <v>216109</v>
          </cell>
          <cell r="K78" t="str">
            <v>80.24%</v>
          </cell>
        </row>
        <row r="79">
          <cell r="B79">
            <v>747</v>
          </cell>
          <cell r="C79" t="str">
            <v>四川太极郫县郫筒镇一环路东南段药店</v>
          </cell>
          <cell r="D79" t="str">
            <v/>
          </cell>
          <cell r="E79" t="str">
            <v/>
          </cell>
          <cell r="F79">
            <v>2552</v>
          </cell>
          <cell r="G79">
            <v>1634</v>
          </cell>
          <cell r="H79" t="str">
            <v>64.03%</v>
          </cell>
          <cell r="I79">
            <v>266606.45</v>
          </cell>
          <cell r="J79">
            <v>221276.5</v>
          </cell>
          <cell r="K79" t="str">
            <v>83%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2791</v>
          </cell>
          <cell r="G80">
            <v>1397</v>
          </cell>
          <cell r="H80" t="str">
            <v>50.05%</v>
          </cell>
          <cell r="I80">
            <v>223941.95</v>
          </cell>
          <cell r="J80">
            <v>154205.48</v>
          </cell>
          <cell r="K80" t="str">
            <v>68.86%</v>
          </cell>
        </row>
        <row r="81">
          <cell r="B81">
            <v>101453</v>
          </cell>
          <cell r="C81" t="str">
            <v>四川太极温江区公平街道江安路药店</v>
          </cell>
          <cell r="D81" t="str">
            <v/>
          </cell>
          <cell r="E81" t="str">
            <v/>
          </cell>
          <cell r="F81">
            <v>2870</v>
          </cell>
          <cell r="G81">
            <v>1604</v>
          </cell>
          <cell r="H81" t="str">
            <v>55.89%</v>
          </cell>
          <cell r="I81">
            <v>197196.46</v>
          </cell>
          <cell r="J81">
            <v>135994.67</v>
          </cell>
          <cell r="K81" t="str">
            <v>68.96%</v>
          </cell>
        </row>
        <row r="82">
          <cell r="B82">
            <v>103198</v>
          </cell>
          <cell r="C82" t="str">
            <v>四川太极青羊区贝森北路药店</v>
          </cell>
          <cell r="D82" t="str">
            <v/>
          </cell>
          <cell r="E82" t="str">
            <v/>
          </cell>
          <cell r="F82">
            <v>3920</v>
          </cell>
          <cell r="G82">
            <v>3079</v>
          </cell>
          <cell r="H82" t="str">
            <v>78.55%</v>
          </cell>
          <cell r="I82">
            <v>189179.02</v>
          </cell>
          <cell r="J82">
            <v>162625.9</v>
          </cell>
          <cell r="K82" t="str">
            <v>85.96%</v>
          </cell>
        </row>
        <row r="83">
          <cell r="B83">
            <v>103639</v>
          </cell>
          <cell r="C83" t="str">
            <v>四川太极成华区金马河路药店</v>
          </cell>
          <cell r="D83" t="str">
            <v/>
          </cell>
          <cell r="E83" t="str">
            <v/>
          </cell>
          <cell r="F83">
            <v>3444</v>
          </cell>
          <cell r="G83">
            <v>2164</v>
          </cell>
          <cell r="H83" t="str">
            <v>62.83%</v>
          </cell>
          <cell r="I83">
            <v>187580.82</v>
          </cell>
          <cell r="J83">
            <v>133847.1</v>
          </cell>
          <cell r="K83" t="str">
            <v>71.35%</v>
          </cell>
        </row>
        <row r="84">
          <cell r="B84">
            <v>102565</v>
          </cell>
          <cell r="C84" t="str">
            <v>四川太极武侯区佳灵路药店</v>
          </cell>
          <cell r="D84" t="str">
            <v/>
          </cell>
          <cell r="E84" t="str">
            <v/>
          </cell>
          <cell r="F84">
            <v>3757</v>
          </cell>
          <cell r="G84">
            <v>2042</v>
          </cell>
          <cell r="H84" t="str">
            <v>54.35%</v>
          </cell>
          <cell r="I84">
            <v>178965</v>
          </cell>
          <cell r="J84">
            <v>112142.06</v>
          </cell>
          <cell r="K84" t="str">
            <v>62.66%</v>
          </cell>
        </row>
        <row r="85">
          <cell r="B85">
            <v>748</v>
          </cell>
          <cell r="C85" t="str">
            <v>四川太极大邑县晋原镇东街药店</v>
          </cell>
          <cell r="D85" t="str">
            <v/>
          </cell>
          <cell r="E85" t="str">
            <v/>
          </cell>
          <cell r="F85">
            <v>2064</v>
          </cell>
          <cell r="G85">
            <v>1510</v>
          </cell>
          <cell r="H85" t="str">
            <v>73.16%</v>
          </cell>
          <cell r="I85">
            <v>168452.89</v>
          </cell>
          <cell r="J85">
            <v>143841.84</v>
          </cell>
          <cell r="K85" t="str">
            <v>85.39%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3077</v>
          </cell>
          <cell r="G86">
            <v>1474</v>
          </cell>
          <cell r="H86" t="str">
            <v>47.9%</v>
          </cell>
          <cell r="I86">
            <v>155715.11</v>
          </cell>
          <cell r="J86">
            <v>94303.69</v>
          </cell>
          <cell r="K86" t="str">
            <v>60.56%</v>
          </cell>
        </row>
        <row r="87">
          <cell r="B87">
            <v>743</v>
          </cell>
          <cell r="C87" t="str">
            <v>四川太极成华区万宇路药店</v>
          </cell>
          <cell r="D87" t="str">
            <v/>
          </cell>
          <cell r="E87" t="str">
            <v/>
          </cell>
          <cell r="F87">
            <v>3064</v>
          </cell>
          <cell r="G87">
            <v>2023</v>
          </cell>
          <cell r="H87" t="str">
            <v>66.02%</v>
          </cell>
          <cell r="I87">
            <v>154401.98</v>
          </cell>
          <cell r="J87">
            <v>115971.94</v>
          </cell>
          <cell r="K87" t="str">
            <v>75.11%</v>
          </cell>
        </row>
        <row r="88">
          <cell r="B88">
            <v>102935</v>
          </cell>
          <cell r="C88" t="str">
            <v>四川太极青羊区童子街药店</v>
          </cell>
          <cell r="D88" t="str">
            <v/>
          </cell>
          <cell r="E88" t="str">
            <v/>
          </cell>
          <cell r="F88">
            <v>2969</v>
          </cell>
          <cell r="G88">
            <v>1599</v>
          </cell>
          <cell r="H88" t="str">
            <v>53.86%</v>
          </cell>
          <cell r="I88">
            <v>150050.29</v>
          </cell>
          <cell r="J88">
            <v>104958.07</v>
          </cell>
          <cell r="K88" t="str">
            <v>69.95%</v>
          </cell>
        </row>
        <row r="89">
          <cell r="B89">
            <v>106066</v>
          </cell>
          <cell r="C89" t="str">
            <v>四川太极锦江区梨花街药店</v>
          </cell>
          <cell r="D89" t="str">
            <v/>
          </cell>
          <cell r="E89" t="str">
            <v/>
          </cell>
          <cell r="F89">
            <v>3137</v>
          </cell>
          <cell r="G89">
            <v>987</v>
          </cell>
          <cell r="H89" t="str">
            <v>31.46%</v>
          </cell>
          <cell r="I89">
            <v>137415.8</v>
          </cell>
          <cell r="J89">
            <v>52462.07</v>
          </cell>
          <cell r="K89" t="str">
            <v>38.18%</v>
          </cell>
        </row>
        <row r="90">
          <cell r="B90">
            <v>745</v>
          </cell>
          <cell r="C90" t="str">
            <v>四川太极金牛区金沙路药店</v>
          </cell>
          <cell r="D90" t="str">
            <v/>
          </cell>
          <cell r="E90" t="str">
            <v/>
          </cell>
          <cell r="F90">
            <v>2157</v>
          </cell>
          <cell r="G90">
            <v>1592</v>
          </cell>
          <cell r="H90" t="str">
            <v>73.81%</v>
          </cell>
          <cell r="I90">
            <v>132291.64</v>
          </cell>
          <cell r="J90">
            <v>108614</v>
          </cell>
          <cell r="K90" t="str">
            <v>82.1%</v>
          </cell>
        </row>
        <row r="91">
          <cell r="B91">
            <v>102479</v>
          </cell>
          <cell r="C91" t="str">
            <v>四川太极锦江区劼人路药店</v>
          </cell>
          <cell r="D91" t="str">
            <v/>
          </cell>
          <cell r="E91" t="str">
            <v/>
          </cell>
          <cell r="F91">
            <v>2521</v>
          </cell>
          <cell r="G91">
            <v>1560</v>
          </cell>
          <cell r="H91" t="str">
            <v>61.88%</v>
          </cell>
          <cell r="I91">
            <v>120828.3</v>
          </cell>
          <cell r="J91">
            <v>97487.78</v>
          </cell>
          <cell r="K91" t="str">
            <v>80.68%</v>
          </cell>
        </row>
        <row r="92">
          <cell r="B92">
            <v>105267</v>
          </cell>
          <cell r="C92" t="str">
            <v>四川太极金牛区蜀汉路药店</v>
          </cell>
          <cell r="D92" t="str">
            <v/>
          </cell>
          <cell r="E92" t="str">
            <v/>
          </cell>
          <cell r="F92">
            <v>2157</v>
          </cell>
          <cell r="G92">
            <v>1350</v>
          </cell>
          <cell r="H92" t="str">
            <v>62.59%</v>
          </cell>
          <cell r="I92">
            <v>118997.77</v>
          </cell>
          <cell r="J92">
            <v>88014.49</v>
          </cell>
          <cell r="K92" t="str">
            <v>73.96%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/>
          </cell>
          <cell r="E93" t="str">
            <v/>
          </cell>
          <cell r="F93">
            <v>1847</v>
          </cell>
          <cell r="G93">
            <v>1198</v>
          </cell>
          <cell r="H93" t="str">
            <v>64.86%</v>
          </cell>
          <cell r="I93">
            <v>115928.55</v>
          </cell>
          <cell r="J93">
            <v>93022.32</v>
          </cell>
          <cell r="K93" t="str">
            <v>80.24%</v>
          </cell>
        </row>
        <row r="94">
          <cell r="B94">
            <v>752</v>
          </cell>
          <cell r="C94" t="str">
            <v>四川太极大药房连锁有限公司武侯区聚萃街药店</v>
          </cell>
          <cell r="D94" t="str">
            <v/>
          </cell>
          <cell r="E94" t="str">
            <v/>
          </cell>
          <cell r="F94">
            <v>1932</v>
          </cell>
          <cell r="G94">
            <v>1415</v>
          </cell>
          <cell r="H94" t="str">
            <v>73.24%</v>
          </cell>
          <cell r="I94">
            <v>114544.27</v>
          </cell>
          <cell r="J94">
            <v>88294.01</v>
          </cell>
          <cell r="K94" t="str">
            <v>77.08%</v>
          </cell>
        </row>
        <row r="95">
          <cell r="B95">
            <v>105751</v>
          </cell>
          <cell r="C95" t="str">
            <v>四川太极高新区新下街药店</v>
          </cell>
          <cell r="D95" t="str">
            <v/>
          </cell>
          <cell r="E95" t="str">
            <v/>
          </cell>
          <cell r="F95">
            <v>2689</v>
          </cell>
          <cell r="G95">
            <v>1146</v>
          </cell>
          <cell r="H95" t="str">
            <v>42.62%</v>
          </cell>
          <cell r="I95">
            <v>112292.91</v>
          </cell>
          <cell r="J95">
            <v>65274.38</v>
          </cell>
          <cell r="K95" t="str">
            <v>58.13%</v>
          </cell>
        </row>
        <row r="96">
          <cell r="B96">
            <v>102564</v>
          </cell>
          <cell r="C96" t="str">
            <v>四川太极邛崃市临邛镇翠荫街药店</v>
          </cell>
          <cell r="D96" t="str">
            <v/>
          </cell>
          <cell r="E96" t="str">
            <v/>
          </cell>
          <cell r="F96">
            <v>2234</v>
          </cell>
          <cell r="G96">
            <v>1625</v>
          </cell>
          <cell r="H96" t="str">
            <v>72.74%</v>
          </cell>
          <cell r="I96">
            <v>111192.22</v>
          </cell>
          <cell r="J96">
            <v>94477.85</v>
          </cell>
          <cell r="K96" t="str">
            <v>84.97%</v>
          </cell>
        </row>
        <row r="97">
          <cell r="B97">
            <v>104429</v>
          </cell>
          <cell r="C97" t="str">
            <v>四川太极武侯区大华街药店</v>
          </cell>
          <cell r="D97" t="str">
            <v/>
          </cell>
          <cell r="E97" t="str">
            <v/>
          </cell>
          <cell r="F97">
            <v>1423</v>
          </cell>
          <cell r="G97">
            <v>720</v>
          </cell>
          <cell r="H97" t="str">
            <v>50.6%</v>
          </cell>
          <cell r="I97">
            <v>91327.98</v>
          </cell>
          <cell r="J97">
            <v>56362.65</v>
          </cell>
          <cell r="K97" t="str">
            <v>61.71%</v>
          </cell>
        </row>
        <row r="98">
          <cell r="B98">
            <v>104533</v>
          </cell>
          <cell r="C98" t="str">
            <v>四川太极大邑县晋原镇潘家街药店</v>
          </cell>
          <cell r="D98" t="str">
            <v/>
          </cell>
          <cell r="E98" t="str">
            <v/>
          </cell>
          <cell r="F98">
            <v>1725</v>
          </cell>
          <cell r="G98">
            <v>1406</v>
          </cell>
          <cell r="H98" t="str">
            <v>81.51%</v>
          </cell>
          <cell r="I98">
            <v>86585.1</v>
          </cell>
          <cell r="J98">
            <v>77094.87</v>
          </cell>
          <cell r="K98" t="str">
            <v>89.04%</v>
          </cell>
        </row>
        <row r="99">
          <cell r="B99">
            <v>102567</v>
          </cell>
          <cell r="C99" t="str">
            <v>四川太极新津县五津镇武阳西路药店</v>
          </cell>
          <cell r="D99" t="str">
            <v/>
          </cell>
          <cell r="E99" t="str">
            <v/>
          </cell>
          <cell r="F99">
            <v>1362</v>
          </cell>
          <cell r="G99">
            <v>920</v>
          </cell>
          <cell r="H99" t="str">
            <v>67.55%</v>
          </cell>
          <cell r="I99">
            <v>86027.09</v>
          </cell>
          <cell r="J99">
            <v>70222.85</v>
          </cell>
          <cell r="K99" t="str">
            <v>81.63%</v>
          </cell>
        </row>
        <row r="100">
          <cell r="B100">
            <v>104838</v>
          </cell>
          <cell r="C100" t="str">
            <v>四川太极崇州市崇阳镇蜀州中路药店</v>
          </cell>
          <cell r="D100" t="str">
            <v/>
          </cell>
          <cell r="E100" t="str">
            <v/>
          </cell>
          <cell r="F100">
            <v>1772</v>
          </cell>
          <cell r="G100">
            <v>1255</v>
          </cell>
          <cell r="H100" t="str">
            <v>70.82%</v>
          </cell>
          <cell r="I100">
            <v>84192.18</v>
          </cell>
          <cell r="J100">
            <v>69697.33</v>
          </cell>
          <cell r="K100" t="str">
            <v>82.78%</v>
          </cell>
        </row>
        <row r="101">
          <cell r="B101">
            <v>753</v>
          </cell>
          <cell r="C101" t="str">
            <v>四川太极锦江区合欢树街药店</v>
          </cell>
          <cell r="D101" t="str">
            <v/>
          </cell>
          <cell r="E101" t="str">
            <v/>
          </cell>
          <cell r="F101">
            <v>1414</v>
          </cell>
          <cell r="G101">
            <v>1154</v>
          </cell>
          <cell r="H101" t="str">
            <v>81.61%</v>
          </cell>
          <cell r="I101">
            <v>81592.44</v>
          </cell>
          <cell r="J101">
            <v>71164.06</v>
          </cell>
          <cell r="K101" t="str">
            <v>87.22%</v>
          </cell>
        </row>
        <row r="102">
          <cell r="B102">
            <v>106569</v>
          </cell>
          <cell r="C102" t="str">
            <v>四川太极武侯区大悦路药店</v>
          </cell>
          <cell r="D102" t="str">
            <v/>
          </cell>
          <cell r="E102" t="str">
            <v/>
          </cell>
          <cell r="F102">
            <v>1461</v>
          </cell>
          <cell r="G102">
            <v>974</v>
          </cell>
          <cell r="H102" t="str">
            <v>66.67%</v>
          </cell>
          <cell r="I102">
            <v>80858.53</v>
          </cell>
          <cell r="J102">
            <v>60857.31</v>
          </cell>
          <cell r="K102" t="str">
            <v>75.26%</v>
          </cell>
        </row>
        <row r="103">
          <cell r="B103">
            <v>104430</v>
          </cell>
          <cell r="C103" t="str">
            <v>四川太极高新区中和大道药店</v>
          </cell>
          <cell r="D103" t="str">
            <v/>
          </cell>
          <cell r="E103" t="str">
            <v/>
          </cell>
          <cell r="F103">
            <v>1758</v>
          </cell>
          <cell r="G103">
            <v>1288</v>
          </cell>
          <cell r="H103" t="str">
            <v>73.27%</v>
          </cell>
          <cell r="I103">
            <v>79158.49</v>
          </cell>
          <cell r="J103">
            <v>64600.85</v>
          </cell>
          <cell r="K103" t="str">
            <v>81.61%</v>
          </cell>
        </row>
        <row r="104">
          <cell r="B104">
            <v>105396</v>
          </cell>
          <cell r="C104" t="str">
            <v>四川太极武侯区航中街药店</v>
          </cell>
          <cell r="D104" t="str">
            <v/>
          </cell>
          <cell r="E104" t="str">
            <v/>
          </cell>
          <cell r="F104">
            <v>1717</v>
          </cell>
          <cell r="G104">
            <v>750</v>
          </cell>
          <cell r="H104" t="str">
            <v>43.68%</v>
          </cell>
          <cell r="I104">
            <v>76685.66</v>
          </cell>
          <cell r="J104">
            <v>41929.57</v>
          </cell>
          <cell r="K104" t="str">
            <v>54.68%</v>
          </cell>
        </row>
        <row r="105">
          <cell r="B105">
            <v>102478</v>
          </cell>
          <cell r="C105" t="str">
            <v>四川太极锦江区静明路药店</v>
          </cell>
          <cell r="D105" t="str">
            <v/>
          </cell>
          <cell r="E105" t="str">
            <v/>
          </cell>
          <cell r="F105">
            <v>1324</v>
          </cell>
          <cell r="G105">
            <v>820</v>
          </cell>
          <cell r="H105" t="str">
            <v>61.93%</v>
          </cell>
          <cell r="I105">
            <v>74188.49</v>
          </cell>
          <cell r="J105">
            <v>54979.28</v>
          </cell>
          <cell r="K105" t="str">
            <v>74.11%</v>
          </cell>
        </row>
        <row r="106">
          <cell r="B106">
            <v>106399</v>
          </cell>
          <cell r="C106" t="str">
            <v>四川太极青羊区蜀辉路药店</v>
          </cell>
          <cell r="D106" t="str">
            <v/>
          </cell>
          <cell r="E106" t="str">
            <v/>
          </cell>
          <cell r="F106">
            <v>1452</v>
          </cell>
          <cell r="G106">
            <v>940</v>
          </cell>
          <cell r="H106" t="str">
            <v>64.74%</v>
          </cell>
          <cell r="I106">
            <v>66861.32</v>
          </cell>
          <cell r="J106">
            <v>50632.7</v>
          </cell>
          <cell r="K106" t="str">
            <v>75.73%</v>
          </cell>
        </row>
        <row r="107">
          <cell r="B107">
            <v>106568</v>
          </cell>
          <cell r="C107" t="str">
            <v>四川太极高新区中和公济桥路药店</v>
          </cell>
          <cell r="D107" t="str">
            <v/>
          </cell>
          <cell r="E107" t="str">
            <v/>
          </cell>
          <cell r="F107">
            <v>984</v>
          </cell>
          <cell r="G107">
            <v>536</v>
          </cell>
          <cell r="H107" t="str">
            <v>54.47%</v>
          </cell>
          <cell r="I107">
            <v>52208</v>
          </cell>
          <cell r="J107">
            <v>42088.94</v>
          </cell>
          <cell r="K107" t="str">
            <v>80.62%</v>
          </cell>
        </row>
        <row r="108">
          <cell r="B108">
            <v>105910</v>
          </cell>
          <cell r="C108" t="str">
            <v>四川太极高新区紫薇东路药店</v>
          </cell>
          <cell r="D108" t="str">
            <v/>
          </cell>
          <cell r="E108" t="str">
            <v/>
          </cell>
          <cell r="F108">
            <v>1249</v>
          </cell>
          <cell r="G108">
            <v>455</v>
          </cell>
          <cell r="H108" t="str">
            <v>36.43%</v>
          </cell>
          <cell r="I108">
            <v>48736.83</v>
          </cell>
          <cell r="J108">
            <v>21473.45</v>
          </cell>
          <cell r="K108" t="str">
            <v>44.06%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/>
          </cell>
          <cell r="E109" t="str">
            <v/>
          </cell>
          <cell r="F109">
            <v>1029</v>
          </cell>
          <cell r="G109">
            <v>487</v>
          </cell>
          <cell r="H109" t="str">
            <v>47.33%</v>
          </cell>
          <cell r="I109">
            <v>36111.59</v>
          </cell>
          <cell r="J109">
            <v>24516.74</v>
          </cell>
          <cell r="K109" t="str">
            <v>67.89%</v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>
            <v>320367</v>
          </cell>
          <cell r="G110">
            <v>201487</v>
          </cell>
          <cell r="H110" t="str">
            <v>62.89%</v>
          </cell>
          <cell r="I110">
            <v>23242119.27</v>
          </cell>
          <cell r="J110">
            <v>17348108</v>
          </cell>
          <cell r="K110" t="str">
            <v>74.64%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会员资料"/>
      <sheetName val="Sheet3"/>
      <sheetName val="姓名、电话、生日错误信息"/>
      <sheetName val="无消费"/>
    </sheetNames>
    <sheetDataSet>
      <sheetData sheetId="0">
        <row r="3">
          <cell r="A3" t="str">
            <v>计数项:会员卡号</v>
          </cell>
        </row>
        <row r="4">
          <cell r="A4" t="str">
            <v>门店ID2</v>
          </cell>
          <cell r="B4" t="str">
            <v>汇总</v>
          </cell>
        </row>
        <row r="5">
          <cell r="A5">
            <v>52</v>
          </cell>
          <cell r="B5">
            <v>139</v>
          </cell>
        </row>
        <row r="6">
          <cell r="A6">
            <v>54</v>
          </cell>
          <cell r="B6">
            <v>218</v>
          </cell>
        </row>
        <row r="7">
          <cell r="A7">
            <v>56</v>
          </cell>
          <cell r="B7">
            <v>58</v>
          </cell>
        </row>
        <row r="8">
          <cell r="A8">
            <v>307</v>
          </cell>
          <cell r="B8">
            <v>975</v>
          </cell>
        </row>
        <row r="9">
          <cell r="A9">
            <v>308</v>
          </cell>
          <cell r="B9">
            <v>164</v>
          </cell>
        </row>
        <row r="10">
          <cell r="A10">
            <v>311</v>
          </cell>
          <cell r="B10">
            <v>83</v>
          </cell>
        </row>
        <row r="11">
          <cell r="A11">
            <v>329</v>
          </cell>
          <cell r="B11">
            <v>100</v>
          </cell>
        </row>
        <row r="12">
          <cell r="A12">
            <v>337</v>
          </cell>
          <cell r="B12">
            <v>734</v>
          </cell>
        </row>
        <row r="13">
          <cell r="A13">
            <v>339</v>
          </cell>
          <cell r="B13">
            <v>52</v>
          </cell>
        </row>
        <row r="14">
          <cell r="A14">
            <v>341</v>
          </cell>
          <cell r="B14">
            <v>331</v>
          </cell>
        </row>
        <row r="15">
          <cell r="A15">
            <v>343</v>
          </cell>
          <cell r="B15">
            <v>126</v>
          </cell>
        </row>
        <row r="16">
          <cell r="A16">
            <v>347</v>
          </cell>
          <cell r="B16">
            <v>133</v>
          </cell>
        </row>
        <row r="17">
          <cell r="A17">
            <v>349</v>
          </cell>
          <cell r="B17">
            <v>202</v>
          </cell>
        </row>
        <row r="18">
          <cell r="A18">
            <v>351</v>
          </cell>
          <cell r="B18">
            <v>101</v>
          </cell>
        </row>
        <row r="19">
          <cell r="A19">
            <v>355</v>
          </cell>
          <cell r="B19">
            <v>112</v>
          </cell>
        </row>
        <row r="20">
          <cell r="A20">
            <v>357</v>
          </cell>
          <cell r="B20">
            <v>201</v>
          </cell>
        </row>
        <row r="21">
          <cell r="A21">
            <v>359</v>
          </cell>
          <cell r="B21">
            <v>168</v>
          </cell>
        </row>
        <row r="22">
          <cell r="A22">
            <v>365</v>
          </cell>
          <cell r="B22">
            <v>184</v>
          </cell>
        </row>
        <row r="23">
          <cell r="A23">
            <v>367</v>
          </cell>
          <cell r="B23">
            <v>131</v>
          </cell>
        </row>
        <row r="24">
          <cell r="A24">
            <v>371</v>
          </cell>
          <cell r="B24">
            <v>106</v>
          </cell>
        </row>
        <row r="25">
          <cell r="A25">
            <v>373</v>
          </cell>
          <cell r="B25">
            <v>133</v>
          </cell>
        </row>
        <row r="26">
          <cell r="A26">
            <v>377</v>
          </cell>
          <cell r="B26">
            <v>167</v>
          </cell>
        </row>
        <row r="27">
          <cell r="A27">
            <v>379</v>
          </cell>
          <cell r="B27">
            <v>117</v>
          </cell>
        </row>
        <row r="28">
          <cell r="A28">
            <v>385</v>
          </cell>
          <cell r="B28">
            <v>289</v>
          </cell>
        </row>
        <row r="29">
          <cell r="A29">
            <v>387</v>
          </cell>
          <cell r="B29">
            <v>112</v>
          </cell>
        </row>
        <row r="30">
          <cell r="A30">
            <v>391</v>
          </cell>
          <cell r="B30">
            <v>155</v>
          </cell>
        </row>
        <row r="31">
          <cell r="A31">
            <v>399</v>
          </cell>
          <cell r="B31">
            <v>188</v>
          </cell>
        </row>
        <row r="32">
          <cell r="A32">
            <v>511</v>
          </cell>
          <cell r="B32">
            <v>196</v>
          </cell>
        </row>
        <row r="33">
          <cell r="A33">
            <v>513</v>
          </cell>
          <cell r="B33">
            <v>178</v>
          </cell>
        </row>
        <row r="34">
          <cell r="A34">
            <v>514</v>
          </cell>
          <cell r="B34">
            <v>106</v>
          </cell>
        </row>
        <row r="35">
          <cell r="A35">
            <v>515</v>
          </cell>
          <cell r="B35">
            <v>106</v>
          </cell>
        </row>
        <row r="36">
          <cell r="A36">
            <v>517</v>
          </cell>
          <cell r="B36">
            <v>594</v>
          </cell>
        </row>
        <row r="37">
          <cell r="A37">
            <v>539</v>
          </cell>
          <cell r="B37">
            <v>77</v>
          </cell>
        </row>
        <row r="38">
          <cell r="A38">
            <v>545</v>
          </cell>
          <cell r="B38">
            <v>61</v>
          </cell>
        </row>
        <row r="39">
          <cell r="A39">
            <v>546</v>
          </cell>
          <cell r="B39">
            <v>167</v>
          </cell>
        </row>
        <row r="40">
          <cell r="A40">
            <v>549</v>
          </cell>
          <cell r="B40">
            <v>138</v>
          </cell>
        </row>
        <row r="41">
          <cell r="A41">
            <v>570</v>
          </cell>
          <cell r="B41">
            <v>115</v>
          </cell>
        </row>
        <row r="42">
          <cell r="A42">
            <v>571</v>
          </cell>
          <cell r="B42">
            <v>230</v>
          </cell>
        </row>
        <row r="43">
          <cell r="A43">
            <v>572</v>
          </cell>
          <cell r="B43">
            <v>200</v>
          </cell>
        </row>
        <row r="44">
          <cell r="A44">
            <v>573</v>
          </cell>
          <cell r="B44">
            <v>59</v>
          </cell>
        </row>
        <row r="45">
          <cell r="A45">
            <v>578</v>
          </cell>
          <cell r="B45">
            <v>229</v>
          </cell>
        </row>
        <row r="46">
          <cell r="A46">
            <v>581</v>
          </cell>
          <cell r="B46">
            <v>150</v>
          </cell>
        </row>
        <row r="47">
          <cell r="A47">
            <v>582</v>
          </cell>
          <cell r="B47">
            <v>479</v>
          </cell>
        </row>
        <row r="48">
          <cell r="A48">
            <v>585</v>
          </cell>
          <cell r="B48">
            <v>309</v>
          </cell>
        </row>
        <row r="49">
          <cell r="A49">
            <v>587</v>
          </cell>
          <cell r="B49">
            <v>121</v>
          </cell>
        </row>
        <row r="50">
          <cell r="A50">
            <v>591</v>
          </cell>
          <cell r="B50">
            <v>93</v>
          </cell>
        </row>
        <row r="51">
          <cell r="A51">
            <v>594</v>
          </cell>
          <cell r="B51">
            <v>94</v>
          </cell>
        </row>
        <row r="52">
          <cell r="A52">
            <v>598</v>
          </cell>
          <cell r="B52">
            <v>196</v>
          </cell>
        </row>
        <row r="53">
          <cell r="A53">
            <v>704</v>
          </cell>
          <cell r="B53">
            <v>143</v>
          </cell>
        </row>
        <row r="54">
          <cell r="A54">
            <v>706</v>
          </cell>
          <cell r="B54">
            <v>56</v>
          </cell>
        </row>
        <row r="55">
          <cell r="A55">
            <v>707</v>
          </cell>
          <cell r="B55">
            <v>183</v>
          </cell>
        </row>
        <row r="56">
          <cell r="A56">
            <v>709</v>
          </cell>
          <cell r="B56">
            <v>140</v>
          </cell>
        </row>
        <row r="57">
          <cell r="A57">
            <v>710</v>
          </cell>
          <cell r="B57">
            <v>144</v>
          </cell>
        </row>
        <row r="58">
          <cell r="A58">
            <v>712</v>
          </cell>
          <cell r="B58">
            <v>285</v>
          </cell>
        </row>
        <row r="59">
          <cell r="A59">
            <v>713</v>
          </cell>
          <cell r="B59">
            <v>109</v>
          </cell>
        </row>
        <row r="60">
          <cell r="A60">
            <v>716</v>
          </cell>
          <cell r="B60">
            <v>68</v>
          </cell>
        </row>
        <row r="61">
          <cell r="A61">
            <v>717</v>
          </cell>
          <cell r="B61">
            <v>128</v>
          </cell>
        </row>
        <row r="62">
          <cell r="A62">
            <v>718</v>
          </cell>
          <cell r="B62">
            <v>44</v>
          </cell>
        </row>
        <row r="63">
          <cell r="A63">
            <v>720</v>
          </cell>
          <cell r="B63">
            <v>183</v>
          </cell>
        </row>
        <row r="64">
          <cell r="A64">
            <v>721</v>
          </cell>
          <cell r="B64">
            <v>148</v>
          </cell>
        </row>
        <row r="65">
          <cell r="A65">
            <v>723</v>
          </cell>
          <cell r="B65">
            <v>90</v>
          </cell>
        </row>
        <row r="66">
          <cell r="A66">
            <v>724</v>
          </cell>
          <cell r="B66">
            <v>108</v>
          </cell>
        </row>
        <row r="67">
          <cell r="A67">
            <v>726</v>
          </cell>
          <cell r="B67">
            <v>192</v>
          </cell>
        </row>
        <row r="68">
          <cell r="A68">
            <v>727</v>
          </cell>
          <cell r="B68">
            <v>121</v>
          </cell>
        </row>
        <row r="69">
          <cell r="A69">
            <v>730</v>
          </cell>
          <cell r="B69">
            <v>379</v>
          </cell>
        </row>
        <row r="70">
          <cell r="A70">
            <v>732</v>
          </cell>
          <cell r="B70">
            <v>69</v>
          </cell>
        </row>
        <row r="71">
          <cell r="A71">
            <v>733</v>
          </cell>
          <cell r="B71">
            <v>159</v>
          </cell>
        </row>
        <row r="72">
          <cell r="A72">
            <v>737</v>
          </cell>
          <cell r="B72">
            <v>200</v>
          </cell>
        </row>
        <row r="73">
          <cell r="A73">
            <v>738</v>
          </cell>
          <cell r="B73">
            <v>112</v>
          </cell>
        </row>
        <row r="74">
          <cell r="A74">
            <v>740</v>
          </cell>
          <cell r="B74">
            <v>86</v>
          </cell>
        </row>
        <row r="75">
          <cell r="A75">
            <v>741</v>
          </cell>
          <cell r="B75">
            <v>120</v>
          </cell>
        </row>
        <row r="76">
          <cell r="A76">
            <v>742</v>
          </cell>
          <cell r="B76">
            <v>207</v>
          </cell>
        </row>
        <row r="77">
          <cell r="A77">
            <v>743</v>
          </cell>
          <cell r="B77">
            <v>173</v>
          </cell>
        </row>
        <row r="78">
          <cell r="A78">
            <v>744</v>
          </cell>
          <cell r="B78">
            <v>193</v>
          </cell>
        </row>
        <row r="79">
          <cell r="A79">
            <v>745</v>
          </cell>
          <cell r="B79">
            <v>113</v>
          </cell>
        </row>
        <row r="80">
          <cell r="A80">
            <v>746</v>
          </cell>
          <cell r="B80">
            <v>221</v>
          </cell>
        </row>
        <row r="81">
          <cell r="A81">
            <v>747</v>
          </cell>
          <cell r="B81">
            <v>138</v>
          </cell>
        </row>
        <row r="82">
          <cell r="A82">
            <v>748</v>
          </cell>
          <cell r="B82">
            <v>146</v>
          </cell>
        </row>
        <row r="83">
          <cell r="A83">
            <v>750</v>
          </cell>
          <cell r="B83">
            <v>614</v>
          </cell>
        </row>
        <row r="84">
          <cell r="A84">
            <v>752</v>
          </cell>
          <cell r="B84">
            <v>61</v>
          </cell>
        </row>
        <row r="85">
          <cell r="A85">
            <v>753</v>
          </cell>
          <cell r="B85">
            <v>81</v>
          </cell>
        </row>
        <row r="86">
          <cell r="A86">
            <v>754</v>
          </cell>
          <cell r="B86">
            <v>270</v>
          </cell>
        </row>
        <row r="87">
          <cell r="A87">
            <v>101453</v>
          </cell>
          <cell r="B87">
            <v>91</v>
          </cell>
        </row>
        <row r="88">
          <cell r="A88">
            <v>102478</v>
          </cell>
          <cell r="B88">
            <v>175</v>
          </cell>
        </row>
        <row r="89">
          <cell r="A89">
            <v>102479</v>
          </cell>
          <cell r="B89">
            <v>340</v>
          </cell>
        </row>
        <row r="90">
          <cell r="A90">
            <v>102564</v>
          </cell>
          <cell r="B90">
            <v>171</v>
          </cell>
        </row>
        <row r="91">
          <cell r="A91">
            <v>102565</v>
          </cell>
          <cell r="B91">
            <v>292</v>
          </cell>
        </row>
        <row r="92">
          <cell r="A92">
            <v>102567</v>
          </cell>
          <cell r="B92">
            <v>114</v>
          </cell>
        </row>
        <row r="93">
          <cell r="A93">
            <v>102934</v>
          </cell>
          <cell r="B93">
            <v>347</v>
          </cell>
        </row>
        <row r="94">
          <cell r="A94">
            <v>102935</v>
          </cell>
          <cell r="B94">
            <v>280</v>
          </cell>
        </row>
        <row r="95">
          <cell r="A95">
            <v>103198</v>
          </cell>
          <cell r="B95">
            <v>300</v>
          </cell>
        </row>
        <row r="96">
          <cell r="A96">
            <v>103199</v>
          </cell>
          <cell r="B96">
            <v>251</v>
          </cell>
        </row>
        <row r="97">
          <cell r="A97">
            <v>103639</v>
          </cell>
          <cell r="B97">
            <v>299</v>
          </cell>
        </row>
        <row r="98">
          <cell r="A98">
            <v>104428</v>
          </cell>
          <cell r="B98">
            <v>326</v>
          </cell>
        </row>
        <row r="99">
          <cell r="A99">
            <v>104429</v>
          </cell>
          <cell r="B99">
            <v>214</v>
          </cell>
        </row>
        <row r="100">
          <cell r="A100">
            <v>104430</v>
          </cell>
          <cell r="B100">
            <v>219</v>
          </cell>
        </row>
        <row r="101">
          <cell r="A101">
            <v>104533</v>
          </cell>
          <cell r="B101">
            <v>188</v>
          </cell>
        </row>
        <row r="102">
          <cell r="A102">
            <v>104838</v>
          </cell>
          <cell r="B102">
            <v>210</v>
          </cell>
        </row>
        <row r="103">
          <cell r="A103">
            <v>105267</v>
          </cell>
          <cell r="B103">
            <v>200</v>
          </cell>
        </row>
        <row r="104">
          <cell r="A104">
            <v>105396</v>
          </cell>
          <cell r="B104">
            <v>164</v>
          </cell>
        </row>
        <row r="105">
          <cell r="A105">
            <v>105751</v>
          </cell>
          <cell r="B105">
            <v>322</v>
          </cell>
        </row>
        <row r="106">
          <cell r="A106">
            <v>105910</v>
          </cell>
          <cell r="B106">
            <v>156</v>
          </cell>
        </row>
        <row r="107">
          <cell r="A107">
            <v>106066</v>
          </cell>
          <cell r="B107">
            <v>280</v>
          </cell>
        </row>
        <row r="108">
          <cell r="A108">
            <v>106399</v>
          </cell>
          <cell r="B108">
            <v>354</v>
          </cell>
        </row>
        <row r="109">
          <cell r="A109">
            <v>106485</v>
          </cell>
          <cell r="B109">
            <v>190</v>
          </cell>
        </row>
        <row r="110">
          <cell r="A110">
            <v>106568</v>
          </cell>
          <cell r="B110">
            <v>189</v>
          </cell>
        </row>
        <row r="111">
          <cell r="A111">
            <v>106569</v>
          </cell>
          <cell r="B111">
            <v>360</v>
          </cell>
        </row>
        <row r="112">
          <cell r="A112">
            <v>106865</v>
          </cell>
          <cell r="B112">
            <v>41</v>
          </cell>
        </row>
        <row r="113">
          <cell r="A113">
            <v>107658</v>
          </cell>
          <cell r="B113">
            <v>9</v>
          </cell>
        </row>
        <row r="114">
          <cell r="A114" t="str">
            <v>总计</v>
          </cell>
          <cell r="B114">
            <v>20943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21" customHeight="1"/>
  <cols>
    <col min="1" max="1" width="9" style="29"/>
    <col min="2" max="2" width="13.375" style="31"/>
    <col min="3" max="3" width="9" style="31"/>
    <col min="4" max="4" width="13.375" style="50" hidden="1" customWidth="1"/>
    <col min="5" max="5" width="30.125" style="32" customWidth="1"/>
    <col min="6" max="6" width="19" style="32" customWidth="1"/>
    <col min="7" max="9" width="11.25" style="29" customWidth="1"/>
    <col min="10" max="10" width="29.625" style="51" customWidth="1"/>
    <col min="11" max="11" width="9" style="29"/>
    <col min="12" max="12" width="10.375" style="32"/>
    <col min="13" max="13" width="13.25" style="29" customWidth="1"/>
    <col min="14" max="14" width="12.625" style="29"/>
    <col min="15" max="16384" width="9" style="29"/>
  </cols>
  <sheetData>
    <row r="1" customHeight="1" spans="1:10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60"/>
    </row>
    <row r="2" s="28" customFormat="1" ht="26" customHeight="1" spans="1:13">
      <c r="A2" s="35" t="s">
        <v>1</v>
      </c>
      <c r="B2" s="36" t="s">
        <v>2</v>
      </c>
      <c r="C2" s="36" t="s">
        <v>3</v>
      </c>
      <c r="D2" s="54" t="s">
        <v>4</v>
      </c>
      <c r="E2" s="55" t="s">
        <v>5</v>
      </c>
      <c r="F2" s="56" t="s">
        <v>6</v>
      </c>
      <c r="G2" s="37" t="s">
        <v>7</v>
      </c>
      <c r="H2" s="37" t="s">
        <v>8</v>
      </c>
      <c r="I2" s="37"/>
      <c r="J2" s="61" t="s">
        <v>9</v>
      </c>
      <c r="K2" s="62" t="s">
        <v>10</v>
      </c>
      <c r="L2" s="63" t="s">
        <v>8</v>
      </c>
      <c r="M2" s="28" t="s">
        <v>11</v>
      </c>
    </row>
    <row r="3" customHeight="1" spans="1:14">
      <c r="A3" s="4">
        <v>1</v>
      </c>
      <c r="B3" s="18">
        <v>357</v>
      </c>
      <c r="C3" s="18" t="s">
        <v>12</v>
      </c>
      <c r="D3" s="57"/>
      <c r="E3" s="58" t="s">
        <v>13</v>
      </c>
      <c r="F3" s="58">
        <v>2398</v>
      </c>
      <c r="G3" s="38"/>
      <c r="H3" s="38">
        <v>95.92</v>
      </c>
      <c r="I3" s="38">
        <f>ROUND(H3,0)</f>
        <v>96</v>
      </c>
      <c r="J3" s="14">
        <v>0.752724</v>
      </c>
      <c r="K3" s="64">
        <v>0.8321</v>
      </c>
      <c r="L3" s="65">
        <v>0.848742</v>
      </c>
      <c r="M3" s="29">
        <f>VLOOKUP(B:B,[2]Sheet4!$A$1:$Q$65536,17,0)</f>
        <v>238700</v>
      </c>
      <c r="N3" s="29">
        <f>M3*L3</f>
        <v>202594.7154</v>
      </c>
    </row>
    <row r="4" customHeight="1" spans="1:14">
      <c r="A4" s="4">
        <v>2</v>
      </c>
      <c r="B4" s="18">
        <v>365</v>
      </c>
      <c r="C4" s="18" t="s">
        <v>12</v>
      </c>
      <c r="D4" s="57"/>
      <c r="E4" s="58" t="s">
        <v>14</v>
      </c>
      <c r="F4" s="58">
        <v>3829</v>
      </c>
      <c r="G4" s="38">
        <v>261</v>
      </c>
      <c r="H4" s="38">
        <v>229.74</v>
      </c>
      <c r="I4" s="38">
        <f t="shared" ref="I4:I35" si="0">ROUND(H4,0)</f>
        <v>230</v>
      </c>
      <c r="J4" s="10">
        <v>0.75522</v>
      </c>
      <c r="K4" s="64">
        <v>0.7788</v>
      </c>
      <c r="L4" s="65">
        <v>0.802164</v>
      </c>
      <c r="M4" s="29">
        <f>VLOOKUP(B:B,[2]Sheet4!$A$1:$Q$65536,17,0)</f>
        <v>274536</v>
      </c>
      <c r="N4" s="29">
        <f t="shared" ref="N4:N35" si="1">M4*L4</f>
        <v>220222.895904</v>
      </c>
    </row>
    <row r="5" customHeight="1" spans="1:14">
      <c r="A5" s="4">
        <v>3</v>
      </c>
      <c r="B5" s="18">
        <v>399</v>
      </c>
      <c r="C5" s="18" t="s">
        <v>15</v>
      </c>
      <c r="D5" s="57"/>
      <c r="E5" s="58" t="s">
        <v>16</v>
      </c>
      <c r="F5" s="58">
        <v>2704</v>
      </c>
      <c r="G5" s="38">
        <v>174</v>
      </c>
      <c r="H5" s="38">
        <v>108.16</v>
      </c>
      <c r="I5" s="38">
        <f t="shared" si="0"/>
        <v>108</v>
      </c>
      <c r="J5" s="14">
        <v>0.851179</v>
      </c>
      <c r="K5" s="64">
        <v>0.8779</v>
      </c>
      <c r="L5" s="65">
        <v>0.895458</v>
      </c>
      <c r="M5" s="29">
        <f>VLOOKUP(B:B,[2]Sheet4!$A$1:$Q$65536,17,0)</f>
        <v>255750</v>
      </c>
      <c r="N5" s="29">
        <f t="shared" si="1"/>
        <v>229013.3835</v>
      </c>
    </row>
    <row r="6" customHeight="1" spans="1:14">
      <c r="A6" s="4">
        <v>4</v>
      </c>
      <c r="B6" s="18">
        <v>754</v>
      </c>
      <c r="C6" s="18" t="s">
        <v>17</v>
      </c>
      <c r="D6" s="57"/>
      <c r="E6" s="58" t="s">
        <v>18</v>
      </c>
      <c r="F6" s="58">
        <v>2875</v>
      </c>
      <c r="G6" s="38">
        <v>257</v>
      </c>
      <c r="H6" s="38">
        <v>230</v>
      </c>
      <c r="I6" s="38">
        <f t="shared" si="0"/>
        <v>230</v>
      </c>
      <c r="J6" s="10">
        <v>0.6519465</v>
      </c>
      <c r="K6" s="64">
        <v>0.6464</v>
      </c>
      <c r="L6" s="65">
        <v>0.6519465</v>
      </c>
      <c r="M6" s="29">
        <f>VLOOKUP(B:B,[2]Sheet4!$A$1:$Q$65536,17,0)</f>
        <v>249550</v>
      </c>
      <c r="N6" s="29">
        <f t="shared" si="1"/>
        <v>162693.249075</v>
      </c>
    </row>
    <row r="7" customHeight="1" spans="1:14">
      <c r="A7" s="4">
        <v>5</v>
      </c>
      <c r="B7" s="18">
        <v>351</v>
      </c>
      <c r="C7" s="18" t="s">
        <v>17</v>
      </c>
      <c r="D7" s="57"/>
      <c r="E7" s="58" t="s">
        <v>19</v>
      </c>
      <c r="F7" s="58">
        <v>2007</v>
      </c>
      <c r="G7" s="38">
        <v>77</v>
      </c>
      <c r="H7" s="38">
        <v>80.28</v>
      </c>
      <c r="I7" s="38">
        <f t="shared" si="0"/>
        <v>80</v>
      </c>
      <c r="J7" s="14">
        <v>0.85869</v>
      </c>
      <c r="K7" s="64">
        <v>0.8158</v>
      </c>
      <c r="L7" s="65">
        <v>0.85869</v>
      </c>
      <c r="M7" s="29">
        <f>VLOOKUP(B:B,[2]Sheet4!$A$1:$Q$65536,17,0)</f>
        <v>204600</v>
      </c>
      <c r="N7" s="29">
        <f t="shared" si="1"/>
        <v>175687.974</v>
      </c>
    </row>
    <row r="8" customHeight="1" spans="1:14">
      <c r="A8" s="4">
        <v>6</v>
      </c>
      <c r="B8" s="18">
        <v>52</v>
      </c>
      <c r="C8" s="18" t="s">
        <v>17</v>
      </c>
      <c r="D8" s="57"/>
      <c r="E8" s="58" t="s">
        <v>20</v>
      </c>
      <c r="F8" s="58">
        <v>2166</v>
      </c>
      <c r="G8" s="38">
        <v>142</v>
      </c>
      <c r="H8" s="38">
        <v>86.64</v>
      </c>
      <c r="I8" s="38">
        <f t="shared" si="0"/>
        <v>87</v>
      </c>
      <c r="J8" s="14">
        <v>0.807024</v>
      </c>
      <c r="K8" s="64">
        <v>0.8389</v>
      </c>
      <c r="L8" s="65">
        <v>0.855678</v>
      </c>
      <c r="M8" s="29">
        <f>VLOOKUP(B:B,[2]Sheet4!$A$1:$Q$65536,17,0)</f>
        <v>187550</v>
      </c>
      <c r="N8" s="29">
        <f t="shared" si="1"/>
        <v>160482.4089</v>
      </c>
    </row>
    <row r="9" customHeight="1" spans="1:14">
      <c r="A9" s="4">
        <v>7</v>
      </c>
      <c r="B9" s="18">
        <v>359</v>
      </c>
      <c r="C9" s="18" t="s">
        <v>12</v>
      </c>
      <c r="D9" s="57"/>
      <c r="E9" s="58" t="s">
        <v>21</v>
      </c>
      <c r="F9" s="58">
        <v>2796</v>
      </c>
      <c r="G9" s="38">
        <v>227</v>
      </c>
      <c r="H9" s="38">
        <v>111.84</v>
      </c>
      <c r="I9" s="38">
        <f t="shared" si="0"/>
        <v>112</v>
      </c>
      <c r="J9" s="10">
        <v>0.815695</v>
      </c>
      <c r="K9" s="64">
        <v>0.8207</v>
      </c>
      <c r="L9" s="65">
        <v>0.837114</v>
      </c>
      <c r="M9" s="29">
        <f>VLOOKUP(B:B,[2]Sheet4!$A$1:$Q$65536,17,0)</f>
        <v>217620</v>
      </c>
      <c r="N9" s="29">
        <f t="shared" si="1"/>
        <v>182172.74868</v>
      </c>
    </row>
    <row r="10" customHeight="1" spans="1:14">
      <c r="A10" s="4">
        <v>8</v>
      </c>
      <c r="B10" s="18">
        <v>572</v>
      </c>
      <c r="C10" s="18" t="s">
        <v>22</v>
      </c>
      <c r="D10" s="57"/>
      <c r="E10" s="58" t="s">
        <v>23</v>
      </c>
      <c r="F10" s="58">
        <v>2314</v>
      </c>
      <c r="G10" s="38">
        <v>93</v>
      </c>
      <c r="H10" s="38">
        <v>138.84</v>
      </c>
      <c r="I10" s="38">
        <f t="shared" si="0"/>
        <v>139</v>
      </c>
      <c r="J10" s="14">
        <v>0.824262</v>
      </c>
      <c r="K10" s="64">
        <v>0.7677</v>
      </c>
      <c r="L10" s="65">
        <v>0.824262</v>
      </c>
      <c r="M10" s="29">
        <f>VLOOKUP(B:B,[2]Sheet4!$A$1:$Q$65536,17,0)</f>
        <v>197780</v>
      </c>
      <c r="N10" s="29">
        <f t="shared" si="1"/>
        <v>163022.53836</v>
      </c>
    </row>
    <row r="11" customHeight="1" spans="1:14">
      <c r="A11" s="4">
        <v>9</v>
      </c>
      <c r="B11" s="18">
        <v>743</v>
      </c>
      <c r="C11" s="18" t="s">
        <v>15</v>
      </c>
      <c r="D11" s="57"/>
      <c r="E11" s="58" t="s">
        <v>24</v>
      </c>
      <c r="F11" s="58">
        <v>2909</v>
      </c>
      <c r="G11" s="38">
        <v>183</v>
      </c>
      <c r="H11" s="38">
        <v>174.54</v>
      </c>
      <c r="I11" s="38">
        <f t="shared" si="0"/>
        <v>175</v>
      </c>
      <c r="J11" s="10">
        <v>0.7559375</v>
      </c>
      <c r="K11" s="64">
        <v>0.7405</v>
      </c>
      <c r="L11" s="65">
        <v>0.7559375</v>
      </c>
      <c r="M11" s="29">
        <f>VLOOKUP(B:B,[2]Sheet4!$A$1:$Q$65536,17,0)</f>
        <v>143220</v>
      </c>
      <c r="N11" s="29">
        <f t="shared" si="1"/>
        <v>108265.36875</v>
      </c>
    </row>
    <row r="12" customHeight="1" spans="1:14">
      <c r="A12" s="4">
        <v>10</v>
      </c>
      <c r="B12" s="18">
        <v>744</v>
      </c>
      <c r="C12" s="18" t="s">
        <v>22</v>
      </c>
      <c r="D12" s="57"/>
      <c r="E12" s="58" t="s">
        <v>25</v>
      </c>
      <c r="F12" s="58">
        <v>4406</v>
      </c>
      <c r="G12" s="38">
        <v>262</v>
      </c>
      <c r="H12" s="38">
        <v>176.24</v>
      </c>
      <c r="I12" s="38">
        <f t="shared" si="0"/>
        <v>176</v>
      </c>
      <c r="J12" s="10">
        <v>0.7848425</v>
      </c>
      <c r="K12" s="51">
        <v>0.81</v>
      </c>
      <c r="L12" s="65">
        <v>0.8262</v>
      </c>
      <c r="M12" s="29">
        <f>VLOOKUP(B:B,[2]Sheet4!$A$1:$Q$65536,17,0)</f>
        <v>255750</v>
      </c>
      <c r="N12" s="29">
        <f t="shared" si="1"/>
        <v>211300.65</v>
      </c>
    </row>
    <row r="13" customHeight="1" spans="1:14">
      <c r="A13" s="4">
        <v>11</v>
      </c>
      <c r="B13" s="18">
        <v>391</v>
      </c>
      <c r="C13" s="18" t="s">
        <v>22</v>
      </c>
      <c r="D13" s="57"/>
      <c r="E13" s="58" t="s">
        <v>26</v>
      </c>
      <c r="F13" s="58">
        <v>2983</v>
      </c>
      <c r="G13" s="38">
        <v>261</v>
      </c>
      <c r="H13" s="38">
        <v>238.64</v>
      </c>
      <c r="I13" s="38">
        <f t="shared" si="0"/>
        <v>239</v>
      </c>
      <c r="J13" s="10">
        <v>0.692001</v>
      </c>
      <c r="K13" s="64">
        <v>0.6306</v>
      </c>
      <c r="L13" s="65">
        <v>0.692001</v>
      </c>
      <c r="M13" s="29">
        <f>VLOOKUP(B:B,[2]Sheet4!$A$1:$Q$65536,17,0)</f>
        <v>217620</v>
      </c>
      <c r="N13" s="29">
        <f t="shared" si="1"/>
        <v>150593.25762</v>
      </c>
    </row>
    <row r="14" customHeight="1" spans="1:14">
      <c r="A14" s="4">
        <v>12</v>
      </c>
      <c r="B14" s="18">
        <v>54</v>
      </c>
      <c r="C14" s="18" t="s">
        <v>17</v>
      </c>
      <c r="D14" s="57"/>
      <c r="E14" s="58" t="s">
        <v>27</v>
      </c>
      <c r="F14" s="58">
        <v>3233</v>
      </c>
      <c r="G14" s="38">
        <v>137</v>
      </c>
      <c r="H14" s="38">
        <v>64.66</v>
      </c>
      <c r="I14" s="38">
        <f t="shared" si="0"/>
        <v>65</v>
      </c>
      <c r="J14" s="14">
        <v>0.9042635</v>
      </c>
      <c r="K14" s="64">
        <v>0.9326</v>
      </c>
      <c r="L14" s="65">
        <v>0.9326</v>
      </c>
      <c r="M14" s="29">
        <f>VLOOKUP(B:B,[2]Sheet4!$A$1:$Q$65536,17,0)</f>
        <v>235290</v>
      </c>
      <c r="N14" s="29">
        <f t="shared" si="1"/>
        <v>219431.454</v>
      </c>
    </row>
    <row r="15" customHeight="1" spans="1:14">
      <c r="A15" s="4">
        <v>13</v>
      </c>
      <c r="B15" s="18">
        <v>582</v>
      </c>
      <c r="C15" s="18" t="s">
        <v>12</v>
      </c>
      <c r="D15" s="57"/>
      <c r="E15" s="58" t="s">
        <v>28</v>
      </c>
      <c r="F15" s="58">
        <v>7424</v>
      </c>
      <c r="G15" s="59">
        <v>489</v>
      </c>
      <c r="H15" s="59">
        <v>451</v>
      </c>
      <c r="I15" s="38">
        <f t="shared" si="0"/>
        <v>451</v>
      </c>
      <c r="J15" s="10">
        <v>0.6</v>
      </c>
      <c r="K15" s="64">
        <v>0.534</v>
      </c>
      <c r="L15" s="65">
        <v>0.6</v>
      </c>
      <c r="M15" s="29">
        <f>VLOOKUP(B:B,[2]Sheet4!$A$1:$Q$65536,17,0)</f>
        <v>976500</v>
      </c>
      <c r="N15" s="29">
        <f t="shared" si="1"/>
        <v>585900</v>
      </c>
    </row>
    <row r="16" customHeight="1" spans="1:14">
      <c r="A16" s="4">
        <v>14</v>
      </c>
      <c r="B16" s="18">
        <v>387</v>
      </c>
      <c r="C16" s="18" t="s">
        <v>15</v>
      </c>
      <c r="D16" s="57"/>
      <c r="E16" s="58" t="s">
        <v>29</v>
      </c>
      <c r="F16" s="58">
        <v>3952</v>
      </c>
      <c r="G16" s="38">
        <v>176</v>
      </c>
      <c r="H16" s="38">
        <v>158.08</v>
      </c>
      <c r="I16" s="38">
        <f t="shared" si="0"/>
        <v>158</v>
      </c>
      <c r="J16" s="14">
        <v>0.844662</v>
      </c>
      <c r="K16" s="64">
        <v>0.8462</v>
      </c>
      <c r="L16" s="65">
        <v>0.863124</v>
      </c>
      <c r="M16" s="29">
        <f>VLOOKUP(B:B,[2]Sheet4!$A$1:$Q$65536,17,0)</f>
        <v>326597</v>
      </c>
      <c r="N16" s="29">
        <f t="shared" si="1"/>
        <v>281893.709028</v>
      </c>
    </row>
    <row r="17" customHeight="1" spans="1:14">
      <c r="A17" s="4">
        <v>15</v>
      </c>
      <c r="B17" s="18">
        <v>717</v>
      </c>
      <c r="C17" s="18" t="s">
        <v>30</v>
      </c>
      <c r="D17" s="57"/>
      <c r="E17" s="58" t="s">
        <v>31</v>
      </c>
      <c r="F17" s="58">
        <v>2112</v>
      </c>
      <c r="G17" s="38">
        <v>89</v>
      </c>
      <c r="H17" s="38">
        <v>84.48</v>
      </c>
      <c r="I17" s="38">
        <f t="shared" si="0"/>
        <v>84</v>
      </c>
      <c r="J17" s="14">
        <v>0.834127</v>
      </c>
      <c r="K17" s="64">
        <v>0.8333</v>
      </c>
      <c r="L17" s="65">
        <v>0.834127</v>
      </c>
      <c r="M17" s="29">
        <f>VLOOKUP(B:B,[2]Sheet4!$A$1:$Q$65536,17,0)</f>
        <v>136400</v>
      </c>
      <c r="N17" s="29">
        <f t="shared" si="1"/>
        <v>113774.9228</v>
      </c>
    </row>
    <row r="18" customHeight="1" spans="1:14">
      <c r="A18" s="4">
        <v>16</v>
      </c>
      <c r="B18" s="18">
        <v>349</v>
      </c>
      <c r="C18" s="18" t="s">
        <v>22</v>
      </c>
      <c r="D18" s="57"/>
      <c r="E18" s="58" t="s">
        <v>32</v>
      </c>
      <c r="F18" s="58">
        <v>2760</v>
      </c>
      <c r="G18" s="38">
        <v>325</v>
      </c>
      <c r="H18" s="38">
        <v>276</v>
      </c>
      <c r="I18" s="38">
        <f t="shared" si="0"/>
        <v>276</v>
      </c>
      <c r="J18" s="14">
        <v>0.65</v>
      </c>
      <c r="K18" s="64">
        <v>0.5998</v>
      </c>
      <c r="L18" s="65">
        <v>0.65</v>
      </c>
      <c r="M18" s="29">
        <f>VLOOKUP(B:B,[2]Sheet4!$A$1:$Q$65536,17,0)</f>
        <v>214830</v>
      </c>
      <c r="N18" s="29">
        <f t="shared" si="1"/>
        <v>139639.5</v>
      </c>
    </row>
    <row r="19" customHeight="1" spans="1:14">
      <c r="A19" s="4">
        <v>17</v>
      </c>
      <c r="B19" s="18">
        <v>710</v>
      </c>
      <c r="C19" s="18" t="s">
        <v>17</v>
      </c>
      <c r="D19" s="57"/>
      <c r="E19" s="58" t="s">
        <v>33</v>
      </c>
      <c r="F19" s="58">
        <v>1837</v>
      </c>
      <c r="G19" s="38">
        <v>75</v>
      </c>
      <c r="H19" s="38">
        <v>73.48</v>
      </c>
      <c r="I19" s="38">
        <f t="shared" si="0"/>
        <v>73</v>
      </c>
      <c r="J19" s="14">
        <v>0.8305745</v>
      </c>
      <c r="K19" s="64">
        <v>0.8267</v>
      </c>
      <c r="L19" s="65">
        <v>0.8305745</v>
      </c>
      <c r="M19" s="29">
        <f>VLOOKUP(B:B,[2]Sheet4!$A$1:$Q$65536,17,0)</f>
        <v>106950</v>
      </c>
      <c r="N19" s="29">
        <f t="shared" si="1"/>
        <v>88829.942775</v>
      </c>
    </row>
    <row r="20" customHeight="1" spans="1:14">
      <c r="A20" s="4">
        <v>18</v>
      </c>
      <c r="B20" s="18">
        <v>747</v>
      </c>
      <c r="C20" s="18" t="s">
        <v>22</v>
      </c>
      <c r="D20" s="57"/>
      <c r="E20" s="58" t="s">
        <v>34</v>
      </c>
      <c r="F20" s="58">
        <v>2410</v>
      </c>
      <c r="G20" s="38">
        <v>98</v>
      </c>
      <c r="H20" s="38">
        <v>96.4</v>
      </c>
      <c r="I20" s="38">
        <f t="shared" si="0"/>
        <v>96</v>
      </c>
      <c r="J20" s="14">
        <v>0.833748</v>
      </c>
      <c r="K20" s="64">
        <v>0.8112</v>
      </c>
      <c r="L20" s="65">
        <v>0.833748</v>
      </c>
      <c r="M20" s="29">
        <f>VLOOKUP(B:B,[2]Sheet4!$A$1:$Q$65536,17,0)</f>
        <v>238700</v>
      </c>
      <c r="N20" s="29">
        <f t="shared" si="1"/>
        <v>199015.6476</v>
      </c>
    </row>
    <row r="21" customHeight="1" spans="1:14">
      <c r="A21" s="4">
        <v>19</v>
      </c>
      <c r="B21" s="18">
        <v>748</v>
      </c>
      <c r="C21" s="18" t="s">
        <v>30</v>
      </c>
      <c r="D21" s="57"/>
      <c r="E21" s="58" t="s">
        <v>35</v>
      </c>
      <c r="F21" s="58">
        <v>1982</v>
      </c>
      <c r="G21" s="38">
        <v>84</v>
      </c>
      <c r="H21" s="38">
        <v>79.28</v>
      </c>
      <c r="I21" s="38">
        <f t="shared" si="0"/>
        <v>79</v>
      </c>
      <c r="J21" s="14">
        <v>0.819714</v>
      </c>
      <c r="K21" s="64">
        <v>0.8527</v>
      </c>
      <c r="L21" s="65">
        <v>0.869754</v>
      </c>
      <c r="M21" s="29">
        <f>VLOOKUP(B:B,[2]Sheet4!$A$1:$Q$65536,17,0)</f>
        <v>153450</v>
      </c>
      <c r="N21" s="29">
        <f t="shared" si="1"/>
        <v>133463.7513</v>
      </c>
    </row>
    <row r="22" customHeight="1" spans="1:14">
      <c r="A22" s="4">
        <v>20</v>
      </c>
      <c r="B22" s="18">
        <v>723</v>
      </c>
      <c r="C22" s="18" t="s">
        <v>22</v>
      </c>
      <c r="D22" s="57"/>
      <c r="E22" s="58" t="s">
        <v>36</v>
      </c>
      <c r="F22" s="58">
        <v>2576</v>
      </c>
      <c r="G22" s="38">
        <v>102</v>
      </c>
      <c r="H22" s="38">
        <v>154.56</v>
      </c>
      <c r="I22" s="38">
        <f t="shared" si="0"/>
        <v>155</v>
      </c>
      <c r="J22" s="14">
        <v>0.87669</v>
      </c>
      <c r="K22" s="64">
        <v>0.7951</v>
      </c>
      <c r="L22" s="65">
        <v>0.87669</v>
      </c>
      <c r="M22" s="29">
        <f>VLOOKUP(B:B,[2]Sheet4!$A$1:$Q$65536,17,0)</f>
        <v>131100</v>
      </c>
      <c r="N22" s="29">
        <f t="shared" si="1"/>
        <v>114934.059</v>
      </c>
    </row>
    <row r="23" customHeight="1" spans="1:14">
      <c r="A23" s="4">
        <v>21</v>
      </c>
      <c r="B23" s="18">
        <v>750</v>
      </c>
      <c r="C23" s="18" t="s">
        <v>15</v>
      </c>
      <c r="D23" s="57"/>
      <c r="E23" s="58" t="s">
        <v>37</v>
      </c>
      <c r="F23" s="58">
        <v>8240</v>
      </c>
      <c r="G23" s="59">
        <v>450</v>
      </c>
      <c r="H23" s="59">
        <v>450</v>
      </c>
      <c r="I23" s="38">
        <f t="shared" si="0"/>
        <v>450</v>
      </c>
      <c r="J23" s="10">
        <v>0.696762</v>
      </c>
      <c r="K23" s="64">
        <v>0.7178</v>
      </c>
      <c r="L23" s="65">
        <v>0.739334</v>
      </c>
      <c r="M23" s="29">
        <f>VLOOKUP(B:B,[2]Sheet4!$A$1:$Q$65536,17,0)</f>
        <v>724500</v>
      </c>
      <c r="N23" s="29">
        <f t="shared" si="1"/>
        <v>535647.483</v>
      </c>
    </row>
    <row r="24" customHeight="1" spans="1:14">
      <c r="A24" s="4">
        <v>22</v>
      </c>
      <c r="B24" s="18">
        <v>545</v>
      </c>
      <c r="C24" s="18" t="s">
        <v>15</v>
      </c>
      <c r="D24" s="57"/>
      <c r="E24" s="58" t="s">
        <v>38</v>
      </c>
      <c r="F24" s="58">
        <v>1483</v>
      </c>
      <c r="G24" s="38">
        <v>96</v>
      </c>
      <c r="H24" s="38">
        <v>59.32</v>
      </c>
      <c r="I24" s="38">
        <f t="shared" si="0"/>
        <v>59</v>
      </c>
      <c r="J24" s="14">
        <v>0.843465</v>
      </c>
      <c r="K24" s="64">
        <v>0.8017</v>
      </c>
      <c r="L24" s="65">
        <v>0.843465</v>
      </c>
      <c r="M24" s="29">
        <f>VLOOKUP(B:B,[2]Sheet4!$A$1:$Q$65536,17,0)</f>
        <v>96255</v>
      </c>
      <c r="N24" s="29">
        <f t="shared" si="1"/>
        <v>81187.723575</v>
      </c>
    </row>
    <row r="25" customHeight="1" spans="1:14">
      <c r="A25" s="4">
        <v>23</v>
      </c>
      <c r="B25" s="18">
        <v>741</v>
      </c>
      <c r="C25" s="18" t="s">
        <v>12</v>
      </c>
      <c r="D25" s="57"/>
      <c r="E25" s="58" t="s">
        <v>39</v>
      </c>
      <c r="F25" s="58">
        <v>1429</v>
      </c>
      <c r="G25" s="38">
        <v>90</v>
      </c>
      <c r="H25" s="38">
        <v>85.74</v>
      </c>
      <c r="I25" s="38">
        <f t="shared" si="0"/>
        <v>86</v>
      </c>
      <c r="J25" s="10">
        <v>0.763625</v>
      </c>
      <c r="K25" s="64">
        <v>0.7633</v>
      </c>
      <c r="L25" s="65">
        <v>0.763625</v>
      </c>
      <c r="M25" s="29">
        <f>VLOOKUP(B:B,[2]Sheet4!$A$1:$Q$65536,17,0)</f>
        <v>92690</v>
      </c>
      <c r="N25" s="29">
        <f t="shared" si="1"/>
        <v>70780.40125</v>
      </c>
    </row>
    <row r="26" customHeight="1" spans="1:14">
      <c r="A26" s="4">
        <v>24</v>
      </c>
      <c r="B26" s="18">
        <v>732</v>
      </c>
      <c r="C26" s="18" t="s">
        <v>30</v>
      </c>
      <c r="D26" s="57"/>
      <c r="E26" s="58" t="s">
        <v>40</v>
      </c>
      <c r="F26" s="58">
        <v>444</v>
      </c>
      <c r="G26" s="38">
        <v>89</v>
      </c>
      <c r="H26" s="38">
        <v>26.64</v>
      </c>
      <c r="I26" s="38">
        <f t="shared" si="0"/>
        <v>27</v>
      </c>
      <c r="J26" s="66">
        <v>0.769101</v>
      </c>
      <c r="K26" s="64">
        <v>0.7075</v>
      </c>
      <c r="L26" s="65">
        <v>0.769101</v>
      </c>
      <c r="M26" s="29">
        <f>VLOOKUP(B:B,[2]Sheet4!$A$1:$Q$65536,17,0)</f>
        <v>135470</v>
      </c>
      <c r="N26" s="29">
        <f t="shared" si="1"/>
        <v>104190.11247</v>
      </c>
    </row>
    <row r="27" customHeight="1" spans="1:14">
      <c r="A27" s="4">
        <v>25</v>
      </c>
      <c r="B27" s="18">
        <v>709</v>
      </c>
      <c r="C27" s="18" t="s">
        <v>12</v>
      </c>
      <c r="D27" s="57"/>
      <c r="E27" s="58" t="s">
        <v>41</v>
      </c>
      <c r="F27" s="58">
        <v>4656</v>
      </c>
      <c r="G27" s="38">
        <v>303</v>
      </c>
      <c r="H27" s="38">
        <v>279.36</v>
      </c>
      <c r="I27" s="38">
        <f t="shared" si="0"/>
        <v>279</v>
      </c>
      <c r="J27" s="10">
        <v>0.80032</v>
      </c>
      <c r="K27" s="64">
        <v>0.7528</v>
      </c>
      <c r="L27" s="65">
        <v>0.80032</v>
      </c>
      <c r="M27" s="29">
        <f>VLOOKUP(B:B,[2]Sheet4!$A$1:$Q$65536,17,0)</f>
        <v>289850</v>
      </c>
      <c r="N27" s="29">
        <f t="shared" si="1"/>
        <v>231972.752</v>
      </c>
    </row>
    <row r="28" s="29" customFormat="1" customHeight="1" spans="1:14">
      <c r="A28" s="4">
        <v>26</v>
      </c>
      <c r="B28" s="18">
        <v>514</v>
      </c>
      <c r="C28" s="18" t="s">
        <v>30</v>
      </c>
      <c r="D28" s="57"/>
      <c r="E28" s="58" t="s">
        <v>42</v>
      </c>
      <c r="F28" s="58">
        <v>3750</v>
      </c>
      <c r="G28" s="38">
        <v>81</v>
      </c>
      <c r="H28" s="38">
        <v>75</v>
      </c>
      <c r="I28" s="38">
        <f t="shared" si="0"/>
        <v>75</v>
      </c>
      <c r="J28" s="14">
        <v>0.94</v>
      </c>
      <c r="K28" s="64">
        <v>0.9415</v>
      </c>
      <c r="L28" s="65">
        <v>0.9415</v>
      </c>
      <c r="M28" s="29">
        <f>VLOOKUP(B:B,[2]Sheet4!$A$1:$Q$65536,17,0)</f>
        <v>251100</v>
      </c>
      <c r="N28" s="29">
        <f t="shared" si="1"/>
        <v>236410.65</v>
      </c>
    </row>
    <row r="29" customHeight="1" spans="1:14">
      <c r="A29" s="4">
        <v>27</v>
      </c>
      <c r="B29" s="18">
        <v>726</v>
      </c>
      <c r="C29" s="18" t="s">
        <v>12</v>
      </c>
      <c r="D29" s="57"/>
      <c r="E29" s="58" t="s">
        <v>43</v>
      </c>
      <c r="F29" s="58">
        <v>3259</v>
      </c>
      <c r="G29" s="38">
        <v>138</v>
      </c>
      <c r="H29" s="38">
        <v>195.54</v>
      </c>
      <c r="I29" s="38">
        <f t="shared" si="0"/>
        <v>196</v>
      </c>
      <c r="J29" s="14">
        <v>0.836502</v>
      </c>
      <c r="K29" s="64">
        <v>0.7829</v>
      </c>
      <c r="L29" s="65">
        <v>0.836502</v>
      </c>
      <c r="M29" s="29">
        <f>VLOOKUP(B:B,[2]Sheet4!$A$1:$Q$65536,17,0)</f>
        <v>267840</v>
      </c>
      <c r="N29" s="29">
        <f t="shared" si="1"/>
        <v>224048.69568</v>
      </c>
    </row>
    <row r="30" customHeight="1" spans="1:14">
      <c r="A30" s="4">
        <v>28</v>
      </c>
      <c r="B30" s="18">
        <v>570</v>
      </c>
      <c r="C30" s="18" t="s">
        <v>12</v>
      </c>
      <c r="D30" s="57"/>
      <c r="E30" s="58" t="s">
        <v>44</v>
      </c>
      <c r="F30" s="58">
        <v>2352</v>
      </c>
      <c r="G30" s="38">
        <v>108</v>
      </c>
      <c r="H30" s="38">
        <v>94.08</v>
      </c>
      <c r="I30" s="38">
        <f t="shared" si="0"/>
        <v>94</v>
      </c>
      <c r="J30" s="14">
        <v>0.83232</v>
      </c>
      <c r="K30" s="64">
        <v>0.8476</v>
      </c>
      <c r="L30" s="65">
        <v>0.864552</v>
      </c>
      <c r="M30" s="29">
        <f>VLOOKUP(B:B,[2]Sheet4!$A$1:$Q$65536,17,0)</f>
        <v>146630</v>
      </c>
      <c r="N30" s="29">
        <f t="shared" si="1"/>
        <v>126769.25976</v>
      </c>
    </row>
    <row r="31" customHeight="1" spans="1:14">
      <c r="A31" s="4">
        <v>29</v>
      </c>
      <c r="B31" s="18">
        <v>598</v>
      </c>
      <c r="C31" s="18" t="s">
        <v>15</v>
      </c>
      <c r="D31" s="57"/>
      <c r="E31" s="58" t="s">
        <v>45</v>
      </c>
      <c r="F31" s="58">
        <v>3180</v>
      </c>
      <c r="G31" s="38">
        <v>201</v>
      </c>
      <c r="H31" s="38">
        <v>254.4</v>
      </c>
      <c r="I31" s="38">
        <f t="shared" si="0"/>
        <v>254</v>
      </c>
      <c r="J31" s="10">
        <v>0.7262125</v>
      </c>
      <c r="K31" s="64">
        <v>0.685</v>
      </c>
      <c r="L31" s="65">
        <v>0.7262125</v>
      </c>
      <c r="M31" s="29">
        <f>VLOOKUP(B:B,[2]Sheet4!$A$1:$Q$65536,17,0)</f>
        <v>238700</v>
      </c>
      <c r="N31" s="29">
        <f t="shared" si="1"/>
        <v>173346.92375</v>
      </c>
    </row>
    <row r="32" customHeight="1" spans="1:14">
      <c r="A32" s="4">
        <v>30</v>
      </c>
      <c r="B32" s="18">
        <v>724</v>
      </c>
      <c r="C32" s="18" t="s">
        <v>15</v>
      </c>
      <c r="D32" s="57"/>
      <c r="E32" s="58" t="s">
        <v>46</v>
      </c>
      <c r="F32" s="58">
        <v>4303</v>
      </c>
      <c r="G32" s="38">
        <v>176</v>
      </c>
      <c r="H32" s="38">
        <v>172.12</v>
      </c>
      <c r="I32" s="38">
        <f t="shared" si="0"/>
        <v>172</v>
      </c>
      <c r="J32" s="14">
        <v>0.846307</v>
      </c>
      <c r="K32" s="64">
        <v>0.8292</v>
      </c>
      <c r="L32" s="65">
        <v>0.846307</v>
      </c>
      <c r="M32" s="29">
        <f>VLOOKUP(B:B,[2]Sheet4!$A$1:$Q$65536,17,0)</f>
        <v>267840</v>
      </c>
      <c r="N32" s="29">
        <f t="shared" si="1"/>
        <v>226674.86688</v>
      </c>
    </row>
    <row r="33" customHeight="1" spans="1:14">
      <c r="A33" s="4">
        <v>31</v>
      </c>
      <c r="B33" s="18">
        <v>546</v>
      </c>
      <c r="C33" s="18" t="s">
        <v>15</v>
      </c>
      <c r="D33" s="57"/>
      <c r="E33" s="58" t="s">
        <v>47</v>
      </c>
      <c r="F33" s="58">
        <v>4259</v>
      </c>
      <c r="G33" s="38">
        <v>295</v>
      </c>
      <c r="H33" s="38">
        <v>255.54</v>
      </c>
      <c r="I33" s="38">
        <f t="shared" si="0"/>
        <v>256</v>
      </c>
      <c r="J33" s="14">
        <v>0.812406</v>
      </c>
      <c r="K33" s="64">
        <v>0.7798</v>
      </c>
      <c r="L33" s="65">
        <v>0.812406</v>
      </c>
      <c r="M33" s="29">
        <f>VLOOKUP(B:B,[2]Sheet4!$A$1:$Q$65536,17,0)</f>
        <v>284580</v>
      </c>
      <c r="N33" s="29">
        <f t="shared" si="1"/>
        <v>231194.49948</v>
      </c>
    </row>
    <row r="34" customHeight="1" spans="1:14">
      <c r="A34" s="4">
        <v>33</v>
      </c>
      <c r="B34" s="18">
        <v>341</v>
      </c>
      <c r="C34" s="18" t="s">
        <v>30</v>
      </c>
      <c r="D34" s="57"/>
      <c r="E34" s="58" t="s">
        <v>48</v>
      </c>
      <c r="F34" s="58">
        <v>6020</v>
      </c>
      <c r="G34" s="59">
        <v>380</v>
      </c>
      <c r="H34" s="59">
        <v>360</v>
      </c>
      <c r="I34" s="38">
        <f t="shared" si="0"/>
        <v>360</v>
      </c>
      <c r="J34" s="66">
        <v>0.76117</v>
      </c>
      <c r="K34" s="64">
        <v>0.7666</v>
      </c>
      <c r="L34" s="65">
        <v>0.789598</v>
      </c>
      <c r="M34" s="29">
        <f>VLOOKUP(B:B,[2]Sheet4!$A$1:$Q$65536,17,0)</f>
        <v>602640</v>
      </c>
      <c r="N34" s="29">
        <f t="shared" si="1"/>
        <v>475843.33872</v>
      </c>
    </row>
    <row r="35" customHeight="1" spans="1:14">
      <c r="A35" s="4">
        <v>34</v>
      </c>
      <c r="B35" s="18">
        <v>742</v>
      </c>
      <c r="C35" s="18" t="s">
        <v>22</v>
      </c>
      <c r="D35" s="57"/>
      <c r="E35" s="58" t="s">
        <v>49</v>
      </c>
      <c r="F35" s="58">
        <v>2627</v>
      </c>
      <c r="G35" s="38">
        <v>243</v>
      </c>
      <c r="H35" s="38">
        <v>210.16</v>
      </c>
      <c r="I35" s="38">
        <f t="shared" ref="I35:I66" si="2">ROUND(H35,0)</f>
        <v>210</v>
      </c>
      <c r="J35" s="10">
        <v>0.6302115</v>
      </c>
      <c r="K35" s="64">
        <v>0.6587</v>
      </c>
      <c r="L35" s="65">
        <v>0.691635</v>
      </c>
      <c r="M35" s="29">
        <f>VLOOKUP(B:B,[2]Sheet4!$A$1:$Q$65536,17,0)</f>
        <v>284580</v>
      </c>
      <c r="N35" s="29">
        <f t="shared" ref="N35:N66" si="3">M35*L35</f>
        <v>196825.4883</v>
      </c>
    </row>
    <row r="36" customHeight="1" spans="1:14">
      <c r="A36" s="4">
        <v>35</v>
      </c>
      <c r="B36" s="18">
        <v>712</v>
      </c>
      <c r="C36" s="18" t="s">
        <v>15</v>
      </c>
      <c r="D36" s="57"/>
      <c r="E36" s="58" t="s">
        <v>50</v>
      </c>
      <c r="F36" s="58">
        <v>5031</v>
      </c>
      <c r="G36" s="38">
        <v>326</v>
      </c>
      <c r="H36" s="38">
        <v>301.86</v>
      </c>
      <c r="I36" s="38">
        <f t="shared" si="2"/>
        <v>302</v>
      </c>
      <c r="J36" s="10">
        <v>0.73718</v>
      </c>
      <c r="K36" s="64">
        <v>0.7047</v>
      </c>
      <c r="L36" s="65">
        <v>0.73718</v>
      </c>
      <c r="M36" s="29">
        <f>VLOOKUP(B:B,[2]Sheet4!$A$1:$Q$65536,17,0)</f>
        <v>385020</v>
      </c>
      <c r="N36" s="29">
        <f t="shared" si="3"/>
        <v>283829.0436</v>
      </c>
    </row>
    <row r="37" customHeight="1" spans="1:14">
      <c r="A37" s="4">
        <v>36</v>
      </c>
      <c r="B37" s="18">
        <v>513</v>
      </c>
      <c r="C37" s="18" t="s">
        <v>12</v>
      </c>
      <c r="D37" s="57"/>
      <c r="E37" s="58" t="s">
        <v>51</v>
      </c>
      <c r="F37" s="58">
        <v>3496</v>
      </c>
      <c r="G37" s="38">
        <v>161</v>
      </c>
      <c r="H37" s="38">
        <v>139.84</v>
      </c>
      <c r="I37" s="38">
        <f t="shared" si="2"/>
        <v>140</v>
      </c>
      <c r="J37" s="14" t="s">
        <v>52</v>
      </c>
      <c r="K37" s="64">
        <v>0.8789</v>
      </c>
      <c r="L37" s="65" t="s">
        <v>52</v>
      </c>
      <c r="M37" s="29">
        <f>VLOOKUP(B:B,[2]Sheet4!$A$1:$Q$65536,17,0)</f>
        <v>267840</v>
      </c>
      <c r="N37" s="29">
        <f t="shared" si="3"/>
        <v>240707.808</v>
      </c>
    </row>
    <row r="38" customHeight="1" spans="1:14">
      <c r="A38" s="4">
        <v>37</v>
      </c>
      <c r="B38" s="18">
        <v>746</v>
      </c>
      <c r="C38" s="18" t="s">
        <v>30</v>
      </c>
      <c r="D38" s="57"/>
      <c r="E38" s="58" t="s">
        <v>53</v>
      </c>
      <c r="F38" s="58">
        <v>3223</v>
      </c>
      <c r="G38" s="38">
        <v>219</v>
      </c>
      <c r="H38" s="38">
        <v>128.92</v>
      </c>
      <c r="I38" s="38">
        <f t="shared" si="2"/>
        <v>129</v>
      </c>
      <c r="J38" s="14">
        <v>0.831285</v>
      </c>
      <c r="K38" s="64">
        <v>0.8114</v>
      </c>
      <c r="L38" s="65">
        <v>0.831285</v>
      </c>
      <c r="M38" s="29">
        <f>VLOOKUP(B:B,[2]Sheet4!$A$1:$Q$65536,17,0)</f>
        <v>238700</v>
      </c>
      <c r="N38" s="29">
        <f t="shared" si="3"/>
        <v>198427.7295</v>
      </c>
    </row>
    <row r="39" customHeight="1" spans="1:14">
      <c r="A39" s="4">
        <v>38</v>
      </c>
      <c r="B39" s="18">
        <v>307</v>
      </c>
      <c r="C39" s="18" t="s">
        <v>54</v>
      </c>
      <c r="D39" s="57"/>
      <c r="E39" s="58" t="s">
        <v>55</v>
      </c>
      <c r="F39" s="58">
        <v>12763</v>
      </c>
      <c r="G39" s="38">
        <v>1141</v>
      </c>
      <c r="H39" s="38">
        <v>1021.04</v>
      </c>
      <c r="I39" s="38">
        <f t="shared" si="2"/>
        <v>1021</v>
      </c>
      <c r="J39" s="10">
        <v>0.6358005</v>
      </c>
      <c r="K39" s="64">
        <v>0.6097</v>
      </c>
      <c r="L39" s="65">
        <v>0.6358005</v>
      </c>
      <c r="M39" s="29">
        <f>VLOOKUP(B:B,[2]Sheet4!$A$1:$Q$65536,17,0)</f>
        <v>1855350</v>
      </c>
      <c r="N39" s="29">
        <f t="shared" si="3"/>
        <v>1179632.457675</v>
      </c>
    </row>
    <row r="40" customHeight="1" spans="1:14">
      <c r="A40" s="4">
        <v>39</v>
      </c>
      <c r="B40" s="18">
        <v>721</v>
      </c>
      <c r="C40" s="18" t="s">
        <v>30</v>
      </c>
      <c r="D40" s="57"/>
      <c r="E40" s="58" t="s">
        <v>56</v>
      </c>
      <c r="F40" s="58">
        <v>2628</v>
      </c>
      <c r="G40" s="38">
        <v>111</v>
      </c>
      <c r="H40" s="38">
        <v>52.56</v>
      </c>
      <c r="I40" s="38">
        <f t="shared" si="2"/>
        <v>53</v>
      </c>
      <c r="J40" s="14">
        <v>0.9006</v>
      </c>
      <c r="K40" s="64">
        <v>0.9291</v>
      </c>
      <c r="L40" s="65">
        <v>0.9291</v>
      </c>
      <c r="M40" s="29">
        <f>VLOOKUP(B:B,[2]Sheet4!$A$1:$Q$65536,17,0)</f>
        <v>163680</v>
      </c>
      <c r="N40" s="29">
        <f t="shared" si="3"/>
        <v>152075.088</v>
      </c>
    </row>
    <row r="41" customHeight="1" spans="1:14">
      <c r="A41" s="4">
        <v>40</v>
      </c>
      <c r="B41" s="18">
        <v>371</v>
      </c>
      <c r="C41" s="18" t="s">
        <v>30</v>
      </c>
      <c r="D41" s="57"/>
      <c r="E41" s="58" t="s">
        <v>57</v>
      </c>
      <c r="F41" s="58">
        <v>1651</v>
      </c>
      <c r="G41" s="38">
        <v>114</v>
      </c>
      <c r="H41" s="38">
        <v>66.04</v>
      </c>
      <c r="I41" s="38">
        <f t="shared" si="2"/>
        <v>66</v>
      </c>
      <c r="J41" s="10">
        <v>0.816515</v>
      </c>
      <c r="K41" s="64">
        <v>0.8126</v>
      </c>
      <c r="L41" s="65">
        <v>0.816515</v>
      </c>
      <c r="M41" s="29">
        <f>VLOOKUP(B:B,[2]Sheet4!$A$1:$Q$65536,17,0)</f>
        <v>124775</v>
      </c>
      <c r="N41" s="29">
        <f t="shared" si="3"/>
        <v>101880.659125</v>
      </c>
    </row>
    <row r="42" customHeight="1" spans="1:14">
      <c r="A42" s="4">
        <v>41</v>
      </c>
      <c r="B42" s="18">
        <v>343</v>
      </c>
      <c r="C42" s="18" t="s">
        <v>12</v>
      </c>
      <c r="D42" s="57"/>
      <c r="E42" s="58" t="s">
        <v>58</v>
      </c>
      <c r="F42" s="58">
        <v>4303</v>
      </c>
      <c r="G42" s="38">
        <v>190</v>
      </c>
      <c r="H42" s="38">
        <v>172.12</v>
      </c>
      <c r="I42" s="38">
        <f t="shared" si="2"/>
        <v>172</v>
      </c>
      <c r="J42" s="14">
        <v>0.8750315</v>
      </c>
      <c r="K42" s="64">
        <v>0.8949</v>
      </c>
      <c r="L42" s="65">
        <v>0.912798</v>
      </c>
      <c r="M42" s="29">
        <f>VLOOKUP(B:B,[2]Sheet4!$A$1:$Q$65536,17,0)</f>
        <v>535680</v>
      </c>
      <c r="N42" s="29">
        <f t="shared" si="3"/>
        <v>488967.63264</v>
      </c>
    </row>
    <row r="43" customHeight="1" spans="1:14">
      <c r="A43" s="4">
        <v>42</v>
      </c>
      <c r="B43" s="18">
        <v>718</v>
      </c>
      <c r="C43" s="18" t="s">
        <v>22</v>
      </c>
      <c r="D43" s="57"/>
      <c r="E43" s="58" t="s">
        <v>59</v>
      </c>
      <c r="F43" s="58">
        <v>1207</v>
      </c>
      <c r="G43" s="38">
        <v>84</v>
      </c>
      <c r="H43" s="38">
        <v>96.56</v>
      </c>
      <c r="I43" s="38">
        <f t="shared" si="2"/>
        <v>97</v>
      </c>
      <c r="J43" s="66">
        <v>0.750561</v>
      </c>
      <c r="K43" s="64">
        <v>0.6912</v>
      </c>
      <c r="L43" s="65">
        <v>0.750561</v>
      </c>
      <c r="M43" s="29">
        <f>VLOOKUP(B:B,[2]Sheet4!$A$1:$Q$65536,17,0)</f>
        <v>89125</v>
      </c>
      <c r="N43" s="29">
        <f t="shared" si="3"/>
        <v>66893.749125</v>
      </c>
    </row>
    <row r="44" customHeight="1" spans="1:14">
      <c r="A44" s="4">
        <v>43</v>
      </c>
      <c r="B44" s="18">
        <v>571</v>
      </c>
      <c r="C44" s="18" t="s">
        <v>15</v>
      </c>
      <c r="D44" s="57"/>
      <c r="E44" s="58" t="s">
        <v>60</v>
      </c>
      <c r="F44" s="58">
        <v>4911</v>
      </c>
      <c r="G44" s="38">
        <v>202</v>
      </c>
      <c r="H44" s="38">
        <v>196.44</v>
      </c>
      <c r="I44" s="38">
        <f t="shared" si="2"/>
        <v>196</v>
      </c>
      <c r="J44" s="14">
        <v>0.8261085</v>
      </c>
      <c r="K44" s="64">
        <v>0.8337</v>
      </c>
      <c r="L44" s="65">
        <v>0.850374</v>
      </c>
      <c r="M44" s="29">
        <f>VLOOKUP(B:B,[2]Sheet4!$A$1:$Q$65536,17,0)</f>
        <v>468720</v>
      </c>
      <c r="N44" s="29">
        <f t="shared" si="3"/>
        <v>398587.30128</v>
      </c>
    </row>
    <row r="45" customHeight="1" spans="1:14">
      <c r="A45" s="4">
        <v>44</v>
      </c>
      <c r="B45" s="18">
        <v>355</v>
      </c>
      <c r="C45" s="18" t="s">
        <v>22</v>
      </c>
      <c r="D45" s="57"/>
      <c r="E45" s="58" t="s">
        <v>61</v>
      </c>
      <c r="F45" s="58">
        <v>2813</v>
      </c>
      <c r="G45" s="38">
        <v>191</v>
      </c>
      <c r="H45" s="38">
        <v>168.78</v>
      </c>
      <c r="I45" s="38">
        <f t="shared" si="2"/>
        <v>169</v>
      </c>
      <c r="J45" s="66">
        <v>0.732536</v>
      </c>
      <c r="K45" s="64">
        <v>0.7661</v>
      </c>
      <c r="L45" s="65">
        <v>0.789083</v>
      </c>
      <c r="M45" s="29">
        <f>VLOOKUP(B:B,[2]Sheet4!$A$1:$Q$65536,17,0)</f>
        <v>251100</v>
      </c>
      <c r="N45" s="29">
        <f t="shared" si="3"/>
        <v>198138.7413</v>
      </c>
    </row>
    <row r="46" customHeight="1" spans="1:14">
      <c r="A46" s="4">
        <v>45</v>
      </c>
      <c r="B46" s="18">
        <v>515</v>
      </c>
      <c r="C46" s="18" t="s">
        <v>22</v>
      </c>
      <c r="D46" s="57"/>
      <c r="E46" s="58" t="s">
        <v>62</v>
      </c>
      <c r="F46" s="58">
        <v>3264</v>
      </c>
      <c r="G46" s="38">
        <v>227</v>
      </c>
      <c r="H46" s="38">
        <v>195.84</v>
      </c>
      <c r="I46" s="38">
        <f t="shared" si="2"/>
        <v>196</v>
      </c>
      <c r="J46" s="14">
        <v>0.805392</v>
      </c>
      <c r="K46" s="64">
        <v>0.7818</v>
      </c>
      <c r="L46" s="65">
        <v>0.805392</v>
      </c>
      <c r="M46" s="29">
        <f>VLOOKUP(B:B,[2]Sheet4!$A$1:$Q$65536,17,0)</f>
        <v>221650</v>
      </c>
      <c r="N46" s="29">
        <f t="shared" si="3"/>
        <v>178515.1368</v>
      </c>
    </row>
    <row r="47" customHeight="1" spans="1:14">
      <c r="A47" s="4">
        <v>46</v>
      </c>
      <c r="B47" s="18">
        <v>56</v>
      </c>
      <c r="C47" s="18" t="s">
        <v>17</v>
      </c>
      <c r="D47" s="57"/>
      <c r="E47" s="58" t="s">
        <v>63</v>
      </c>
      <c r="F47" s="58">
        <v>1384</v>
      </c>
      <c r="G47" s="38">
        <v>60</v>
      </c>
      <c r="H47" s="38">
        <v>55.36</v>
      </c>
      <c r="I47" s="38">
        <f t="shared" si="2"/>
        <v>55</v>
      </c>
      <c r="J47" s="14">
        <v>0.9039</v>
      </c>
      <c r="K47" s="64">
        <v>0.8535</v>
      </c>
      <c r="L47" s="65">
        <v>0.9039</v>
      </c>
      <c r="M47" s="29">
        <f>VLOOKUP(B:B,[2]Sheet4!$A$1:$Q$65536,17,0)</f>
        <v>121210</v>
      </c>
      <c r="N47" s="29">
        <f t="shared" si="3"/>
        <v>109561.719</v>
      </c>
    </row>
    <row r="48" customHeight="1" spans="1:14">
      <c r="A48" s="4">
        <v>47</v>
      </c>
      <c r="B48" s="18">
        <v>730</v>
      </c>
      <c r="C48" s="18" t="s">
        <v>12</v>
      </c>
      <c r="D48" s="57"/>
      <c r="E48" s="58" t="s">
        <v>64</v>
      </c>
      <c r="F48" s="58">
        <v>4132</v>
      </c>
      <c r="G48" s="38">
        <v>291</v>
      </c>
      <c r="H48" s="38">
        <v>247.92</v>
      </c>
      <c r="I48" s="38">
        <f t="shared" si="2"/>
        <v>248</v>
      </c>
      <c r="J48" s="10">
        <v>0.76055</v>
      </c>
      <c r="K48" s="64">
        <v>0.7507</v>
      </c>
      <c r="L48" s="65">
        <v>0.76055</v>
      </c>
      <c r="M48" s="29">
        <f>VLOOKUP(B:B,[2]Sheet4!$A$1:$Q$65536,17,0)</f>
        <v>323950</v>
      </c>
      <c r="N48" s="29">
        <f t="shared" si="3"/>
        <v>246380.1725</v>
      </c>
    </row>
    <row r="49" customHeight="1" spans="1:14">
      <c r="A49" s="4">
        <v>48</v>
      </c>
      <c r="B49" s="18">
        <v>377</v>
      </c>
      <c r="C49" s="18" t="s">
        <v>15</v>
      </c>
      <c r="D49" s="57"/>
      <c r="E49" s="58" t="s">
        <v>65</v>
      </c>
      <c r="F49" s="58">
        <v>3643</v>
      </c>
      <c r="G49" s="38">
        <v>241</v>
      </c>
      <c r="H49" s="38">
        <v>145.72</v>
      </c>
      <c r="I49" s="38">
        <f t="shared" si="2"/>
        <v>146</v>
      </c>
      <c r="J49" s="10">
        <v>0.81139</v>
      </c>
      <c r="K49" s="64">
        <v>0.8021</v>
      </c>
      <c r="L49" s="65">
        <v>0.81139</v>
      </c>
      <c r="M49" s="29">
        <f>VLOOKUP(B:B,[2]Sheet4!$A$1:$Q$65536,17,0)</f>
        <v>251100</v>
      </c>
      <c r="N49" s="29">
        <f t="shared" si="3"/>
        <v>203740.029</v>
      </c>
    </row>
    <row r="50" customHeight="1" spans="1:14">
      <c r="A50" s="4">
        <v>49</v>
      </c>
      <c r="B50" s="18">
        <v>704</v>
      </c>
      <c r="C50" s="18" t="s">
        <v>17</v>
      </c>
      <c r="D50" s="57"/>
      <c r="E50" s="58" t="s">
        <v>66</v>
      </c>
      <c r="F50" s="58">
        <v>1995</v>
      </c>
      <c r="G50" s="38">
        <v>70</v>
      </c>
      <c r="H50" s="38">
        <v>79.8</v>
      </c>
      <c r="I50" s="38">
        <f t="shared" si="2"/>
        <v>80</v>
      </c>
      <c r="J50" s="14">
        <v>0.9012185</v>
      </c>
      <c r="K50" s="64">
        <v>0.8329</v>
      </c>
      <c r="L50" s="65">
        <v>0.9012185</v>
      </c>
      <c r="M50" s="29">
        <f>VLOOKUP(B:B,[2]Sheet4!$A$1:$Q$65536,17,0)</f>
        <v>170500</v>
      </c>
      <c r="N50" s="29">
        <f t="shared" si="3"/>
        <v>153657.75425</v>
      </c>
    </row>
    <row r="51" customHeight="1" spans="1:14">
      <c r="A51" s="4">
        <v>50</v>
      </c>
      <c r="B51" s="18">
        <v>337</v>
      </c>
      <c r="C51" s="18" t="s">
        <v>22</v>
      </c>
      <c r="D51" s="57"/>
      <c r="E51" s="58" t="s">
        <v>67</v>
      </c>
      <c r="F51" s="58">
        <v>7239</v>
      </c>
      <c r="G51" s="59">
        <v>325</v>
      </c>
      <c r="H51" s="59">
        <v>320</v>
      </c>
      <c r="I51" s="38">
        <f t="shared" si="2"/>
        <v>320</v>
      </c>
      <c r="J51" s="66">
        <v>0.717189</v>
      </c>
      <c r="K51" s="64">
        <v>0.7209</v>
      </c>
      <c r="L51" s="65">
        <v>0.742527</v>
      </c>
      <c r="M51" s="29">
        <f>VLOOKUP(B:B,[2]Sheet4!$A$1:$Q$65536,17,0)</f>
        <v>837000</v>
      </c>
      <c r="N51" s="29">
        <f t="shared" si="3"/>
        <v>621495.099</v>
      </c>
    </row>
    <row r="52" customHeight="1" spans="1:14">
      <c r="A52" s="4">
        <v>51</v>
      </c>
      <c r="B52" s="18">
        <v>581</v>
      </c>
      <c r="C52" s="18" t="s">
        <v>12</v>
      </c>
      <c r="D52" s="57"/>
      <c r="E52" s="58" t="s">
        <v>68</v>
      </c>
      <c r="F52" s="58">
        <v>5112</v>
      </c>
      <c r="G52" s="38">
        <v>354</v>
      </c>
      <c r="H52" s="38">
        <v>306.72</v>
      </c>
      <c r="I52" s="38">
        <f t="shared" si="2"/>
        <v>307</v>
      </c>
      <c r="J52" s="10">
        <v>0.76875</v>
      </c>
      <c r="K52" s="64">
        <v>0.7428</v>
      </c>
      <c r="L52" s="65">
        <v>0.76875</v>
      </c>
      <c r="M52" s="29">
        <f>VLOOKUP(B:B,[2]Sheet4!$A$1:$Q$65536,17,0)</f>
        <v>308016</v>
      </c>
      <c r="N52" s="29">
        <f t="shared" si="3"/>
        <v>236787.3</v>
      </c>
    </row>
    <row r="53" customHeight="1" spans="1:14">
      <c r="A53" s="4">
        <v>52</v>
      </c>
      <c r="B53" s="18">
        <v>587</v>
      </c>
      <c r="C53" s="18" t="s">
        <v>17</v>
      </c>
      <c r="D53" s="57"/>
      <c r="E53" s="58" t="s">
        <v>69</v>
      </c>
      <c r="F53" s="58">
        <v>2149</v>
      </c>
      <c r="G53" s="38">
        <v>84</v>
      </c>
      <c r="H53" s="38">
        <v>85.96</v>
      </c>
      <c r="I53" s="38">
        <f t="shared" si="2"/>
        <v>86</v>
      </c>
      <c r="J53" s="14">
        <v>0.90335</v>
      </c>
      <c r="K53" s="64">
        <v>0.8177</v>
      </c>
      <c r="L53" s="65">
        <v>0.90335</v>
      </c>
      <c r="M53" s="29">
        <f>VLOOKUP(B:B,[2]Sheet4!$A$1:$Q$65536,17,0)</f>
        <v>170500</v>
      </c>
      <c r="N53" s="29">
        <f t="shared" si="3"/>
        <v>154021.175</v>
      </c>
    </row>
    <row r="54" customHeight="1" spans="1:14">
      <c r="A54" s="4">
        <v>53</v>
      </c>
      <c r="B54" s="18">
        <v>706</v>
      </c>
      <c r="C54" s="18" t="s">
        <v>17</v>
      </c>
      <c r="D54" s="57"/>
      <c r="E54" s="58" t="s">
        <v>70</v>
      </c>
      <c r="F54" s="58">
        <v>1692</v>
      </c>
      <c r="G54" s="38">
        <v>65</v>
      </c>
      <c r="H54" s="38">
        <v>101.52</v>
      </c>
      <c r="I54" s="38">
        <f t="shared" si="2"/>
        <v>102</v>
      </c>
      <c r="J54" s="14">
        <v>0.8614305</v>
      </c>
      <c r="K54" s="64">
        <v>0.7773</v>
      </c>
      <c r="L54" s="65">
        <v>0.8614305</v>
      </c>
      <c r="M54" s="29">
        <f>VLOOKUP(B:B,[2]Sheet4!$A$1:$Q$65536,17,0)</f>
        <v>106950</v>
      </c>
      <c r="N54" s="29">
        <f t="shared" si="3"/>
        <v>92129.991975</v>
      </c>
    </row>
    <row r="55" customHeight="1" spans="1:14">
      <c r="A55" s="4">
        <v>54</v>
      </c>
      <c r="B55" s="18">
        <v>308</v>
      </c>
      <c r="C55" s="18" t="s">
        <v>22</v>
      </c>
      <c r="D55" s="57"/>
      <c r="E55" s="58" t="s">
        <v>71</v>
      </c>
      <c r="F55" s="58">
        <v>2863</v>
      </c>
      <c r="G55" s="38">
        <v>257</v>
      </c>
      <c r="H55" s="38">
        <v>229.04</v>
      </c>
      <c r="I55" s="38">
        <f t="shared" si="2"/>
        <v>229</v>
      </c>
      <c r="J55" s="10">
        <v>0.6790635</v>
      </c>
      <c r="K55" s="64">
        <v>0.6759</v>
      </c>
      <c r="L55" s="65">
        <v>0.6790635</v>
      </c>
      <c r="M55" s="29">
        <f>VLOOKUP(B:B,[2]Sheet4!$A$1:$Q$65536,17,0)</f>
        <v>255750</v>
      </c>
      <c r="N55" s="29">
        <f t="shared" si="3"/>
        <v>173670.490125</v>
      </c>
    </row>
    <row r="56" customHeight="1" spans="1:14">
      <c r="A56" s="4">
        <v>55</v>
      </c>
      <c r="B56" s="18">
        <v>539</v>
      </c>
      <c r="C56" s="18" t="s">
        <v>30</v>
      </c>
      <c r="D56" s="57"/>
      <c r="E56" s="58" t="s">
        <v>72</v>
      </c>
      <c r="F56" s="58">
        <v>1783</v>
      </c>
      <c r="G56" s="38">
        <v>71</v>
      </c>
      <c r="H56" s="38">
        <v>71.32</v>
      </c>
      <c r="I56" s="38">
        <f t="shared" si="2"/>
        <v>71</v>
      </c>
      <c r="J56" s="14">
        <v>0.877569</v>
      </c>
      <c r="K56" s="64">
        <v>0.8823</v>
      </c>
      <c r="L56" s="65">
        <v>0.899946</v>
      </c>
      <c r="M56" s="29">
        <f>VLOOKUP(B:B,[2]Sheet4!$A$1:$Q$65536,17,0)</f>
        <v>136400</v>
      </c>
      <c r="N56" s="29">
        <f t="shared" si="3"/>
        <v>122752.6344</v>
      </c>
    </row>
    <row r="57" customHeight="1" spans="1:14">
      <c r="A57" s="4">
        <v>56</v>
      </c>
      <c r="B57" s="18">
        <v>594</v>
      </c>
      <c r="C57" s="18" t="s">
        <v>30</v>
      </c>
      <c r="D57" s="57"/>
      <c r="E57" s="58" t="s">
        <v>73</v>
      </c>
      <c r="F57" s="58">
        <v>1706</v>
      </c>
      <c r="G57" s="38">
        <v>72</v>
      </c>
      <c r="H57" s="38">
        <v>68.24</v>
      </c>
      <c r="I57" s="38">
        <f t="shared" si="2"/>
        <v>68</v>
      </c>
      <c r="J57" s="14">
        <v>0.8537165</v>
      </c>
      <c r="K57" s="64">
        <v>0.8384</v>
      </c>
      <c r="L57" s="65">
        <v>0.8537165</v>
      </c>
      <c r="M57" s="29">
        <f>VLOOKUP(B:B,[2]Sheet4!$A$1:$Q$65536,17,0)</f>
        <v>124775</v>
      </c>
      <c r="N57" s="29">
        <f t="shared" si="3"/>
        <v>106522.4762875</v>
      </c>
    </row>
    <row r="58" customHeight="1" spans="1:14">
      <c r="A58" s="4">
        <v>57</v>
      </c>
      <c r="B58" s="18">
        <v>329</v>
      </c>
      <c r="C58" s="18" t="s">
        <v>17</v>
      </c>
      <c r="D58" s="57"/>
      <c r="E58" s="58" t="s">
        <v>74</v>
      </c>
      <c r="F58" s="58">
        <v>1851</v>
      </c>
      <c r="G58" s="38">
        <v>118</v>
      </c>
      <c r="H58" s="38">
        <v>74.04</v>
      </c>
      <c r="I58" s="38">
        <f t="shared" si="2"/>
        <v>74</v>
      </c>
      <c r="J58" s="14">
        <v>0.8269205</v>
      </c>
      <c r="K58" s="64">
        <v>0.8533</v>
      </c>
      <c r="L58" s="65">
        <v>0.870366</v>
      </c>
      <c r="M58" s="29">
        <f>VLOOKUP(B:B,[2]Sheet4!$A$1:$Q$65536,17,0)</f>
        <v>225060</v>
      </c>
      <c r="N58" s="29">
        <f t="shared" si="3"/>
        <v>195884.57196</v>
      </c>
    </row>
    <row r="59" customHeight="1" spans="1:14">
      <c r="A59" s="4">
        <v>58</v>
      </c>
      <c r="B59" s="18">
        <v>745</v>
      </c>
      <c r="C59" s="18" t="s">
        <v>12</v>
      </c>
      <c r="D59" s="57"/>
      <c r="E59" s="58" t="s">
        <v>75</v>
      </c>
      <c r="F59" s="58">
        <v>2365</v>
      </c>
      <c r="G59" s="38">
        <v>166</v>
      </c>
      <c r="H59" s="38">
        <v>141.9</v>
      </c>
      <c r="I59" s="38">
        <f t="shared" si="2"/>
        <v>142</v>
      </c>
      <c r="J59" s="66">
        <v>0.726459</v>
      </c>
      <c r="K59" s="64">
        <v>0.7816</v>
      </c>
      <c r="L59" s="65">
        <v>0.805048</v>
      </c>
      <c r="M59" s="29">
        <f>VLOOKUP(B:B,[2]Sheet4!$A$1:$Q$65536,17,0)</f>
        <v>163680</v>
      </c>
      <c r="N59" s="29">
        <f t="shared" si="3"/>
        <v>131770.25664</v>
      </c>
    </row>
    <row r="60" customHeight="1" spans="1:14">
      <c r="A60" s="4">
        <v>59</v>
      </c>
      <c r="B60" s="18">
        <v>740</v>
      </c>
      <c r="C60" s="18" t="s">
        <v>15</v>
      </c>
      <c r="D60" s="57"/>
      <c r="E60" s="58" t="s">
        <v>76</v>
      </c>
      <c r="F60" s="58">
        <v>1972</v>
      </c>
      <c r="G60" s="38">
        <v>129</v>
      </c>
      <c r="H60" s="38">
        <v>118.32</v>
      </c>
      <c r="I60" s="38">
        <f t="shared" si="2"/>
        <v>118</v>
      </c>
      <c r="J60" s="10">
        <v>0.7854575</v>
      </c>
      <c r="K60" s="64">
        <v>0.7829</v>
      </c>
      <c r="L60" s="65">
        <v>0.7854575</v>
      </c>
      <c r="M60" s="29">
        <f>VLOOKUP(B:B,[2]Sheet4!$A$1:$Q$65536,17,0)</f>
        <v>117645</v>
      </c>
      <c r="N60" s="29">
        <f t="shared" si="3"/>
        <v>92405.1475875</v>
      </c>
    </row>
    <row r="61" customHeight="1" spans="1:14">
      <c r="A61" s="4">
        <v>60</v>
      </c>
      <c r="B61" s="18">
        <v>367</v>
      </c>
      <c r="C61" s="18" t="s">
        <v>17</v>
      </c>
      <c r="D61" s="57"/>
      <c r="E61" s="58" t="s">
        <v>77</v>
      </c>
      <c r="F61" s="58">
        <v>2392</v>
      </c>
      <c r="G61" s="38">
        <v>108</v>
      </c>
      <c r="H61" s="38">
        <v>95.68</v>
      </c>
      <c r="I61" s="38">
        <f t="shared" si="2"/>
        <v>96</v>
      </c>
      <c r="J61" s="14" t="s">
        <v>78</v>
      </c>
      <c r="K61" s="64">
        <v>0.8799</v>
      </c>
      <c r="L61" s="65" t="s">
        <v>78</v>
      </c>
      <c r="M61" s="29">
        <f>VLOOKUP(B:B,[2]Sheet4!$A$1:$Q$65536,17,0)</f>
        <v>197780</v>
      </c>
      <c r="N61" s="29">
        <f t="shared" si="3"/>
        <v>177467.994</v>
      </c>
    </row>
    <row r="62" customHeight="1" spans="1:14">
      <c r="A62" s="4">
        <v>61</v>
      </c>
      <c r="B62" s="18">
        <v>591</v>
      </c>
      <c r="C62" s="18" t="s">
        <v>30</v>
      </c>
      <c r="D62" s="57"/>
      <c r="E62" s="58" t="s">
        <v>79</v>
      </c>
      <c r="F62" s="58">
        <v>1722</v>
      </c>
      <c r="G62" s="38">
        <v>98</v>
      </c>
      <c r="H62" s="38">
        <v>103.32</v>
      </c>
      <c r="I62" s="38">
        <f t="shared" si="2"/>
        <v>103</v>
      </c>
      <c r="J62" s="10">
        <v>0.7438425</v>
      </c>
      <c r="K62" s="64">
        <v>0.7481</v>
      </c>
      <c r="L62" s="65">
        <v>0.770543</v>
      </c>
      <c r="M62" s="29">
        <f>VLOOKUP(B:B,[2]Sheet4!$A$1:$Q$65536,17,0)</f>
        <v>153450</v>
      </c>
      <c r="N62" s="29">
        <f t="shared" si="3"/>
        <v>118239.82335</v>
      </c>
    </row>
    <row r="63" customHeight="1" spans="1:14">
      <c r="A63" s="4">
        <v>62</v>
      </c>
      <c r="B63" s="18">
        <v>753</v>
      </c>
      <c r="C63" s="18" t="s">
        <v>15</v>
      </c>
      <c r="D63" s="57"/>
      <c r="E63" s="58" t="s">
        <v>80</v>
      </c>
      <c r="F63" s="58">
        <v>1406</v>
      </c>
      <c r="G63" s="38">
        <v>60</v>
      </c>
      <c r="H63" s="38">
        <v>28.12</v>
      </c>
      <c r="I63" s="38">
        <f t="shared" si="2"/>
        <v>28</v>
      </c>
      <c r="J63" s="14">
        <v>0.9097445</v>
      </c>
      <c r="K63" s="64">
        <v>0.9086</v>
      </c>
      <c r="L63" s="65">
        <v>0.9097445</v>
      </c>
      <c r="M63" s="29">
        <f>VLOOKUP(B:B,[2]Sheet4!$A$1:$Q$65536,17,0)</f>
        <v>96255</v>
      </c>
      <c r="N63" s="29">
        <f t="shared" si="3"/>
        <v>87567.4568475</v>
      </c>
    </row>
    <row r="64" customHeight="1" spans="1:14">
      <c r="A64" s="4">
        <v>63</v>
      </c>
      <c r="B64" s="18">
        <v>713</v>
      </c>
      <c r="C64" s="18" t="s">
        <v>17</v>
      </c>
      <c r="D64" s="57"/>
      <c r="E64" s="58" t="s">
        <v>81</v>
      </c>
      <c r="F64" s="58">
        <v>1011</v>
      </c>
      <c r="G64" s="38">
        <v>50</v>
      </c>
      <c r="H64" s="38">
        <v>40.44</v>
      </c>
      <c r="I64" s="38">
        <f t="shared" si="2"/>
        <v>40</v>
      </c>
      <c r="J64" s="14">
        <v>0.9045</v>
      </c>
      <c r="K64" s="64">
        <v>0.8785</v>
      </c>
      <c r="L64" s="65">
        <v>0.9045</v>
      </c>
      <c r="M64" s="29">
        <f>VLOOKUP(B:B,[2]Sheet4!$A$1:$Q$65536,17,0)</f>
        <v>99820</v>
      </c>
      <c r="N64" s="29">
        <f t="shared" si="3"/>
        <v>90287.19</v>
      </c>
    </row>
    <row r="65" customHeight="1" spans="1:14">
      <c r="A65" s="4">
        <v>64</v>
      </c>
      <c r="B65" s="18">
        <v>752</v>
      </c>
      <c r="C65" s="18" t="s">
        <v>12</v>
      </c>
      <c r="D65" s="57"/>
      <c r="E65" s="58" t="s">
        <v>82</v>
      </c>
      <c r="F65" s="58">
        <v>1856</v>
      </c>
      <c r="G65" s="38">
        <v>86</v>
      </c>
      <c r="H65" s="38">
        <v>74.24</v>
      </c>
      <c r="I65" s="38">
        <f t="shared" si="2"/>
        <v>74</v>
      </c>
      <c r="J65" s="14">
        <v>0.83895</v>
      </c>
      <c r="K65" s="64">
        <v>0.8005</v>
      </c>
      <c r="L65" s="65">
        <v>0.83895</v>
      </c>
      <c r="M65" s="29">
        <f>VLOOKUP(B:B,[2]Sheet4!$A$1:$Q$65536,17,0)</f>
        <v>117645</v>
      </c>
      <c r="N65" s="29">
        <f t="shared" si="3"/>
        <v>98698.27275</v>
      </c>
    </row>
    <row r="66" customHeight="1" spans="1:14">
      <c r="A66" s="4">
        <v>65</v>
      </c>
      <c r="B66" s="18">
        <v>707</v>
      </c>
      <c r="C66" s="18" t="s">
        <v>15</v>
      </c>
      <c r="D66" s="57"/>
      <c r="E66" s="58" t="s">
        <v>83</v>
      </c>
      <c r="F66" s="58">
        <v>4383</v>
      </c>
      <c r="G66" s="38">
        <v>289</v>
      </c>
      <c r="H66" s="38">
        <v>262.98</v>
      </c>
      <c r="I66" s="38">
        <f t="shared" si="2"/>
        <v>263</v>
      </c>
      <c r="J66" s="14">
        <v>0.8123045</v>
      </c>
      <c r="K66" s="64">
        <v>0.7917</v>
      </c>
      <c r="L66" s="65">
        <v>0.8123045</v>
      </c>
      <c r="M66" s="29">
        <f>VLOOKUP(B:B,[2]Sheet4!$A$1:$Q$65536,17,0)</f>
        <v>323950</v>
      </c>
      <c r="N66" s="29">
        <f t="shared" si="3"/>
        <v>263146.042775</v>
      </c>
    </row>
    <row r="67" customHeight="1" spans="1:14">
      <c r="A67" s="4">
        <v>66</v>
      </c>
      <c r="B67" s="18">
        <v>716</v>
      </c>
      <c r="C67" s="18" t="s">
        <v>30</v>
      </c>
      <c r="D67" s="57"/>
      <c r="E67" s="58" t="s">
        <v>84</v>
      </c>
      <c r="F67" s="58">
        <v>816</v>
      </c>
      <c r="G67" s="38">
        <v>94</v>
      </c>
      <c r="H67" s="38">
        <v>48.96</v>
      </c>
      <c r="I67" s="38">
        <f t="shared" ref="I67:I110" si="4">ROUND(H67,0)</f>
        <v>49</v>
      </c>
      <c r="J67" s="14">
        <v>0.850782</v>
      </c>
      <c r="K67" s="64">
        <v>0.7811</v>
      </c>
      <c r="L67" s="65">
        <v>0.850782</v>
      </c>
      <c r="M67" s="29">
        <f>VLOOKUP(B:B,[2]Sheet4!$A$1:$Q$65536,17,0)</f>
        <v>132000</v>
      </c>
      <c r="N67" s="29">
        <f t="shared" ref="N67:N108" si="5">M67*L67</f>
        <v>112303.224</v>
      </c>
    </row>
    <row r="68" customHeight="1" spans="1:14">
      <c r="A68" s="4">
        <v>67</v>
      </c>
      <c r="B68" s="18">
        <v>733</v>
      </c>
      <c r="C68" s="18" t="s">
        <v>15</v>
      </c>
      <c r="D68" s="57"/>
      <c r="E68" s="58" t="s">
        <v>85</v>
      </c>
      <c r="F68" s="58">
        <v>2156</v>
      </c>
      <c r="G68" s="38">
        <v>193</v>
      </c>
      <c r="H68" s="38">
        <v>129.36</v>
      </c>
      <c r="I68" s="38">
        <f t="shared" si="4"/>
        <v>129</v>
      </c>
      <c r="J68" s="10">
        <v>0.7</v>
      </c>
      <c r="K68" s="64">
        <v>0.7179</v>
      </c>
      <c r="L68" s="65">
        <v>0.739437</v>
      </c>
      <c r="M68" s="29">
        <f>VLOOKUP(B:B,[2]Sheet4!$A$1:$Q$65536,17,0)</f>
        <v>114080</v>
      </c>
      <c r="N68" s="29">
        <f t="shared" si="5"/>
        <v>84354.97296</v>
      </c>
    </row>
    <row r="69" customHeight="1" spans="1:14">
      <c r="A69" s="4">
        <v>68</v>
      </c>
      <c r="B69" s="18">
        <v>737</v>
      </c>
      <c r="C69" s="18" t="s">
        <v>15</v>
      </c>
      <c r="D69" s="57"/>
      <c r="E69" s="58" t="s">
        <v>86</v>
      </c>
      <c r="F69" s="58">
        <v>3361</v>
      </c>
      <c r="G69" s="38">
        <v>209</v>
      </c>
      <c r="H69" s="38">
        <v>268.88</v>
      </c>
      <c r="I69" s="38">
        <f t="shared" si="4"/>
        <v>269</v>
      </c>
      <c r="J69" s="10">
        <v>0.7448675</v>
      </c>
      <c r="K69" s="64">
        <v>0.681</v>
      </c>
      <c r="L69" s="65">
        <v>0.7448675</v>
      </c>
      <c r="M69" s="29">
        <f>VLOOKUP(B:B,[2]Sheet4!$A$1:$Q$65536,17,0)</f>
        <v>204600</v>
      </c>
      <c r="N69" s="29">
        <f t="shared" si="5"/>
        <v>152399.8905</v>
      </c>
    </row>
    <row r="70" customHeight="1" spans="1:14">
      <c r="A70" s="4">
        <v>69</v>
      </c>
      <c r="B70" s="18">
        <v>578</v>
      </c>
      <c r="C70" s="18" t="s">
        <v>22</v>
      </c>
      <c r="D70" s="57"/>
      <c r="E70" s="58" t="s">
        <v>87</v>
      </c>
      <c r="F70" s="58">
        <v>4783</v>
      </c>
      <c r="G70" s="38">
        <v>310</v>
      </c>
      <c r="H70" s="38">
        <v>191.32</v>
      </c>
      <c r="I70" s="38">
        <f t="shared" si="4"/>
        <v>191</v>
      </c>
      <c r="J70" s="10">
        <v>0.8131325</v>
      </c>
      <c r="K70" s="64">
        <v>0.8057</v>
      </c>
      <c r="L70" s="65">
        <v>0.8131325</v>
      </c>
      <c r="M70" s="29">
        <f>VLOOKUP(B:B,[2]Sheet4!$A$1:$Q$65536,17,0)</f>
        <v>265980</v>
      </c>
      <c r="N70" s="29">
        <f t="shared" si="5"/>
        <v>216276.98235</v>
      </c>
    </row>
    <row r="71" customHeight="1" spans="1:14">
      <c r="A71" s="4">
        <v>70</v>
      </c>
      <c r="B71" s="18">
        <v>585</v>
      </c>
      <c r="C71" s="18" t="s">
        <v>12</v>
      </c>
      <c r="D71" s="57"/>
      <c r="E71" s="58" t="s">
        <v>88</v>
      </c>
      <c r="F71" s="58">
        <v>5074</v>
      </c>
      <c r="G71" s="38">
        <v>297</v>
      </c>
      <c r="H71" s="38">
        <v>304.44</v>
      </c>
      <c r="I71" s="38">
        <f t="shared" si="4"/>
        <v>304</v>
      </c>
      <c r="J71" s="10">
        <v>0.8028825</v>
      </c>
      <c r="K71" s="64">
        <v>0.7882</v>
      </c>
      <c r="L71" s="65">
        <v>0.8028825</v>
      </c>
      <c r="M71" s="29">
        <f>VLOOKUP(B:B,[2]Sheet4!$A$1:$Q$65536,17,0)</f>
        <v>334800</v>
      </c>
      <c r="N71" s="29">
        <f t="shared" si="5"/>
        <v>268805.061</v>
      </c>
    </row>
    <row r="72" customHeight="1" spans="1:14">
      <c r="A72" s="4">
        <v>71</v>
      </c>
      <c r="B72" s="18">
        <v>727</v>
      </c>
      <c r="C72" s="18" t="s">
        <v>12</v>
      </c>
      <c r="D72" s="57"/>
      <c r="E72" s="58" t="s">
        <v>89</v>
      </c>
      <c r="F72" s="58">
        <v>2091</v>
      </c>
      <c r="G72" s="38">
        <v>134</v>
      </c>
      <c r="H72" s="38">
        <v>83.64</v>
      </c>
      <c r="I72" s="38">
        <f t="shared" si="4"/>
        <v>84</v>
      </c>
      <c r="J72" s="14">
        <v>0.8376795</v>
      </c>
      <c r="K72" s="64">
        <v>0.8659</v>
      </c>
      <c r="L72" s="65">
        <v>0.883218</v>
      </c>
      <c r="M72" s="29">
        <f>VLOOKUP(B:B,[2]Sheet4!$A$1:$Q$65536,17,0)</f>
        <v>146630</v>
      </c>
      <c r="N72" s="29">
        <f t="shared" si="5"/>
        <v>129506.25534</v>
      </c>
    </row>
    <row r="73" customHeight="1" spans="1:14">
      <c r="A73" s="4">
        <v>72</v>
      </c>
      <c r="B73" s="18">
        <v>379</v>
      </c>
      <c r="C73" s="18" t="s">
        <v>12</v>
      </c>
      <c r="D73" s="57"/>
      <c r="E73" s="58" t="s">
        <v>90</v>
      </c>
      <c r="F73" s="58">
        <v>3575</v>
      </c>
      <c r="G73" s="38">
        <v>236</v>
      </c>
      <c r="H73" s="38">
        <v>143</v>
      </c>
      <c r="I73" s="38">
        <f t="shared" si="4"/>
        <v>143</v>
      </c>
      <c r="J73" s="10">
        <v>0.8061625</v>
      </c>
      <c r="K73" s="64">
        <v>0.809</v>
      </c>
      <c r="L73" s="65">
        <v>0.82518</v>
      </c>
      <c r="M73" s="29">
        <f>VLOOKUP(B:B,[2]Sheet4!$A$1:$Q$65536,17,0)</f>
        <v>231880</v>
      </c>
      <c r="N73" s="29">
        <f t="shared" si="5"/>
        <v>191342.7384</v>
      </c>
    </row>
    <row r="74" customHeight="1" spans="1:14">
      <c r="A74" s="4">
        <v>73</v>
      </c>
      <c r="B74" s="18">
        <v>549</v>
      </c>
      <c r="C74" s="18" t="s">
        <v>30</v>
      </c>
      <c r="D74" s="57"/>
      <c r="E74" s="58" t="s">
        <v>91</v>
      </c>
      <c r="F74" s="58">
        <v>1875</v>
      </c>
      <c r="G74" s="38">
        <v>72</v>
      </c>
      <c r="H74" s="38">
        <v>75</v>
      </c>
      <c r="I74" s="38">
        <f t="shared" si="4"/>
        <v>75</v>
      </c>
      <c r="J74" s="14" t="s">
        <v>92</v>
      </c>
      <c r="K74" s="64">
        <v>0.8713</v>
      </c>
      <c r="L74" s="65" t="s">
        <v>92</v>
      </c>
      <c r="M74" s="29">
        <f>VLOOKUP(B:B,[2]Sheet4!$A$1:$Q$65536,17,0)</f>
        <v>143220</v>
      </c>
      <c r="N74" s="29">
        <f t="shared" si="5"/>
        <v>128124.612</v>
      </c>
    </row>
    <row r="75" customHeight="1" spans="1:14">
      <c r="A75" s="4">
        <v>74</v>
      </c>
      <c r="B75" s="18">
        <v>720</v>
      </c>
      <c r="C75" s="18" t="s">
        <v>30</v>
      </c>
      <c r="D75" s="57"/>
      <c r="E75" s="58" t="s">
        <v>93</v>
      </c>
      <c r="F75" s="58">
        <v>278</v>
      </c>
      <c r="G75" s="38">
        <v>70</v>
      </c>
      <c r="H75" s="38">
        <v>11.12</v>
      </c>
      <c r="I75" s="38">
        <f t="shared" si="4"/>
        <v>11</v>
      </c>
      <c r="J75" s="14" t="s">
        <v>94</v>
      </c>
      <c r="K75" s="64">
        <v>0.8694</v>
      </c>
      <c r="L75" s="65" t="s">
        <v>94</v>
      </c>
      <c r="M75" s="29">
        <f>VLOOKUP(B:B,[2]Sheet4!$A$1:$Q$65536,17,0)</f>
        <v>124775</v>
      </c>
      <c r="N75" s="29">
        <f t="shared" si="5"/>
        <v>113819.755</v>
      </c>
    </row>
    <row r="76" customHeight="1" spans="1:14">
      <c r="A76" s="4">
        <v>75</v>
      </c>
      <c r="B76" s="18">
        <v>517</v>
      </c>
      <c r="C76" s="18" t="s">
        <v>22</v>
      </c>
      <c r="D76" s="57"/>
      <c r="E76" s="58" t="s">
        <v>95</v>
      </c>
      <c r="F76" s="58">
        <v>7532</v>
      </c>
      <c r="G76" s="59">
        <v>404</v>
      </c>
      <c r="H76" s="59">
        <v>400</v>
      </c>
      <c r="I76" s="38">
        <f t="shared" si="4"/>
        <v>400</v>
      </c>
      <c r="J76" s="10">
        <v>0.6</v>
      </c>
      <c r="K76" s="64">
        <v>0.4583</v>
      </c>
      <c r="L76" s="65">
        <v>0.6</v>
      </c>
      <c r="M76" s="29">
        <f>VLOOKUP(B:B,[2]Sheet4!$A$1:$Q$65536,17,0)</f>
        <v>682000</v>
      </c>
      <c r="N76" s="29">
        <f t="shared" si="5"/>
        <v>409200</v>
      </c>
    </row>
    <row r="77" customHeight="1" spans="1:14">
      <c r="A77" s="4">
        <v>76</v>
      </c>
      <c r="B77" s="18">
        <v>573</v>
      </c>
      <c r="C77" s="18" t="s">
        <v>15</v>
      </c>
      <c r="D77" s="57"/>
      <c r="E77" s="58" t="s">
        <v>96</v>
      </c>
      <c r="F77" s="58">
        <v>2485</v>
      </c>
      <c r="G77" s="38">
        <v>176</v>
      </c>
      <c r="H77" s="38">
        <v>99.4</v>
      </c>
      <c r="I77" s="38">
        <f t="shared" si="4"/>
        <v>99</v>
      </c>
      <c r="J77" s="10">
        <v>0.8002175</v>
      </c>
      <c r="K77" s="64">
        <v>0.8267</v>
      </c>
      <c r="L77" s="65">
        <v>0.843234</v>
      </c>
      <c r="M77" s="29">
        <f>VLOOKUP(B:B,[2]Sheet4!$A$1:$Q$65536,17,0)</f>
        <v>141900</v>
      </c>
      <c r="N77" s="29">
        <f t="shared" si="5"/>
        <v>119654.9046</v>
      </c>
    </row>
    <row r="78" customHeight="1" spans="1:14">
      <c r="A78" s="4">
        <v>77</v>
      </c>
      <c r="B78" s="18">
        <v>738</v>
      </c>
      <c r="C78" s="18" t="s">
        <v>17</v>
      </c>
      <c r="D78" s="57"/>
      <c r="E78" s="58" t="s">
        <v>97</v>
      </c>
      <c r="F78" s="58">
        <v>1617</v>
      </c>
      <c r="G78" s="38">
        <v>63</v>
      </c>
      <c r="H78" s="38">
        <v>32.34</v>
      </c>
      <c r="I78" s="38">
        <f t="shared" si="4"/>
        <v>32</v>
      </c>
      <c r="J78" s="14" t="s">
        <v>98</v>
      </c>
      <c r="K78" s="64">
        <v>0.9236</v>
      </c>
      <c r="L78" s="65" t="s">
        <v>98</v>
      </c>
      <c r="M78" s="29">
        <f>VLOOKUP(B:B,[2]Sheet4!$A$1:$Q$65536,17,0)</f>
        <v>114080</v>
      </c>
      <c r="N78" s="29">
        <f t="shared" si="5"/>
        <v>107805.6</v>
      </c>
    </row>
    <row r="79" customHeight="1" spans="1:14">
      <c r="A79" s="4">
        <v>78</v>
      </c>
      <c r="B79" s="18">
        <v>373</v>
      </c>
      <c r="C79" s="18" t="s">
        <v>22</v>
      </c>
      <c r="D79" s="57"/>
      <c r="E79" s="58" t="s">
        <v>99</v>
      </c>
      <c r="F79" s="58">
        <v>3518</v>
      </c>
      <c r="G79" s="38">
        <v>160</v>
      </c>
      <c r="H79" s="38">
        <v>140.72</v>
      </c>
      <c r="I79" s="38">
        <f t="shared" si="4"/>
        <v>141</v>
      </c>
      <c r="J79" s="14">
        <v>0.833952</v>
      </c>
      <c r="K79" s="64">
        <v>0.8731</v>
      </c>
      <c r="L79" s="65">
        <v>0.890562</v>
      </c>
      <c r="M79" s="29">
        <f>VLOOKUP(B:B,[2]Sheet4!$A$1:$Q$65536,17,0)</f>
        <v>284580</v>
      </c>
      <c r="N79" s="29">
        <f t="shared" si="5"/>
        <v>253436.13396</v>
      </c>
    </row>
    <row r="80" customHeight="1" spans="1:14">
      <c r="A80" s="4">
        <v>79</v>
      </c>
      <c r="B80" s="18">
        <v>101453</v>
      </c>
      <c r="C80" s="18" t="s">
        <v>17</v>
      </c>
      <c r="D80" s="57" t="s">
        <v>100</v>
      </c>
      <c r="E80" s="58" t="s">
        <v>101</v>
      </c>
      <c r="F80" s="58">
        <v>3025</v>
      </c>
      <c r="G80" s="38">
        <v>194</v>
      </c>
      <c r="H80" s="38">
        <v>181.5</v>
      </c>
      <c r="I80" s="38">
        <f t="shared" si="4"/>
        <v>182</v>
      </c>
      <c r="J80" s="10">
        <v>0.723879</v>
      </c>
      <c r="K80" s="64">
        <v>0.7154</v>
      </c>
      <c r="L80" s="65">
        <v>0.723879</v>
      </c>
      <c r="M80" s="29">
        <f>VLOOKUP(B:B,[2]Sheet4!$A$1:$Q$65536,17,0)</f>
        <v>238700</v>
      </c>
      <c r="N80" s="29">
        <f t="shared" si="5"/>
        <v>172789.9173</v>
      </c>
    </row>
    <row r="81" customHeight="1" spans="1:14">
      <c r="A81" s="4">
        <v>80</v>
      </c>
      <c r="B81" s="18">
        <v>385</v>
      </c>
      <c r="C81" s="18" t="s">
        <v>30</v>
      </c>
      <c r="D81" s="57"/>
      <c r="E81" s="58" t="s">
        <v>102</v>
      </c>
      <c r="F81" s="58">
        <v>2322</v>
      </c>
      <c r="G81" s="38">
        <v>74</v>
      </c>
      <c r="H81" s="38">
        <v>92.88</v>
      </c>
      <c r="I81" s="38">
        <f t="shared" si="4"/>
        <v>93</v>
      </c>
      <c r="J81" s="14" t="s">
        <v>92</v>
      </c>
      <c r="K81" s="64">
        <v>0.8934</v>
      </c>
      <c r="L81" s="65" t="s">
        <v>92</v>
      </c>
      <c r="M81" s="29">
        <f>VLOOKUP(B:B,[2]Sheet4!$A$1:$Q$65536,17,0)</f>
        <v>363000</v>
      </c>
      <c r="N81" s="29">
        <f t="shared" si="5"/>
        <v>324739.8</v>
      </c>
    </row>
    <row r="82" customHeight="1" spans="1:14">
      <c r="A82" s="4">
        <v>81</v>
      </c>
      <c r="B82" s="18">
        <v>347</v>
      </c>
      <c r="C82" s="18" t="s">
        <v>12</v>
      </c>
      <c r="D82" s="57"/>
      <c r="E82" s="58" t="s">
        <v>103</v>
      </c>
      <c r="F82" s="58">
        <v>2270</v>
      </c>
      <c r="G82" s="38">
        <v>207</v>
      </c>
      <c r="H82" s="38">
        <v>181.6</v>
      </c>
      <c r="I82" s="38">
        <f t="shared" si="4"/>
        <v>182</v>
      </c>
      <c r="J82" s="10">
        <v>0.6651945</v>
      </c>
      <c r="K82" s="64">
        <v>0.6841</v>
      </c>
      <c r="L82" s="65">
        <v>0.718305</v>
      </c>
      <c r="M82" s="29">
        <f>VLOOKUP(B:B,[2]Sheet4!$A$1:$Q$65536,17,0)</f>
        <v>163680</v>
      </c>
      <c r="N82" s="29">
        <f t="shared" si="5"/>
        <v>117572.1624</v>
      </c>
    </row>
    <row r="83" customHeight="1" spans="1:14">
      <c r="A83" s="4">
        <v>82</v>
      </c>
      <c r="B83" s="18">
        <v>339</v>
      </c>
      <c r="C83" s="18" t="s">
        <v>12</v>
      </c>
      <c r="D83" s="57"/>
      <c r="E83" s="58" t="s">
        <v>104</v>
      </c>
      <c r="F83" s="58">
        <v>1606</v>
      </c>
      <c r="G83" s="38">
        <v>114</v>
      </c>
      <c r="H83" s="38">
        <v>96.36</v>
      </c>
      <c r="I83" s="38">
        <f t="shared" si="4"/>
        <v>96</v>
      </c>
      <c r="J83" s="10">
        <v>0.757475</v>
      </c>
      <c r="K83" s="64">
        <v>0.7243</v>
      </c>
      <c r="L83" s="65">
        <v>0.757475</v>
      </c>
      <c r="M83" s="29">
        <f>VLOOKUP(B:B,[2]Sheet4!$A$1:$Q$65536,17,0)</f>
        <v>136400</v>
      </c>
      <c r="N83" s="29">
        <f t="shared" si="5"/>
        <v>103319.59</v>
      </c>
    </row>
    <row r="84" customHeight="1" spans="1:14">
      <c r="A84" s="4">
        <v>83</v>
      </c>
      <c r="B84" s="18">
        <v>511</v>
      </c>
      <c r="C84" s="18" t="s">
        <v>22</v>
      </c>
      <c r="D84" s="57"/>
      <c r="E84" s="58" t="s">
        <v>105</v>
      </c>
      <c r="F84" s="58">
        <v>3326</v>
      </c>
      <c r="G84" s="38">
        <v>214</v>
      </c>
      <c r="H84" s="38">
        <v>199.56</v>
      </c>
      <c r="I84" s="38">
        <f t="shared" si="4"/>
        <v>200</v>
      </c>
      <c r="J84" s="10">
        <v>0.80565</v>
      </c>
      <c r="K84" s="64">
        <v>0.7857</v>
      </c>
      <c r="L84" s="65">
        <v>0.80565</v>
      </c>
      <c r="M84" s="29">
        <f>VLOOKUP(B:B,[2]Sheet4!$A$1:$Q$65536,17,0)</f>
        <v>204600</v>
      </c>
      <c r="N84" s="29">
        <f t="shared" si="5"/>
        <v>164835.99</v>
      </c>
    </row>
    <row r="85" customHeight="1" spans="1:14">
      <c r="A85" s="4">
        <v>84</v>
      </c>
      <c r="B85" s="18">
        <v>311</v>
      </c>
      <c r="C85" s="18" t="s">
        <v>12</v>
      </c>
      <c r="D85" s="57"/>
      <c r="E85" s="58" t="s">
        <v>106</v>
      </c>
      <c r="F85" s="58">
        <v>1142</v>
      </c>
      <c r="G85" s="38">
        <v>115</v>
      </c>
      <c r="H85" s="38">
        <v>68.52</v>
      </c>
      <c r="I85" s="38">
        <f t="shared" si="4"/>
        <v>69</v>
      </c>
      <c r="J85" s="10">
        <v>0.7555275</v>
      </c>
      <c r="K85" s="64">
        <v>0.7716</v>
      </c>
      <c r="L85" s="65">
        <v>0.794748</v>
      </c>
      <c r="M85" s="29">
        <f>VLOOKUP(B:B,[2]Sheet4!$A$1:$Q$65536,17,0)</f>
        <v>204600</v>
      </c>
      <c r="N85" s="29">
        <f t="shared" si="5"/>
        <v>162605.4408</v>
      </c>
    </row>
    <row r="86" s="29" customFormat="1" customHeight="1" spans="1:14">
      <c r="A86" s="4">
        <v>85</v>
      </c>
      <c r="B86" s="18">
        <v>102565</v>
      </c>
      <c r="C86" s="18" t="s">
        <v>12</v>
      </c>
      <c r="D86" s="57" t="s">
        <v>107</v>
      </c>
      <c r="E86" s="58" t="s">
        <v>108</v>
      </c>
      <c r="F86" s="58">
        <v>3661</v>
      </c>
      <c r="G86" s="59">
        <v>340</v>
      </c>
      <c r="H86" s="59">
        <v>330</v>
      </c>
      <c r="I86" s="38">
        <f t="shared" si="4"/>
        <v>330</v>
      </c>
      <c r="J86" s="10">
        <v>0.6</v>
      </c>
      <c r="K86" s="64">
        <v>0.6782</v>
      </c>
      <c r="L86" s="65">
        <v>0.71211</v>
      </c>
      <c r="M86" s="29">
        <f>VLOOKUP(B:B,[2]Sheet4!$A$1:$Q$65536,17,0)</f>
        <v>177320</v>
      </c>
      <c r="N86" s="29">
        <f t="shared" si="5"/>
        <v>126271.3452</v>
      </c>
    </row>
    <row r="87" s="29" customFormat="1" customHeight="1" spans="1:14">
      <c r="A87" s="4">
        <v>86</v>
      </c>
      <c r="B87" s="18">
        <v>102564</v>
      </c>
      <c r="C87" s="18" t="s">
        <v>30</v>
      </c>
      <c r="D87" s="57" t="s">
        <v>109</v>
      </c>
      <c r="E87" s="58" t="s">
        <v>110</v>
      </c>
      <c r="F87" s="58">
        <v>1966</v>
      </c>
      <c r="G87" s="38">
        <v>112</v>
      </c>
      <c r="H87" s="38">
        <v>78.64</v>
      </c>
      <c r="I87" s="38">
        <f t="shared" si="4"/>
        <v>79</v>
      </c>
      <c r="J87" s="10">
        <v>0.81262</v>
      </c>
      <c r="K87" s="64">
        <v>0.8004</v>
      </c>
      <c r="L87" s="65">
        <v>0.81262</v>
      </c>
      <c r="M87" s="29">
        <f>VLOOKUP(B:B,[2]Sheet4!$A$1:$Q$65536,17,0)</f>
        <v>106950</v>
      </c>
      <c r="N87" s="29">
        <f t="shared" si="5"/>
        <v>86909.709</v>
      </c>
    </row>
    <row r="88" s="29" customFormat="1" customHeight="1" spans="1:14">
      <c r="A88" s="4">
        <v>87</v>
      </c>
      <c r="B88" s="18">
        <v>103198</v>
      </c>
      <c r="C88" s="18" t="s">
        <v>12</v>
      </c>
      <c r="D88" s="57" t="s">
        <v>111</v>
      </c>
      <c r="E88" s="58" t="s">
        <v>112</v>
      </c>
      <c r="F88" s="58">
        <v>3602</v>
      </c>
      <c r="G88" s="38">
        <v>223</v>
      </c>
      <c r="H88" s="38">
        <v>144.08</v>
      </c>
      <c r="I88" s="38">
        <f t="shared" si="4"/>
        <v>144</v>
      </c>
      <c r="J88" s="14">
        <v>0.795804</v>
      </c>
      <c r="K88" s="51">
        <v>0.81</v>
      </c>
      <c r="L88" s="65">
        <v>0.8262</v>
      </c>
      <c r="M88" s="29">
        <f>VLOOKUP(B:B,[2]Sheet4!$A$1:$Q$65536,17,0)</f>
        <v>190960</v>
      </c>
      <c r="N88" s="29">
        <f t="shared" si="5"/>
        <v>157771.152</v>
      </c>
    </row>
    <row r="89" s="29" customFormat="1" customHeight="1" spans="1:14">
      <c r="A89" s="4">
        <v>88</v>
      </c>
      <c r="B89" s="18">
        <v>102935</v>
      </c>
      <c r="C89" s="18" t="s">
        <v>22</v>
      </c>
      <c r="D89" s="57" t="s">
        <v>111</v>
      </c>
      <c r="E89" s="58" t="s">
        <v>113</v>
      </c>
      <c r="F89" s="58">
        <v>2636</v>
      </c>
      <c r="G89" s="38">
        <v>172</v>
      </c>
      <c r="H89" s="38">
        <v>158.16</v>
      </c>
      <c r="I89" s="38">
        <f t="shared" si="4"/>
        <v>158</v>
      </c>
      <c r="J89" s="66">
        <v>0.760655</v>
      </c>
      <c r="K89" s="64">
        <v>0.7023</v>
      </c>
      <c r="L89" s="65">
        <v>0.760655</v>
      </c>
      <c r="M89" s="29">
        <f>VLOOKUP(B:B,[2]Sheet4!$A$1:$Q$65536,17,0)</f>
        <v>153450</v>
      </c>
      <c r="N89" s="29">
        <f t="shared" si="5"/>
        <v>116722.50975</v>
      </c>
    </row>
    <row r="90" customHeight="1" spans="1:14">
      <c r="A90" s="4">
        <v>89</v>
      </c>
      <c r="B90" s="18">
        <v>102479</v>
      </c>
      <c r="C90" s="18" t="s">
        <v>22</v>
      </c>
      <c r="D90" s="57" t="s">
        <v>114</v>
      </c>
      <c r="E90" s="58" t="s">
        <v>115</v>
      </c>
      <c r="F90" s="58">
        <v>2814</v>
      </c>
      <c r="G90" s="38">
        <v>182</v>
      </c>
      <c r="H90" s="38">
        <v>168.84</v>
      </c>
      <c r="I90" s="38">
        <f t="shared" si="4"/>
        <v>169</v>
      </c>
      <c r="J90" s="14">
        <v>0.787848</v>
      </c>
      <c r="K90" s="64">
        <v>0.7952</v>
      </c>
      <c r="L90" s="65">
        <v>0.819056</v>
      </c>
      <c r="M90" s="29">
        <f>VLOOKUP(B:B,[2]Sheet4!$A$1:$Q$65536,17,0)</f>
        <v>136400</v>
      </c>
      <c r="N90" s="29">
        <f t="shared" si="5"/>
        <v>111719.2384</v>
      </c>
    </row>
    <row r="91" s="29" customFormat="1" customHeight="1" spans="1:14">
      <c r="A91" s="4">
        <v>90</v>
      </c>
      <c r="B91" s="18">
        <v>102934</v>
      </c>
      <c r="C91" s="18" t="s">
        <v>12</v>
      </c>
      <c r="D91" s="57" t="s">
        <v>116</v>
      </c>
      <c r="E91" s="58" t="s">
        <v>117</v>
      </c>
      <c r="F91" s="58">
        <v>4305</v>
      </c>
      <c r="G91" s="38">
        <v>298</v>
      </c>
      <c r="H91" s="38">
        <v>258.3</v>
      </c>
      <c r="I91" s="38">
        <f t="shared" si="4"/>
        <v>258</v>
      </c>
      <c r="J91" s="14">
        <v>0.787134</v>
      </c>
      <c r="K91" s="64">
        <v>0.7856</v>
      </c>
      <c r="L91" s="65">
        <v>0.787134</v>
      </c>
      <c r="M91" s="29">
        <f>VLOOKUP(B:B,[2]Sheet4!$A$1:$Q$65536,17,0)</f>
        <v>272800</v>
      </c>
      <c r="N91" s="29">
        <f t="shared" si="5"/>
        <v>214730.1552</v>
      </c>
    </row>
    <row r="92" customHeight="1" spans="1:14">
      <c r="A92" s="4">
        <v>91</v>
      </c>
      <c r="B92" s="18">
        <v>102567</v>
      </c>
      <c r="C92" s="18" t="s">
        <v>30</v>
      </c>
      <c r="D92" s="57" t="s">
        <v>118</v>
      </c>
      <c r="E92" s="58" t="s">
        <v>119</v>
      </c>
      <c r="F92" s="58">
        <v>1522</v>
      </c>
      <c r="G92" s="38">
        <v>70</v>
      </c>
      <c r="H92" s="38">
        <v>60.88</v>
      </c>
      <c r="I92" s="38">
        <f t="shared" si="4"/>
        <v>61</v>
      </c>
      <c r="J92" s="14">
        <v>0.833034</v>
      </c>
      <c r="K92" s="64">
        <v>0.8507</v>
      </c>
      <c r="L92" s="65">
        <v>0.867714</v>
      </c>
      <c r="M92" s="29">
        <f>VLOOKUP(B:B,[2]Sheet4!$A$1:$Q$65536,17,0)</f>
        <v>99820</v>
      </c>
      <c r="N92" s="29">
        <f t="shared" si="5"/>
        <v>86615.21148</v>
      </c>
    </row>
    <row r="93" s="30" customFormat="1" customHeight="1" spans="1:14">
      <c r="A93" s="4">
        <v>92</v>
      </c>
      <c r="B93" s="18">
        <v>102478</v>
      </c>
      <c r="C93" s="18" t="s">
        <v>22</v>
      </c>
      <c r="D93" s="57" t="s">
        <v>120</v>
      </c>
      <c r="E93" s="58" t="s">
        <v>121</v>
      </c>
      <c r="F93" s="58">
        <v>1388</v>
      </c>
      <c r="G93" s="38">
        <v>92</v>
      </c>
      <c r="H93" s="38">
        <v>55.52</v>
      </c>
      <c r="I93" s="38">
        <f t="shared" si="4"/>
        <v>56</v>
      </c>
      <c r="J93" s="14">
        <v>0.812609</v>
      </c>
      <c r="K93" s="64">
        <v>0.8139</v>
      </c>
      <c r="L93" s="65">
        <v>0.830178</v>
      </c>
      <c r="M93" s="29">
        <f>VLOOKUP(B:B,[2]Sheet4!$A$1:$Q$65536,17,0)</f>
        <v>85560</v>
      </c>
      <c r="N93" s="29">
        <f t="shared" si="5"/>
        <v>71030.02968</v>
      </c>
    </row>
    <row r="94" customHeight="1" spans="1:14">
      <c r="A94" s="4">
        <v>93</v>
      </c>
      <c r="B94" s="18">
        <v>103199</v>
      </c>
      <c r="C94" s="18" t="s">
        <v>12</v>
      </c>
      <c r="D94" s="57" t="s">
        <v>122</v>
      </c>
      <c r="E94" s="58" t="s">
        <v>123</v>
      </c>
      <c r="F94" s="58">
        <v>3360</v>
      </c>
      <c r="G94" s="38">
        <v>256</v>
      </c>
      <c r="H94" s="38">
        <v>268.8</v>
      </c>
      <c r="I94" s="38">
        <f t="shared" si="4"/>
        <v>269</v>
      </c>
      <c r="J94" s="10">
        <v>0.7119765</v>
      </c>
      <c r="K94" s="64">
        <v>0.6128</v>
      </c>
      <c r="L94" s="65">
        <v>0.7119765</v>
      </c>
      <c r="M94" s="29">
        <f>VLOOKUP(B:B,[2]Sheet4!$A$1:$Q$65536,17,0)</f>
        <v>170500</v>
      </c>
      <c r="N94" s="29">
        <f t="shared" si="5"/>
        <v>121391.99325</v>
      </c>
    </row>
    <row r="95" customHeight="1" spans="1:14">
      <c r="A95" s="4">
        <v>94</v>
      </c>
      <c r="B95" s="18">
        <v>103639</v>
      </c>
      <c r="C95" s="18" t="s">
        <v>15</v>
      </c>
      <c r="D95" s="57" t="s">
        <v>124</v>
      </c>
      <c r="E95" s="58" t="s">
        <v>125</v>
      </c>
      <c r="F95" s="58">
        <v>3641</v>
      </c>
      <c r="G95" s="38">
        <v>288</v>
      </c>
      <c r="H95" s="38">
        <v>291.28</v>
      </c>
      <c r="I95" s="38">
        <f t="shared" si="4"/>
        <v>291</v>
      </c>
      <c r="J95" s="66">
        <v>0.659818</v>
      </c>
      <c r="K95" s="64">
        <v>0.6755</v>
      </c>
      <c r="L95" s="65">
        <v>0.709275</v>
      </c>
      <c r="M95" s="29">
        <f>VLOOKUP(B:B,[2]Sheet4!$A$1:$Q$65536,17,0)</f>
        <v>197780</v>
      </c>
      <c r="N95" s="29">
        <f t="shared" si="5"/>
        <v>140280.4095</v>
      </c>
    </row>
    <row r="96" customHeight="1" spans="1:14">
      <c r="A96" s="4">
        <v>95</v>
      </c>
      <c r="B96" s="43">
        <v>104428</v>
      </c>
      <c r="C96" s="18" t="s">
        <v>17</v>
      </c>
      <c r="D96" s="57" t="s">
        <v>126</v>
      </c>
      <c r="E96" s="58" t="s">
        <v>127</v>
      </c>
      <c r="F96" s="58">
        <v>1944</v>
      </c>
      <c r="G96" s="38">
        <v>124</v>
      </c>
      <c r="H96" s="38">
        <v>116.64</v>
      </c>
      <c r="I96" s="38">
        <f t="shared" si="4"/>
        <v>117</v>
      </c>
      <c r="J96" s="10">
        <v>0.738</v>
      </c>
      <c r="K96" s="64">
        <v>0.7151</v>
      </c>
      <c r="L96" s="65">
        <v>0.738</v>
      </c>
      <c r="M96" s="29">
        <f>VLOOKUP(B:B,[2]Sheet4!$A$1:$Q$65536,17,0)</f>
        <v>106950</v>
      </c>
      <c r="N96" s="29">
        <f t="shared" si="5"/>
        <v>78929.1</v>
      </c>
    </row>
    <row r="97" customHeight="1" spans="1:14">
      <c r="A97" s="4">
        <v>98</v>
      </c>
      <c r="B97" s="43">
        <v>104533</v>
      </c>
      <c r="C97" s="18" t="s">
        <v>30</v>
      </c>
      <c r="D97" s="57" t="s">
        <v>128</v>
      </c>
      <c r="E97" s="58" t="s">
        <v>129</v>
      </c>
      <c r="F97" s="58">
        <v>1715</v>
      </c>
      <c r="G97" s="38">
        <v>71</v>
      </c>
      <c r="H97" s="38">
        <v>68.6</v>
      </c>
      <c r="I97" s="38">
        <f t="shared" si="4"/>
        <v>69</v>
      </c>
      <c r="J97" s="14">
        <v>0.8784825</v>
      </c>
      <c r="K97" s="64">
        <v>0.8835</v>
      </c>
      <c r="L97" s="65">
        <v>0.90117</v>
      </c>
      <c r="M97" s="29">
        <f>VLOOKUP(B:B,[2]Sheet4!$A$1:$Q$65536,17,0)</f>
        <v>99820</v>
      </c>
      <c r="N97" s="29">
        <f t="shared" si="5"/>
        <v>89954.7894</v>
      </c>
    </row>
    <row r="98" customHeight="1" spans="1:14">
      <c r="A98" s="4">
        <v>99</v>
      </c>
      <c r="B98" s="43">
        <v>104838</v>
      </c>
      <c r="C98" s="18" t="s">
        <v>17</v>
      </c>
      <c r="D98" s="57" t="s">
        <v>130</v>
      </c>
      <c r="E98" s="67" t="s">
        <v>131</v>
      </c>
      <c r="F98" s="58">
        <v>1487</v>
      </c>
      <c r="G98" s="38"/>
      <c r="H98" s="38">
        <v>89.22</v>
      </c>
      <c r="I98" s="38">
        <f t="shared" si="4"/>
        <v>89</v>
      </c>
      <c r="J98" s="14">
        <v>0.840072</v>
      </c>
      <c r="K98" s="64">
        <v>0.778</v>
      </c>
      <c r="L98" s="65">
        <v>0.840072</v>
      </c>
      <c r="M98" s="29">
        <f>VLOOKUP(B:B,[2]Sheet4!$A$1:$Q$65536,17,0)</f>
        <v>78430</v>
      </c>
      <c r="N98" s="29">
        <f t="shared" si="5"/>
        <v>65886.84696</v>
      </c>
    </row>
    <row r="99" customHeight="1" spans="1:14">
      <c r="A99" s="4">
        <v>100</v>
      </c>
      <c r="B99" s="43">
        <v>105267</v>
      </c>
      <c r="C99" s="18" t="s">
        <v>12</v>
      </c>
      <c r="D99" s="68" t="s">
        <v>132</v>
      </c>
      <c r="E99" s="67" t="s">
        <v>133</v>
      </c>
      <c r="F99" s="58">
        <v>2142</v>
      </c>
      <c r="G99" s="38"/>
      <c r="H99" s="38">
        <v>128.52</v>
      </c>
      <c r="I99" s="38">
        <f t="shared" si="4"/>
        <v>129</v>
      </c>
      <c r="J99" s="10">
        <v>0.721395</v>
      </c>
      <c r="K99" s="64">
        <v>0.7345</v>
      </c>
      <c r="L99" s="65">
        <v>0.756535</v>
      </c>
      <c r="M99" s="29">
        <f>VLOOKUP(B:B,[2]Sheet4!$A$1:$Q$65536,17,0)</f>
        <v>135470</v>
      </c>
      <c r="N99" s="29">
        <f t="shared" si="5"/>
        <v>102487.79645</v>
      </c>
    </row>
    <row r="100" customHeight="1" spans="1:14">
      <c r="A100" s="4">
        <v>96</v>
      </c>
      <c r="B100" s="43">
        <v>104429</v>
      </c>
      <c r="C100" s="18" t="str">
        <f>VLOOKUP(B:B,[1]查询时间段分门店销售汇总!$D$1:$H$65536,5,0)</f>
        <v>西北片区</v>
      </c>
      <c r="D100" s="57" t="s">
        <v>134</v>
      </c>
      <c r="E100" s="67" t="s">
        <v>135</v>
      </c>
      <c r="F100" s="58">
        <v>1443</v>
      </c>
      <c r="G100" s="38"/>
      <c r="H100" s="38">
        <v>115.44</v>
      </c>
      <c r="I100" s="38">
        <f t="shared" si="4"/>
        <v>115</v>
      </c>
      <c r="J100" s="10">
        <v>0.6</v>
      </c>
      <c r="K100" s="64">
        <v>0.6299</v>
      </c>
      <c r="L100" s="65">
        <v>0.661395</v>
      </c>
      <c r="M100" s="29">
        <f>VLOOKUP(B:B,[2]Sheet4!$A$1:$Q$65536,17,0)</f>
        <v>117645</v>
      </c>
      <c r="N100" s="29">
        <f t="shared" si="5"/>
        <v>77809.814775</v>
      </c>
    </row>
    <row r="101" customHeight="1" spans="1:14">
      <c r="A101" s="4">
        <v>97</v>
      </c>
      <c r="B101" s="43">
        <v>104430</v>
      </c>
      <c r="C101" s="18" t="str">
        <f>VLOOKUP(B:B,[1]查询时间段分门店销售汇总!$D$1:$H$65536,5,0)</f>
        <v>东南片区</v>
      </c>
      <c r="D101" s="57" t="s">
        <v>136</v>
      </c>
      <c r="E101" s="67" t="s">
        <v>137</v>
      </c>
      <c r="F101" s="58">
        <v>1567</v>
      </c>
      <c r="G101" s="38"/>
      <c r="H101" s="38">
        <v>62.68</v>
      </c>
      <c r="I101" s="38">
        <f t="shared" si="4"/>
        <v>63</v>
      </c>
      <c r="J101" s="14">
        <v>0.886482</v>
      </c>
      <c r="K101" s="64">
        <v>0.895</v>
      </c>
      <c r="L101" s="65">
        <v>0.9129</v>
      </c>
      <c r="M101" s="29">
        <f>VLOOKUP(B:B,[2]Sheet4!$A$1:$Q$65536,17,0)</f>
        <v>99820</v>
      </c>
      <c r="N101" s="29">
        <f t="shared" si="5"/>
        <v>91125.678</v>
      </c>
    </row>
    <row r="102" customHeight="1" spans="1:14">
      <c r="A102" s="4">
        <v>101</v>
      </c>
      <c r="B102" s="43">
        <v>105396</v>
      </c>
      <c r="C102" s="18" t="s">
        <v>15</v>
      </c>
      <c r="D102" s="68" t="s">
        <v>138</v>
      </c>
      <c r="E102" s="67" t="s">
        <v>139</v>
      </c>
      <c r="F102" s="58">
        <v>1449</v>
      </c>
      <c r="G102" s="38"/>
      <c r="H102" s="38">
        <v>144.9</v>
      </c>
      <c r="I102" s="38">
        <f t="shared" si="4"/>
        <v>145</v>
      </c>
      <c r="J102" s="14">
        <v>0.61</v>
      </c>
      <c r="K102" s="64">
        <v>0.5269</v>
      </c>
      <c r="L102" s="65">
        <v>0.61</v>
      </c>
      <c r="M102" s="29">
        <f>VLOOKUP(B:B,[2]Sheet4!$A$1:$Q$65536,17,0)</f>
        <v>75900</v>
      </c>
      <c r="N102" s="29">
        <f t="shared" si="5"/>
        <v>46299</v>
      </c>
    </row>
    <row r="103" customHeight="1" spans="1:14">
      <c r="A103" s="4">
        <v>102</v>
      </c>
      <c r="B103" s="16">
        <v>105910</v>
      </c>
      <c r="C103" s="18" t="s">
        <v>15</v>
      </c>
      <c r="D103" s="68"/>
      <c r="E103" s="69" t="s">
        <v>140</v>
      </c>
      <c r="F103" s="58">
        <v>1205</v>
      </c>
      <c r="G103" s="38"/>
      <c r="H103" s="38">
        <v>120.5</v>
      </c>
      <c r="I103" s="38">
        <f t="shared" si="4"/>
        <v>121</v>
      </c>
      <c r="J103" s="66">
        <v>0.546312</v>
      </c>
      <c r="K103" s="64">
        <v>0.5454</v>
      </c>
      <c r="L103" s="65">
        <v>0.546312</v>
      </c>
      <c r="M103" s="29">
        <f>VLOOKUP(B:B,[2]Sheet4!$A$1:$Q$65536,17,0)</f>
        <v>78430</v>
      </c>
      <c r="N103" s="29">
        <f t="shared" si="5"/>
        <v>42847.25016</v>
      </c>
    </row>
    <row r="104" customHeight="1" spans="1:14">
      <c r="A104" s="4">
        <v>103</v>
      </c>
      <c r="B104" s="16">
        <v>105751</v>
      </c>
      <c r="C104" s="18" t="s">
        <v>15</v>
      </c>
      <c r="D104" s="68"/>
      <c r="E104" s="69" t="s">
        <v>141</v>
      </c>
      <c r="F104" s="58">
        <v>2340</v>
      </c>
      <c r="G104" s="38"/>
      <c r="H104" s="38">
        <v>187.2</v>
      </c>
      <c r="I104" s="38">
        <f t="shared" si="4"/>
        <v>187</v>
      </c>
      <c r="J104" s="14">
        <v>0.61</v>
      </c>
      <c r="K104" s="64">
        <v>0.6261</v>
      </c>
      <c r="L104" s="65">
        <v>0.657405</v>
      </c>
      <c r="M104" s="29">
        <f>VLOOKUP(B:B,[2]Sheet4!$A$1:$Q$65536,17,0)</f>
        <v>117300</v>
      </c>
      <c r="N104" s="29">
        <f t="shared" si="5"/>
        <v>77113.6065</v>
      </c>
    </row>
    <row r="105" customHeight="1" spans="1:14">
      <c r="A105" s="4">
        <v>104</v>
      </c>
      <c r="B105" s="43">
        <v>106066</v>
      </c>
      <c r="C105" s="18" t="s">
        <v>54</v>
      </c>
      <c r="D105" s="68"/>
      <c r="E105" s="67" t="s">
        <v>142</v>
      </c>
      <c r="F105" s="58">
        <v>3115</v>
      </c>
      <c r="G105" s="38"/>
      <c r="H105" s="38">
        <v>373.8</v>
      </c>
      <c r="I105" s="38">
        <f t="shared" si="4"/>
        <v>374</v>
      </c>
      <c r="J105" s="10">
        <v>0.5</v>
      </c>
      <c r="K105" s="64">
        <v>0.4001</v>
      </c>
      <c r="L105" s="65">
        <v>0.5</v>
      </c>
      <c r="M105" s="29">
        <f>VLOOKUP(B:B,[2]Sheet4!$A$1:$Q$65536,17,0)</f>
        <v>136400</v>
      </c>
      <c r="N105" s="29">
        <f t="shared" si="5"/>
        <v>68200</v>
      </c>
    </row>
    <row r="106" customHeight="1" spans="1:14">
      <c r="A106" s="4">
        <v>105</v>
      </c>
      <c r="B106" s="16">
        <v>106569</v>
      </c>
      <c r="C106" s="16" t="s">
        <v>12</v>
      </c>
      <c r="D106" s="16"/>
      <c r="E106" s="46" t="s">
        <v>143</v>
      </c>
      <c r="F106" s="58">
        <v>1270</v>
      </c>
      <c r="G106" s="38"/>
      <c r="H106" s="38">
        <v>76.2</v>
      </c>
      <c r="I106" s="38">
        <f t="shared" si="4"/>
        <v>76</v>
      </c>
      <c r="J106" s="10">
        <v>0.5</v>
      </c>
      <c r="K106" s="64">
        <v>0.7304</v>
      </c>
      <c r="L106" s="65">
        <v>0.752312</v>
      </c>
      <c r="M106" s="29">
        <f>VLOOKUP(B:B,[2]Sheet4!$A$1:$Q$65536,17,0)</f>
        <v>96600</v>
      </c>
      <c r="N106" s="29">
        <f t="shared" si="5"/>
        <v>72673.3392</v>
      </c>
    </row>
    <row r="107" customHeight="1" spans="1:14">
      <c r="A107" s="4">
        <v>106</v>
      </c>
      <c r="B107" s="16">
        <v>106485</v>
      </c>
      <c r="C107" s="16" t="s">
        <v>15</v>
      </c>
      <c r="D107" s="16"/>
      <c r="E107" s="46" t="s">
        <v>144</v>
      </c>
      <c r="F107" s="58">
        <v>925</v>
      </c>
      <c r="G107" s="38"/>
      <c r="H107" s="38">
        <v>111</v>
      </c>
      <c r="I107" s="38">
        <f t="shared" si="4"/>
        <v>111</v>
      </c>
      <c r="J107" s="10">
        <v>0.5</v>
      </c>
      <c r="K107" s="64">
        <v>0.4391</v>
      </c>
      <c r="L107" s="65">
        <v>0.5</v>
      </c>
      <c r="M107" s="29">
        <f>VLOOKUP(B:B,[2]Sheet4!$A$1:$Q$65536,17,0)</f>
        <v>78430</v>
      </c>
      <c r="N107" s="29">
        <f t="shared" si="5"/>
        <v>39215</v>
      </c>
    </row>
    <row r="108" customHeight="1" spans="1:14">
      <c r="A108" s="4">
        <v>107</v>
      </c>
      <c r="B108" s="16">
        <v>106399</v>
      </c>
      <c r="C108" s="16" t="s">
        <v>12</v>
      </c>
      <c r="D108" s="16"/>
      <c r="E108" s="46" t="s">
        <v>145</v>
      </c>
      <c r="F108" s="58">
        <v>1543</v>
      </c>
      <c r="G108" s="38"/>
      <c r="H108" s="38">
        <v>123.44</v>
      </c>
      <c r="I108" s="38">
        <f t="shared" si="4"/>
        <v>123</v>
      </c>
      <c r="J108" s="10" t="s">
        <v>146</v>
      </c>
      <c r="K108" s="64">
        <v>0.6292</v>
      </c>
      <c r="L108" s="65" t="s">
        <v>146</v>
      </c>
      <c r="M108" s="29">
        <f>VLOOKUP(B:B,[2]Sheet4!$A$1:$Q$65536,17,0)</f>
        <v>78430</v>
      </c>
      <c r="N108" s="29">
        <f t="shared" si="5"/>
        <v>54430.42</v>
      </c>
    </row>
    <row r="109" customHeight="1" spans="1:12">
      <c r="A109" s="4">
        <v>108</v>
      </c>
      <c r="B109" s="16">
        <v>106568</v>
      </c>
      <c r="C109" s="16" t="s">
        <v>15</v>
      </c>
      <c r="D109" s="16"/>
      <c r="E109" s="46" t="s">
        <v>147</v>
      </c>
      <c r="F109" s="58">
        <v>831</v>
      </c>
      <c r="G109" s="38"/>
      <c r="H109" s="38">
        <v>66.48</v>
      </c>
      <c r="I109" s="38">
        <f t="shared" si="4"/>
        <v>66</v>
      </c>
      <c r="J109" s="10" t="s">
        <v>148</v>
      </c>
      <c r="K109" s="64">
        <v>0.6633</v>
      </c>
      <c r="L109" s="65">
        <v>0.696465</v>
      </c>
    </row>
    <row r="110" customHeight="1" spans="1:14">
      <c r="A110" s="43"/>
      <c r="B110" s="43"/>
      <c r="C110" s="18"/>
      <c r="D110" s="57"/>
      <c r="E110" s="70" t="s">
        <v>149</v>
      </c>
      <c r="F110" s="58"/>
      <c r="G110" s="38">
        <f>SUM(G3:G109)</f>
        <v>17686</v>
      </c>
      <c r="H110" s="38"/>
      <c r="I110" s="38">
        <f t="shared" si="4"/>
        <v>0</v>
      </c>
      <c r="J110" s="14"/>
      <c r="L110" s="71">
        <f>N110/M110</f>
        <v>0.778040600423823</v>
      </c>
      <c r="M110" s="29">
        <f>SUM(M3:M109)</f>
        <v>24670914</v>
      </c>
      <c r="N110" s="29">
        <f>SUM(N3:N109)</f>
        <v>19194972.7415645</v>
      </c>
    </row>
    <row r="112" customHeight="1" spans="2:2">
      <c r="B112" s="47" t="s">
        <v>150</v>
      </c>
    </row>
    <row r="113" customHeight="1" spans="2:2">
      <c r="B113" s="47" t="s">
        <v>151</v>
      </c>
    </row>
    <row r="114" customHeight="1" spans="2:2">
      <c r="B114" s="47" t="s">
        <v>152</v>
      </c>
    </row>
    <row r="115" customHeight="1" spans="2:2">
      <c r="B115" s="47" t="s">
        <v>153</v>
      </c>
    </row>
    <row r="116" customHeight="1" spans="2:2">
      <c r="B116" s="47" t="s">
        <v>154</v>
      </c>
    </row>
    <row r="117" customHeight="1" spans="2:2">
      <c r="B117" s="47" t="s">
        <v>155</v>
      </c>
    </row>
    <row r="118" customHeight="1" spans="2:2">
      <c r="B118" s="48" t="s">
        <v>156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L110" sqref="L110"/>
    </sheetView>
  </sheetViews>
  <sheetFormatPr defaultColWidth="9" defaultRowHeight="21" customHeight="1"/>
  <cols>
    <col min="1" max="1" width="4.875" style="29" customWidth="1"/>
    <col min="2" max="2" width="6.25" style="31" customWidth="1"/>
    <col min="3" max="3" width="9" style="31"/>
    <col min="4" max="4" width="30.125" style="32" customWidth="1"/>
    <col min="5" max="9" width="10.25" style="29" customWidth="1"/>
    <col min="10" max="11" width="7.5" style="32" customWidth="1"/>
    <col min="12" max="12" width="10.125" style="32" customWidth="1"/>
    <col min="13" max="14" width="7.5" style="29" customWidth="1"/>
    <col min="15" max="16380" width="9" style="29"/>
  </cols>
  <sheetData>
    <row r="1" customHeight="1" spans="1:14">
      <c r="A1" s="33" t="s">
        <v>157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9"/>
    </row>
    <row r="2" s="28" customFormat="1" ht="55" customHeight="1" spans="1:14">
      <c r="A2" s="35" t="s">
        <v>1</v>
      </c>
      <c r="B2" s="36" t="s">
        <v>2</v>
      </c>
      <c r="C2" s="36" t="s">
        <v>3</v>
      </c>
      <c r="D2" s="35" t="s">
        <v>5</v>
      </c>
      <c r="E2" s="37" t="s">
        <v>7</v>
      </c>
      <c r="F2" s="37" t="s">
        <v>158</v>
      </c>
      <c r="G2" s="37" t="s">
        <v>159</v>
      </c>
      <c r="H2" s="37" t="s">
        <v>160</v>
      </c>
      <c r="I2" s="37" t="s">
        <v>161</v>
      </c>
      <c r="J2" s="40" t="s">
        <v>162</v>
      </c>
      <c r="K2" s="40" t="s">
        <v>163</v>
      </c>
      <c r="L2" s="11" t="s">
        <v>160</v>
      </c>
      <c r="M2" s="41" t="s">
        <v>164</v>
      </c>
      <c r="N2" s="41" t="s">
        <v>165</v>
      </c>
    </row>
    <row r="3" customHeight="1" spans="1:14">
      <c r="A3" s="4">
        <v>1</v>
      </c>
      <c r="B3" s="18">
        <v>357</v>
      </c>
      <c r="C3" s="18" t="s">
        <v>12</v>
      </c>
      <c r="D3" s="4" t="s">
        <v>13</v>
      </c>
      <c r="E3" s="38">
        <v>126</v>
      </c>
      <c r="F3" s="38">
        <f>VLOOKUP(B:B,[4]Sheet2!$A$1:$B$65536,2,0)</f>
        <v>201</v>
      </c>
      <c r="G3" s="38">
        <v>4</v>
      </c>
      <c r="H3" s="38">
        <f>F3-E3</f>
        <v>75</v>
      </c>
      <c r="I3" s="38">
        <f>G3*2</f>
        <v>8</v>
      </c>
      <c r="J3" s="13">
        <v>0.848742</v>
      </c>
      <c r="K3" s="11" t="str">
        <f>VLOOKUP(B:B,[3]查询门店会员消费占比!$B$1:$K$65536,10,0)</f>
        <v>87.13%</v>
      </c>
      <c r="L3" s="15">
        <f>(K3-J3)/J3</f>
        <v>0.0265781592050352</v>
      </c>
      <c r="M3" s="42"/>
      <c r="N3" s="42"/>
    </row>
    <row r="4" customHeight="1" spans="1:14">
      <c r="A4" s="4">
        <v>2</v>
      </c>
      <c r="B4" s="18">
        <v>365</v>
      </c>
      <c r="C4" s="18" t="s">
        <v>12</v>
      </c>
      <c r="D4" s="4" t="s">
        <v>14</v>
      </c>
      <c r="E4" s="38">
        <v>260</v>
      </c>
      <c r="F4" s="38">
        <f>VLOOKUP(B:B,[4]Sheet2!$A$1:$B$65536,2,0)</f>
        <v>184</v>
      </c>
      <c r="G4" s="38">
        <v>4</v>
      </c>
      <c r="H4" s="38">
        <f t="shared" ref="H4:H35" si="0">F4-E4</f>
        <v>-76</v>
      </c>
      <c r="I4" s="38">
        <f>-H4*2+G4*2</f>
        <v>160</v>
      </c>
      <c r="J4" s="13">
        <v>0.802164</v>
      </c>
      <c r="K4" s="11" t="str">
        <f>VLOOKUP(B:B,[3]查询门店会员消费占比!$B$1:$K$65536,10,0)</f>
        <v>75.96%</v>
      </c>
      <c r="L4" s="15">
        <f t="shared" ref="L4:L35" si="1">(K4-J4)/J4</f>
        <v>-0.0530614687270933</v>
      </c>
      <c r="M4" s="42"/>
      <c r="N4" s="42"/>
    </row>
    <row r="5" customHeight="1" spans="1:14">
      <c r="A5" s="4">
        <v>3</v>
      </c>
      <c r="B5" s="18">
        <v>399</v>
      </c>
      <c r="C5" s="18" t="s">
        <v>15</v>
      </c>
      <c r="D5" s="4" t="s">
        <v>16</v>
      </c>
      <c r="E5" s="38">
        <v>138</v>
      </c>
      <c r="F5" s="38">
        <f>VLOOKUP(B:B,[4]Sheet2!$A$1:$B$65536,2,0)</f>
        <v>188</v>
      </c>
      <c r="G5" s="38">
        <v>5</v>
      </c>
      <c r="H5" s="38">
        <f t="shared" si="0"/>
        <v>50</v>
      </c>
      <c r="I5" s="38">
        <f>G5*2</f>
        <v>10</v>
      </c>
      <c r="J5" s="13">
        <v>0.895458</v>
      </c>
      <c r="K5" s="11" t="str">
        <f>VLOOKUP(B:B,[3]查询门店会员消费占比!$B$1:$K$65536,10,0)</f>
        <v>86.07%</v>
      </c>
      <c r="L5" s="15">
        <f t="shared" si="1"/>
        <v>-0.0388158908625531</v>
      </c>
      <c r="M5" s="42"/>
      <c r="N5" s="42"/>
    </row>
    <row r="6" customHeight="1" spans="1:14">
      <c r="A6" s="4">
        <v>4</v>
      </c>
      <c r="B6" s="18">
        <v>754</v>
      </c>
      <c r="C6" s="18" t="s">
        <v>17</v>
      </c>
      <c r="D6" s="4" t="s">
        <v>18</v>
      </c>
      <c r="E6" s="38">
        <v>260</v>
      </c>
      <c r="F6" s="38">
        <f>VLOOKUP(B:B,[4]Sheet2!$A$1:$B$65536,2,0)</f>
        <v>270</v>
      </c>
      <c r="G6" s="38">
        <v>1</v>
      </c>
      <c r="H6" s="38">
        <f t="shared" si="0"/>
        <v>10</v>
      </c>
      <c r="I6" s="38">
        <f>G6*2</f>
        <v>2</v>
      </c>
      <c r="J6" s="13">
        <v>0.6519465</v>
      </c>
      <c r="K6" s="11" t="str">
        <f>VLOOKUP(B:B,[3]查询门店会员消费占比!$B$1:$K$65536,10,0)</f>
        <v>68.86%</v>
      </c>
      <c r="L6" s="15">
        <f t="shared" si="1"/>
        <v>0.0562216378184406</v>
      </c>
      <c r="M6" s="42"/>
      <c r="N6" s="42"/>
    </row>
    <row r="7" customHeight="1" spans="1:14">
      <c r="A7" s="4">
        <v>5</v>
      </c>
      <c r="B7" s="18">
        <v>351</v>
      </c>
      <c r="C7" s="18" t="s">
        <v>17</v>
      </c>
      <c r="D7" s="4" t="s">
        <v>19</v>
      </c>
      <c r="E7" s="38">
        <v>110</v>
      </c>
      <c r="F7" s="38">
        <f>VLOOKUP(B:B,[4]Sheet2!$A$1:$B$65536,2,0)</f>
        <v>101</v>
      </c>
      <c r="G7" s="38">
        <v>2</v>
      </c>
      <c r="H7" s="38">
        <f t="shared" si="0"/>
        <v>-9</v>
      </c>
      <c r="I7" s="38">
        <f>-H7*2+G7*2</f>
        <v>22</v>
      </c>
      <c r="J7" s="13">
        <v>0.85869</v>
      </c>
      <c r="K7" s="11" t="str">
        <f>VLOOKUP(B:B,[3]查询门店会员消费占比!$B$1:$K$65536,10,0)</f>
        <v>84.49%</v>
      </c>
      <c r="L7" s="15">
        <f t="shared" si="1"/>
        <v>-0.0160593462134181</v>
      </c>
      <c r="M7" s="42"/>
      <c r="N7" s="42"/>
    </row>
    <row r="8" customHeight="1" spans="1:14">
      <c r="A8" s="4">
        <v>6</v>
      </c>
      <c r="B8" s="18">
        <v>52</v>
      </c>
      <c r="C8" s="18" t="s">
        <v>17</v>
      </c>
      <c r="D8" s="4" t="s">
        <v>20</v>
      </c>
      <c r="E8" s="38">
        <v>117</v>
      </c>
      <c r="F8" s="38">
        <f>VLOOKUP(B:B,[4]Sheet2!$A$1:$B$65536,2,0)</f>
        <v>139</v>
      </c>
      <c r="G8" s="38">
        <v>3</v>
      </c>
      <c r="H8" s="38">
        <f t="shared" si="0"/>
        <v>22</v>
      </c>
      <c r="I8" s="38">
        <f>G8*2</f>
        <v>6</v>
      </c>
      <c r="J8" s="13">
        <v>0.855678</v>
      </c>
      <c r="K8" s="11" t="str">
        <f>VLOOKUP(B:B,[3]查询门店会员消费占比!$B$1:$K$65536,10,0)</f>
        <v>86.29%</v>
      </c>
      <c r="L8" s="15">
        <f t="shared" si="1"/>
        <v>0.00844009078181286</v>
      </c>
      <c r="M8" s="42"/>
      <c r="N8" s="42"/>
    </row>
    <row r="9" customHeight="1" spans="1:14">
      <c r="A9" s="4">
        <v>7</v>
      </c>
      <c r="B9" s="18">
        <v>359</v>
      </c>
      <c r="C9" s="18" t="s">
        <v>12</v>
      </c>
      <c r="D9" s="4" t="s">
        <v>21</v>
      </c>
      <c r="E9" s="38">
        <v>142</v>
      </c>
      <c r="F9" s="38">
        <f>VLOOKUP(B:B,[4]Sheet2!$A$1:$B$65536,2,0)</f>
        <v>168</v>
      </c>
      <c r="G9" s="38">
        <v>4</v>
      </c>
      <c r="H9" s="38">
        <f t="shared" si="0"/>
        <v>26</v>
      </c>
      <c r="I9" s="38">
        <f>G9*2</f>
        <v>8</v>
      </c>
      <c r="J9" s="13">
        <v>0.837114</v>
      </c>
      <c r="K9" s="11" t="str">
        <f>VLOOKUP(B:B,[3]查询门店会员消费占比!$B$1:$K$65536,10,0)</f>
        <v>78.77%</v>
      </c>
      <c r="L9" s="15">
        <f t="shared" si="1"/>
        <v>-0.0590289972452976</v>
      </c>
      <c r="M9" s="42"/>
      <c r="N9" s="42"/>
    </row>
    <row r="10" customHeight="1" spans="1:14">
      <c r="A10" s="4">
        <v>8</v>
      </c>
      <c r="B10" s="18">
        <v>572</v>
      </c>
      <c r="C10" s="18" t="s">
        <v>22</v>
      </c>
      <c r="D10" s="4" t="s">
        <v>23</v>
      </c>
      <c r="E10" s="38">
        <v>169</v>
      </c>
      <c r="F10" s="38">
        <f>VLOOKUP(B:B,[4]Sheet2!$A$1:$B$65536,2,0)</f>
        <v>200</v>
      </c>
      <c r="G10" s="38">
        <v>5</v>
      </c>
      <c r="H10" s="38">
        <f t="shared" si="0"/>
        <v>31</v>
      </c>
      <c r="I10" s="38">
        <f>G10*2</f>
        <v>10</v>
      </c>
      <c r="J10" s="13">
        <v>0.824262</v>
      </c>
      <c r="K10" s="11" t="str">
        <f>VLOOKUP(B:B,[3]查询门店会员消费占比!$B$1:$K$65536,10,0)</f>
        <v>77.03%</v>
      </c>
      <c r="L10" s="15">
        <f t="shared" si="1"/>
        <v>-0.0654670480987842</v>
      </c>
      <c r="M10" s="42"/>
      <c r="N10" s="42"/>
    </row>
    <row r="11" customHeight="1" spans="1:14">
      <c r="A11" s="4">
        <v>9</v>
      </c>
      <c r="B11" s="18">
        <v>743</v>
      </c>
      <c r="C11" s="18" t="s">
        <v>15</v>
      </c>
      <c r="D11" s="4" t="s">
        <v>24</v>
      </c>
      <c r="E11" s="38">
        <v>205</v>
      </c>
      <c r="F11" s="38">
        <f>VLOOKUP(B:B,[4]Sheet2!$A$1:$B$65536,2,0)</f>
        <v>173</v>
      </c>
      <c r="G11" s="38">
        <v>0</v>
      </c>
      <c r="H11" s="38">
        <f t="shared" si="0"/>
        <v>-32</v>
      </c>
      <c r="I11" s="38">
        <f>-H11*2+G11*2</f>
        <v>64</v>
      </c>
      <c r="J11" s="13">
        <v>0.7559375</v>
      </c>
      <c r="K11" s="11" t="str">
        <f>VLOOKUP(B:B,[3]查询门店会员消费占比!$B$1:$K$65536,10,0)</f>
        <v>75.11%</v>
      </c>
      <c r="L11" s="15">
        <f t="shared" si="1"/>
        <v>-0.00639933856965695</v>
      </c>
      <c r="M11" s="42"/>
      <c r="N11" s="42"/>
    </row>
    <row r="12" customHeight="1" spans="1:14">
      <c r="A12" s="4">
        <v>10</v>
      </c>
      <c r="B12" s="18">
        <v>744</v>
      </c>
      <c r="C12" s="18" t="s">
        <v>22</v>
      </c>
      <c r="D12" s="4" t="s">
        <v>25</v>
      </c>
      <c r="E12" s="38">
        <v>206</v>
      </c>
      <c r="F12" s="38">
        <f>VLOOKUP(B:B,[4]Sheet2!$A$1:$B$65536,2,0)</f>
        <v>193</v>
      </c>
      <c r="G12" s="38">
        <v>8</v>
      </c>
      <c r="H12" s="38">
        <f t="shared" si="0"/>
        <v>-13</v>
      </c>
      <c r="I12" s="38">
        <f>-H12*2+G12*2</f>
        <v>42</v>
      </c>
      <c r="J12" s="13">
        <v>0.8262</v>
      </c>
      <c r="K12" s="11" t="str">
        <f>VLOOKUP(B:B,[3]查询门店会员消费占比!$B$1:$K$65536,10,0)</f>
        <v>80.24%</v>
      </c>
      <c r="L12" s="15">
        <f t="shared" si="1"/>
        <v>-0.02880658436214</v>
      </c>
      <c r="M12" s="42"/>
      <c r="N12" s="42"/>
    </row>
    <row r="13" customHeight="1" spans="1:14">
      <c r="A13" s="4">
        <v>11</v>
      </c>
      <c r="B13" s="18">
        <v>391</v>
      </c>
      <c r="C13" s="18" t="s">
        <v>22</v>
      </c>
      <c r="D13" s="4" t="s">
        <v>26</v>
      </c>
      <c r="E13" s="38">
        <v>269</v>
      </c>
      <c r="F13" s="38">
        <f>VLOOKUP(B:B,[4]Sheet2!$A$1:$B$65536,2,0)</f>
        <v>155</v>
      </c>
      <c r="G13" s="38">
        <v>7</v>
      </c>
      <c r="H13" s="38">
        <f t="shared" si="0"/>
        <v>-114</v>
      </c>
      <c r="I13" s="38">
        <f>-H13*2+G13*2</f>
        <v>242</v>
      </c>
      <c r="J13" s="13">
        <v>0.692001</v>
      </c>
      <c r="K13" s="11" t="str">
        <f>VLOOKUP(B:B,[3]查询门店会员消费占比!$B$1:$K$65536,10,0)</f>
        <v>57.66%</v>
      </c>
      <c r="L13" s="15">
        <f t="shared" si="1"/>
        <v>-0.166764209878309</v>
      </c>
      <c r="M13" s="42"/>
      <c r="N13" s="42"/>
    </row>
    <row r="14" customHeight="1" spans="1:14">
      <c r="A14" s="4">
        <v>12</v>
      </c>
      <c r="B14" s="18">
        <v>54</v>
      </c>
      <c r="C14" s="18" t="s">
        <v>17</v>
      </c>
      <c r="D14" s="4" t="s">
        <v>27</v>
      </c>
      <c r="E14" s="38">
        <v>95</v>
      </c>
      <c r="F14" s="38">
        <f>VLOOKUP(B:B,[4]Sheet2!$A$1:$B$65536,2,0)</f>
        <v>218</v>
      </c>
      <c r="G14" s="38">
        <v>2</v>
      </c>
      <c r="H14" s="38">
        <f t="shared" si="0"/>
        <v>123</v>
      </c>
      <c r="I14" s="38">
        <f>G14*2</f>
        <v>4</v>
      </c>
      <c r="J14" s="13">
        <v>0.9326</v>
      </c>
      <c r="K14" s="11" t="str">
        <f>VLOOKUP(B:B,[3]查询门店会员消费占比!$B$1:$K$65536,10,0)</f>
        <v>93.62%</v>
      </c>
      <c r="L14" s="15">
        <f t="shared" si="1"/>
        <v>0.00386017585245555</v>
      </c>
      <c r="M14" s="42"/>
      <c r="N14" s="42" t="s">
        <v>166</v>
      </c>
    </row>
    <row r="15" customHeight="1" spans="1:14">
      <c r="A15" s="4">
        <v>13</v>
      </c>
      <c r="B15" s="18">
        <v>582</v>
      </c>
      <c r="C15" s="18" t="s">
        <v>12</v>
      </c>
      <c r="D15" s="4" t="s">
        <v>28</v>
      </c>
      <c r="E15" s="38">
        <v>430</v>
      </c>
      <c r="F15" s="38">
        <f>VLOOKUP(B:B,[4]Sheet2!$A$1:$B$65536,2,0)</f>
        <v>479</v>
      </c>
      <c r="G15" s="38">
        <v>6</v>
      </c>
      <c r="H15" s="38">
        <f t="shared" si="0"/>
        <v>49</v>
      </c>
      <c r="I15" s="38">
        <f>G15*2</f>
        <v>12</v>
      </c>
      <c r="J15" s="13">
        <v>0.6</v>
      </c>
      <c r="K15" s="11" t="str">
        <f>VLOOKUP(B:B,[3]查询门店会员消费占比!$B$1:$K$65536,10,0)</f>
        <v>55.25%</v>
      </c>
      <c r="L15" s="15">
        <f t="shared" si="1"/>
        <v>-0.0791666666666666</v>
      </c>
      <c r="M15" s="42"/>
      <c r="N15" s="42"/>
    </row>
    <row r="16" customHeight="1" spans="1:14">
      <c r="A16" s="4">
        <v>14</v>
      </c>
      <c r="B16" s="18">
        <v>387</v>
      </c>
      <c r="C16" s="18" t="s">
        <v>15</v>
      </c>
      <c r="D16" s="4" t="s">
        <v>29</v>
      </c>
      <c r="E16" s="38">
        <v>188</v>
      </c>
      <c r="F16" s="38">
        <f>VLOOKUP(B:B,[4]Sheet2!$A$1:$B$65536,2,0)</f>
        <v>112</v>
      </c>
      <c r="G16" s="38">
        <v>2</v>
      </c>
      <c r="H16" s="38">
        <f t="shared" si="0"/>
        <v>-76</v>
      </c>
      <c r="I16" s="38">
        <f>-H16*2+G16*2</f>
        <v>156</v>
      </c>
      <c r="J16" s="13">
        <v>0.863124</v>
      </c>
      <c r="K16" s="11" t="str">
        <f>VLOOKUP(B:B,[3]查询门店会员消费占比!$B$1:$K$65536,10,0)</f>
        <v>75.66%</v>
      </c>
      <c r="L16" s="15">
        <f t="shared" si="1"/>
        <v>-0.123416797586442</v>
      </c>
      <c r="M16" s="42"/>
      <c r="N16" s="42"/>
    </row>
    <row r="17" customHeight="1" spans="1:14">
      <c r="A17" s="4">
        <v>15</v>
      </c>
      <c r="B17" s="18">
        <v>717</v>
      </c>
      <c r="C17" s="18" t="s">
        <v>167</v>
      </c>
      <c r="D17" s="4" t="s">
        <v>31</v>
      </c>
      <c r="E17" s="38">
        <v>114</v>
      </c>
      <c r="F17" s="38">
        <f>VLOOKUP(B:B,[4]Sheet2!$A$1:$B$65536,2,0)</f>
        <v>128</v>
      </c>
      <c r="G17" s="38">
        <v>0</v>
      </c>
      <c r="H17" s="38">
        <f t="shared" si="0"/>
        <v>14</v>
      </c>
      <c r="I17" s="38"/>
      <c r="J17" s="13">
        <v>0.834127</v>
      </c>
      <c r="K17" s="11" t="str">
        <f>VLOOKUP(B:B,[3]查询门店会员消费占比!$B$1:$K$65536,10,0)</f>
        <v>84.78%</v>
      </c>
      <c r="L17" s="15">
        <f t="shared" si="1"/>
        <v>0.0163919882703714</v>
      </c>
      <c r="M17" s="42"/>
      <c r="N17" s="42"/>
    </row>
    <row r="18" customHeight="1" spans="1:14">
      <c r="A18" s="4">
        <v>16</v>
      </c>
      <c r="B18" s="18">
        <v>349</v>
      </c>
      <c r="C18" s="18" t="s">
        <v>22</v>
      </c>
      <c r="D18" s="4" t="s">
        <v>32</v>
      </c>
      <c r="E18" s="38">
        <v>306</v>
      </c>
      <c r="F18" s="38">
        <f>VLOOKUP(B:B,[4]Sheet2!$A$1:$B$65536,2,0)</f>
        <v>202</v>
      </c>
      <c r="G18" s="38">
        <v>7</v>
      </c>
      <c r="H18" s="38">
        <f t="shared" si="0"/>
        <v>-104</v>
      </c>
      <c r="I18" s="38">
        <f>-H18*2+G18*2</f>
        <v>222</v>
      </c>
      <c r="J18" s="13">
        <v>0.65</v>
      </c>
      <c r="K18" s="11" t="str">
        <f>VLOOKUP(B:B,[3]查询门店会员消费占比!$B$1:$K$65536,10,0)</f>
        <v>62.21%</v>
      </c>
      <c r="L18" s="15">
        <f t="shared" si="1"/>
        <v>-0.042923076923077</v>
      </c>
      <c r="M18" s="42"/>
      <c r="N18" s="42"/>
    </row>
    <row r="19" customHeight="1" spans="1:14">
      <c r="A19" s="4">
        <v>17</v>
      </c>
      <c r="B19" s="18">
        <v>710</v>
      </c>
      <c r="C19" s="18" t="s">
        <v>17</v>
      </c>
      <c r="D19" s="4" t="s">
        <v>33</v>
      </c>
      <c r="E19" s="38">
        <v>103</v>
      </c>
      <c r="F19" s="38">
        <f>VLOOKUP(B:B,[4]Sheet2!$A$1:$B$65536,2,0)</f>
        <v>144</v>
      </c>
      <c r="G19" s="38">
        <v>0</v>
      </c>
      <c r="H19" s="38">
        <f t="shared" si="0"/>
        <v>41</v>
      </c>
      <c r="I19" s="38"/>
      <c r="J19" s="13">
        <v>0.8305745</v>
      </c>
      <c r="K19" s="11" t="str">
        <f>VLOOKUP(B:B,[3]查询门店会员消费占比!$B$1:$K$65536,10,0)</f>
        <v>81.87%</v>
      </c>
      <c r="L19" s="15">
        <f t="shared" si="1"/>
        <v>-0.0142967307568435</v>
      </c>
      <c r="M19" s="42"/>
      <c r="N19" s="42"/>
    </row>
    <row r="20" customHeight="1" spans="1:14">
      <c r="A20" s="4">
        <v>18</v>
      </c>
      <c r="B20" s="18">
        <v>747</v>
      </c>
      <c r="C20" s="18" t="s">
        <v>22</v>
      </c>
      <c r="D20" s="4" t="s">
        <v>34</v>
      </c>
      <c r="E20" s="38">
        <v>126</v>
      </c>
      <c r="F20" s="38">
        <f>VLOOKUP(B:B,[4]Sheet2!$A$1:$B$65536,2,0)</f>
        <v>138</v>
      </c>
      <c r="G20" s="38">
        <v>0</v>
      </c>
      <c r="H20" s="38">
        <f t="shared" si="0"/>
        <v>12</v>
      </c>
      <c r="I20" s="38"/>
      <c r="J20" s="13">
        <v>0.833748</v>
      </c>
      <c r="K20" s="11" t="str">
        <f>VLOOKUP(B:B,[3]查询门店会员消费占比!$B$1:$K$65536,10,0)</f>
        <v>83%</v>
      </c>
      <c r="L20" s="15">
        <f t="shared" si="1"/>
        <v>-0.0044953631073179</v>
      </c>
      <c r="M20" s="42"/>
      <c r="N20" s="42"/>
    </row>
    <row r="21" customHeight="1" spans="1:14">
      <c r="A21" s="4">
        <v>19</v>
      </c>
      <c r="B21" s="18">
        <v>748</v>
      </c>
      <c r="C21" s="18" t="s">
        <v>167</v>
      </c>
      <c r="D21" s="4" t="s">
        <v>35</v>
      </c>
      <c r="E21" s="38">
        <v>109</v>
      </c>
      <c r="F21" s="38">
        <f>VLOOKUP(B:B,[4]Sheet2!$A$1:$B$65536,2,0)</f>
        <v>146</v>
      </c>
      <c r="G21" s="38">
        <v>1</v>
      </c>
      <c r="H21" s="38">
        <f t="shared" si="0"/>
        <v>37</v>
      </c>
      <c r="I21" s="38">
        <f>G21*2</f>
        <v>2</v>
      </c>
      <c r="J21" s="13">
        <v>0.869754</v>
      </c>
      <c r="K21" s="11" t="str">
        <f>VLOOKUP(B:B,[3]查询门店会员消费占比!$B$1:$K$65536,10,0)</f>
        <v>85.39%</v>
      </c>
      <c r="L21" s="15">
        <f t="shared" si="1"/>
        <v>-0.0182281426702263</v>
      </c>
      <c r="M21" s="42"/>
      <c r="N21" s="42"/>
    </row>
    <row r="22" customHeight="1" spans="1:14">
      <c r="A22" s="4">
        <v>20</v>
      </c>
      <c r="B22" s="18">
        <v>723</v>
      </c>
      <c r="C22" s="18" t="s">
        <v>22</v>
      </c>
      <c r="D22" s="4" t="s">
        <v>36</v>
      </c>
      <c r="E22" s="38">
        <v>185</v>
      </c>
      <c r="F22" s="38">
        <f>VLOOKUP(B:B,[4]Sheet2!$A$1:$B$65536,2,0)</f>
        <v>90</v>
      </c>
      <c r="G22" s="38">
        <v>1</v>
      </c>
      <c r="H22" s="38">
        <f t="shared" si="0"/>
        <v>-95</v>
      </c>
      <c r="I22" s="38">
        <f>-H22*2+G22*2</f>
        <v>192</v>
      </c>
      <c r="J22" s="13">
        <v>0.87669</v>
      </c>
      <c r="K22" s="11" t="str">
        <f>VLOOKUP(B:B,[3]查询门店会员消费占比!$B$1:$K$65536,10,0)</f>
        <v>80.79%</v>
      </c>
      <c r="L22" s="15">
        <f t="shared" si="1"/>
        <v>-0.0784655921705505</v>
      </c>
      <c r="M22" s="42"/>
      <c r="N22" s="42"/>
    </row>
    <row r="23" customHeight="1" spans="1:14">
      <c r="A23" s="4">
        <v>21</v>
      </c>
      <c r="B23" s="18">
        <v>750</v>
      </c>
      <c r="C23" s="18" t="s">
        <v>15</v>
      </c>
      <c r="D23" s="4" t="s">
        <v>37</v>
      </c>
      <c r="E23" s="38">
        <v>450</v>
      </c>
      <c r="F23" s="38">
        <f>VLOOKUP(B:B,[4]Sheet2!$A$1:$B$65536,2,0)</f>
        <v>614</v>
      </c>
      <c r="G23" s="38">
        <v>16</v>
      </c>
      <c r="H23" s="38">
        <f t="shared" si="0"/>
        <v>164</v>
      </c>
      <c r="I23" s="38">
        <f>G23*2</f>
        <v>32</v>
      </c>
      <c r="J23" s="13">
        <v>0.739334</v>
      </c>
      <c r="K23" s="11" t="str">
        <f>VLOOKUP(B:B,[3]查询门店会员消费占比!$B$1:$K$65536,10,0)</f>
        <v>76.32%</v>
      </c>
      <c r="L23" s="15">
        <f t="shared" si="1"/>
        <v>0.0322804037146943</v>
      </c>
      <c r="M23" s="42"/>
      <c r="N23" s="42"/>
    </row>
    <row r="24" customHeight="1" spans="1:14">
      <c r="A24" s="4">
        <v>22</v>
      </c>
      <c r="B24" s="18">
        <v>545</v>
      </c>
      <c r="C24" s="18" t="s">
        <v>15</v>
      </c>
      <c r="D24" s="4" t="s">
        <v>38</v>
      </c>
      <c r="E24" s="38">
        <v>80</v>
      </c>
      <c r="F24" s="38">
        <f>VLOOKUP(B:B,[4]Sheet2!$A$1:$B$65536,2,0)</f>
        <v>61</v>
      </c>
      <c r="G24" s="38">
        <v>1</v>
      </c>
      <c r="H24" s="38">
        <f t="shared" si="0"/>
        <v>-19</v>
      </c>
      <c r="I24" s="38">
        <f>-H24*2+G24*2</f>
        <v>40</v>
      </c>
      <c r="J24" s="13">
        <v>0.843465</v>
      </c>
      <c r="K24" s="11" t="str">
        <f>VLOOKUP(B:B,[3]查询门店会员消费占比!$B$1:$K$65536,10,0)</f>
        <v>75.61%</v>
      </c>
      <c r="L24" s="15">
        <f t="shared" si="1"/>
        <v>-0.103578690283533</v>
      </c>
      <c r="M24" s="42"/>
      <c r="N24" s="42"/>
    </row>
    <row r="25" customHeight="1" spans="1:14">
      <c r="A25" s="4">
        <v>23</v>
      </c>
      <c r="B25" s="18">
        <v>741</v>
      </c>
      <c r="C25" s="18" t="s">
        <v>22</v>
      </c>
      <c r="D25" s="4" t="s">
        <v>39</v>
      </c>
      <c r="E25" s="38">
        <v>116</v>
      </c>
      <c r="F25" s="38">
        <f>VLOOKUP(B:B,[4]Sheet2!$A$1:$B$65536,2,0)</f>
        <v>120</v>
      </c>
      <c r="G25" s="38">
        <v>1</v>
      </c>
      <c r="H25" s="38">
        <f t="shared" si="0"/>
        <v>4</v>
      </c>
      <c r="I25" s="38">
        <f>G25*2</f>
        <v>2</v>
      </c>
      <c r="J25" s="13">
        <v>0.763625</v>
      </c>
      <c r="K25" s="11" t="str">
        <f>VLOOKUP(B:B,[3]查询门店会员消费占比!$B$1:$K$65536,10,0)</f>
        <v>76.52%</v>
      </c>
      <c r="L25" s="15">
        <f t="shared" si="1"/>
        <v>0.00206253069242101</v>
      </c>
      <c r="M25" s="42"/>
      <c r="N25" s="42"/>
    </row>
    <row r="26" customHeight="1" spans="1:14">
      <c r="A26" s="4">
        <v>24</v>
      </c>
      <c r="B26" s="18">
        <v>732</v>
      </c>
      <c r="C26" s="18" t="s">
        <v>168</v>
      </c>
      <c r="D26" s="4" t="s">
        <v>40</v>
      </c>
      <c r="E26" s="38">
        <v>80</v>
      </c>
      <c r="F26" s="38">
        <f>VLOOKUP(B:B,[4]Sheet2!$A$1:$B$65536,2,0)</f>
        <v>69</v>
      </c>
      <c r="G26" s="38">
        <v>2</v>
      </c>
      <c r="H26" s="38">
        <f t="shared" si="0"/>
        <v>-11</v>
      </c>
      <c r="I26" s="38">
        <f>-H26*2+G26*2</f>
        <v>26</v>
      </c>
      <c r="J26" s="13">
        <v>0.769101</v>
      </c>
      <c r="K26" s="11" t="str">
        <f>VLOOKUP(B:B,[3]查询门店会员消费占比!$B$1:$K$65536,10,0)</f>
        <v>73.27%</v>
      </c>
      <c r="L26" s="15">
        <f t="shared" si="1"/>
        <v>-0.0473292844502869</v>
      </c>
      <c r="M26" s="42"/>
      <c r="N26" s="42"/>
    </row>
    <row r="27" customHeight="1" spans="1:14">
      <c r="A27" s="4">
        <v>25</v>
      </c>
      <c r="B27" s="18">
        <v>709</v>
      </c>
      <c r="C27" s="18" t="s">
        <v>12</v>
      </c>
      <c r="D27" s="4" t="s">
        <v>41</v>
      </c>
      <c r="E27" s="38">
        <v>309</v>
      </c>
      <c r="F27" s="38">
        <f>VLOOKUP(B:B,[4]Sheet2!$A$1:$B$65536,2,0)</f>
        <v>140</v>
      </c>
      <c r="G27" s="38">
        <v>2</v>
      </c>
      <c r="H27" s="38">
        <f t="shared" si="0"/>
        <v>-169</v>
      </c>
      <c r="I27" s="38">
        <f>-H27*2+G27*2</f>
        <v>342</v>
      </c>
      <c r="J27" s="13">
        <v>0.80032</v>
      </c>
      <c r="K27" s="11" t="str">
        <f>VLOOKUP(B:B,[3]查询门店会员消费占比!$B$1:$K$65536,10,0)</f>
        <v>77.5%</v>
      </c>
      <c r="L27" s="15">
        <f t="shared" si="1"/>
        <v>-0.0316373450619752</v>
      </c>
      <c r="M27" s="42"/>
      <c r="N27" s="42"/>
    </row>
    <row r="28" s="29" customFormat="1" customHeight="1" spans="1:14">
      <c r="A28" s="4">
        <v>26</v>
      </c>
      <c r="B28" s="18">
        <v>514</v>
      </c>
      <c r="C28" s="18" t="s">
        <v>169</v>
      </c>
      <c r="D28" s="4" t="s">
        <v>42</v>
      </c>
      <c r="E28" s="38">
        <v>80</v>
      </c>
      <c r="F28" s="38">
        <f>VLOOKUP(B:B,[4]Sheet2!$A$1:$B$65536,2,0)</f>
        <v>106</v>
      </c>
      <c r="G28" s="38">
        <v>0</v>
      </c>
      <c r="H28" s="38">
        <f t="shared" si="0"/>
        <v>26</v>
      </c>
      <c r="I28" s="38"/>
      <c r="J28" s="13">
        <v>0.9415</v>
      </c>
      <c r="K28" s="11" t="str">
        <f>VLOOKUP(B:B,[3]查询门店会员消费占比!$B$1:$K$65536,10,0)</f>
        <v>94.29%</v>
      </c>
      <c r="L28" s="15">
        <f t="shared" si="1"/>
        <v>0.00148698884758372</v>
      </c>
      <c r="M28" s="42"/>
      <c r="N28" s="42" t="s">
        <v>170</v>
      </c>
    </row>
    <row r="29" customHeight="1" spans="1:14">
      <c r="A29" s="4">
        <v>27</v>
      </c>
      <c r="B29" s="18">
        <v>726</v>
      </c>
      <c r="C29" s="18" t="s">
        <v>12</v>
      </c>
      <c r="D29" s="4" t="s">
        <v>43</v>
      </c>
      <c r="E29" s="38">
        <v>226</v>
      </c>
      <c r="F29" s="38">
        <f>VLOOKUP(B:B,[4]Sheet2!$A$1:$B$65536,2,0)</f>
        <v>192</v>
      </c>
      <c r="G29" s="38">
        <v>3</v>
      </c>
      <c r="H29" s="38">
        <f t="shared" si="0"/>
        <v>-34</v>
      </c>
      <c r="I29" s="38">
        <f t="shared" ref="I29:I36" si="2">-H29*2+G29*2</f>
        <v>74</v>
      </c>
      <c r="J29" s="13">
        <v>0.836502</v>
      </c>
      <c r="K29" s="11" t="str">
        <f>VLOOKUP(B:B,[3]查询门店会员消费占比!$B$1:$K$65536,10,0)</f>
        <v>70.5%</v>
      </c>
      <c r="L29" s="15">
        <f t="shared" si="1"/>
        <v>-0.157204645057633</v>
      </c>
      <c r="M29" s="42"/>
      <c r="N29" s="42"/>
    </row>
    <row r="30" customHeight="1" spans="1:14">
      <c r="A30" s="4">
        <v>28</v>
      </c>
      <c r="B30" s="18">
        <v>570</v>
      </c>
      <c r="C30" s="18" t="s">
        <v>12</v>
      </c>
      <c r="D30" s="4" t="s">
        <v>44</v>
      </c>
      <c r="E30" s="38">
        <v>124</v>
      </c>
      <c r="F30" s="38">
        <f>VLOOKUP(B:B,[4]Sheet2!$A$1:$B$65536,2,0)</f>
        <v>115</v>
      </c>
      <c r="G30" s="38">
        <v>0</v>
      </c>
      <c r="H30" s="38">
        <f t="shared" si="0"/>
        <v>-9</v>
      </c>
      <c r="I30" s="38">
        <f t="shared" si="2"/>
        <v>18</v>
      </c>
      <c r="J30" s="13">
        <v>0.864552</v>
      </c>
      <c r="K30" s="11" t="str">
        <f>VLOOKUP(B:B,[3]查询门店会员消费占比!$B$1:$K$65536,10,0)</f>
        <v>84.38%</v>
      </c>
      <c r="L30" s="15">
        <f t="shared" si="1"/>
        <v>-0.024003183151505</v>
      </c>
      <c r="M30" s="42"/>
      <c r="N30" s="42"/>
    </row>
    <row r="31" customHeight="1" spans="1:14">
      <c r="A31" s="4">
        <v>29</v>
      </c>
      <c r="B31" s="18">
        <v>598</v>
      </c>
      <c r="C31" s="18" t="s">
        <v>15</v>
      </c>
      <c r="D31" s="4" t="s">
        <v>45</v>
      </c>
      <c r="E31" s="38">
        <v>284</v>
      </c>
      <c r="F31" s="38">
        <f>VLOOKUP(B:B,[4]Sheet2!$A$1:$B$65536,2,0)</f>
        <v>196</v>
      </c>
      <c r="G31" s="38">
        <v>6</v>
      </c>
      <c r="H31" s="38">
        <f t="shared" si="0"/>
        <v>-88</v>
      </c>
      <c r="I31" s="38">
        <f t="shared" si="2"/>
        <v>188</v>
      </c>
      <c r="J31" s="13">
        <v>0.7262125</v>
      </c>
      <c r="K31" s="11" t="str">
        <f>VLOOKUP(B:B,[3]查询门店会员消费占比!$B$1:$K$65536,10,0)</f>
        <v>73.09%</v>
      </c>
      <c r="L31" s="15">
        <f t="shared" si="1"/>
        <v>0.00645472227481619</v>
      </c>
      <c r="M31" s="42"/>
      <c r="N31" s="42"/>
    </row>
    <row r="32" customHeight="1" spans="1:14">
      <c r="A32" s="4">
        <v>30</v>
      </c>
      <c r="B32" s="18">
        <v>724</v>
      </c>
      <c r="C32" s="18" t="s">
        <v>15</v>
      </c>
      <c r="D32" s="4" t="s">
        <v>46</v>
      </c>
      <c r="E32" s="38">
        <v>202</v>
      </c>
      <c r="F32" s="38">
        <f>VLOOKUP(B:B,[4]Sheet2!$A$1:$B$65536,2,0)</f>
        <v>108</v>
      </c>
      <c r="G32" s="38">
        <v>5</v>
      </c>
      <c r="H32" s="38">
        <f t="shared" si="0"/>
        <v>-94</v>
      </c>
      <c r="I32" s="38">
        <f t="shared" si="2"/>
        <v>198</v>
      </c>
      <c r="J32" s="13">
        <v>0.846307</v>
      </c>
      <c r="K32" s="11" t="str">
        <f>VLOOKUP(B:B,[3]查询门店会员消费占比!$B$1:$K$65536,10,0)</f>
        <v>82.89%</v>
      </c>
      <c r="L32" s="15">
        <f t="shared" si="1"/>
        <v>-0.0205681862491981</v>
      </c>
      <c r="M32" s="42"/>
      <c r="N32" s="42"/>
    </row>
    <row r="33" customHeight="1" spans="1:14">
      <c r="A33" s="4">
        <v>31</v>
      </c>
      <c r="B33" s="18">
        <v>546</v>
      </c>
      <c r="C33" s="18" t="s">
        <v>15</v>
      </c>
      <c r="D33" s="4" t="s">
        <v>47</v>
      </c>
      <c r="E33" s="38">
        <v>286</v>
      </c>
      <c r="F33" s="38">
        <f>VLOOKUP(B:B,[4]Sheet2!$A$1:$B$65536,2,0)</f>
        <v>167</v>
      </c>
      <c r="G33" s="38">
        <v>14</v>
      </c>
      <c r="H33" s="38">
        <f t="shared" si="0"/>
        <v>-119</v>
      </c>
      <c r="I33" s="38">
        <f t="shared" si="2"/>
        <v>266</v>
      </c>
      <c r="J33" s="13">
        <v>0.812406</v>
      </c>
      <c r="K33" s="11" t="str">
        <f>VLOOKUP(B:B,[3]查询门店会员消费占比!$B$1:$K$65536,10,0)</f>
        <v>77.45%</v>
      </c>
      <c r="L33" s="15">
        <f t="shared" si="1"/>
        <v>-0.0466589365415813</v>
      </c>
      <c r="M33" s="42"/>
      <c r="N33" s="42"/>
    </row>
    <row r="34" customHeight="1" spans="1:14">
      <c r="A34" s="4">
        <v>33</v>
      </c>
      <c r="B34" s="18">
        <v>341</v>
      </c>
      <c r="C34" s="18" t="s">
        <v>168</v>
      </c>
      <c r="D34" s="4" t="s">
        <v>48</v>
      </c>
      <c r="E34" s="38">
        <v>390</v>
      </c>
      <c r="F34" s="38">
        <f>VLOOKUP(B:B,[4]Sheet2!$A$1:$B$65536,2,0)</f>
        <v>331</v>
      </c>
      <c r="G34" s="38">
        <v>13</v>
      </c>
      <c r="H34" s="38">
        <f t="shared" si="0"/>
        <v>-59</v>
      </c>
      <c r="I34" s="38">
        <f t="shared" si="2"/>
        <v>144</v>
      </c>
      <c r="J34" s="13">
        <v>0.789598</v>
      </c>
      <c r="K34" s="11" t="str">
        <f>VLOOKUP(B:B,[3]查询门店会员消费占比!$B$1:$K$65536,10,0)</f>
        <v>76.5%</v>
      </c>
      <c r="L34" s="15">
        <f t="shared" si="1"/>
        <v>-0.0311525611767001</v>
      </c>
      <c r="M34" s="42"/>
      <c r="N34" s="42"/>
    </row>
    <row r="35" customHeight="1" spans="1:14">
      <c r="A35" s="4">
        <v>34</v>
      </c>
      <c r="B35" s="18">
        <v>742</v>
      </c>
      <c r="C35" s="18" t="s">
        <v>22</v>
      </c>
      <c r="D35" s="4" t="s">
        <v>49</v>
      </c>
      <c r="E35" s="38">
        <v>240</v>
      </c>
      <c r="F35" s="38">
        <f>VLOOKUP(B:B,[4]Sheet2!$A$1:$B$65536,2,0)</f>
        <v>207</v>
      </c>
      <c r="G35" s="38">
        <v>2</v>
      </c>
      <c r="H35" s="38">
        <f t="shared" si="0"/>
        <v>-33</v>
      </c>
      <c r="I35" s="38">
        <f t="shared" si="2"/>
        <v>70</v>
      </c>
      <c r="J35" s="13">
        <v>0.691635</v>
      </c>
      <c r="K35" s="11" t="str">
        <f>VLOOKUP(B:B,[3]查询门店会员消费占比!$B$1:$K$65536,10,0)</f>
        <v>69.64%</v>
      </c>
      <c r="L35" s="15">
        <f t="shared" si="1"/>
        <v>0.00688947204811789</v>
      </c>
      <c r="M35" s="42"/>
      <c r="N35" s="42"/>
    </row>
    <row r="36" customHeight="1" spans="1:14">
      <c r="A36" s="4">
        <v>35</v>
      </c>
      <c r="B36" s="18">
        <v>712</v>
      </c>
      <c r="C36" s="18" t="s">
        <v>15</v>
      </c>
      <c r="D36" s="4" t="s">
        <v>50</v>
      </c>
      <c r="E36" s="38">
        <v>332</v>
      </c>
      <c r="F36" s="38">
        <f>VLOOKUP(B:B,[4]Sheet2!$A$1:$B$65536,2,0)</f>
        <v>285</v>
      </c>
      <c r="G36" s="38">
        <v>3</v>
      </c>
      <c r="H36" s="38">
        <f t="shared" ref="H36:H67" si="3">F36-E36</f>
        <v>-47</v>
      </c>
      <c r="I36" s="38">
        <f t="shared" si="2"/>
        <v>100</v>
      </c>
      <c r="J36" s="13">
        <v>0.73718</v>
      </c>
      <c r="K36" s="11" t="str">
        <f>VLOOKUP(B:B,[3]查询门店会员消费占比!$B$1:$K$65536,10,0)</f>
        <v>68.78%</v>
      </c>
      <c r="L36" s="15">
        <f t="shared" ref="L36:L67" si="4">(K36-J36)/J36</f>
        <v>-0.0669849968800021</v>
      </c>
      <c r="M36" s="42"/>
      <c r="N36" s="42"/>
    </row>
    <row r="37" customHeight="1" spans="1:14">
      <c r="A37" s="4">
        <v>36</v>
      </c>
      <c r="B37" s="18">
        <v>513</v>
      </c>
      <c r="C37" s="18" t="s">
        <v>12</v>
      </c>
      <c r="D37" s="4" t="s">
        <v>51</v>
      </c>
      <c r="E37" s="38">
        <v>170</v>
      </c>
      <c r="F37" s="38">
        <f>VLOOKUP(B:B,[4]Sheet2!$A$1:$B$65536,2,0)</f>
        <v>178</v>
      </c>
      <c r="G37" s="38">
        <v>4</v>
      </c>
      <c r="H37" s="38">
        <f t="shared" si="3"/>
        <v>8</v>
      </c>
      <c r="I37" s="38">
        <f>G37*2</f>
        <v>8</v>
      </c>
      <c r="J37" s="13" t="s">
        <v>52</v>
      </c>
      <c r="K37" s="11" t="str">
        <f>VLOOKUP(B:B,[3]查询门店会员消费占比!$B$1:$K$65536,10,0)</f>
        <v>89.05%</v>
      </c>
      <c r="L37" s="15">
        <f t="shared" si="4"/>
        <v>-0.00912429064203861</v>
      </c>
      <c r="M37" s="42"/>
      <c r="N37" s="42"/>
    </row>
    <row r="38" customHeight="1" spans="1:14">
      <c r="A38" s="4">
        <v>37</v>
      </c>
      <c r="B38" s="18">
        <v>746</v>
      </c>
      <c r="C38" s="18" t="s">
        <v>167</v>
      </c>
      <c r="D38" s="4" t="s">
        <v>53</v>
      </c>
      <c r="E38" s="38">
        <v>159</v>
      </c>
      <c r="F38" s="38">
        <f>VLOOKUP(B:B,[4]Sheet2!$A$1:$B$65536,2,0)</f>
        <v>221</v>
      </c>
      <c r="G38" s="38">
        <v>1</v>
      </c>
      <c r="H38" s="38">
        <f t="shared" si="3"/>
        <v>62</v>
      </c>
      <c r="I38" s="38">
        <f>G38*2</f>
        <v>2</v>
      </c>
      <c r="J38" s="13">
        <v>0.831285</v>
      </c>
      <c r="K38" s="11" t="str">
        <f>VLOOKUP(B:B,[3]查询门店会员消费占比!$B$1:$K$65536,10,0)</f>
        <v>81.56%</v>
      </c>
      <c r="L38" s="15">
        <f t="shared" si="4"/>
        <v>-0.0188683784742899</v>
      </c>
      <c r="M38" s="42"/>
      <c r="N38" s="42"/>
    </row>
    <row r="39" customHeight="1" spans="1:14">
      <c r="A39" s="4">
        <v>38</v>
      </c>
      <c r="B39" s="18">
        <v>307</v>
      </c>
      <c r="C39" s="18" t="s">
        <v>54</v>
      </c>
      <c r="D39" s="4" t="s">
        <v>55</v>
      </c>
      <c r="E39" s="38">
        <v>1151</v>
      </c>
      <c r="F39" s="38">
        <f>VLOOKUP(B:B,[4]Sheet2!$A$1:$B$65536,2,0)</f>
        <v>975</v>
      </c>
      <c r="G39" s="38">
        <v>18</v>
      </c>
      <c r="H39" s="38">
        <f t="shared" si="3"/>
        <v>-176</v>
      </c>
      <c r="I39" s="38">
        <f>-H39*2+G39*2</f>
        <v>388</v>
      </c>
      <c r="J39" s="13">
        <v>0.6358005</v>
      </c>
      <c r="K39" s="11" t="str">
        <f>VLOOKUP(B:B,[3]查询门店会员消费占比!$B$1:$K$65536,10,0)</f>
        <v>64.1%</v>
      </c>
      <c r="L39" s="15">
        <f t="shared" si="4"/>
        <v>0.00817787969653989</v>
      </c>
      <c r="M39" s="42"/>
      <c r="N39" s="42"/>
    </row>
    <row r="40" customHeight="1" spans="1:14">
      <c r="A40" s="4">
        <v>39</v>
      </c>
      <c r="B40" s="18">
        <v>721</v>
      </c>
      <c r="C40" s="18" t="s">
        <v>168</v>
      </c>
      <c r="D40" s="4" t="s">
        <v>56</v>
      </c>
      <c r="E40" s="38">
        <v>80</v>
      </c>
      <c r="F40" s="38">
        <f>VLOOKUP(B:B,[4]Sheet2!$A$1:$B$65536,2,0)</f>
        <v>148</v>
      </c>
      <c r="G40" s="38">
        <v>1</v>
      </c>
      <c r="H40" s="38">
        <f t="shared" si="3"/>
        <v>68</v>
      </c>
      <c r="I40" s="38">
        <f>G40*2</f>
        <v>2</v>
      </c>
      <c r="J40" s="13">
        <v>0.9291</v>
      </c>
      <c r="K40" s="11" t="str">
        <f>VLOOKUP(B:B,[3]查询门店会员消费占比!$B$1:$K$65536,10,0)</f>
        <v>91.42%</v>
      </c>
      <c r="L40" s="15">
        <f t="shared" si="4"/>
        <v>-0.0160370250780325</v>
      </c>
      <c r="M40" s="42"/>
      <c r="N40" s="42"/>
    </row>
    <row r="41" customHeight="1" spans="1:14">
      <c r="A41" s="4">
        <v>40</v>
      </c>
      <c r="B41" s="18">
        <v>371</v>
      </c>
      <c r="C41" s="18" t="s">
        <v>169</v>
      </c>
      <c r="D41" s="4" t="s">
        <v>57</v>
      </c>
      <c r="E41" s="38">
        <v>96</v>
      </c>
      <c r="F41" s="38">
        <f>VLOOKUP(B:B,[4]Sheet2!$A$1:$B$65536,2,0)</f>
        <v>106</v>
      </c>
      <c r="G41" s="38">
        <v>0</v>
      </c>
      <c r="H41" s="38">
        <f t="shared" si="3"/>
        <v>10</v>
      </c>
      <c r="I41" s="38"/>
      <c r="J41" s="13">
        <v>0.816515</v>
      </c>
      <c r="K41" s="11" t="str">
        <f>VLOOKUP(B:B,[3]查询门店会员消费占比!$B$1:$K$65536,10,0)</f>
        <v>84.2%</v>
      </c>
      <c r="L41" s="15">
        <f t="shared" si="4"/>
        <v>0.0312119189482129</v>
      </c>
      <c r="M41" s="42"/>
      <c r="N41" s="42"/>
    </row>
    <row r="42" customHeight="1" spans="1:14">
      <c r="A42" s="4">
        <v>41</v>
      </c>
      <c r="B42" s="18">
        <v>343</v>
      </c>
      <c r="C42" s="18" t="s">
        <v>12</v>
      </c>
      <c r="D42" s="4" t="s">
        <v>58</v>
      </c>
      <c r="E42" s="38">
        <v>202</v>
      </c>
      <c r="F42" s="38">
        <f>VLOOKUP(B:B,[4]Sheet2!$A$1:$B$65536,2,0)</f>
        <v>126</v>
      </c>
      <c r="G42" s="38">
        <v>2</v>
      </c>
      <c r="H42" s="38">
        <f t="shared" si="3"/>
        <v>-76</v>
      </c>
      <c r="I42" s="38">
        <f>-H42*2+G42*2</f>
        <v>156</v>
      </c>
      <c r="J42" s="13">
        <v>0.912798</v>
      </c>
      <c r="K42" s="11" t="str">
        <f>VLOOKUP(B:B,[3]查询门店会员消费占比!$B$1:$K$65536,10,0)</f>
        <v>89.79%</v>
      </c>
      <c r="L42" s="15">
        <f t="shared" si="4"/>
        <v>-0.0163212452262165</v>
      </c>
      <c r="M42" s="42"/>
      <c r="N42" s="42"/>
    </row>
    <row r="43" customHeight="1" spans="1:14">
      <c r="A43" s="4">
        <v>42</v>
      </c>
      <c r="B43" s="18">
        <v>718</v>
      </c>
      <c r="C43" s="18" t="s">
        <v>22</v>
      </c>
      <c r="D43" s="4" t="s">
        <v>59</v>
      </c>
      <c r="E43" s="38">
        <v>127</v>
      </c>
      <c r="F43" s="38">
        <f>VLOOKUP(B:B,[4]Sheet2!$A$1:$B$65536,2,0)</f>
        <v>44</v>
      </c>
      <c r="G43" s="38">
        <v>2</v>
      </c>
      <c r="H43" s="38">
        <f t="shared" si="3"/>
        <v>-83</v>
      </c>
      <c r="I43" s="38">
        <f>-H43*2+G43*2</f>
        <v>170</v>
      </c>
      <c r="J43" s="13">
        <v>0.750561</v>
      </c>
      <c r="K43" s="11" t="str">
        <f>VLOOKUP(B:B,[3]查询门店会员消费占比!$B$1:$K$65536,10,0)</f>
        <v>65.94%</v>
      </c>
      <c r="L43" s="15">
        <f t="shared" si="4"/>
        <v>-0.121457150051761</v>
      </c>
      <c r="M43" s="42"/>
      <c r="N43" s="42"/>
    </row>
    <row r="44" customHeight="1" spans="1:14">
      <c r="A44" s="4">
        <v>43</v>
      </c>
      <c r="B44" s="18">
        <v>571</v>
      </c>
      <c r="C44" s="18" t="s">
        <v>15</v>
      </c>
      <c r="D44" s="4" t="s">
        <v>60</v>
      </c>
      <c r="E44" s="38">
        <v>226</v>
      </c>
      <c r="F44" s="38">
        <f>VLOOKUP(B:B,[4]Sheet2!$A$1:$B$65536,2,0)</f>
        <v>230</v>
      </c>
      <c r="G44" s="38">
        <v>7</v>
      </c>
      <c r="H44" s="38">
        <f t="shared" si="3"/>
        <v>4</v>
      </c>
      <c r="I44" s="38">
        <f>G44*2</f>
        <v>14</v>
      </c>
      <c r="J44" s="13">
        <v>0.850374</v>
      </c>
      <c r="K44" s="11" t="str">
        <f>VLOOKUP(B:B,[3]查询门店会员消费占比!$B$1:$K$65536,10,0)</f>
        <v>87.6%</v>
      </c>
      <c r="L44" s="15">
        <f t="shared" si="4"/>
        <v>0.0301349759047195</v>
      </c>
      <c r="M44" s="42"/>
      <c r="N44" s="42"/>
    </row>
    <row r="45" customHeight="1" spans="1:14">
      <c r="A45" s="4">
        <v>44</v>
      </c>
      <c r="B45" s="18">
        <v>355</v>
      </c>
      <c r="C45" s="18" t="s">
        <v>22</v>
      </c>
      <c r="D45" s="4" t="s">
        <v>61</v>
      </c>
      <c r="E45" s="38">
        <v>199</v>
      </c>
      <c r="F45" s="38">
        <f>VLOOKUP(B:B,[4]Sheet2!$A$1:$B$65536,2,0)</f>
        <v>112</v>
      </c>
      <c r="G45" s="38">
        <v>4</v>
      </c>
      <c r="H45" s="38">
        <f t="shared" si="3"/>
        <v>-87</v>
      </c>
      <c r="I45" s="38">
        <f>-H45*2+G45*2</f>
        <v>182</v>
      </c>
      <c r="J45" s="13">
        <v>0.789083</v>
      </c>
      <c r="K45" s="11" t="str">
        <f>VLOOKUP(B:B,[3]查询门店会员消费占比!$B$1:$K$65536,10,0)</f>
        <v>79.23%</v>
      </c>
      <c r="L45" s="15">
        <f t="shared" si="4"/>
        <v>0.00407688418075161</v>
      </c>
      <c r="M45" s="42"/>
      <c r="N45" s="42"/>
    </row>
    <row r="46" customHeight="1" spans="1:14">
      <c r="A46" s="4">
        <v>45</v>
      </c>
      <c r="B46" s="18">
        <v>515</v>
      </c>
      <c r="C46" s="18" t="s">
        <v>22</v>
      </c>
      <c r="D46" s="4" t="s">
        <v>62</v>
      </c>
      <c r="E46" s="38">
        <v>226</v>
      </c>
      <c r="F46" s="38">
        <f>VLOOKUP(B:B,[4]Sheet2!$A$1:$B$65536,2,0)</f>
        <v>106</v>
      </c>
      <c r="G46" s="38">
        <v>0</v>
      </c>
      <c r="H46" s="38">
        <f t="shared" si="3"/>
        <v>-120</v>
      </c>
      <c r="I46" s="38">
        <f>-H46*2+G46*2</f>
        <v>240</v>
      </c>
      <c r="J46" s="13">
        <v>0.805392</v>
      </c>
      <c r="K46" s="11" t="str">
        <f>VLOOKUP(B:B,[3]查询门店会员消费占比!$B$1:$K$65536,10,0)</f>
        <v>80.84%</v>
      </c>
      <c r="L46" s="15">
        <f t="shared" si="4"/>
        <v>0.00373482726423904</v>
      </c>
      <c r="M46" s="42"/>
      <c r="N46" s="42"/>
    </row>
    <row r="47" customHeight="1" spans="1:14">
      <c r="A47" s="4">
        <v>46</v>
      </c>
      <c r="B47" s="18">
        <v>56</v>
      </c>
      <c r="C47" s="18" t="s">
        <v>17</v>
      </c>
      <c r="D47" s="4" t="s">
        <v>63</v>
      </c>
      <c r="E47" s="38">
        <v>80</v>
      </c>
      <c r="F47" s="38">
        <f>VLOOKUP(B:B,[4]Sheet2!$A$1:$B$65536,2,0)</f>
        <v>58</v>
      </c>
      <c r="G47" s="38">
        <v>3</v>
      </c>
      <c r="H47" s="38">
        <f t="shared" si="3"/>
        <v>-22</v>
      </c>
      <c r="I47" s="38">
        <f>-H47*2+G47*2</f>
        <v>50</v>
      </c>
      <c r="J47" s="13">
        <v>0.9039</v>
      </c>
      <c r="K47" s="11" t="str">
        <f>VLOOKUP(B:B,[3]查询门店会员消费占比!$B$1:$K$65536,10,0)</f>
        <v>87.64%</v>
      </c>
      <c r="L47" s="15">
        <f t="shared" si="4"/>
        <v>-0.030423719437991</v>
      </c>
      <c r="M47" s="42"/>
      <c r="N47" s="42"/>
    </row>
    <row r="48" customHeight="1" spans="1:14">
      <c r="A48" s="4">
        <v>47</v>
      </c>
      <c r="B48" s="18">
        <v>730</v>
      </c>
      <c r="C48" s="18" t="s">
        <v>12</v>
      </c>
      <c r="D48" s="4" t="s">
        <v>64</v>
      </c>
      <c r="E48" s="38">
        <v>278</v>
      </c>
      <c r="F48" s="38">
        <f>VLOOKUP(B:B,[4]Sheet2!$A$1:$B$65536,2,0)</f>
        <v>379</v>
      </c>
      <c r="G48" s="38">
        <v>0</v>
      </c>
      <c r="H48" s="38">
        <f t="shared" si="3"/>
        <v>101</v>
      </c>
      <c r="I48" s="38"/>
      <c r="J48" s="13">
        <v>0.76055</v>
      </c>
      <c r="K48" s="11" t="str">
        <f>VLOOKUP(B:B,[3]查询门店会员消费占比!$B$1:$K$65536,10,0)</f>
        <v>79.72%</v>
      </c>
      <c r="L48" s="15">
        <f t="shared" si="4"/>
        <v>0.0481888107290777</v>
      </c>
      <c r="M48" s="42"/>
      <c r="N48" s="42"/>
    </row>
    <row r="49" customHeight="1" spans="1:14">
      <c r="A49" s="4">
        <v>48</v>
      </c>
      <c r="B49" s="18">
        <v>377</v>
      </c>
      <c r="C49" s="18" t="s">
        <v>15</v>
      </c>
      <c r="D49" s="4" t="s">
        <v>65</v>
      </c>
      <c r="E49" s="38">
        <v>176</v>
      </c>
      <c r="F49" s="38">
        <f>VLOOKUP(B:B,[4]Sheet2!$A$1:$B$65536,2,0)</f>
        <v>167</v>
      </c>
      <c r="G49" s="38">
        <v>4</v>
      </c>
      <c r="H49" s="38">
        <f t="shared" si="3"/>
        <v>-9</v>
      </c>
      <c r="I49" s="38">
        <f>-H49*2+G49*2</f>
        <v>26</v>
      </c>
      <c r="J49" s="13">
        <v>0.81139</v>
      </c>
      <c r="K49" s="11" t="str">
        <f>VLOOKUP(B:B,[3]查询门店会员消费占比!$B$1:$K$65536,10,0)</f>
        <v>78.64%</v>
      </c>
      <c r="L49" s="15">
        <f t="shared" si="4"/>
        <v>-0.0307989992482036</v>
      </c>
      <c r="M49" s="42"/>
      <c r="N49" s="42"/>
    </row>
    <row r="50" customHeight="1" spans="1:14">
      <c r="A50" s="4">
        <v>49</v>
      </c>
      <c r="B50" s="18">
        <v>704</v>
      </c>
      <c r="C50" s="18" t="s">
        <v>17</v>
      </c>
      <c r="D50" s="4" t="s">
        <v>66</v>
      </c>
      <c r="E50" s="38">
        <v>110</v>
      </c>
      <c r="F50" s="38">
        <f>VLOOKUP(B:B,[4]Sheet2!$A$1:$B$65536,2,0)</f>
        <v>143</v>
      </c>
      <c r="G50" s="38">
        <v>0</v>
      </c>
      <c r="H50" s="38">
        <f t="shared" si="3"/>
        <v>33</v>
      </c>
      <c r="I50" s="38"/>
      <c r="J50" s="13">
        <v>0.9012185</v>
      </c>
      <c r="K50" s="11" t="str">
        <f>VLOOKUP(B:B,[3]查询门店会员消费占比!$B$1:$K$65536,10,0)</f>
        <v>83.62%</v>
      </c>
      <c r="L50" s="15">
        <f t="shared" si="4"/>
        <v>-0.0721451013267038</v>
      </c>
      <c r="M50" s="42"/>
      <c r="N50" s="42"/>
    </row>
    <row r="51" customHeight="1" spans="1:14">
      <c r="A51" s="4">
        <v>50</v>
      </c>
      <c r="B51" s="18">
        <v>337</v>
      </c>
      <c r="C51" s="18" t="s">
        <v>22</v>
      </c>
      <c r="D51" s="4" t="s">
        <v>67</v>
      </c>
      <c r="E51" s="38">
        <v>350</v>
      </c>
      <c r="F51" s="38">
        <f>VLOOKUP(B:B,[4]Sheet2!$A$1:$B$65536,2,0)</f>
        <v>734</v>
      </c>
      <c r="G51" s="38">
        <v>4</v>
      </c>
      <c r="H51" s="38">
        <f t="shared" si="3"/>
        <v>384</v>
      </c>
      <c r="I51" s="38">
        <f>G51*2</f>
        <v>8</v>
      </c>
      <c r="J51" s="13">
        <v>0.742527</v>
      </c>
      <c r="K51" s="11" t="str">
        <f>VLOOKUP(B:B,[3]查询门店会员消费占比!$B$1:$K$65536,10,0)</f>
        <v>73.88%</v>
      </c>
      <c r="L51" s="15">
        <f t="shared" si="4"/>
        <v>-0.00501934609785253</v>
      </c>
      <c r="M51" s="42"/>
      <c r="N51" s="42"/>
    </row>
    <row r="52" customHeight="1" spans="1:14">
      <c r="A52" s="4">
        <v>51</v>
      </c>
      <c r="B52" s="18">
        <v>581</v>
      </c>
      <c r="C52" s="18" t="s">
        <v>12</v>
      </c>
      <c r="D52" s="4" t="s">
        <v>68</v>
      </c>
      <c r="E52" s="38">
        <v>337</v>
      </c>
      <c r="F52" s="38">
        <f>VLOOKUP(B:B,[4]Sheet2!$A$1:$B$65536,2,0)</f>
        <v>150</v>
      </c>
      <c r="G52" s="38">
        <v>5</v>
      </c>
      <c r="H52" s="38">
        <f t="shared" si="3"/>
        <v>-187</v>
      </c>
      <c r="I52" s="38">
        <f>-H52*2+G52*2</f>
        <v>384</v>
      </c>
      <c r="J52" s="13">
        <v>0.76875</v>
      </c>
      <c r="K52" s="11" t="str">
        <f>VLOOKUP(B:B,[3]查询门店会员消费占比!$B$1:$K$65536,10,0)</f>
        <v>74.16%</v>
      </c>
      <c r="L52" s="15">
        <f t="shared" si="4"/>
        <v>-0.0353170731707319</v>
      </c>
      <c r="M52" s="42"/>
      <c r="N52" s="42"/>
    </row>
    <row r="53" customHeight="1" spans="1:14">
      <c r="A53" s="4">
        <v>52</v>
      </c>
      <c r="B53" s="18">
        <v>587</v>
      </c>
      <c r="C53" s="18" t="s">
        <v>17</v>
      </c>
      <c r="D53" s="4" t="s">
        <v>69</v>
      </c>
      <c r="E53" s="38">
        <v>116</v>
      </c>
      <c r="F53" s="38">
        <f>VLOOKUP(B:B,[4]Sheet2!$A$1:$B$65536,2,0)</f>
        <v>121</v>
      </c>
      <c r="G53" s="38">
        <v>0</v>
      </c>
      <c r="H53" s="38">
        <f t="shared" si="3"/>
        <v>5</v>
      </c>
      <c r="I53" s="38"/>
      <c r="J53" s="13">
        <v>0.90335</v>
      </c>
      <c r="K53" s="11" t="str">
        <f>VLOOKUP(B:B,[3]查询门店会员消费占比!$B$1:$K$65536,10,0)</f>
        <v>82.51%</v>
      </c>
      <c r="L53" s="15">
        <f t="shared" si="4"/>
        <v>-0.0866220180439475</v>
      </c>
      <c r="M53" s="42"/>
      <c r="N53" s="42"/>
    </row>
    <row r="54" customHeight="1" spans="1:14">
      <c r="A54" s="4">
        <v>53</v>
      </c>
      <c r="B54" s="18">
        <v>706</v>
      </c>
      <c r="C54" s="18" t="s">
        <v>17</v>
      </c>
      <c r="D54" s="4" t="s">
        <v>70</v>
      </c>
      <c r="E54" s="38">
        <v>132</v>
      </c>
      <c r="F54" s="38">
        <f>VLOOKUP(B:B,[4]Sheet2!$A$1:$B$65536,2,0)</f>
        <v>56</v>
      </c>
      <c r="G54" s="38">
        <v>0</v>
      </c>
      <c r="H54" s="38">
        <f t="shared" si="3"/>
        <v>-76</v>
      </c>
      <c r="I54" s="38">
        <f t="shared" ref="I54:I60" si="5">-H54*2+G54*2</f>
        <v>152</v>
      </c>
      <c r="J54" s="13">
        <v>0.8614305</v>
      </c>
      <c r="K54" s="11" t="str">
        <f>VLOOKUP(B:B,[3]查询门店会员消费占比!$B$1:$K$65536,10,0)</f>
        <v>80.39%</v>
      </c>
      <c r="L54" s="15">
        <f t="shared" si="4"/>
        <v>-0.0667848421898225</v>
      </c>
      <c r="M54" s="42"/>
      <c r="N54" s="42"/>
    </row>
    <row r="55" customHeight="1" spans="1:14">
      <c r="A55" s="4">
        <v>54</v>
      </c>
      <c r="B55" s="18">
        <v>308</v>
      </c>
      <c r="C55" s="18" t="s">
        <v>22</v>
      </c>
      <c r="D55" s="4" t="s">
        <v>71</v>
      </c>
      <c r="E55" s="38">
        <v>259</v>
      </c>
      <c r="F55" s="38">
        <f>VLOOKUP(B:B,[4]Sheet2!$A$1:$B$65536,2,0)</f>
        <v>164</v>
      </c>
      <c r="G55" s="38">
        <v>8</v>
      </c>
      <c r="H55" s="38">
        <f t="shared" si="3"/>
        <v>-95</v>
      </c>
      <c r="I55" s="38">
        <f t="shared" si="5"/>
        <v>206</v>
      </c>
      <c r="J55" s="13">
        <v>0.6790635</v>
      </c>
      <c r="K55" s="11" t="str">
        <f>VLOOKUP(B:B,[3]查询门店会员消费占比!$B$1:$K$65536,10,0)</f>
        <v>64.02%</v>
      </c>
      <c r="L55" s="15">
        <f t="shared" si="4"/>
        <v>-0.0572310247863419</v>
      </c>
      <c r="M55" s="42"/>
      <c r="N55" s="42"/>
    </row>
    <row r="56" customHeight="1" spans="1:14">
      <c r="A56" s="4">
        <v>55</v>
      </c>
      <c r="B56" s="18">
        <v>539</v>
      </c>
      <c r="C56" s="18" t="s">
        <v>167</v>
      </c>
      <c r="D56" s="4" t="s">
        <v>72</v>
      </c>
      <c r="E56" s="38">
        <v>101</v>
      </c>
      <c r="F56" s="38">
        <f>VLOOKUP(B:B,[4]Sheet2!$A$1:$B$65536,2,0)</f>
        <v>77</v>
      </c>
      <c r="G56" s="38">
        <v>2</v>
      </c>
      <c r="H56" s="38">
        <f t="shared" si="3"/>
        <v>-24</v>
      </c>
      <c r="I56" s="38">
        <f t="shared" si="5"/>
        <v>52</v>
      </c>
      <c r="J56" s="13">
        <v>0.899946</v>
      </c>
      <c r="K56" s="11" t="str">
        <f>VLOOKUP(B:B,[3]查询门店会员消费占比!$B$1:$K$65536,10,0)</f>
        <v>90.04%</v>
      </c>
      <c r="L56" s="15">
        <f t="shared" si="4"/>
        <v>0.000504474712927293</v>
      </c>
      <c r="M56" s="42"/>
      <c r="N56" s="42"/>
    </row>
    <row r="57" customHeight="1" spans="1:14">
      <c r="A57" s="4">
        <v>56</v>
      </c>
      <c r="B57" s="18">
        <v>594</v>
      </c>
      <c r="C57" s="18" t="s">
        <v>167</v>
      </c>
      <c r="D57" s="4" t="s">
        <v>73</v>
      </c>
      <c r="E57" s="38">
        <v>98</v>
      </c>
      <c r="F57" s="38">
        <f>VLOOKUP(B:B,[4]Sheet2!$A$1:$B$65536,2,0)</f>
        <v>94</v>
      </c>
      <c r="G57" s="38">
        <v>2</v>
      </c>
      <c r="H57" s="38">
        <f t="shared" si="3"/>
        <v>-4</v>
      </c>
      <c r="I57" s="38">
        <f t="shared" si="5"/>
        <v>12</v>
      </c>
      <c r="J57" s="13">
        <v>0.8537165</v>
      </c>
      <c r="K57" s="11" t="str">
        <f>VLOOKUP(B:B,[3]查询门店会员消费占比!$B$1:$K$65536,10,0)</f>
        <v>86.55%</v>
      </c>
      <c r="L57" s="15">
        <f t="shared" si="4"/>
        <v>0.0138025913754741</v>
      </c>
      <c r="M57" s="42"/>
      <c r="N57" s="42"/>
    </row>
    <row r="58" customHeight="1" spans="1:14">
      <c r="A58" s="4">
        <v>57</v>
      </c>
      <c r="B58" s="18">
        <v>329</v>
      </c>
      <c r="C58" s="18" t="s">
        <v>17</v>
      </c>
      <c r="D58" s="4" t="s">
        <v>74</v>
      </c>
      <c r="E58" s="38">
        <v>104</v>
      </c>
      <c r="F58" s="38">
        <f>VLOOKUP(B:B,[4]Sheet2!$A$1:$B$65536,2,0)</f>
        <v>100</v>
      </c>
      <c r="G58" s="38">
        <v>3</v>
      </c>
      <c r="H58" s="38">
        <f t="shared" si="3"/>
        <v>-4</v>
      </c>
      <c r="I58" s="38">
        <f t="shared" si="5"/>
        <v>14</v>
      </c>
      <c r="J58" s="13">
        <v>0.870366</v>
      </c>
      <c r="K58" s="11" t="str">
        <f>VLOOKUP(B:B,[3]查询门店会员消费占比!$B$1:$K$65536,10,0)</f>
        <v>37.63%</v>
      </c>
      <c r="L58" s="15">
        <f t="shared" si="4"/>
        <v>-0.567653148215808</v>
      </c>
      <c r="M58" s="42"/>
      <c r="N58" s="42"/>
    </row>
    <row r="59" customHeight="1" spans="1:14">
      <c r="A59" s="4">
        <v>58</v>
      </c>
      <c r="B59" s="18">
        <v>745</v>
      </c>
      <c r="C59" s="18" t="s">
        <v>12</v>
      </c>
      <c r="D59" s="4" t="s">
        <v>75</v>
      </c>
      <c r="E59" s="38">
        <v>172</v>
      </c>
      <c r="F59" s="38">
        <f>VLOOKUP(B:B,[4]Sheet2!$A$1:$B$65536,2,0)</f>
        <v>113</v>
      </c>
      <c r="G59" s="38">
        <v>1</v>
      </c>
      <c r="H59" s="38">
        <f t="shared" si="3"/>
        <v>-59</v>
      </c>
      <c r="I59" s="38">
        <f t="shared" si="5"/>
        <v>120</v>
      </c>
      <c r="J59" s="13">
        <v>0.805048</v>
      </c>
      <c r="K59" s="11" t="str">
        <f>VLOOKUP(B:B,[3]查询门店会员消费占比!$B$1:$K$65536,10,0)</f>
        <v>82.1%</v>
      </c>
      <c r="L59" s="15">
        <f t="shared" si="4"/>
        <v>0.0198149675547296</v>
      </c>
      <c r="M59" s="42"/>
      <c r="N59" s="42"/>
    </row>
    <row r="60" customHeight="1" spans="1:14">
      <c r="A60" s="4">
        <v>59</v>
      </c>
      <c r="B60" s="18">
        <v>740</v>
      </c>
      <c r="C60" s="18" t="s">
        <v>15</v>
      </c>
      <c r="D60" s="4" t="s">
        <v>76</v>
      </c>
      <c r="E60" s="38">
        <v>148</v>
      </c>
      <c r="F60" s="38">
        <f>VLOOKUP(B:B,[4]Sheet2!$A$1:$B$65536,2,0)</f>
        <v>86</v>
      </c>
      <c r="G60" s="38">
        <v>3</v>
      </c>
      <c r="H60" s="38">
        <f t="shared" si="3"/>
        <v>-62</v>
      </c>
      <c r="I60" s="38">
        <f t="shared" si="5"/>
        <v>130</v>
      </c>
      <c r="J60" s="13">
        <v>0.7854575</v>
      </c>
      <c r="K60" s="11" t="str">
        <f>VLOOKUP(B:B,[3]查询门店会员消费占比!$B$1:$K$65536,10,0)</f>
        <v>77.5%</v>
      </c>
      <c r="L60" s="15">
        <f t="shared" si="4"/>
        <v>-0.0133138966780507</v>
      </c>
      <c r="M60" s="42"/>
      <c r="N60" s="42"/>
    </row>
    <row r="61" customHeight="1" spans="1:14">
      <c r="A61" s="4">
        <v>60</v>
      </c>
      <c r="B61" s="18">
        <v>367</v>
      </c>
      <c r="C61" s="18" t="s">
        <v>17</v>
      </c>
      <c r="D61" s="4" t="s">
        <v>77</v>
      </c>
      <c r="E61" s="38">
        <v>126</v>
      </c>
      <c r="F61" s="38">
        <f>VLOOKUP(B:B,[4]Sheet2!$A$1:$B$65536,2,0)</f>
        <v>131</v>
      </c>
      <c r="G61" s="38">
        <v>5</v>
      </c>
      <c r="H61" s="38">
        <f t="shared" si="3"/>
        <v>5</v>
      </c>
      <c r="I61" s="38">
        <f>G61*2</f>
        <v>10</v>
      </c>
      <c r="J61" s="13" t="s">
        <v>78</v>
      </c>
      <c r="K61" s="11" t="str">
        <f>VLOOKUP(B:B,[3]查询门店会员消费占比!$B$1:$K$65536,10,0)</f>
        <v>90%</v>
      </c>
      <c r="L61" s="15">
        <f t="shared" si="4"/>
        <v>0.00300902708124377</v>
      </c>
      <c r="M61" s="42"/>
      <c r="N61" s="42"/>
    </row>
    <row r="62" customHeight="1" spans="1:14">
      <c r="A62" s="4">
        <v>61</v>
      </c>
      <c r="B62" s="18">
        <v>591</v>
      </c>
      <c r="C62" s="18" t="s">
        <v>168</v>
      </c>
      <c r="D62" s="4" t="s">
        <v>79</v>
      </c>
      <c r="E62" s="38">
        <v>133</v>
      </c>
      <c r="F62" s="38">
        <f>VLOOKUP(B:B,[4]Sheet2!$A$1:$B$65536,2,0)</f>
        <v>93</v>
      </c>
      <c r="G62" s="38">
        <v>0</v>
      </c>
      <c r="H62" s="38">
        <f t="shared" si="3"/>
        <v>-40</v>
      </c>
      <c r="I62" s="38">
        <f>-H62*2+G62*2</f>
        <v>80</v>
      </c>
      <c r="J62" s="13">
        <v>0.770543</v>
      </c>
      <c r="K62" s="11" t="str">
        <f>VLOOKUP(B:B,[3]查询门店会员消费占比!$B$1:$K$65536,10,0)</f>
        <v>70.65%</v>
      </c>
      <c r="L62" s="15">
        <f t="shared" si="4"/>
        <v>-0.0831141156301465</v>
      </c>
      <c r="M62" s="42"/>
      <c r="N62" s="42"/>
    </row>
    <row r="63" customHeight="1" spans="1:14">
      <c r="A63" s="4">
        <v>62</v>
      </c>
      <c r="B63" s="18">
        <v>753</v>
      </c>
      <c r="C63" s="18" t="s">
        <v>15</v>
      </c>
      <c r="D63" s="4" t="s">
        <v>80</v>
      </c>
      <c r="E63" s="38">
        <v>80</v>
      </c>
      <c r="F63" s="38">
        <f>VLOOKUP(B:B,[4]Sheet2!$A$1:$B$65536,2,0)</f>
        <v>81</v>
      </c>
      <c r="G63" s="38">
        <v>7</v>
      </c>
      <c r="H63" s="38">
        <f t="shared" si="3"/>
        <v>1</v>
      </c>
      <c r="I63" s="38">
        <f>G63*2</f>
        <v>14</v>
      </c>
      <c r="J63" s="13">
        <v>0.9097445</v>
      </c>
      <c r="K63" s="11" t="str">
        <f>VLOOKUP(B:B,[3]查询门店会员消费占比!$B$1:$K$65536,10,0)</f>
        <v>87.22%</v>
      </c>
      <c r="L63" s="15">
        <f t="shared" si="4"/>
        <v>-0.0412692794515383</v>
      </c>
      <c r="M63" s="42"/>
      <c r="N63" s="42"/>
    </row>
    <row r="64" customHeight="1" spans="1:14">
      <c r="A64" s="4">
        <v>63</v>
      </c>
      <c r="B64" s="18">
        <v>713</v>
      </c>
      <c r="C64" s="18" t="s">
        <v>17</v>
      </c>
      <c r="D64" s="4" t="s">
        <v>81</v>
      </c>
      <c r="E64" s="38">
        <v>80</v>
      </c>
      <c r="F64" s="38">
        <f>VLOOKUP(B:B,[4]Sheet2!$A$1:$B$65536,2,0)</f>
        <v>109</v>
      </c>
      <c r="G64" s="38">
        <v>1</v>
      </c>
      <c r="H64" s="38">
        <f t="shared" si="3"/>
        <v>29</v>
      </c>
      <c r="I64" s="38">
        <f>G64*2</f>
        <v>2</v>
      </c>
      <c r="J64" s="13">
        <v>0.9045</v>
      </c>
      <c r="K64" s="11" t="str">
        <f>VLOOKUP(B:B,[3]查询门店会员消费占比!$B$1:$K$65536,10,0)</f>
        <v>90.06%</v>
      </c>
      <c r="L64" s="15">
        <f t="shared" si="4"/>
        <v>-0.00431177446102809</v>
      </c>
      <c r="M64" s="42"/>
      <c r="N64" s="42"/>
    </row>
    <row r="65" customHeight="1" spans="1:14">
      <c r="A65" s="4">
        <v>64</v>
      </c>
      <c r="B65" s="18">
        <v>752</v>
      </c>
      <c r="C65" s="18" t="s">
        <v>12</v>
      </c>
      <c r="D65" s="4" t="s">
        <v>82</v>
      </c>
      <c r="E65" s="38">
        <v>104</v>
      </c>
      <c r="F65" s="38">
        <f>VLOOKUP(B:B,[4]Sheet2!$A$1:$B$65536,2,0)</f>
        <v>61</v>
      </c>
      <c r="G65" s="38">
        <v>1</v>
      </c>
      <c r="H65" s="38">
        <f t="shared" si="3"/>
        <v>-43</v>
      </c>
      <c r="I65" s="38">
        <f>-H65*2+G65*2</f>
        <v>88</v>
      </c>
      <c r="J65" s="13">
        <v>0.83895</v>
      </c>
      <c r="K65" s="11" t="str">
        <f>VLOOKUP(B:B,[3]查询门店会员消费占比!$B$1:$K$65536,10,0)</f>
        <v>77.08%</v>
      </c>
      <c r="L65" s="15">
        <f t="shared" si="4"/>
        <v>-0.0812324929971989</v>
      </c>
      <c r="M65" s="42"/>
      <c r="N65" s="42"/>
    </row>
    <row r="66" customHeight="1" spans="1:14">
      <c r="A66" s="4">
        <v>65</v>
      </c>
      <c r="B66" s="18">
        <v>707</v>
      </c>
      <c r="C66" s="18" t="s">
        <v>15</v>
      </c>
      <c r="D66" s="4" t="s">
        <v>83</v>
      </c>
      <c r="E66" s="38">
        <v>293</v>
      </c>
      <c r="F66" s="38">
        <f>VLOOKUP(B:B,[4]Sheet2!$A$1:$B$65536,2,0)</f>
        <v>183</v>
      </c>
      <c r="G66" s="38">
        <v>18</v>
      </c>
      <c r="H66" s="38">
        <f t="shared" si="3"/>
        <v>-110</v>
      </c>
      <c r="I66" s="38">
        <f>-H66*2+G66*2</f>
        <v>256</v>
      </c>
      <c r="J66" s="13">
        <v>0.8123045</v>
      </c>
      <c r="K66" s="11" t="str">
        <f>VLOOKUP(B:B,[3]查询门店会员消费占比!$B$1:$K$65536,10,0)</f>
        <v>79.58%</v>
      </c>
      <c r="L66" s="15">
        <f t="shared" si="4"/>
        <v>-0.0203181196213982</v>
      </c>
      <c r="M66" s="42"/>
      <c r="N66" s="42"/>
    </row>
    <row r="67" customHeight="1" spans="1:14">
      <c r="A67" s="4">
        <v>66</v>
      </c>
      <c r="B67" s="18">
        <v>716</v>
      </c>
      <c r="C67" s="18" t="s">
        <v>167</v>
      </c>
      <c r="D67" s="4" t="s">
        <v>84</v>
      </c>
      <c r="E67" s="38">
        <v>80</v>
      </c>
      <c r="F67" s="38">
        <f>VLOOKUP(B:B,[4]Sheet2!$A$1:$B$65536,2,0)</f>
        <v>68</v>
      </c>
      <c r="G67" s="38">
        <v>0</v>
      </c>
      <c r="H67" s="38">
        <f t="shared" si="3"/>
        <v>-12</v>
      </c>
      <c r="I67" s="38">
        <f>-H67*2+G67*2</f>
        <v>24</v>
      </c>
      <c r="J67" s="13">
        <v>0.850782</v>
      </c>
      <c r="K67" s="11" t="str">
        <f>VLOOKUP(B:B,[3]查询门店会员消费占比!$B$1:$K$65536,10,0)</f>
        <v>82.01%</v>
      </c>
      <c r="L67" s="15">
        <f t="shared" si="4"/>
        <v>-0.0360632923592648</v>
      </c>
      <c r="M67" s="42"/>
      <c r="N67" s="42"/>
    </row>
    <row r="68" customHeight="1" spans="1:14">
      <c r="A68" s="4">
        <v>67</v>
      </c>
      <c r="B68" s="18">
        <v>733</v>
      </c>
      <c r="C68" s="18" t="s">
        <v>15</v>
      </c>
      <c r="D68" s="4" t="s">
        <v>85</v>
      </c>
      <c r="E68" s="38">
        <v>159</v>
      </c>
      <c r="F68" s="38">
        <f>VLOOKUP(B:B,[4]Sheet2!$A$1:$B$65536,2,0)</f>
        <v>159</v>
      </c>
      <c r="G68" s="38">
        <v>1</v>
      </c>
      <c r="H68" s="38">
        <f t="shared" ref="H68:H99" si="6">F68-E68</f>
        <v>0</v>
      </c>
      <c r="I68" s="38">
        <f>G68*2</f>
        <v>2</v>
      </c>
      <c r="J68" s="13">
        <v>0.739437</v>
      </c>
      <c r="K68" s="11" t="str">
        <f>VLOOKUP(B:B,[3]查询门店会员消费占比!$B$1:$K$65536,10,0)</f>
        <v>63.93%</v>
      </c>
      <c r="L68" s="15">
        <f t="shared" ref="L68:L110" si="7">(K68-J68)/J68</f>
        <v>-0.135423301782302</v>
      </c>
      <c r="M68" s="42"/>
      <c r="N68" s="42"/>
    </row>
    <row r="69" customHeight="1" spans="1:14">
      <c r="A69" s="4">
        <v>68</v>
      </c>
      <c r="B69" s="18">
        <v>737</v>
      </c>
      <c r="C69" s="18" t="s">
        <v>15</v>
      </c>
      <c r="D69" s="4" t="s">
        <v>86</v>
      </c>
      <c r="E69" s="38">
        <v>299</v>
      </c>
      <c r="F69" s="38">
        <f>VLOOKUP(B:B,[4]Sheet2!$A$1:$B$65536,2,0)</f>
        <v>200</v>
      </c>
      <c r="G69" s="38">
        <v>1</v>
      </c>
      <c r="H69" s="38">
        <f t="shared" si="6"/>
        <v>-99</v>
      </c>
      <c r="I69" s="38">
        <f>-H69*2+G69*2</f>
        <v>200</v>
      </c>
      <c r="J69" s="13">
        <v>0.7448675</v>
      </c>
      <c r="K69" s="11" t="str">
        <f>VLOOKUP(B:B,[3]查询门店会员消费占比!$B$1:$K$65536,10,0)</f>
        <v>73.29%</v>
      </c>
      <c r="L69" s="15">
        <f t="shared" si="7"/>
        <v>-0.0160666158746353</v>
      </c>
      <c r="M69" s="42"/>
      <c r="N69" s="42"/>
    </row>
    <row r="70" customHeight="1" spans="1:14">
      <c r="A70" s="4">
        <v>69</v>
      </c>
      <c r="B70" s="18">
        <v>578</v>
      </c>
      <c r="C70" s="18" t="s">
        <v>22</v>
      </c>
      <c r="D70" s="4" t="s">
        <v>87</v>
      </c>
      <c r="E70" s="38">
        <v>221</v>
      </c>
      <c r="F70" s="38">
        <f>VLOOKUP(B:B,[4]Sheet2!$A$1:$B$65536,2,0)</f>
        <v>229</v>
      </c>
      <c r="G70" s="38">
        <v>4</v>
      </c>
      <c r="H70" s="38">
        <f t="shared" si="6"/>
        <v>8</v>
      </c>
      <c r="I70" s="38">
        <f>G70*2</f>
        <v>8</v>
      </c>
      <c r="J70" s="13">
        <v>0.8131325</v>
      </c>
      <c r="K70" s="11" t="str">
        <f>VLOOKUP(B:B,[3]查询门店会员消费占比!$B$1:$K$65536,10,0)</f>
        <v>80.89%</v>
      </c>
      <c r="L70" s="15">
        <f t="shared" si="7"/>
        <v>-0.00520517873778269</v>
      </c>
      <c r="M70" s="42"/>
      <c r="N70" s="42"/>
    </row>
    <row r="71" customHeight="1" spans="1:14">
      <c r="A71" s="4">
        <v>70</v>
      </c>
      <c r="B71" s="18">
        <v>585</v>
      </c>
      <c r="C71" s="18" t="s">
        <v>12</v>
      </c>
      <c r="D71" s="4" t="s">
        <v>88</v>
      </c>
      <c r="E71" s="38">
        <v>334</v>
      </c>
      <c r="F71" s="38">
        <f>VLOOKUP(B:B,[4]Sheet2!$A$1:$B$65536,2,0)</f>
        <v>309</v>
      </c>
      <c r="G71" s="38">
        <v>2</v>
      </c>
      <c r="H71" s="38">
        <f t="shared" si="6"/>
        <v>-25</v>
      </c>
      <c r="I71" s="38">
        <f>-H71*2+G71*2</f>
        <v>54</v>
      </c>
      <c r="J71" s="13">
        <v>0.8028825</v>
      </c>
      <c r="K71" s="11" t="str">
        <f>VLOOKUP(B:B,[3]查询门店会员消费占比!$B$1:$K$65536,10,0)</f>
        <v>80.75%</v>
      </c>
      <c r="L71" s="15">
        <f t="shared" si="7"/>
        <v>0.00575115287728894</v>
      </c>
      <c r="M71" s="42"/>
      <c r="N71" s="42"/>
    </row>
    <row r="72" customHeight="1" spans="1:14">
      <c r="A72" s="4">
        <v>71</v>
      </c>
      <c r="B72" s="18">
        <v>727</v>
      </c>
      <c r="C72" s="18" t="s">
        <v>12</v>
      </c>
      <c r="D72" s="4" t="s">
        <v>89</v>
      </c>
      <c r="E72" s="38">
        <v>114</v>
      </c>
      <c r="F72" s="38">
        <f>VLOOKUP(B:B,[4]Sheet2!$A$1:$B$65536,2,0)</f>
        <v>121</v>
      </c>
      <c r="G72" s="38">
        <v>3</v>
      </c>
      <c r="H72" s="38">
        <f t="shared" si="6"/>
        <v>7</v>
      </c>
      <c r="I72" s="38">
        <f>G72*2</f>
        <v>6</v>
      </c>
      <c r="J72" s="13">
        <v>0.883218</v>
      </c>
      <c r="K72" s="11" t="str">
        <f>VLOOKUP(B:B,[3]查询门店会员消费占比!$B$1:$K$65536,10,0)</f>
        <v>82.7%</v>
      </c>
      <c r="L72" s="15">
        <f t="shared" si="7"/>
        <v>-0.0636513295698229</v>
      </c>
      <c r="M72" s="42"/>
      <c r="N72" s="42"/>
    </row>
    <row r="73" customHeight="1" spans="1:14">
      <c r="A73" s="4">
        <v>72</v>
      </c>
      <c r="B73" s="18">
        <v>379</v>
      </c>
      <c r="C73" s="18" t="s">
        <v>12</v>
      </c>
      <c r="D73" s="4" t="s">
        <v>90</v>
      </c>
      <c r="E73" s="38">
        <v>173</v>
      </c>
      <c r="F73" s="38">
        <f>VLOOKUP(B:B,[4]Sheet2!$A$1:$B$65536,2,0)</f>
        <v>117</v>
      </c>
      <c r="G73" s="38">
        <v>2</v>
      </c>
      <c r="H73" s="38">
        <f t="shared" si="6"/>
        <v>-56</v>
      </c>
      <c r="I73" s="38">
        <f>-H73*2+G73*2</f>
        <v>116</v>
      </c>
      <c r="J73" s="13">
        <v>0.82518</v>
      </c>
      <c r="K73" s="11" t="str">
        <f>VLOOKUP(B:B,[3]查询门店会员消费占比!$B$1:$K$65536,10,0)</f>
        <v>85.51%</v>
      </c>
      <c r="L73" s="15">
        <f t="shared" si="7"/>
        <v>0.0362587556654306</v>
      </c>
      <c r="M73" s="42"/>
      <c r="N73" s="42"/>
    </row>
    <row r="74" customHeight="1" spans="1:14">
      <c r="A74" s="4">
        <v>73</v>
      </c>
      <c r="B74" s="18">
        <v>549</v>
      </c>
      <c r="C74" s="18" t="s">
        <v>167</v>
      </c>
      <c r="D74" s="4" t="s">
        <v>91</v>
      </c>
      <c r="E74" s="38">
        <v>105</v>
      </c>
      <c r="F74" s="38">
        <f>VLOOKUP(B:B,[4]Sheet2!$A$1:$B$65536,2,0)</f>
        <v>138</v>
      </c>
      <c r="G74" s="38">
        <v>1</v>
      </c>
      <c r="H74" s="38">
        <f t="shared" si="6"/>
        <v>33</v>
      </c>
      <c r="I74" s="38">
        <f>G74*2</f>
        <v>2</v>
      </c>
      <c r="J74" s="13" t="s">
        <v>92</v>
      </c>
      <c r="K74" s="11" t="str">
        <f>VLOOKUP(B:B,[3]查询门店会员消费占比!$B$1:$K$65536,10,0)</f>
        <v>90.27%</v>
      </c>
      <c r="L74" s="15">
        <f t="shared" si="7"/>
        <v>0.0090543259557344</v>
      </c>
      <c r="M74" s="42"/>
      <c r="N74" s="42"/>
    </row>
    <row r="75" customHeight="1" spans="1:14">
      <c r="A75" s="4">
        <v>74</v>
      </c>
      <c r="B75" s="18">
        <v>720</v>
      </c>
      <c r="C75" s="18" t="s">
        <v>167</v>
      </c>
      <c r="D75" s="4" t="s">
        <v>93</v>
      </c>
      <c r="E75" s="38">
        <v>80</v>
      </c>
      <c r="F75" s="38">
        <f>VLOOKUP(B:B,[4]Sheet2!$A$1:$B$65536,2,0)</f>
        <v>183</v>
      </c>
      <c r="G75" s="38">
        <v>6</v>
      </c>
      <c r="H75" s="38">
        <f t="shared" si="6"/>
        <v>103</v>
      </c>
      <c r="I75" s="38">
        <f>G75*2</f>
        <v>12</v>
      </c>
      <c r="J75" s="13" t="s">
        <v>94</v>
      </c>
      <c r="K75" s="11" t="str">
        <f>VLOOKUP(B:B,[3]查询门店会员消费占比!$B$1:$K$65536,10,0)</f>
        <v>90.24%</v>
      </c>
      <c r="L75" s="15">
        <f t="shared" si="7"/>
        <v>-0.0107432580574436</v>
      </c>
      <c r="M75" s="42"/>
      <c r="N75" s="42"/>
    </row>
    <row r="76" customHeight="1" spans="1:14">
      <c r="A76" s="4">
        <v>75</v>
      </c>
      <c r="B76" s="18">
        <v>517</v>
      </c>
      <c r="C76" s="18" t="s">
        <v>22</v>
      </c>
      <c r="D76" s="4" t="s">
        <v>95</v>
      </c>
      <c r="E76" s="38">
        <v>400</v>
      </c>
      <c r="F76" s="38">
        <f>VLOOKUP(B:B,[4]Sheet2!$A$1:$B$65536,2,0)</f>
        <v>594</v>
      </c>
      <c r="G76" s="38">
        <v>7</v>
      </c>
      <c r="H76" s="38">
        <f t="shared" si="6"/>
        <v>194</v>
      </c>
      <c r="I76" s="38">
        <f>G76*2</f>
        <v>14</v>
      </c>
      <c r="J76" s="13">
        <v>0.6</v>
      </c>
      <c r="K76" s="11" t="str">
        <f>VLOOKUP(B:B,[3]查询门店会员消费占比!$B$1:$K$65536,10,0)</f>
        <v>47.8%</v>
      </c>
      <c r="L76" s="15">
        <f t="shared" si="7"/>
        <v>-0.203333333333333</v>
      </c>
      <c r="M76" s="42"/>
      <c r="N76" s="42"/>
    </row>
    <row r="77" customHeight="1" spans="1:14">
      <c r="A77" s="4">
        <v>76</v>
      </c>
      <c r="B77" s="18">
        <v>573</v>
      </c>
      <c r="C77" s="18" t="s">
        <v>15</v>
      </c>
      <c r="D77" s="4" t="s">
        <v>96</v>
      </c>
      <c r="E77" s="38">
        <v>129</v>
      </c>
      <c r="F77" s="38">
        <f>VLOOKUP(B:B,[4]Sheet2!$A$1:$B$65536,2,0)</f>
        <v>59</v>
      </c>
      <c r="G77" s="38">
        <v>1</v>
      </c>
      <c r="H77" s="38">
        <f t="shared" si="6"/>
        <v>-70</v>
      </c>
      <c r="I77" s="38">
        <f>-H77*2+G77*2</f>
        <v>142</v>
      </c>
      <c r="J77" s="13">
        <v>0.843234</v>
      </c>
      <c r="K77" s="11" t="str">
        <f>VLOOKUP(B:B,[3]查询门店会员消费占比!$B$1:$K$65536,10,0)</f>
        <v>80.65%</v>
      </c>
      <c r="L77" s="15">
        <f t="shared" si="7"/>
        <v>-0.0435632339303206</v>
      </c>
      <c r="M77" s="42"/>
      <c r="N77" s="42"/>
    </row>
    <row r="78" customHeight="1" spans="1:14">
      <c r="A78" s="4">
        <v>77</v>
      </c>
      <c r="B78" s="18">
        <v>738</v>
      </c>
      <c r="C78" s="18" t="s">
        <v>17</v>
      </c>
      <c r="D78" s="4" t="s">
        <v>97</v>
      </c>
      <c r="E78" s="38">
        <v>80</v>
      </c>
      <c r="F78" s="38">
        <f>VLOOKUP(B:B,[4]Sheet2!$A$1:$B$65536,2,0)</f>
        <v>112</v>
      </c>
      <c r="G78" s="38">
        <v>1</v>
      </c>
      <c r="H78" s="38">
        <f t="shared" si="6"/>
        <v>32</v>
      </c>
      <c r="I78" s="38">
        <f>G78*2</f>
        <v>2</v>
      </c>
      <c r="J78" s="13" t="s">
        <v>98</v>
      </c>
      <c r="K78" s="11" t="str">
        <f>VLOOKUP(B:B,[3]查询门店会员消费占比!$B$1:$K$65536,10,0)</f>
        <v>92.69%</v>
      </c>
      <c r="L78" s="15">
        <f t="shared" si="7"/>
        <v>-0.0191534391534392</v>
      </c>
      <c r="M78" s="42"/>
      <c r="N78" s="42"/>
    </row>
    <row r="79" customHeight="1" spans="1:14">
      <c r="A79" s="4">
        <v>78</v>
      </c>
      <c r="B79" s="18">
        <v>373</v>
      </c>
      <c r="C79" s="18" t="s">
        <v>22</v>
      </c>
      <c r="D79" s="4" t="s">
        <v>99</v>
      </c>
      <c r="E79" s="38">
        <v>171</v>
      </c>
      <c r="F79" s="38">
        <f>VLOOKUP(B:B,[4]Sheet2!$A$1:$B$65536,2,0)</f>
        <v>133</v>
      </c>
      <c r="G79" s="38">
        <v>0</v>
      </c>
      <c r="H79" s="38">
        <f t="shared" si="6"/>
        <v>-38</v>
      </c>
      <c r="I79" s="38">
        <f>-H79*2+G79*2</f>
        <v>76</v>
      </c>
      <c r="J79" s="13">
        <v>0.890562</v>
      </c>
      <c r="K79" s="11" t="str">
        <f>VLOOKUP(B:B,[3]查询门店会员消费占比!$B$1:$K$65536,10,0)</f>
        <v>82.64%</v>
      </c>
      <c r="L79" s="15">
        <f t="shared" si="7"/>
        <v>-0.0720466402114619</v>
      </c>
      <c r="M79" s="42"/>
      <c r="N79" s="42"/>
    </row>
    <row r="80" customHeight="1" spans="1:14">
      <c r="A80" s="4">
        <v>79</v>
      </c>
      <c r="B80" s="18">
        <v>101453</v>
      </c>
      <c r="C80" s="18" t="s">
        <v>17</v>
      </c>
      <c r="D80" s="4" t="s">
        <v>101</v>
      </c>
      <c r="E80" s="38">
        <v>212</v>
      </c>
      <c r="F80" s="38">
        <f>VLOOKUP(B:B,[4]Sheet2!$A$1:$B$65536,2,0)</f>
        <v>91</v>
      </c>
      <c r="G80" s="38">
        <v>3</v>
      </c>
      <c r="H80" s="38">
        <f t="shared" si="6"/>
        <v>-121</v>
      </c>
      <c r="I80" s="38">
        <f>-H80*2+G80*2</f>
        <v>248</v>
      </c>
      <c r="J80" s="13">
        <v>0.723879</v>
      </c>
      <c r="K80" s="11" t="str">
        <f>VLOOKUP(B:B,[3]查询门店会员消费占比!$B$1:$K$65536,10,0)</f>
        <v>68.96%</v>
      </c>
      <c r="L80" s="15">
        <f t="shared" si="7"/>
        <v>-0.0473545993183945</v>
      </c>
      <c r="M80" s="42"/>
      <c r="N80" s="42"/>
    </row>
    <row r="81" customHeight="1" spans="1:14">
      <c r="A81" s="4">
        <v>80</v>
      </c>
      <c r="B81" s="18">
        <v>385</v>
      </c>
      <c r="C81" s="18" t="s">
        <v>169</v>
      </c>
      <c r="D81" s="4" t="s">
        <v>102</v>
      </c>
      <c r="E81" s="38">
        <v>123</v>
      </c>
      <c r="F81" s="38">
        <f>VLOOKUP(B:B,[4]Sheet2!$A$1:$B$65536,2,0)</f>
        <v>289</v>
      </c>
      <c r="G81" s="38">
        <v>3</v>
      </c>
      <c r="H81" s="38">
        <f t="shared" si="6"/>
        <v>166</v>
      </c>
      <c r="I81" s="38">
        <f>G81*2</f>
        <v>6</v>
      </c>
      <c r="J81" s="13" t="s">
        <v>92</v>
      </c>
      <c r="K81" s="11" t="str">
        <f>VLOOKUP(B:B,[3]查询门店会员消费占比!$B$1:$K$65536,10,0)</f>
        <v>91.99%</v>
      </c>
      <c r="L81" s="15">
        <f t="shared" si="7"/>
        <v>0.0282807958864297</v>
      </c>
      <c r="M81" s="42"/>
      <c r="N81" s="42" t="s">
        <v>171</v>
      </c>
    </row>
    <row r="82" customHeight="1" spans="1:14">
      <c r="A82" s="4">
        <v>81</v>
      </c>
      <c r="B82" s="18">
        <v>347</v>
      </c>
      <c r="C82" s="18" t="s">
        <v>12</v>
      </c>
      <c r="D82" s="4" t="s">
        <v>103</v>
      </c>
      <c r="E82" s="38">
        <v>212</v>
      </c>
      <c r="F82" s="38">
        <f>VLOOKUP(B:B,[4]Sheet2!$A$1:$B$65536,2,0)</f>
        <v>133</v>
      </c>
      <c r="G82" s="38">
        <v>3</v>
      </c>
      <c r="H82" s="38">
        <f t="shared" si="6"/>
        <v>-79</v>
      </c>
      <c r="I82" s="38">
        <f>-H82*2+G82*2</f>
        <v>164</v>
      </c>
      <c r="J82" s="13">
        <v>0.718305</v>
      </c>
      <c r="K82" s="11" t="str">
        <f>VLOOKUP(B:B,[3]查询门店会员消费占比!$B$1:$K$65536,10,0)</f>
        <v>69.11%</v>
      </c>
      <c r="L82" s="15">
        <f t="shared" si="7"/>
        <v>-0.0378738836566638</v>
      </c>
      <c r="M82" s="42"/>
      <c r="N82" s="42"/>
    </row>
    <row r="83" customHeight="1" spans="1:14">
      <c r="A83" s="4">
        <v>82</v>
      </c>
      <c r="B83" s="18">
        <v>339</v>
      </c>
      <c r="C83" s="18" t="s">
        <v>12</v>
      </c>
      <c r="D83" s="4" t="s">
        <v>104</v>
      </c>
      <c r="E83" s="38">
        <v>126</v>
      </c>
      <c r="F83" s="38">
        <f>VLOOKUP(B:B,[4]Sheet2!$A$1:$B$65536,2,0)</f>
        <v>52</v>
      </c>
      <c r="G83" s="38">
        <v>1</v>
      </c>
      <c r="H83" s="38">
        <f t="shared" si="6"/>
        <v>-74</v>
      </c>
      <c r="I83" s="38">
        <f>-H83*2+G83*2</f>
        <v>150</v>
      </c>
      <c r="J83" s="13">
        <v>0.757475</v>
      </c>
      <c r="K83" s="11" t="str">
        <f>VLOOKUP(B:B,[3]查询门店会员消费占比!$B$1:$K$65536,10,0)</f>
        <v>75.31%</v>
      </c>
      <c r="L83" s="15">
        <f t="shared" si="7"/>
        <v>-0.00577576817716759</v>
      </c>
      <c r="M83" s="42"/>
      <c r="N83" s="42"/>
    </row>
    <row r="84" customHeight="1" spans="1:14">
      <c r="A84" s="4">
        <v>83</v>
      </c>
      <c r="B84" s="18">
        <v>511</v>
      </c>
      <c r="C84" s="18" t="s">
        <v>22</v>
      </c>
      <c r="D84" s="4" t="s">
        <v>105</v>
      </c>
      <c r="E84" s="38">
        <v>230</v>
      </c>
      <c r="F84" s="38">
        <f>VLOOKUP(B:B,[4]Sheet2!$A$1:$B$65536,2,0)</f>
        <v>196</v>
      </c>
      <c r="G84" s="38">
        <v>5</v>
      </c>
      <c r="H84" s="38">
        <f t="shared" si="6"/>
        <v>-34</v>
      </c>
      <c r="I84" s="38">
        <f>-H84*2+G84*2</f>
        <v>78</v>
      </c>
      <c r="J84" s="13">
        <v>0.80565</v>
      </c>
      <c r="K84" s="11" t="str">
        <f>VLOOKUP(B:B,[3]查询门店会员消费占比!$B$1:$K$65536,10,0)</f>
        <v>82.3%</v>
      </c>
      <c r="L84" s="15">
        <f t="shared" si="7"/>
        <v>0.0215354061937566</v>
      </c>
      <c r="M84" s="42"/>
      <c r="N84" s="42"/>
    </row>
    <row r="85" customHeight="1" spans="1:14">
      <c r="A85" s="4">
        <v>84</v>
      </c>
      <c r="B85" s="18">
        <v>311</v>
      </c>
      <c r="C85" s="18" t="s">
        <v>12</v>
      </c>
      <c r="D85" s="4" t="s">
        <v>106</v>
      </c>
      <c r="E85" s="38">
        <v>99</v>
      </c>
      <c r="F85" s="38">
        <f>VLOOKUP(B:B,[4]Sheet2!$A$1:$B$65536,2,0)</f>
        <v>83</v>
      </c>
      <c r="G85" s="38">
        <v>1</v>
      </c>
      <c r="H85" s="38">
        <f t="shared" si="6"/>
        <v>-16</v>
      </c>
      <c r="I85" s="38">
        <f>-H85*2+G85*2</f>
        <v>34</v>
      </c>
      <c r="J85" s="13">
        <v>0.794748</v>
      </c>
      <c r="K85" s="11" t="str">
        <f>VLOOKUP(B:B,[3]查询门店会员消费占比!$B$1:$K$65536,10,0)</f>
        <v>41.18%</v>
      </c>
      <c r="L85" s="15">
        <f t="shared" si="7"/>
        <v>-0.481848334314777</v>
      </c>
      <c r="M85" s="42"/>
      <c r="N85" s="42"/>
    </row>
    <row r="86" s="29" customFormat="1" customHeight="1" spans="1:14">
      <c r="A86" s="4">
        <v>85</v>
      </c>
      <c r="B86" s="18">
        <v>102565</v>
      </c>
      <c r="C86" s="18" t="s">
        <v>12</v>
      </c>
      <c r="D86" s="4" t="s">
        <v>108</v>
      </c>
      <c r="E86" s="38">
        <v>340</v>
      </c>
      <c r="F86" s="38">
        <f>VLOOKUP(B:B,[4]Sheet2!$A$1:$B$65536,2,0)</f>
        <v>292</v>
      </c>
      <c r="G86" s="38">
        <v>5</v>
      </c>
      <c r="H86" s="38">
        <f t="shared" si="6"/>
        <v>-48</v>
      </c>
      <c r="I86" s="38">
        <f>-H86*2+G86*2</f>
        <v>106</v>
      </c>
      <c r="J86" s="13">
        <v>0.71211</v>
      </c>
      <c r="K86" s="11" t="str">
        <f>VLOOKUP(B:B,[3]查询门店会员消费占比!$B$1:$K$65536,10,0)</f>
        <v>62.66%</v>
      </c>
      <c r="L86" s="15">
        <f t="shared" si="7"/>
        <v>-0.12007976295797</v>
      </c>
      <c r="M86" s="42"/>
      <c r="N86" s="42"/>
    </row>
    <row r="87" s="29" customFormat="1" customHeight="1" spans="1:14">
      <c r="A87" s="4">
        <v>86</v>
      </c>
      <c r="B87" s="18">
        <v>102564</v>
      </c>
      <c r="C87" s="18" t="s">
        <v>168</v>
      </c>
      <c r="D87" s="4" t="s">
        <v>110</v>
      </c>
      <c r="E87" s="38">
        <v>109</v>
      </c>
      <c r="F87" s="38">
        <f>VLOOKUP(B:B,[4]Sheet2!$A$1:$B$65536,2,0)</f>
        <v>171</v>
      </c>
      <c r="G87" s="38">
        <v>0</v>
      </c>
      <c r="H87" s="38">
        <f t="shared" si="6"/>
        <v>62</v>
      </c>
      <c r="I87" s="38"/>
      <c r="J87" s="13">
        <v>0.81262</v>
      </c>
      <c r="K87" s="11" t="str">
        <f>VLOOKUP(B:B,[3]查询门店会员消费占比!$B$1:$K$65536,10,0)</f>
        <v>84.97%</v>
      </c>
      <c r="L87" s="15">
        <f t="shared" si="7"/>
        <v>0.0456301838497699</v>
      </c>
      <c r="M87" s="42"/>
      <c r="N87" s="42"/>
    </row>
    <row r="88" s="29" customFormat="1" customHeight="1" spans="1:14">
      <c r="A88" s="4">
        <v>87</v>
      </c>
      <c r="B88" s="18">
        <v>103198</v>
      </c>
      <c r="C88" s="18" t="s">
        <v>12</v>
      </c>
      <c r="D88" s="4" t="s">
        <v>112</v>
      </c>
      <c r="E88" s="38">
        <v>174</v>
      </c>
      <c r="F88" s="38">
        <f>VLOOKUP(B:B,[4]Sheet2!$A$1:$B$65536,2,0)</f>
        <v>300</v>
      </c>
      <c r="G88" s="38">
        <v>10</v>
      </c>
      <c r="H88" s="38">
        <f t="shared" si="6"/>
        <v>126</v>
      </c>
      <c r="I88" s="38">
        <f t="shared" ref="I88:I93" si="8">G88*2</f>
        <v>20</v>
      </c>
      <c r="J88" s="13">
        <v>0.8262</v>
      </c>
      <c r="K88" s="11" t="str">
        <f>VLOOKUP(B:B,[3]查询门店会员消费占比!$B$1:$K$65536,10,0)</f>
        <v>85.96%</v>
      </c>
      <c r="L88" s="15">
        <f t="shared" si="7"/>
        <v>0.0404260469619945</v>
      </c>
      <c r="M88" s="42"/>
      <c r="N88" s="42"/>
    </row>
    <row r="89" s="29" customFormat="1" customHeight="1" spans="1:14">
      <c r="A89" s="4">
        <v>88</v>
      </c>
      <c r="B89" s="18">
        <v>102935</v>
      </c>
      <c r="C89" s="18" t="s">
        <v>22</v>
      </c>
      <c r="D89" s="4" t="s">
        <v>113</v>
      </c>
      <c r="E89" s="38">
        <v>188</v>
      </c>
      <c r="F89" s="38">
        <f>VLOOKUP(B:B,[4]Sheet2!$A$1:$B$65536,2,0)</f>
        <v>280</v>
      </c>
      <c r="G89" s="38">
        <v>5</v>
      </c>
      <c r="H89" s="38">
        <f t="shared" si="6"/>
        <v>92</v>
      </c>
      <c r="I89" s="38">
        <f t="shared" si="8"/>
        <v>10</v>
      </c>
      <c r="J89" s="13">
        <v>0.760655</v>
      </c>
      <c r="K89" s="11" t="str">
        <f>VLOOKUP(B:B,[3]查询门店会员消费占比!$B$1:$K$65536,10,0)</f>
        <v>69.95%</v>
      </c>
      <c r="L89" s="15">
        <f t="shared" si="7"/>
        <v>-0.0803978150409844</v>
      </c>
      <c r="M89" s="42"/>
      <c r="N89" s="42"/>
    </row>
    <row r="90" customHeight="1" spans="1:14">
      <c r="A90" s="4">
        <v>89</v>
      </c>
      <c r="B90" s="18">
        <v>102479</v>
      </c>
      <c r="C90" s="18" t="s">
        <v>22</v>
      </c>
      <c r="D90" s="4" t="s">
        <v>115</v>
      </c>
      <c r="E90" s="38">
        <v>199</v>
      </c>
      <c r="F90" s="38">
        <f>VLOOKUP(B:B,[4]Sheet2!$A$1:$B$65536,2,0)</f>
        <v>340</v>
      </c>
      <c r="G90" s="38">
        <v>2</v>
      </c>
      <c r="H90" s="38">
        <f t="shared" si="6"/>
        <v>141</v>
      </c>
      <c r="I90" s="38">
        <f t="shared" si="8"/>
        <v>4</v>
      </c>
      <c r="J90" s="13">
        <v>0.819056</v>
      </c>
      <c r="K90" s="11" t="str">
        <f>VLOOKUP(B:B,[3]查询门店会员消费占比!$B$1:$K$65536,10,0)</f>
        <v>80.68%</v>
      </c>
      <c r="L90" s="15">
        <f t="shared" si="7"/>
        <v>-0.0149635678146548</v>
      </c>
      <c r="M90" s="42"/>
      <c r="N90" s="42"/>
    </row>
    <row r="91" s="29" customFormat="1" customHeight="1" spans="1:14">
      <c r="A91" s="4">
        <v>90</v>
      </c>
      <c r="B91" s="18">
        <v>102934</v>
      </c>
      <c r="C91" s="18" t="s">
        <v>12</v>
      </c>
      <c r="D91" s="4" t="s">
        <v>117</v>
      </c>
      <c r="E91" s="38">
        <v>288</v>
      </c>
      <c r="F91" s="38">
        <f>VLOOKUP(B:B,[4]Sheet2!$A$1:$B$65536,2,0)</f>
        <v>347</v>
      </c>
      <c r="G91" s="38">
        <v>8</v>
      </c>
      <c r="H91" s="38">
        <f t="shared" si="6"/>
        <v>59</v>
      </c>
      <c r="I91" s="38">
        <f t="shared" si="8"/>
        <v>16</v>
      </c>
      <c r="J91" s="13">
        <v>0.787134</v>
      </c>
      <c r="K91" s="11" t="str">
        <f>VLOOKUP(B:B,[3]查询门店会员消费占比!$B$1:$K$65536,10,0)</f>
        <v>80.75%</v>
      </c>
      <c r="L91" s="15">
        <f t="shared" si="7"/>
        <v>0.0258736123709559</v>
      </c>
      <c r="M91" s="42"/>
      <c r="N91" s="42"/>
    </row>
    <row r="92" customHeight="1" spans="1:14">
      <c r="A92" s="4">
        <v>91</v>
      </c>
      <c r="B92" s="18">
        <v>102567</v>
      </c>
      <c r="C92" s="18" t="s">
        <v>169</v>
      </c>
      <c r="D92" s="4" t="s">
        <v>119</v>
      </c>
      <c r="E92" s="38">
        <v>80</v>
      </c>
      <c r="F92" s="38">
        <f>VLOOKUP(B:B,[4]Sheet2!$A$1:$B$65536,2,0)</f>
        <v>114</v>
      </c>
      <c r="G92" s="38">
        <v>5</v>
      </c>
      <c r="H92" s="38">
        <f t="shared" si="6"/>
        <v>34</v>
      </c>
      <c r="I92" s="38">
        <f t="shared" si="8"/>
        <v>10</v>
      </c>
      <c r="J92" s="13">
        <v>0.867714</v>
      </c>
      <c r="K92" s="11" t="str">
        <f>VLOOKUP(B:B,[3]查询门店会员消费占比!$B$1:$K$65536,10,0)</f>
        <v>81.63%</v>
      </c>
      <c r="L92" s="15">
        <f t="shared" si="7"/>
        <v>-0.0592522420982029</v>
      </c>
      <c r="M92" s="42"/>
      <c r="N92" s="42"/>
    </row>
    <row r="93" s="30" customFormat="1" customHeight="1" spans="1:14">
      <c r="A93" s="4">
        <v>92</v>
      </c>
      <c r="B93" s="18">
        <v>102478</v>
      </c>
      <c r="C93" s="18" t="s">
        <v>22</v>
      </c>
      <c r="D93" s="4" t="s">
        <v>121</v>
      </c>
      <c r="E93" s="38">
        <v>80</v>
      </c>
      <c r="F93" s="38">
        <f>VLOOKUP(B:B,[4]Sheet2!$A$1:$B$65536,2,0)</f>
        <v>175</v>
      </c>
      <c r="G93" s="38">
        <v>2</v>
      </c>
      <c r="H93" s="38">
        <f t="shared" si="6"/>
        <v>95</v>
      </c>
      <c r="I93" s="38">
        <f t="shared" si="8"/>
        <v>4</v>
      </c>
      <c r="J93" s="13">
        <v>0.830178</v>
      </c>
      <c r="K93" s="11" t="str">
        <f>VLOOKUP(B:B,[3]查询门店会员消费占比!$B$1:$K$65536,10,0)</f>
        <v>74.11%</v>
      </c>
      <c r="L93" s="15">
        <f t="shared" si="7"/>
        <v>-0.107299880266642</v>
      </c>
      <c r="M93" s="49"/>
      <c r="N93" s="49"/>
    </row>
    <row r="94" customHeight="1" spans="1:14">
      <c r="A94" s="4">
        <v>93</v>
      </c>
      <c r="B94" s="18">
        <v>103199</v>
      </c>
      <c r="C94" s="18" t="s">
        <v>12</v>
      </c>
      <c r="D94" s="4" t="s">
        <v>123</v>
      </c>
      <c r="E94" s="38">
        <v>299</v>
      </c>
      <c r="F94" s="38">
        <f>VLOOKUP(B:B,[4]Sheet2!$A$1:$B$65536,2,0)</f>
        <v>251</v>
      </c>
      <c r="G94" s="38">
        <v>1</v>
      </c>
      <c r="H94" s="38">
        <f t="shared" si="6"/>
        <v>-48</v>
      </c>
      <c r="I94" s="38">
        <f>-H94*2+G94*2</f>
        <v>98</v>
      </c>
      <c r="J94" s="13">
        <v>0.7119765</v>
      </c>
      <c r="K94" s="11" t="str">
        <f>VLOOKUP(B:B,[3]查询门店会员消费占比!$B$1:$K$65536,10,0)</f>
        <v>60.56%</v>
      </c>
      <c r="L94" s="15">
        <f t="shared" si="7"/>
        <v>-0.14941012800282</v>
      </c>
      <c r="M94" s="42"/>
      <c r="N94" s="42"/>
    </row>
    <row r="95" customHeight="1" spans="1:14">
      <c r="A95" s="4">
        <v>94</v>
      </c>
      <c r="B95" s="18">
        <v>103639</v>
      </c>
      <c r="C95" s="18" t="s">
        <v>15</v>
      </c>
      <c r="D95" s="4" t="s">
        <v>125</v>
      </c>
      <c r="E95" s="38">
        <v>321</v>
      </c>
      <c r="F95" s="38">
        <f>VLOOKUP(B:B,[4]Sheet2!$A$1:$B$65536,2,0)</f>
        <v>299</v>
      </c>
      <c r="G95" s="38">
        <v>2</v>
      </c>
      <c r="H95" s="38">
        <f t="shared" si="6"/>
        <v>-22</v>
      </c>
      <c r="I95" s="38">
        <f>-H95*2+G95*2</f>
        <v>48</v>
      </c>
      <c r="J95" s="13">
        <v>0.709275</v>
      </c>
      <c r="K95" s="11" t="str">
        <f>VLOOKUP(B:B,[3]查询门店会员消费占比!$B$1:$K$65536,10,0)</f>
        <v>71.35%</v>
      </c>
      <c r="L95" s="15">
        <f t="shared" si="7"/>
        <v>0.00595678685982154</v>
      </c>
      <c r="M95" s="42"/>
      <c r="N95" s="42"/>
    </row>
    <row r="96" customHeight="1" spans="1:14">
      <c r="A96" s="4">
        <v>95</v>
      </c>
      <c r="B96" s="43">
        <v>104428</v>
      </c>
      <c r="C96" s="18" t="s">
        <v>17</v>
      </c>
      <c r="D96" s="4" t="s">
        <v>172</v>
      </c>
      <c r="E96" s="38">
        <v>147</v>
      </c>
      <c r="F96" s="38">
        <f>VLOOKUP(B:B,[4]Sheet2!$A$1:$B$65536,2,0)</f>
        <v>326</v>
      </c>
      <c r="G96" s="38">
        <v>6</v>
      </c>
      <c r="H96" s="38">
        <f t="shared" si="6"/>
        <v>179</v>
      </c>
      <c r="I96" s="38">
        <f t="shared" ref="I96:I109" si="9">G96*2</f>
        <v>12</v>
      </c>
      <c r="J96" s="13">
        <v>0.738</v>
      </c>
      <c r="K96" s="11" t="str">
        <f>VLOOKUP(B:B,[3]查询门店会员消费占比!$B$1:$K$65536,10,0)</f>
        <v>80.24%</v>
      </c>
      <c r="L96" s="12">
        <f t="shared" si="7"/>
        <v>0.0872628726287263</v>
      </c>
      <c r="M96" s="42"/>
      <c r="N96" s="42"/>
    </row>
    <row r="97" customHeight="1" spans="1:14">
      <c r="A97" s="4">
        <v>98</v>
      </c>
      <c r="B97" s="43">
        <v>104533</v>
      </c>
      <c r="C97" s="18" t="s">
        <v>17</v>
      </c>
      <c r="D97" s="4" t="s">
        <v>129</v>
      </c>
      <c r="E97" s="38">
        <v>99</v>
      </c>
      <c r="F97" s="38">
        <f>VLOOKUP(B:B,[4]Sheet2!$A$1:$B$65536,2,0)</f>
        <v>188</v>
      </c>
      <c r="G97" s="38">
        <v>1</v>
      </c>
      <c r="H97" s="38">
        <f t="shared" si="6"/>
        <v>89</v>
      </c>
      <c r="I97" s="38">
        <f t="shared" si="9"/>
        <v>2</v>
      </c>
      <c r="J97" s="13">
        <v>0.90117</v>
      </c>
      <c r="K97" s="11" t="str">
        <f>VLOOKUP(B:B,[3]查询门店会员消费占比!$B$1:$K$65536,10,0)</f>
        <v>89.04%</v>
      </c>
      <c r="L97" s="15">
        <f t="shared" si="7"/>
        <v>-0.01195113019741</v>
      </c>
      <c r="M97" s="42"/>
      <c r="N97" s="42"/>
    </row>
    <row r="98" customHeight="1" spans="1:14">
      <c r="A98" s="4">
        <v>100</v>
      </c>
      <c r="B98" s="43">
        <v>105267</v>
      </c>
      <c r="C98" s="18" t="s">
        <v>12</v>
      </c>
      <c r="D98" s="4" t="s">
        <v>133</v>
      </c>
      <c r="E98" s="38">
        <v>159</v>
      </c>
      <c r="F98" s="38">
        <f>VLOOKUP(B:B,[4]Sheet2!$A$1:$B$65536,2,0)</f>
        <v>200</v>
      </c>
      <c r="G98" s="38">
        <v>5</v>
      </c>
      <c r="H98" s="38">
        <f t="shared" si="6"/>
        <v>41</v>
      </c>
      <c r="I98" s="38">
        <f t="shared" si="9"/>
        <v>10</v>
      </c>
      <c r="J98" s="13">
        <v>0.756535</v>
      </c>
      <c r="K98" s="11" t="str">
        <f>VLOOKUP(B:B,[3]查询门店会员消费占比!$B$1:$K$65536,10,0)</f>
        <v>73.96%</v>
      </c>
      <c r="L98" s="15">
        <f t="shared" si="7"/>
        <v>-0.0223849524476727</v>
      </c>
      <c r="M98" s="42"/>
      <c r="N98" s="42"/>
    </row>
    <row r="99" customHeight="1" spans="1:14">
      <c r="A99" s="4">
        <v>99</v>
      </c>
      <c r="B99" s="43">
        <v>104838</v>
      </c>
      <c r="C99" s="18" t="s">
        <v>17</v>
      </c>
      <c r="D99" s="44" t="s">
        <v>131</v>
      </c>
      <c r="E99" s="38"/>
      <c r="F99" s="38">
        <f>VLOOKUP(B:B,[4]Sheet2!$A$1:$B$65536,2,0)</f>
        <v>210</v>
      </c>
      <c r="G99" s="38">
        <v>2</v>
      </c>
      <c r="H99" s="38">
        <f t="shared" si="6"/>
        <v>210</v>
      </c>
      <c r="I99" s="38">
        <f t="shared" si="9"/>
        <v>4</v>
      </c>
      <c r="J99" s="13">
        <v>0.840072</v>
      </c>
      <c r="K99" s="11" t="str">
        <f>VLOOKUP(B:B,[3]查询门店会员消费占比!$B$1:$K$65536,10,0)</f>
        <v>82.78%</v>
      </c>
      <c r="L99" s="15">
        <f t="shared" si="7"/>
        <v>-0.014608271671952</v>
      </c>
      <c r="M99" s="42"/>
      <c r="N99" s="42"/>
    </row>
    <row r="100" customHeight="1" spans="1:14">
      <c r="A100" s="4">
        <v>96</v>
      </c>
      <c r="B100" s="43">
        <v>104429</v>
      </c>
      <c r="C100" s="18" t="s">
        <v>12</v>
      </c>
      <c r="D100" s="44" t="s">
        <v>135</v>
      </c>
      <c r="E100" s="38"/>
      <c r="F100" s="38">
        <f>VLOOKUP(B:B,[4]Sheet2!$A$1:$B$65536,2,0)</f>
        <v>214</v>
      </c>
      <c r="G100" s="38">
        <v>4</v>
      </c>
      <c r="H100" s="38">
        <f>F100-E100</f>
        <v>214</v>
      </c>
      <c r="I100" s="38">
        <f t="shared" si="9"/>
        <v>8</v>
      </c>
      <c r="J100" s="13">
        <v>0.661395</v>
      </c>
      <c r="K100" s="11" t="str">
        <f>VLOOKUP(B:B,[3]查询门店会员消费占比!$B$1:$K$65536,10,0)</f>
        <v>61.71%</v>
      </c>
      <c r="L100" s="15">
        <f t="shared" si="7"/>
        <v>-0.06697208173633</v>
      </c>
      <c r="M100" s="42"/>
      <c r="N100" s="42"/>
    </row>
    <row r="101" customHeight="1" spans="1:14">
      <c r="A101" s="4">
        <v>97</v>
      </c>
      <c r="B101" s="43">
        <v>104430</v>
      </c>
      <c r="C101" s="18" t="s">
        <v>15</v>
      </c>
      <c r="D101" s="44" t="s">
        <v>137</v>
      </c>
      <c r="E101" s="38"/>
      <c r="F101" s="38">
        <f>VLOOKUP(B:B,[4]Sheet2!$A$1:$B$65536,2,0)</f>
        <v>219</v>
      </c>
      <c r="G101" s="38">
        <v>6</v>
      </c>
      <c r="H101" s="38">
        <f>F101-E101</f>
        <v>219</v>
      </c>
      <c r="I101" s="38">
        <f t="shared" si="9"/>
        <v>12</v>
      </c>
      <c r="J101" s="13">
        <v>0.9129</v>
      </c>
      <c r="K101" s="11" t="str">
        <f>VLOOKUP(B:B,[3]查询门店会员消费占比!$B$1:$K$65536,10,0)</f>
        <v>81.61%</v>
      </c>
      <c r="L101" s="15">
        <f t="shared" si="7"/>
        <v>-0.106035710373535</v>
      </c>
      <c r="M101" s="42"/>
      <c r="N101" s="42"/>
    </row>
    <row r="102" customHeight="1" spans="1:14">
      <c r="A102" s="4">
        <v>101</v>
      </c>
      <c r="B102" s="43">
        <v>105396</v>
      </c>
      <c r="C102" s="18" t="s">
        <v>15</v>
      </c>
      <c r="D102" s="44" t="s">
        <v>139</v>
      </c>
      <c r="E102" s="38"/>
      <c r="F102" s="38">
        <f>VLOOKUP(B:B,[4]Sheet2!$A$1:$B$65536,2,0)</f>
        <v>164</v>
      </c>
      <c r="G102" s="38">
        <v>2</v>
      </c>
      <c r="H102" s="38">
        <f>F102-E102</f>
        <v>164</v>
      </c>
      <c r="I102" s="38">
        <f t="shared" si="9"/>
        <v>4</v>
      </c>
      <c r="J102" s="13">
        <v>0.61</v>
      </c>
      <c r="K102" s="11" t="str">
        <f>VLOOKUP(B:B,[3]查询门店会员消费占比!$B$1:$K$65536,10,0)</f>
        <v>54.68%</v>
      </c>
      <c r="L102" s="15">
        <f t="shared" si="7"/>
        <v>-0.103606557377049</v>
      </c>
      <c r="M102" s="42"/>
      <c r="N102" s="42"/>
    </row>
    <row r="103" customHeight="1" spans="1:14">
      <c r="A103" s="4">
        <v>102</v>
      </c>
      <c r="B103" s="16">
        <v>105910</v>
      </c>
      <c r="C103" s="18" t="s">
        <v>15</v>
      </c>
      <c r="D103" s="45" t="s">
        <v>140</v>
      </c>
      <c r="E103" s="38"/>
      <c r="F103" s="38">
        <f>VLOOKUP(B:B,[4]Sheet2!$A$1:$B$65536,2,0)</f>
        <v>156</v>
      </c>
      <c r="G103" s="38">
        <v>3</v>
      </c>
      <c r="H103" s="38">
        <f>F103-E103</f>
        <v>156</v>
      </c>
      <c r="I103" s="38">
        <f t="shared" si="9"/>
        <v>6</v>
      </c>
      <c r="J103" s="13">
        <v>0.546312</v>
      </c>
      <c r="K103" s="11" t="str">
        <f>VLOOKUP(B:B,[3]查询门店会员消费占比!$B$1:$K$65536,10,0)</f>
        <v>44.06%</v>
      </c>
      <c r="L103" s="15">
        <f t="shared" si="7"/>
        <v>-0.193501149526278</v>
      </c>
      <c r="M103" s="42"/>
      <c r="N103" s="42"/>
    </row>
    <row r="104" customHeight="1" spans="1:14">
      <c r="A104" s="4">
        <v>103</v>
      </c>
      <c r="B104" s="16">
        <v>105751</v>
      </c>
      <c r="C104" s="18" t="s">
        <v>15</v>
      </c>
      <c r="D104" s="45" t="s">
        <v>141</v>
      </c>
      <c r="E104" s="38"/>
      <c r="F104" s="38">
        <f>VLOOKUP(B:B,[4]Sheet2!$A$1:$B$65536,2,0)</f>
        <v>322</v>
      </c>
      <c r="G104" s="38">
        <v>9</v>
      </c>
      <c r="H104" s="38">
        <f>F104-E104</f>
        <v>322</v>
      </c>
      <c r="I104" s="38">
        <f t="shared" si="9"/>
        <v>18</v>
      </c>
      <c r="J104" s="13">
        <v>0.657405</v>
      </c>
      <c r="K104" s="11" t="str">
        <f>VLOOKUP(B:B,[3]查询门店会员消费占比!$B$1:$K$65536,10,0)</f>
        <v>58.13%</v>
      </c>
      <c r="L104" s="15">
        <f t="shared" si="7"/>
        <v>-0.115765776043687</v>
      </c>
      <c r="M104" s="42"/>
      <c r="N104" s="42"/>
    </row>
    <row r="105" customHeight="1" spans="1:14">
      <c r="A105" s="4">
        <v>104</v>
      </c>
      <c r="B105" s="43">
        <v>106066</v>
      </c>
      <c r="C105" s="18" t="s">
        <v>54</v>
      </c>
      <c r="D105" s="44" t="s">
        <v>142</v>
      </c>
      <c r="E105" s="38"/>
      <c r="F105" s="38">
        <f>VLOOKUP(B:B,[4]Sheet2!$A$1:$B$65536,2,0)</f>
        <v>280</v>
      </c>
      <c r="G105" s="38">
        <v>3</v>
      </c>
      <c r="H105" s="38">
        <f>F105-E105</f>
        <v>280</v>
      </c>
      <c r="I105" s="38">
        <f t="shared" si="9"/>
        <v>6</v>
      </c>
      <c r="J105" s="13">
        <v>0.5</v>
      </c>
      <c r="K105" s="11" t="str">
        <f>VLOOKUP(B:B,[3]查询门店会员消费占比!$B$1:$K$65536,10,0)</f>
        <v>38.18%</v>
      </c>
      <c r="L105" s="15">
        <f t="shared" si="7"/>
        <v>-0.2364</v>
      </c>
      <c r="M105" s="42"/>
      <c r="N105" s="42"/>
    </row>
    <row r="106" customHeight="1" spans="1:14">
      <c r="A106" s="4">
        <v>105</v>
      </c>
      <c r="B106" s="16">
        <v>106569</v>
      </c>
      <c r="C106" s="18" t="s">
        <v>12</v>
      </c>
      <c r="D106" s="46" t="s">
        <v>143</v>
      </c>
      <c r="E106" s="38"/>
      <c r="F106" s="38">
        <f>VLOOKUP(B:B,[4]Sheet2!$A$1:$B$65536,2,0)</f>
        <v>360</v>
      </c>
      <c r="G106" s="38">
        <v>6</v>
      </c>
      <c r="H106" s="38">
        <f>F106-E106</f>
        <v>360</v>
      </c>
      <c r="I106" s="38">
        <f t="shared" si="9"/>
        <v>12</v>
      </c>
      <c r="J106" s="13">
        <v>0.752312</v>
      </c>
      <c r="K106" s="11" t="str">
        <f>VLOOKUP(B:B,[3]查询门店会员消费占比!$B$1:$K$65536,10,0)</f>
        <v>75.26%</v>
      </c>
      <c r="L106" s="15">
        <f t="shared" si="7"/>
        <v>0.000382819893873906</v>
      </c>
      <c r="M106" s="42"/>
      <c r="N106" s="42"/>
    </row>
    <row r="107" customHeight="1" spans="1:14">
      <c r="A107" s="4">
        <v>106</v>
      </c>
      <c r="B107" s="16">
        <v>106485</v>
      </c>
      <c r="C107" s="18" t="s">
        <v>15</v>
      </c>
      <c r="D107" s="46" t="s">
        <v>144</v>
      </c>
      <c r="E107" s="38"/>
      <c r="F107" s="38">
        <f>VLOOKUP(B:B,[4]Sheet2!$A$1:$B$65536,2,0)</f>
        <v>190</v>
      </c>
      <c r="G107" s="38">
        <v>8</v>
      </c>
      <c r="H107" s="38">
        <f>F107-E107</f>
        <v>190</v>
      </c>
      <c r="I107" s="38">
        <f t="shared" si="9"/>
        <v>16</v>
      </c>
      <c r="J107" s="13">
        <v>0.5</v>
      </c>
      <c r="K107" s="11" t="str">
        <f>VLOOKUP(B:B,[3]查询门店会员消费占比!$B$1:$K$65536,10,0)</f>
        <v>67.89%</v>
      </c>
      <c r="L107" s="15">
        <f t="shared" si="7"/>
        <v>0.3578</v>
      </c>
      <c r="M107" s="42" t="s">
        <v>170</v>
      </c>
      <c r="N107" s="42"/>
    </row>
    <row r="108" customHeight="1" spans="1:14">
      <c r="A108" s="4">
        <v>107</v>
      </c>
      <c r="B108" s="16">
        <v>106399</v>
      </c>
      <c r="C108" s="18" t="s">
        <v>12</v>
      </c>
      <c r="D108" s="46" t="s">
        <v>145</v>
      </c>
      <c r="E108" s="38"/>
      <c r="F108" s="38">
        <f>VLOOKUP(B:B,[4]Sheet2!$A$1:$B$65536,2,0)</f>
        <v>354</v>
      </c>
      <c r="G108" s="38">
        <v>4</v>
      </c>
      <c r="H108" s="38">
        <f>F108-E108</f>
        <v>354</v>
      </c>
      <c r="I108" s="38">
        <f t="shared" si="9"/>
        <v>8</v>
      </c>
      <c r="J108" s="13" t="s">
        <v>146</v>
      </c>
      <c r="K108" s="11" t="str">
        <f>VLOOKUP(B:B,[3]查询门店会员消费占比!$B$1:$K$65536,10,0)</f>
        <v>75.73%</v>
      </c>
      <c r="L108" s="12">
        <f t="shared" si="7"/>
        <v>0.0912103746397695</v>
      </c>
      <c r="M108" s="42" t="s">
        <v>171</v>
      </c>
      <c r="N108" s="42"/>
    </row>
    <row r="109" customHeight="1" spans="1:14">
      <c r="A109" s="4">
        <v>108</v>
      </c>
      <c r="B109" s="16">
        <v>106568</v>
      </c>
      <c r="C109" s="18" t="s">
        <v>15</v>
      </c>
      <c r="D109" s="46" t="s">
        <v>147</v>
      </c>
      <c r="E109" s="38"/>
      <c r="F109" s="38">
        <f>VLOOKUP(B:B,[4]Sheet2!$A$1:$B$65536,2,0)</f>
        <v>189</v>
      </c>
      <c r="G109" s="38">
        <v>1</v>
      </c>
      <c r="H109" s="38">
        <f>F109-E109</f>
        <v>189</v>
      </c>
      <c r="I109" s="38">
        <f t="shared" si="9"/>
        <v>2</v>
      </c>
      <c r="J109" s="13">
        <v>0.696465</v>
      </c>
      <c r="K109" s="11" t="str">
        <f>VLOOKUP(B:B,[3]查询门店会员消费占比!$B$1:$K$65536,10,0)</f>
        <v>80.62%</v>
      </c>
      <c r="L109" s="15">
        <f t="shared" si="7"/>
        <v>0.157559963530113</v>
      </c>
      <c r="M109" s="42" t="s">
        <v>166</v>
      </c>
      <c r="N109" s="42"/>
    </row>
    <row r="110" customHeight="1" spans="1:14">
      <c r="A110" s="43"/>
      <c r="B110" s="43"/>
      <c r="C110" s="18"/>
      <c r="D110" s="18" t="s">
        <v>149</v>
      </c>
      <c r="E110" s="38">
        <f>SUM(E3:E109)</f>
        <v>18600</v>
      </c>
      <c r="F110" s="38">
        <f>SUM(F3:F109)</f>
        <v>20893</v>
      </c>
      <c r="G110" s="38">
        <v>0</v>
      </c>
      <c r="H110" s="38">
        <f>F110-E110</f>
        <v>2293</v>
      </c>
      <c r="I110" s="38"/>
      <c r="J110" s="12">
        <v>0.778040600423823</v>
      </c>
      <c r="K110" s="11"/>
      <c r="L110" s="15"/>
      <c r="M110" s="42"/>
      <c r="N110" s="42"/>
    </row>
    <row r="112" customHeight="1" spans="2:2">
      <c r="B112" s="47" t="s">
        <v>150</v>
      </c>
    </row>
    <row r="113" customHeight="1" spans="2:2">
      <c r="B113" s="47" t="s">
        <v>151</v>
      </c>
    </row>
    <row r="114" customHeight="1" spans="2:2">
      <c r="B114" s="47" t="s">
        <v>152</v>
      </c>
    </row>
    <row r="115" customHeight="1" spans="2:2">
      <c r="B115" s="47" t="s">
        <v>153</v>
      </c>
    </row>
    <row r="116" customHeight="1" spans="2:2">
      <c r="B116" s="47" t="s">
        <v>154</v>
      </c>
    </row>
    <row r="117" customHeight="1" spans="2:2">
      <c r="B117" s="47" t="s">
        <v>155</v>
      </c>
    </row>
    <row r="118" customHeight="1" spans="2:2">
      <c r="B118" s="48" t="s">
        <v>156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13" workbookViewId="0">
      <selection activeCell="E9" sqref="E9"/>
    </sheetView>
  </sheetViews>
  <sheetFormatPr defaultColWidth="9" defaultRowHeight="13.5"/>
  <cols>
    <col min="4" max="4" width="12.25" customWidth="1"/>
    <col min="5" max="5" width="25.75" customWidth="1"/>
    <col min="7" max="7" width="13.375" customWidth="1"/>
  </cols>
  <sheetData>
    <row r="1" ht="20.25" spans="1:12">
      <c r="A1" s="1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56.25" spans="1:12">
      <c r="A2" s="2" t="s">
        <v>1</v>
      </c>
      <c r="B2" s="2" t="s">
        <v>174</v>
      </c>
      <c r="C2" s="3" t="s">
        <v>2</v>
      </c>
      <c r="D2" s="3" t="s">
        <v>3</v>
      </c>
      <c r="E2" s="4" t="s">
        <v>5</v>
      </c>
      <c r="F2" s="5" t="s">
        <v>175</v>
      </c>
      <c r="G2" s="6" t="s">
        <v>176</v>
      </c>
      <c r="H2" s="6" t="s">
        <v>177</v>
      </c>
      <c r="I2" s="23" t="s">
        <v>164</v>
      </c>
      <c r="J2" s="23" t="s">
        <v>165</v>
      </c>
      <c r="K2" s="2" t="s">
        <v>178</v>
      </c>
      <c r="L2" s="24" t="s">
        <v>179</v>
      </c>
    </row>
    <row r="3" ht="14.25" spans="1:12">
      <c r="A3" s="7">
        <v>1</v>
      </c>
      <c r="B3" s="8" t="s">
        <v>180</v>
      </c>
      <c r="C3" s="9">
        <v>752</v>
      </c>
      <c r="D3" s="9" t="s">
        <v>12</v>
      </c>
      <c r="E3" s="4" t="s">
        <v>82</v>
      </c>
      <c r="F3" s="10">
        <v>0.7532725</v>
      </c>
      <c r="G3" s="11" t="s">
        <v>181</v>
      </c>
      <c r="H3" s="12">
        <v>0.0919023328211238</v>
      </c>
      <c r="I3" s="11" t="s">
        <v>170</v>
      </c>
      <c r="J3" s="11"/>
      <c r="K3" s="7">
        <v>150</v>
      </c>
      <c r="L3" s="25"/>
    </row>
    <row r="4" ht="14.25" spans="1:12">
      <c r="A4" s="7">
        <v>2</v>
      </c>
      <c r="B4" s="8"/>
      <c r="C4" s="9">
        <v>102934</v>
      </c>
      <c r="D4" s="9" t="s">
        <v>12</v>
      </c>
      <c r="E4" s="4" t="s">
        <v>117</v>
      </c>
      <c r="F4" s="10">
        <v>0.72775</v>
      </c>
      <c r="G4" s="11" t="s">
        <v>182</v>
      </c>
      <c r="H4" s="12">
        <v>0.0603916180006871</v>
      </c>
      <c r="I4" s="11" t="s">
        <v>166</v>
      </c>
      <c r="J4" s="11"/>
      <c r="K4" s="7">
        <v>100</v>
      </c>
      <c r="L4" s="25"/>
    </row>
    <row r="5" ht="14.25" spans="1:12">
      <c r="A5" s="7">
        <v>3</v>
      </c>
      <c r="B5" s="8"/>
      <c r="C5" s="9">
        <v>387</v>
      </c>
      <c r="D5" s="9" t="s">
        <v>15</v>
      </c>
      <c r="E5" s="4" t="s">
        <v>29</v>
      </c>
      <c r="F5" s="10">
        <v>0.7825875</v>
      </c>
      <c r="G5" s="11" t="s">
        <v>183</v>
      </c>
      <c r="H5" s="13">
        <v>0.0581564361812578</v>
      </c>
      <c r="I5" s="11" t="s">
        <v>171</v>
      </c>
      <c r="J5" s="11"/>
      <c r="K5" s="7">
        <v>50</v>
      </c>
      <c r="L5" s="25"/>
    </row>
    <row r="6" ht="14.25" spans="1:12">
      <c r="A6" s="7">
        <v>4</v>
      </c>
      <c r="B6" s="8"/>
      <c r="C6" s="9">
        <v>738</v>
      </c>
      <c r="D6" s="9" t="s">
        <v>17</v>
      </c>
      <c r="E6" s="4" t="s">
        <v>97</v>
      </c>
      <c r="F6" s="14">
        <v>0.907816</v>
      </c>
      <c r="G6" s="11" t="s">
        <v>98</v>
      </c>
      <c r="H6" s="15">
        <v>0.0409598420825365</v>
      </c>
      <c r="I6" s="11"/>
      <c r="J6" s="11" t="s">
        <v>170</v>
      </c>
      <c r="K6" s="7">
        <v>150</v>
      </c>
      <c r="L6" s="25"/>
    </row>
    <row r="7" ht="14.25" spans="1:12">
      <c r="A7" s="7">
        <v>5</v>
      </c>
      <c r="B7" s="8"/>
      <c r="C7" s="9">
        <v>514</v>
      </c>
      <c r="D7" s="9" t="s">
        <v>30</v>
      </c>
      <c r="E7" s="4" t="s">
        <v>42</v>
      </c>
      <c r="F7" s="14">
        <v>0.9206</v>
      </c>
      <c r="G7" s="11" t="s">
        <v>184</v>
      </c>
      <c r="H7" s="15">
        <v>0.0107538561807517</v>
      </c>
      <c r="I7" s="11"/>
      <c r="J7" s="11" t="s">
        <v>166</v>
      </c>
      <c r="K7" s="7">
        <v>100</v>
      </c>
      <c r="L7" s="25"/>
    </row>
    <row r="8" ht="14.25" spans="1:12">
      <c r="A8" s="7">
        <v>6</v>
      </c>
      <c r="B8" s="8"/>
      <c r="C8" s="9">
        <v>720</v>
      </c>
      <c r="D8" s="9" t="s">
        <v>30</v>
      </c>
      <c r="E8" s="4" t="s">
        <v>93</v>
      </c>
      <c r="F8" s="14">
        <v>0.9075115</v>
      </c>
      <c r="G8" s="11" t="s">
        <v>94</v>
      </c>
      <c r="H8" s="15">
        <v>0.00516632571598264</v>
      </c>
      <c r="I8" s="11"/>
      <c r="J8" s="11" t="s">
        <v>171</v>
      </c>
      <c r="K8" s="7">
        <v>50</v>
      </c>
      <c r="L8" s="25"/>
    </row>
    <row r="9" ht="14.25" spans="1:12">
      <c r="A9" s="7">
        <v>7</v>
      </c>
      <c r="B9" s="8" t="s">
        <v>185</v>
      </c>
      <c r="C9" s="16">
        <v>106569</v>
      </c>
      <c r="D9" s="16" t="s">
        <v>12</v>
      </c>
      <c r="E9" s="17" t="s">
        <v>143</v>
      </c>
      <c r="F9" s="10">
        <v>0.5</v>
      </c>
      <c r="G9" s="11" t="s">
        <v>186</v>
      </c>
      <c r="H9" s="15">
        <v>0.4608</v>
      </c>
      <c r="I9" s="11" t="s">
        <v>170</v>
      </c>
      <c r="J9" s="7"/>
      <c r="K9" s="7">
        <v>150</v>
      </c>
      <c r="L9" s="25"/>
    </row>
    <row r="10" ht="14.25" spans="1:12">
      <c r="A10" s="7">
        <v>8</v>
      </c>
      <c r="B10" s="8"/>
      <c r="C10" s="16">
        <v>106568</v>
      </c>
      <c r="D10" s="16" t="s">
        <v>15</v>
      </c>
      <c r="E10" s="17" t="s">
        <v>147</v>
      </c>
      <c r="F10" s="10" t="s">
        <v>148</v>
      </c>
      <c r="G10" s="11" t="s">
        <v>187</v>
      </c>
      <c r="H10" s="15">
        <v>0.143029467516802</v>
      </c>
      <c r="I10" s="11" t="s">
        <v>166</v>
      </c>
      <c r="J10" s="7"/>
      <c r="K10" s="7">
        <v>100</v>
      </c>
      <c r="L10" s="25"/>
    </row>
    <row r="11" ht="14.25" spans="1:12">
      <c r="A11" s="7">
        <v>9</v>
      </c>
      <c r="B11" s="8"/>
      <c r="C11" s="18">
        <v>102565</v>
      </c>
      <c r="D11" s="18" t="s">
        <v>12</v>
      </c>
      <c r="E11" s="4" t="s">
        <v>108</v>
      </c>
      <c r="F11" s="10">
        <v>0.6</v>
      </c>
      <c r="G11" s="11" t="s">
        <v>188</v>
      </c>
      <c r="H11" s="15">
        <v>0.130333333333333</v>
      </c>
      <c r="I11" s="11" t="s">
        <v>171</v>
      </c>
      <c r="J11" s="7"/>
      <c r="K11" s="7">
        <v>50</v>
      </c>
      <c r="L11" s="25"/>
    </row>
    <row r="12" ht="14.25" spans="1:12">
      <c r="A12" s="7">
        <v>10</v>
      </c>
      <c r="B12" s="8"/>
      <c r="C12" s="18">
        <v>514</v>
      </c>
      <c r="D12" s="18" t="s">
        <v>30</v>
      </c>
      <c r="E12" s="4" t="s">
        <v>42</v>
      </c>
      <c r="F12" s="14">
        <v>0.94</v>
      </c>
      <c r="G12" s="11" t="s">
        <v>189</v>
      </c>
      <c r="H12" s="12">
        <v>0.00159574468085112</v>
      </c>
      <c r="I12" s="11"/>
      <c r="J12" s="11" t="s">
        <v>170</v>
      </c>
      <c r="K12" s="7">
        <v>150</v>
      </c>
      <c r="L12" s="25"/>
    </row>
    <row r="13" ht="14.25" spans="1:12">
      <c r="A13" s="7">
        <v>11</v>
      </c>
      <c r="B13" s="8"/>
      <c r="C13" s="18">
        <v>54</v>
      </c>
      <c r="D13" s="18" t="s">
        <v>17</v>
      </c>
      <c r="E13" s="4" t="s">
        <v>27</v>
      </c>
      <c r="F13" s="14">
        <v>0.9042635</v>
      </c>
      <c r="G13" s="11" t="s">
        <v>190</v>
      </c>
      <c r="H13" s="15">
        <v>0.0313365517904904</v>
      </c>
      <c r="I13" s="11"/>
      <c r="J13" s="11" t="s">
        <v>166</v>
      </c>
      <c r="K13" s="7">
        <v>100</v>
      </c>
      <c r="L13" s="25"/>
    </row>
    <row r="14" ht="14.25" spans="1:12">
      <c r="A14" s="7">
        <v>12</v>
      </c>
      <c r="B14" s="8"/>
      <c r="C14" s="18">
        <v>721</v>
      </c>
      <c r="D14" s="18" t="s">
        <v>30</v>
      </c>
      <c r="E14" s="4" t="s">
        <v>56</v>
      </c>
      <c r="F14" s="14">
        <v>0.9006</v>
      </c>
      <c r="G14" s="11" t="s">
        <v>191</v>
      </c>
      <c r="H14" s="15">
        <v>0.0316455696202531</v>
      </c>
      <c r="I14" s="11"/>
      <c r="J14" s="11" t="s">
        <v>171</v>
      </c>
      <c r="K14" s="7">
        <v>50</v>
      </c>
      <c r="L14" s="25"/>
    </row>
    <row r="15" ht="14.25" spans="1:12">
      <c r="A15" s="7">
        <v>13</v>
      </c>
      <c r="B15" s="8" t="s">
        <v>192</v>
      </c>
      <c r="C15" s="16">
        <v>106485</v>
      </c>
      <c r="D15" s="18" t="s">
        <v>15</v>
      </c>
      <c r="E15" s="17" t="s">
        <v>144</v>
      </c>
      <c r="F15" s="13">
        <v>0.5</v>
      </c>
      <c r="G15" s="11" t="s">
        <v>193</v>
      </c>
      <c r="H15" s="15">
        <v>0.3578</v>
      </c>
      <c r="I15" s="11" t="s">
        <v>170</v>
      </c>
      <c r="J15" s="7"/>
      <c r="K15" s="7">
        <v>150</v>
      </c>
      <c r="L15" s="25"/>
    </row>
    <row r="16" ht="14.25" spans="1:12">
      <c r="A16" s="7">
        <v>14</v>
      </c>
      <c r="B16" s="8"/>
      <c r="C16" s="16">
        <v>106568</v>
      </c>
      <c r="D16" s="18" t="s">
        <v>15</v>
      </c>
      <c r="E16" s="17" t="s">
        <v>147</v>
      </c>
      <c r="F16" s="13">
        <v>0.696465</v>
      </c>
      <c r="G16" s="11" t="s">
        <v>194</v>
      </c>
      <c r="H16" s="15">
        <v>0.157559963530113</v>
      </c>
      <c r="I16" s="11" t="s">
        <v>166</v>
      </c>
      <c r="J16" s="7"/>
      <c r="K16" s="7">
        <v>100</v>
      </c>
      <c r="L16" s="25"/>
    </row>
    <row r="17" ht="14.25" spans="1:12">
      <c r="A17" s="7">
        <v>15</v>
      </c>
      <c r="B17" s="8"/>
      <c r="C17" s="16">
        <v>106399</v>
      </c>
      <c r="D17" s="18" t="s">
        <v>12</v>
      </c>
      <c r="E17" s="17" t="s">
        <v>145</v>
      </c>
      <c r="F17" s="13" t="s">
        <v>146</v>
      </c>
      <c r="G17" s="11" t="s">
        <v>195</v>
      </c>
      <c r="H17" s="12">
        <v>0.0912103746397695</v>
      </c>
      <c r="I17" s="11" t="s">
        <v>171</v>
      </c>
      <c r="J17" s="7"/>
      <c r="K17" s="7">
        <v>50</v>
      </c>
      <c r="L17" s="25"/>
    </row>
    <row r="18" ht="14.25" spans="1:12">
      <c r="A18" s="7">
        <v>16</v>
      </c>
      <c r="B18" s="8"/>
      <c r="C18" s="18">
        <v>514</v>
      </c>
      <c r="D18" s="18" t="s">
        <v>169</v>
      </c>
      <c r="E18" s="4" t="s">
        <v>42</v>
      </c>
      <c r="F18" s="13">
        <v>0.9415</v>
      </c>
      <c r="G18" s="11" t="s">
        <v>196</v>
      </c>
      <c r="H18" s="15">
        <v>0.00148698884758372</v>
      </c>
      <c r="I18" s="11"/>
      <c r="J18" s="11" t="s">
        <v>170</v>
      </c>
      <c r="K18" s="7">
        <v>150</v>
      </c>
      <c r="L18" s="25"/>
    </row>
    <row r="19" ht="14.25" spans="1:12">
      <c r="A19" s="7">
        <v>17</v>
      </c>
      <c r="B19" s="8"/>
      <c r="C19" s="18">
        <v>54</v>
      </c>
      <c r="D19" s="18" t="s">
        <v>17</v>
      </c>
      <c r="E19" s="4" t="s">
        <v>27</v>
      </c>
      <c r="F19" s="13">
        <v>0.9326</v>
      </c>
      <c r="G19" s="11" t="s">
        <v>197</v>
      </c>
      <c r="H19" s="15">
        <v>0.00386017585245555</v>
      </c>
      <c r="I19" s="11"/>
      <c r="J19" s="11" t="s">
        <v>166</v>
      </c>
      <c r="K19" s="7">
        <v>100</v>
      </c>
      <c r="L19" s="25"/>
    </row>
    <row r="20" ht="14.25" spans="1:12">
      <c r="A20" s="7">
        <v>18</v>
      </c>
      <c r="B20" s="8"/>
      <c r="C20" s="18">
        <v>385</v>
      </c>
      <c r="D20" s="18" t="s">
        <v>169</v>
      </c>
      <c r="E20" s="4" t="s">
        <v>102</v>
      </c>
      <c r="F20" s="13" t="s">
        <v>92</v>
      </c>
      <c r="G20" s="11" t="s">
        <v>198</v>
      </c>
      <c r="H20" s="15">
        <v>0.0282807958864297</v>
      </c>
      <c r="I20" s="11"/>
      <c r="J20" s="11" t="s">
        <v>171</v>
      </c>
      <c r="K20" s="7">
        <v>50</v>
      </c>
      <c r="L20" s="25"/>
    </row>
    <row r="21" ht="14.25" spans="1:12">
      <c r="A21" s="19"/>
      <c r="B21" s="19"/>
      <c r="C21" s="19"/>
      <c r="D21" s="19"/>
      <c r="E21" s="20" t="s">
        <v>149</v>
      </c>
      <c r="F21" s="19"/>
      <c r="G21" s="19"/>
      <c r="H21" s="19"/>
      <c r="I21" s="19"/>
      <c r="J21" s="19"/>
      <c r="K21" s="26">
        <f>SUM(K3:K20)</f>
        <v>1800</v>
      </c>
      <c r="L21" s="19"/>
    </row>
    <row r="22" ht="14.25" spans="1:12">
      <c r="A22" s="21"/>
      <c r="B22" s="21"/>
      <c r="C22" s="21"/>
      <c r="D22" s="21"/>
      <c r="E22" s="22"/>
      <c r="F22" s="21"/>
      <c r="G22" s="21"/>
      <c r="H22" s="21"/>
      <c r="I22" s="21"/>
      <c r="J22" s="21"/>
      <c r="K22" s="27" t="s">
        <v>199</v>
      </c>
      <c r="L22" s="21"/>
    </row>
  </sheetData>
  <mergeCells count="4">
    <mergeCell ref="A1:L1"/>
    <mergeCell ref="B3:B8"/>
    <mergeCell ref="B9:B14"/>
    <mergeCell ref="B15:B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（6月原表）会员发展任务及会员消费占比任务</vt:lpstr>
      <vt:lpstr>会员发展任务及会员消费占比任务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2019-01-03T09:10:00Z</dcterms:created>
  <dcterms:modified xsi:type="dcterms:W3CDTF">2019-07-16T09:58:16Z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