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560" windowHeight="7215" firstSheet="1" activeTab="1"/>
  </bookViews>
  <sheets>
    <sheet name="会员发展任务及会员消费占比任务 (2)" sheetId="5" state="hidden" r:id="rId1"/>
    <sheet name="会员发展任务及会员消费占比任务" sheetId="4" r:id="rId2"/>
  </sheets>
  <externalReferences>
    <externalReference r:id="rId3"/>
    <externalReference r:id="rId4"/>
    <externalReference r:id="rId5"/>
  </externalReferences>
  <definedNames>
    <definedName name="_xlnm._FilterDatabase" localSheetId="1" hidden="1">会员发展任务及会员消费占比任务!$A$2:$G$111</definedName>
    <definedName name="_xlnm._FilterDatabase" localSheetId="0" hidden="1">'会员发展任务及会员消费占比任务 (2)'!$A$2:$M$107</definedName>
  </definedNames>
  <calcPr calcId="144525"/>
</workbook>
</file>

<file path=xl/sharedStrings.xml><?xml version="1.0" encoding="utf-8"?>
<sst xmlns="http://schemas.openxmlformats.org/spreadsheetml/2006/main" count="502" uniqueCount="162">
  <si>
    <t>2019年4月会员任务</t>
  </si>
  <si>
    <t>序号</t>
  </si>
  <si>
    <t>门店ID</t>
  </si>
  <si>
    <t>片区</t>
  </si>
  <si>
    <r>
      <rPr>
        <sz val="14"/>
        <rFont val="宋体"/>
        <charset val="0"/>
      </rPr>
      <t>开业时间</t>
    </r>
    <r>
      <rPr>
        <sz val="10"/>
        <rFont val="宋体"/>
        <charset val="0"/>
      </rPr>
      <t>（有销售时间）</t>
    </r>
  </si>
  <si>
    <t>门店名称</t>
  </si>
  <si>
    <t>3月会员消费占比</t>
  </si>
  <si>
    <t>3月客流</t>
  </si>
  <si>
    <t>4月会员发展任务（数据）</t>
  </si>
  <si>
    <t>会员发展任务</t>
  </si>
  <si>
    <t>4月会员消费占比任务</t>
  </si>
  <si>
    <t>4月销售任务</t>
  </si>
  <si>
    <t>西北片区</t>
  </si>
  <si>
    <t>清江东路药店</t>
  </si>
  <si>
    <t>光华村街药店</t>
  </si>
  <si>
    <t>东南片区</t>
  </si>
  <si>
    <t>高新天久北巷药店</t>
  </si>
  <si>
    <t>城郊二片</t>
  </si>
  <si>
    <t>崇州市崇阳镇尚贤坊街药店</t>
  </si>
  <si>
    <t>都江堰药店</t>
  </si>
  <si>
    <t>崇州中心店</t>
  </si>
  <si>
    <t>枣子巷药店</t>
  </si>
  <si>
    <t>城中片区</t>
  </si>
  <si>
    <t>郫县郫筒镇东大街药店</t>
  </si>
  <si>
    <t>成华区万宇路药店</t>
  </si>
  <si>
    <t>武侯区科华街药店</t>
  </si>
  <si>
    <t>金丝街药店</t>
  </si>
  <si>
    <t>怀远店</t>
  </si>
  <si>
    <t>青羊区十二桥药店</t>
  </si>
  <si>
    <t>新乐中街药店</t>
  </si>
  <si>
    <t>城郊一片</t>
  </si>
  <si>
    <t>大邑县晋原镇通达东路五段药店</t>
  </si>
  <si>
    <t>人民中路店</t>
  </si>
  <si>
    <t>都江堰市蒲阳镇堰问道西路药店</t>
  </si>
  <si>
    <t>郫县郫筒镇一环路东南段药店</t>
  </si>
  <si>
    <t>大邑县晋原镇东街药店</t>
  </si>
  <si>
    <t>锦江区柳翠路药店</t>
  </si>
  <si>
    <t>成都成汉太极大药房有限公司</t>
  </si>
  <si>
    <t>龙潭西路店</t>
  </si>
  <si>
    <t>成华区新怡路店</t>
  </si>
  <si>
    <t>邛崃市羊安镇永康大道药店</t>
  </si>
  <si>
    <t>新都区马超东路店</t>
  </si>
  <si>
    <t>新津邓双镇岷江店</t>
  </si>
  <si>
    <t>金牛区交大路第三药店</t>
  </si>
  <si>
    <t>青羊区浣花滨河路药店</t>
  </si>
  <si>
    <t>锦江区水杉街药店</t>
  </si>
  <si>
    <t>锦江区观音桥街药店</t>
  </si>
  <si>
    <t>锦江区榕声路店</t>
  </si>
  <si>
    <t>高新区中和街道柳荫街药店</t>
  </si>
  <si>
    <t>邛崃中心药店</t>
  </si>
  <si>
    <t>锦江区庆云南街药店</t>
  </si>
  <si>
    <t>成华区华泰路药店</t>
  </si>
  <si>
    <t>武侯区顺和街店</t>
  </si>
  <si>
    <t>大邑县晋原镇内蒙古大道桃源药店</t>
  </si>
  <si>
    <t>旗舰片区</t>
  </si>
  <si>
    <t>旗舰店</t>
  </si>
  <si>
    <t>邛崃市临邛镇洪川小区药店</t>
  </si>
  <si>
    <t>兴义镇万兴路药店</t>
  </si>
  <si>
    <t>光华药店</t>
  </si>
  <si>
    <t>龙泉驿区龙泉街道驿生路药店</t>
  </si>
  <si>
    <t>高新区民丰大道西段药店</t>
  </si>
  <si>
    <t>双林路药店</t>
  </si>
  <si>
    <t>成华区崔家店路药店</t>
  </si>
  <si>
    <t>三江店</t>
  </si>
  <si>
    <t>新都区新繁镇繁江北路药店</t>
  </si>
  <si>
    <t>新园大道药店</t>
  </si>
  <si>
    <t>都江堰奎光路中段药店</t>
  </si>
  <si>
    <t>浆洗街药店</t>
  </si>
  <si>
    <t>成华区二环路北四段药店（汇融名城）</t>
  </si>
  <si>
    <t>都江堰景中路店</t>
  </si>
  <si>
    <t>都江堰幸福镇翔凤路药店</t>
  </si>
  <si>
    <t>红星店</t>
  </si>
  <si>
    <t>大邑县晋原镇子龙路店</t>
  </si>
  <si>
    <t>大邑县安仁镇千禧街药店</t>
  </si>
  <si>
    <t>温江店</t>
  </si>
  <si>
    <t>金牛区金沙路药店</t>
  </si>
  <si>
    <t>成华区华康路药店</t>
  </si>
  <si>
    <t>金带街药店</t>
  </si>
  <si>
    <t>邛崃市临邛镇长安大道药店</t>
  </si>
  <si>
    <t>锦江区合欢树街药店</t>
  </si>
  <si>
    <t>都江堰聚源镇药店</t>
  </si>
  <si>
    <t>武侯区聚萃街药店</t>
  </si>
  <si>
    <t>成华区万科路药店</t>
  </si>
  <si>
    <t>大邑县沙渠镇方圆路药店</t>
  </si>
  <si>
    <t>双流区东升街道三强西路药店</t>
  </si>
  <si>
    <t>高新区大源北街药店</t>
  </si>
  <si>
    <t>成华区华油路药店</t>
  </si>
  <si>
    <t>成华区羊子山西路药店（兴元华盛）</t>
  </si>
  <si>
    <t>金牛区黄苑东街药店</t>
  </si>
  <si>
    <t>土龙路药店</t>
  </si>
  <si>
    <t>大邑县晋源镇东壕沟段药店</t>
  </si>
  <si>
    <t>大邑县新场镇文昌街药店</t>
  </si>
  <si>
    <t>青羊区北东街店</t>
  </si>
  <si>
    <t>双流县西航港街道锦华路一段药店</t>
  </si>
  <si>
    <t>都江堰市蒲阳路药店</t>
  </si>
  <si>
    <t>通盈街药店</t>
  </si>
  <si>
    <t>2018.3.25</t>
  </si>
  <si>
    <t>温江区公平街道江安路药店</t>
  </si>
  <si>
    <t>五津西路药店</t>
  </si>
  <si>
    <t>清江东路2药店</t>
  </si>
  <si>
    <t>沙河源药店</t>
  </si>
  <si>
    <t>成华杉板桥南一路店</t>
  </si>
  <si>
    <t>西部店</t>
  </si>
  <si>
    <t>2018.5.30</t>
  </si>
  <si>
    <t>武侯区佳灵路药店</t>
  </si>
  <si>
    <t>2018.5.29</t>
  </si>
  <si>
    <t>邛崃市临邛镇翠荫街药店</t>
  </si>
  <si>
    <t>2018.6.5</t>
  </si>
  <si>
    <t>青羊区贝森北路药店</t>
  </si>
  <si>
    <t>青羊区童子街药店</t>
  </si>
  <si>
    <t>2018.4.27</t>
  </si>
  <si>
    <t>锦江区劼人路药店</t>
  </si>
  <si>
    <t>2018.6.8</t>
  </si>
  <si>
    <t>金牛区银河北街药店</t>
  </si>
  <si>
    <t>2018.5.22</t>
  </si>
  <si>
    <t>新津县五津镇武阳西路药店</t>
  </si>
  <si>
    <t>2018.4.26</t>
  </si>
  <si>
    <t>锦江区静明路药店</t>
  </si>
  <si>
    <t>2018.7.2</t>
  </si>
  <si>
    <t>成华区西林一街药店</t>
  </si>
  <si>
    <t>2018.6.29</t>
  </si>
  <si>
    <t>成华区金马河路药店</t>
  </si>
  <si>
    <t>2018.9.29</t>
  </si>
  <si>
    <r>
      <rPr>
        <sz val="11"/>
        <rFont val="宋体"/>
        <charset val="0"/>
      </rPr>
      <t>永康东路药店</t>
    </r>
    <r>
      <rPr>
        <sz val="11"/>
        <rFont val="Arial"/>
        <charset val="0"/>
      </rPr>
      <t xml:space="preserve"> </t>
    </r>
  </si>
  <si>
    <t>2018.10.30</t>
  </si>
  <si>
    <t>潘家街药店</t>
  </si>
  <si>
    <t>2018.10.28</t>
  </si>
  <si>
    <t>蜀州中路药店</t>
  </si>
  <si>
    <t>2018.12.17</t>
  </si>
  <si>
    <t>蜀汉路</t>
  </si>
  <si>
    <t>2018.10.9</t>
  </si>
  <si>
    <t>大华街药店</t>
  </si>
  <si>
    <t>2018.9.30</t>
  </si>
  <si>
    <t>中和大道药店</t>
  </si>
  <si>
    <t>2018.12.04</t>
  </si>
  <si>
    <t>航中街</t>
  </si>
  <si>
    <t xml:space="preserve">紫薇东路药店  </t>
  </si>
  <si>
    <t>新下街店</t>
  </si>
  <si>
    <t>梨花街</t>
  </si>
  <si>
    <t>合计</t>
  </si>
  <si>
    <t>上月会员占比80%及以上的按上月客流的4%制定发展任务</t>
  </si>
  <si>
    <t>上月会员占比70%-80%的按上月客流的6%制定发展任务</t>
  </si>
  <si>
    <t>上月会员占比60%-70%的按上月客流的8%制定发展任务</t>
  </si>
  <si>
    <t>上月会员占比50%-60%的按上月客流的10%制定发展任务</t>
  </si>
  <si>
    <t>上月会员占比50%以下的按上月客流的12%制定发展任务</t>
  </si>
  <si>
    <t>新开门店按创业门店任务执行，不再单独制定</t>
  </si>
  <si>
    <t>会员消费占比根据各店的情况制定了1%-2%不等的增幅任务</t>
  </si>
  <si>
    <t>2019年5月会员任务</t>
  </si>
  <si>
    <t>5月任务</t>
  </si>
  <si>
    <t>5月会员消费占比任务</t>
  </si>
  <si>
    <t>门店任务</t>
  </si>
  <si>
    <t>89.87%</t>
  </si>
  <si>
    <t>89.73%</t>
  </si>
  <si>
    <t>89.46%</t>
  </si>
  <si>
    <t>91.22%</t>
  </si>
  <si>
    <t>94.5%</t>
  </si>
  <si>
    <t>大悦路药店</t>
  </si>
  <si>
    <t>元华二巷药店</t>
  </si>
  <si>
    <t>蜀辉路药店</t>
  </si>
  <si>
    <t>69.4%</t>
  </si>
  <si>
    <t>中和公济桥路药店</t>
  </si>
  <si>
    <t>58.03%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</si>
</sst>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%"/>
  </numFmts>
  <fonts count="36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8"/>
      <name val="宋体"/>
      <charset val="0"/>
    </font>
    <font>
      <sz val="12"/>
      <name val="宋体"/>
      <charset val="0"/>
    </font>
    <font>
      <sz val="10"/>
      <name val="宋体"/>
      <charset val="0"/>
    </font>
    <font>
      <sz val="14"/>
      <name val="宋体"/>
      <charset val="0"/>
    </font>
    <font>
      <b/>
      <sz val="12"/>
      <color rgb="FFFF0000"/>
      <name val="宋体"/>
      <charset val="0"/>
    </font>
    <font>
      <b/>
      <sz val="11"/>
      <color rgb="FFFF0000"/>
      <name val="宋体"/>
      <charset val="134"/>
      <scheme val="minor"/>
    </font>
    <font>
      <sz val="11"/>
      <name val="宋体"/>
      <charset val="0"/>
    </font>
    <font>
      <sz val="10"/>
      <name val="Arial"/>
      <charset val="0"/>
    </font>
    <font>
      <sz val="11"/>
      <color rgb="FFFF0000"/>
      <name val="宋体"/>
      <charset val="0"/>
    </font>
    <font>
      <sz val="12"/>
      <name val="宋体"/>
      <charset val="134"/>
    </font>
    <font>
      <sz val="10"/>
      <name val="宋体"/>
      <charset val="134"/>
    </font>
    <font>
      <sz val="11"/>
      <color rgb="FFFF0000"/>
      <name val="宋体"/>
      <charset val="134"/>
    </font>
    <font>
      <sz val="10"/>
      <color rgb="FFFF0000"/>
      <name val="宋体"/>
      <charset val="134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25" fillId="15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4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8" borderId="9" applyNumberFormat="0" applyFont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27" fillId="19" borderId="10" applyNumberFormat="0" applyAlignment="0" applyProtection="0">
      <alignment vertical="center"/>
    </xf>
    <xf numFmtId="0" fontId="33" fillId="19" borderId="8" applyNumberFormat="0" applyAlignment="0" applyProtection="0">
      <alignment vertical="center"/>
    </xf>
    <xf numFmtId="0" fontId="21" fillId="10" borderId="6" applyNumberFormat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</cellStyleXfs>
  <cellXfs count="58">
    <xf numFmtId="0" fontId="0" fillId="0" borderId="0" xfId="0">
      <alignment vertical="center"/>
    </xf>
    <xf numFmtId="0" fontId="0" fillId="0" borderId="0" xfId="0" applyFont="1" applyFill="1" applyAlignment="1">
      <alignment vertical="center" wrapText="1"/>
    </xf>
    <xf numFmtId="0" fontId="0" fillId="0" borderId="0" xfId="0" applyFont="1" applyFill="1" applyAlignment="1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ont="1" applyFill="1" applyAlignment="1">
      <alignment horizontal="center" vertical="center"/>
    </xf>
    <xf numFmtId="9" fontId="0" fillId="0" borderId="0" xfId="0" applyNumberFormat="1" applyFont="1" applyFill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8" fillId="0" borderId="4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4" xfId="11" applyNumberFormat="1" applyFont="1" applyFill="1" applyBorder="1" applyAlignment="1">
      <alignment horizontal="center" vertical="center"/>
    </xf>
    <xf numFmtId="176" fontId="0" fillId="0" borderId="4" xfId="0" applyNumberFormat="1" applyFont="1" applyFill="1" applyBorder="1" applyAlignment="1">
      <alignment horizontal="center" vertical="center"/>
    </xf>
    <xf numFmtId="9" fontId="0" fillId="0" borderId="4" xfId="0" applyNumberFormat="1" applyFont="1" applyFill="1" applyBorder="1" applyAlignment="1">
      <alignment horizontal="center" vertical="center"/>
    </xf>
    <xf numFmtId="0" fontId="9" fillId="2" borderId="4" xfId="11" applyNumberFormat="1" applyFont="1" applyFill="1" applyBorder="1" applyAlignment="1">
      <alignment horizontal="center" vertical="center"/>
    </xf>
    <xf numFmtId="10" fontId="0" fillId="0" borderId="4" xfId="0" applyNumberFormat="1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31" fontId="12" fillId="0" borderId="4" xfId="0" applyNumberFormat="1" applyFont="1" applyFill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vertical="center"/>
    </xf>
    <xf numFmtId="0" fontId="3" fillId="0" borderId="4" xfId="0" applyFont="1" applyFill="1" applyBorder="1" applyAlignment="1">
      <alignment horizontal="left" vertical="center"/>
    </xf>
    <xf numFmtId="0" fontId="3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left" vertical="center" wrapText="1"/>
    </xf>
    <xf numFmtId="0" fontId="9" fillId="0" borderId="4" xfId="0" applyFont="1" applyFill="1" applyBorder="1" applyAlignment="1">
      <alignment horizontal="center"/>
    </xf>
    <xf numFmtId="0" fontId="9" fillId="0" borderId="4" xfId="0" applyFont="1" applyFill="1" applyBorder="1" applyAlignment="1">
      <alignment horizontal="left"/>
    </xf>
    <xf numFmtId="10" fontId="9" fillId="0" borderId="4" xfId="0" applyNumberFormat="1" applyFont="1" applyFill="1" applyBorder="1" applyAlignment="1">
      <alignment horizontal="center"/>
    </xf>
    <xf numFmtId="0" fontId="9" fillId="0" borderId="4" xfId="0" applyNumberFormat="1" applyFont="1" applyFill="1" applyBorder="1" applyAlignment="1">
      <alignment horizontal="center"/>
    </xf>
    <xf numFmtId="0" fontId="9" fillId="2" borderId="4" xfId="0" applyNumberFormat="1" applyFont="1" applyFill="1" applyBorder="1" applyAlignment="1">
      <alignment horizontal="center"/>
    </xf>
    <xf numFmtId="9" fontId="9" fillId="0" borderId="4" xfId="0" applyNumberFormat="1" applyFont="1" applyFill="1" applyBorder="1" applyAlignment="1">
      <alignment horizontal="center"/>
    </xf>
    <xf numFmtId="0" fontId="8" fillId="0" borderId="4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vertical="center"/>
    </xf>
    <xf numFmtId="0" fontId="9" fillId="0" borderId="4" xfId="11" applyNumberFormat="1" applyFont="1" applyFill="1" applyBorder="1" applyAlignment="1">
      <alignment horizontal="center"/>
    </xf>
    <xf numFmtId="0" fontId="9" fillId="2" borderId="4" xfId="11" applyNumberFormat="1" applyFont="1" applyFill="1" applyBorder="1" applyAlignment="1">
      <alignment horizontal="center"/>
    </xf>
    <xf numFmtId="0" fontId="10" fillId="0" borderId="4" xfId="0" applyFont="1" applyFill="1" applyBorder="1" applyAlignment="1">
      <alignment horizontal="center"/>
    </xf>
    <xf numFmtId="0" fontId="11" fillId="0" borderId="4" xfId="0" applyFont="1" applyFill="1" applyBorder="1" applyAlignment="1">
      <alignment horizontal="left"/>
    </xf>
    <xf numFmtId="0" fontId="12" fillId="0" borderId="4" xfId="0" applyFont="1" applyFill="1" applyBorder="1" applyAlignment="1">
      <alignment horizontal="center" vertical="center"/>
    </xf>
    <xf numFmtId="0" fontId="14" fillId="0" borderId="4" xfId="0" applyFont="1" applyFill="1" applyBorder="1" applyAlignment="1">
      <alignment horizontal="left" vertical="center"/>
    </xf>
    <xf numFmtId="0" fontId="5" fillId="0" borderId="4" xfId="0" applyFont="1" applyFill="1" applyBorder="1" applyAlignment="1">
      <alignment horizontal="left"/>
    </xf>
    <xf numFmtId="0" fontId="13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0" fontId="11" fillId="0" borderId="4" xfId="11" applyNumberFormat="1" applyFont="1" applyFill="1" applyBorder="1" applyAlignment="1">
      <alignment horizontal="center"/>
    </xf>
    <xf numFmtId="176" fontId="0" fillId="0" borderId="5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21608;&#38144;&#21806;\&#38144;&#21806;&#25968;&#25454;\10&#26376;\2018&#24180;9.26-10.25&#26085;&#38144;&#21806;&#24773;&#20917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&#21608;&#38144;&#21806;\&#20250;&#21592;&#28040;&#36153;&#21344;&#27604;\&#20250;&#21592;&#26041;&#26696;\2019&#24180;\3&#26376;\3&#26376;&#26597;&#35810;&#38376;&#24215;&#20250;&#21592;&#28040;&#36153;&#21344;&#27604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Desktop\&#20256;&#29255;&#21306;-5&#26376;&#38376;&#24215;&#20219;&#21153;&#65288;&#19981;&#24102;&#20844;&#24335;&#65289;(1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查询时间段分门店销售汇总"/>
    </sheetNames>
    <sheetDataSet>
      <sheetData sheetId="0" refreshError="1">
        <row r="1">
          <cell r="D1" t="str">
            <v/>
          </cell>
          <cell r="E1" t="str">
            <v/>
          </cell>
          <cell r="F1" t="str">
            <v/>
          </cell>
          <cell r="G1" t="str">
            <v/>
          </cell>
          <cell r="H1" t="str">
            <v/>
          </cell>
        </row>
        <row r="2">
          <cell r="D2" t="str">
            <v>门店ID</v>
          </cell>
          <cell r="E2" t="str">
            <v>门店名称</v>
          </cell>
          <cell r="F2" t="str">
            <v>是否是重点门店</v>
          </cell>
          <cell r="G2" t="str">
            <v>片区ID</v>
          </cell>
          <cell r="H2" t="str">
            <v>片区名称</v>
          </cell>
        </row>
        <row r="3">
          <cell r="D3">
            <v>307</v>
          </cell>
          <cell r="E3" t="str">
            <v>四川太极旗舰店</v>
          </cell>
          <cell r="F3" t="str">
            <v>是</v>
          </cell>
          <cell r="G3">
            <v>142</v>
          </cell>
          <cell r="H3" t="str">
            <v>旗舰片</v>
          </cell>
        </row>
        <row r="4">
          <cell r="D4">
            <v>582</v>
          </cell>
          <cell r="E4" t="str">
            <v>四川太极青羊区十二桥药店</v>
          </cell>
          <cell r="F4" t="str">
            <v>否</v>
          </cell>
          <cell r="G4">
            <v>181</v>
          </cell>
          <cell r="H4" t="str">
            <v>西北片区</v>
          </cell>
        </row>
        <row r="5">
          <cell r="D5">
            <v>341</v>
          </cell>
          <cell r="E5" t="str">
            <v>四川太极邛崃中心药店</v>
          </cell>
          <cell r="F5" t="str">
            <v>是</v>
          </cell>
          <cell r="G5">
            <v>235</v>
          </cell>
          <cell r="H5" t="str">
            <v>城郊一片区</v>
          </cell>
        </row>
        <row r="6">
          <cell r="D6">
            <v>517</v>
          </cell>
          <cell r="E6" t="str">
            <v>四川太极青羊区北东街店</v>
          </cell>
          <cell r="F6" t="str">
            <v>否</v>
          </cell>
          <cell r="G6">
            <v>23</v>
          </cell>
          <cell r="H6" t="str">
            <v>城中片区</v>
          </cell>
        </row>
        <row r="7">
          <cell r="D7">
            <v>343</v>
          </cell>
          <cell r="E7" t="str">
            <v>四川太极光华药店</v>
          </cell>
          <cell r="F7" t="str">
            <v>是</v>
          </cell>
          <cell r="G7">
            <v>181</v>
          </cell>
          <cell r="H7" t="str">
            <v>西北片区</v>
          </cell>
        </row>
        <row r="8">
          <cell r="D8">
            <v>750</v>
          </cell>
          <cell r="E8" t="str">
            <v>成都成汉太极大药房有限公司</v>
          </cell>
          <cell r="F8" t="str">
            <v/>
          </cell>
          <cell r="G8">
            <v>232</v>
          </cell>
          <cell r="H8" t="str">
            <v>东南片区</v>
          </cell>
        </row>
        <row r="9">
          <cell r="D9">
            <v>571</v>
          </cell>
          <cell r="E9" t="str">
            <v>四川太极高新区民丰大道西段药店</v>
          </cell>
          <cell r="F9" t="str">
            <v>是</v>
          </cell>
          <cell r="G9">
            <v>232</v>
          </cell>
          <cell r="H9" t="str">
            <v>东南片区</v>
          </cell>
        </row>
        <row r="10">
          <cell r="D10">
            <v>345</v>
          </cell>
          <cell r="E10" t="str">
            <v>四川太极交大药店</v>
          </cell>
          <cell r="F10" t="str">
            <v>否</v>
          </cell>
          <cell r="G10">
            <v>261</v>
          </cell>
          <cell r="H10" t="str">
            <v>团购片</v>
          </cell>
        </row>
        <row r="11">
          <cell r="D11">
            <v>712</v>
          </cell>
          <cell r="E11" t="str">
            <v>四川太极成华区华泰路药店</v>
          </cell>
          <cell r="F11" t="str">
            <v>否</v>
          </cell>
          <cell r="G11">
            <v>232</v>
          </cell>
          <cell r="H11" t="str">
            <v>东南片区</v>
          </cell>
        </row>
        <row r="12">
          <cell r="D12">
            <v>707</v>
          </cell>
          <cell r="E12" t="str">
            <v>四川太极成华区万科路药店</v>
          </cell>
          <cell r="F12" t="str">
            <v>否</v>
          </cell>
          <cell r="G12">
            <v>232</v>
          </cell>
          <cell r="H12" t="str">
            <v>东南片区</v>
          </cell>
        </row>
        <row r="13">
          <cell r="D13">
            <v>365</v>
          </cell>
          <cell r="E13" t="str">
            <v>四川太极光华村街药店</v>
          </cell>
          <cell r="F13" t="str">
            <v>是</v>
          </cell>
          <cell r="G13">
            <v>181</v>
          </cell>
          <cell r="H13" t="str">
            <v>西北片区</v>
          </cell>
        </row>
        <row r="14">
          <cell r="D14">
            <v>387</v>
          </cell>
          <cell r="E14" t="str">
            <v>四川太极新乐中街药店</v>
          </cell>
          <cell r="F14" t="str">
            <v>否</v>
          </cell>
          <cell r="G14">
            <v>232</v>
          </cell>
          <cell r="H14" t="str">
            <v>东南片区</v>
          </cell>
        </row>
        <row r="15">
          <cell r="D15">
            <v>385</v>
          </cell>
          <cell r="E15" t="str">
            <v>四川太极五津西路药店</v>
          </cell>
          <cell r="F15" t="str">
            <v>是</v>
          </cell>
          <cell r="G15">
            <v>235</v>
          </cell>
          <cell r="H15" t="str">
            <v>城郊一片区</v>
          </cell>
        </row>
        <row r="16">
          <cell r="D16">
            <v>581</v>
          </cell>
          <cell r="E16" t="str">
            <v>四川太极成华区二环路北四段药店（汇融名城）</v>
          </cell>
          <cell r="F16" t="str">
            <v>是</v>
          </cell>
          <cell r="G16">
            <v>181</v>
          </cell>
          <cell r="H16" t="str">
            <v>西北片区</v>
          </cell>
        </row>
        <row r="17">
          <cell r="D17">
            <v>585</v>
          </cell>
          <cell r="E17" t="str">
            <v>四川太极成华区羊子山西路药店（兴元华盛）</v>
          </cell>
          <cell r="F17" t="str">
            <v>否</v>
          </cell>
          <cell r="G17">
            <v>181</v>
          </cell>
          <cell r="H17" t="str">
            <v>西北片区</v>
          </cell>
        </row>
        <row r="18">
          <cell r="D18">
            <v>373</v>
          </cell>
          <cell r="E18" t="str">
            <v>四川太极通盈街药店</v>
          </cell>
          <cell r="F18" t="str">
            <v>否</v>
          </cell>
          <cell r="G18">
            <v>23</v>
          </cell>
          <cell r="H18" t="str">
            <v>城中片区</v>
          </cell>
        </row>
        <row r="19">
          <cell r="D19">
            <v>546</v>
          </cell>
          <cell r="E19" t="str">
            <v>四川太极锦江区榕声路店</v>
          </cell>
          <cell r="F19" t="str">
            <v>否</v>
          </cell>
          <cell r="G19">
            <v>232</v>
          </cell>
          <cell r="H19" t="str">
            <v>东南片区</v>
          </cell>
        </row>
        <row r="20">
          <cell r="D20">
            <v>513</v>
          </cell>
          <cell r="E20" t="str">
            <v>四川太极武侯区顺和街店</v>
          </cell>
          <cell r="F20" t="str">
            <v>否</v>
          </cell>
          <cell r="G20">
            <v>181</v>
          </cell>
          <cell r="H20" t="str">
            <v>西北片区</v>
          </cell>
        </row>
        <row r="21">
          <cell r="D21">
            <v>709</v>
          </cell>
          <cell r="E21" t="str">
            <v>四川太极新都区马超东路店</v>
          </cell>
          <cell r="F21" t="str">
            <v>否</v>
          </cell>
          <cell r="G21">
            <v>181</v>
          </cell>
          <cell r="H21" t="str">
            <v>西北片区</v>
          </cell>
        </row>
        <row r="22">
          <cell r="D22">
            <v>730</v>
          </cell>
          <cell r="E22" t="str">
            <v>四川太极新都区新繁镇繁江北路药店</v>
          </cell>
          <cell r="F22" t="str">
            <v>否</v>
          </cell>
          <cell r="G22">
            <v>181</v>
          </cell>
          <cell r="H22" t="str">
            <v>西北片区</v>
          </cell>
        </row>
        <row r="23">
          <cell r="D23">
            <v>724</v>
          </cell>
          <cell r="E23" t="str">
            <v>四川太极锦江区观音桥街药店</v>
          </cell>
          <cell r="F23" t="str">
            <v>否</v>
          </cell>
          <cell r="G23">
            <v>232</v>
          </cell>
          <cell r="H23" t="str">
            <v>东南片区</v>
          </cell>
        </row>
        <row r="24">
          <cell r="D24">
            <v>578</v>
          </cell>
          <cell r="E24" t="str">
            <v>四川太极成华区华油路药店</v>
          </cell>
          <cell r="F24" t="str">
            <v>否</v>
          </cell>
          <cell r="G24">
            <v>23</v>
          </cell>
          <cell r="H24" t="str">
            <v>城中片区</v>
          </cell>
        </row>
        <row r="25">
          <cell r="D25">
            <v>742</v>
          </cell>
          <cell r="E25" t="str">
            <v>四川太极锦江区庆云南街药店</v>
          </cell>
          <cell r="F25" t="str">
            <v/>
          </cell>
          <cell r="G25">
            <v>23</v>
          </cell>
          <cell r="H25" t="str">
            <v>城中片区</v>
          </cell>
        </row>
        <row r="26">
          <cell r="D26">
            <v>359</v>
          </cell>
          <cell r="E26" t="str">
            <v>四川太极枣子巷药店</v>
          </cell>
          <cell r="F26" t="str">
            <v>否</v>
          </cell>
          <cell r="G26">
            <v>181</v>
          </cell>
          <cell r="H26" t="str">
            <v>西北片区</v>
          </cell>
        </row>
        <row r="27">
          <cell r="D27">
            <v>399</v>
          </cell>
          <cell r="E27" t="str">
            <v>四川太极高新天久北巷药店</v>
          </cell>
          <cell r="F27" t="str">
            <v>否</v>
          </cell>
          <cell r="G27">
            <v>232</v>
          </cell>
          <cell r="H27" t="str">
            <v>东南片区</v>
          </cell>
        </row>
        <row r="28">
          <cell r="D28">
            <v>726</v>
          </cell>
          <cell r="E28" t="str">
            <v>四川太极金牛区交大路第三药店</v>
          </cell>
          <cell r="F28" t="str">
            <v>否</v>
          </cell>
          <cell r="G28">
            <v>181</v>
          </cell>
          <cell r="H28" t="str">
            <v>西北片区</v>
          </cell>
        </row>
        <row r="29">
          <cell r="D29">
            <v>355</v>
          </cell>
          <cell r="E29" t="str">
            <v>四川太极双林路药店</v>
          </cell>
          <cell r="F29" t="str">
            <v>是</v>
          </cell>
          <cell r="G29">
            <v>23</v>
          </cell>
          <cell r="H29" t="str">
            <v>城中片区</v>
          </cell>
        </row>
        <row r="30">
          <cell r="D30">
            <v>357</v>
          </cell>
          <cell r="E30" t="str">
            <v>四川太极清江东路药店</v>
          </cell>
          <cell r="F30" t="str">
            <v>否</v>
          </cell>
          <cell r="G30">
            <v>181</v>
          </cell>
          <cell r="H30" t="str">
            <v>西北片区</v>
          </cell>
        </row>
        <row r="31">
          <cell r="D31">
            <v>377</v>
          </cell>
          <cell r="E31" t="str">
            <v>四川太极新园大道药店</v>
          </cell>
          <cell r="F31" t="str">
            <v>否</v>
          </cell>
          <cell r="G31">
            <v>232</v>
          </cell>
          <cell r="H31" t="str">
            <v>东南片区</v>
          </cell>
        </row>
        <row r="32">
          <cell r="D32">
            <v>744</v>
          </cell>
          <cell r="E32" t="str">
            <v>四川太极武侯区科华街药店</v>
          </cell>
          <cell r="F32" t="str">
            <v/>
          </cell>
          <cell r="G32">
            <v>23</v>
          </cell>
          <cell r="H32" t="str">
            <v>城中片区</v>
          </cell>
        </row>
        <row r="33">
          <cell r="D33">
            <v>102934</v>
          </cell>
          <cell r="E33" t="str">
            <v>四川太极大药房连锁有限公司金牛区银河北街药店</v>
          </cell>
          <cell r="F33" t="str">
            <v/>
          </cell>
          <cell r="G33">
            <v>181</v>
          </cell>
          <cell r="H33" t="str">
            <v>西北片区</v>
          </cell>
        </row>
        <row r="34">
          <cell r="D34">
            <v>514</v>
          </cell>
          <cell r="E34" t="str">
            <v>四川太极新津邓双镇岷江店</v>
          </cell>
          <cell r="F34" t="str">
            <v>否</v>
          </cell>
          <cell r="G34">
            <v>235</v>
          </cell>
          <cell r="H34" t="str">
            <v>城郊一片区</v>
          </cell>
        </row>
        <row r="35">
          <cell r="D35">
            <v>391</v>
          </cell>
          <cell r="E35" t="str">
            <v>四川太极金丝街药店</v>
          </cell>
          <cell r="F35" t="str">
            <v>否</v>
          </cell>
          <cell r="G35">
            <v>23</v>
          </cell>
          <cell r="H35" t="str">
            <v>城中片区</v>
          </cell>
        </row>
        <row r="36">
          <cell r="D36">
            <v>379</v>
          </cell>
          <cell r="E36" t="str">
            <v>四川太极土龙路药店</v>
          </cell>
          <cell r="F36" t="str">
            <v>否</v>
          </cell>
          <cell r="G36">
            <v>181</v>
          </cell>
          <cell r="H36" t="str">
            <v>西北片区</v>
          </cell>
        </row>
        <row r="37">
          <cell r="D37">
            <v>329</v>
          </cell>
          <cell r="E37" t="str">
            <v>四川太极温江店</v>
          </cell>
          <cell r="F37" t="str">
            <v>是</v>
          </cell>
          <cell r="G37">
            <v>233</v>
          </cell>
          <cell r="H37" t="str">
            <v>城郊二片区</v>
          </cell>
        </row>
        <row r="38">
          <cell r="D38">
            <v>747</v>
          </cell>
          <cell r="E38" t="str">
            <v>四川太极郫县郫筒镇一环路东南段药店</v>
          </cell>
          <cell r="F38" t="str">
            <v/>
          </cell>
          <cell r="G38">
            <v>23</v>
          </cell>
          <cell r="H38" t="str">
            <v>城中片区</v>
          </cell>
        </row>
        <row r="39">
          <cell r="D39">
            <v>308</v>
          </cell>
          <cell r="E39" t="str">
            <v>四川太极红星店</v>
          </cell>
          <cell r="F39" t="str">
            <v>是</v>
          </cell>
          <cell r="G39">
            <v>23</v>
          </cell>
          <cell r="H39" t="str">
            <v>城中片区</v>
          </cell>
        </row>
        <row r="40">
          <cell r="D40">
            <v>746</v>
          </cell>
          <cell r="E40" t="str">
            <v>四川太极大邑县晋原镇内蒙古大道桃源药店</v>
          </cell>
          <cell r="F40" t="str">
            <v>否</v>
          </cell>
          <cell r="G40">
            <v>235</v>
          </cell>
          <cell r="H40" t="str">
            <v>城郊一片区</v>
          </cell>
        </row>
        <row r="41">
          <cell r="D41">
            <v>515</v>
          </cell>
          <cell r="E41" t="str">
            <v>四川太极成华区崔家店路药店</v>
          </cell>
          <cell r="F41" t="str">
            <v>否</v>
          </cell>
          <cell r="G41">
            <v>23</v>
          </cell>
          <cell r="H41" t="str">
            <v>城中片区</v>
          </cell>
        </row>
        <row r="42">
          <cell r="D42">
            <v>572</v>
          </cell>
          <cell r="E42" t="str">
            <v>四川太极郫县郫筒镇东大街药店</v>
          </cell>
          <cell r="F42" t="str">
            <v>否</v>
          </cell>
          <cell r="G42">
            <v>23</v>
          </cell>
          <cell r="H42" t="str">
            <v>城中片区</v>
          </cell>
        </row>
        <row r="43">
          <cell r="D43">
            <v>754</v>
          </cell>
          <cell r="E43" t="str">
            <v>四川太极崇州市崇阳镇尚贤坊街药店</v>
          </cell>
          <cell r="F43" t="str">
            <v/>
          </cell>
          <cell r="G43">
            <v>233</v>
          </cell>
          <cell r="H43" t="str">
            <v>城郊二片区</v>
          </cell>
        </row>
        <row r="44">
          <cell r="D44">
            <v>511</v>
          </cell>
          <cell r="E44" t="str">
            <v>四川太极成华杉板桥南一路店</v>
          </cell>
          <cell r="F44" t="str">
            <v>否</v>
          </cell>
          <cell r="G44">
            <v>23</v>
          </cell>
          <cell r="H44" t="str">
            <v>城中片区</v>
          </cell>
        </row>
        <row r="45">
          <cell r="D45">
            <v>349</v>
          </cell>
          <cell r="E45" t="str">
            <v>四川太极人民中路店</v>
          </cell>
          <cell r="F45" t="str">
            <v>否</v>
          </cell>
          <cell r="G45">
            <v>23</v>
          </cell>
          <cell r="H45" t="str">
            <v>城中片区</v>
          </cell>
        </row>
        <row r="46">
          <cell r="D46">
            <v>598</v>
          </cell>
          <cell r="E46" t="str">
            <v>四川太极锦江区水杉街药店</v>
          </cell>
          <cell r="F46" t="str">
            <v>否</v>
          </cell>
          <cell r="G46">
            <v>232</v>
          </cell>
          <cell r="H46" t="str">
            <v>东南片区</v>
          </cell>
        </row>
        <row r="47">
          <cell r="D47">
            <v>737</v>
          </cell>
          <cell r="E47" t="str">
            <v>四川太极高新区大源北街药店</v>
          </cell>
          <cell r="F47" t="str">
            <v>否</v>
          </cell>
          <cell r="G47">
            <v>232</v>
          </cell>
          <cell r="H47" t="str">
            <v>东南片区</v>
          </cell>
        </row>
        <row r="48">
          <cell r="D48">
            <v>351</v>
          </cell>
          <cell r="E48" t="str">
            <v>四川太极都江堰药店</v>
          </cell>
          <cell r="F48" t="str">
            <v>是</v>
          </cell>
          <cell r="G48">
            <v>233</v>
          </cell>
          <cell r="H48" t="str">
            <v>城郊二片区</v>
          </cell>
        </row>
        <row r="49">
          <cell r="D49">
            <v>101453</v>
          </cell>
          <cell r="E49" t="str">
            <v>四川太极温江区公平街道江安路药店</v>
          </cell>
          <cell r="F49" t="str">
            <v/>
          </cell>
          <cell r="G49">
            <v>233</v>
          </cell>
          <cell r="H49" t="str">
            <v>城郊二片区</v>
          </cell>
        </row>
        <row r="50">
          <cell r="D50">
            <v>52</v>
          </cell>
          <cell r="E50" t="str">
            <v>四川太极崇州中心店</v>
          </cell>
          <cell r="F50" t="str">
            <v>是</v>
          </cell>
          <cell r="G50">
            <v>233</v>
          </cell>
          <cell r="H50" t="str">
            <v>城郊二片区</v>
          </cell>
        </row>
        <row r="51">
          <cell r="D51">
            <v>367</v>
          </cell>
          <cell r="E51" t="str">
            <v>四川太极金带街药店</v>
          </cell>
          <cell r="F51" t="str">
            <v>否</v>
          </cell>
          <cell r="G51">
            <v>233</v>
          </cell>
          <cell r="H51" t="str">
            <v>城郊二片区</v>
          </cell>
        </row>
        <row r="52">
          <cell r="D52">
            <v>587</v>
          </cell>
          <cell r="E52" t="str">
            <v>四川太极都江堰景中路店</v>
          </cell>
          <cell r="F52" t="str">
            <v>否</v>
          </cell>
          <cell r="G52">
            <v>233</v>
          </cell>
          <cell r="H52" t="str">
            <v>城郊二片区</v>
          </cell>
        </row>
        <row r="53">
          <cell r="D53">
            <v>704</v>
          </cell>
          <cell r="E53" t="str">
            <v>四川太极都江堰奎光路中段药店</v>
          </cell>
          <cell r="F53" t="str">
            <v>否</v>
          </cell>
          <cell r="G53">
            <v>233</v>
          </cell>
          <cell r="H53" t="str">
            <v>城郊二片区</v>
          </cell>
        </row>
        <row r="54">
          <cell r="D54">
            <v>103198</v>
          </cell>
          <cell r="E54" t="str">
            <v>四川太极大药房连锁有限公司青羊区贝森北路药店</v>
          </cell>
          <cell r="F54" t="str">
            <v/>
          </cell>
          <cell r="G54">
            <v>181</v>
          </cell>
          <cell r="H54" t="str">
            <v>西北片区</v>
          </cell>
        </row>
        <row r="55">
          <cell r="D55">
            <v>347</v>
          </cell>
          <cell r="E55" t="str">
            <v>四川太极清江东路2药店</v>
          </cell>
          <cell r="F55" t="str">
            <v>是</v>
          </cell>
          <cell r="G55">
            <v>181</v>
          </cell>
          <cell r="H55" t="str">
            <v>西北片区</v>
          </cell>
        </row>
        <row r="56">
          <cell r="D56">
            <v>721</v>
          </cell>
          <cell r="E56" t="str">
            <v>四川太极邛崃市临邛镇洪川小区药店</v>
          </cell>
          <cell r="F56" t="str">
            <v>否</v>
          </cell>
          <cell r="G56">
            <v>235</v>
          </cell>
          <cell r="H56" t="str">
            <v>城郊一片区</v>
          </cell>
        </row>
        <row r="57">
          <cell r="D57">
            <v>745</v>
          </cell>
          <cell r="E57" t="str">
            <v>四川太极金牛区金沙路药店</v>
          </cell>
          <cell r="F57" t="str">
            <v/>
          </cell>
          <cell r="G57">
            <v>181</v>
          </cell>
          <cell r="H57" t="str">
            <v>西北片区</v>
          </cell>
        </row>
        <row r="58">
          <cell r="D58">
            <v>570</v>
          </cell>
          <cell r="E58" t="str">
            <v>四川太极青羊区浣花滨河路药店</v>
          </cell>
          <cell r="F58" t="str">
            <v>否</v>
          </cell>
          <cell r="G58">
            <v>181</v>
          </cell>
          <cell r="H58" t="str">
            <v>西北片区</v>
          </cell>
        </row>
        <row r="59">
          <cell r="D59">
            <v>584</v>
          </cell>
          <cell r="E59" t="str">
            <v>四川太极高新区中和街道柳荫街药店</v>
          </cell>
          <cell r="F59" t="str">
            <v>否</v>
          </cell>
          <cell r="G59">
            <v>232</v>
          </cell>
          <cell r="H59" t="str">
            <v>东南片区</v>
          </cell>
        </row>
        <row r="60">
          <cell r="D60">
            <v>102565</v>
          </cell>
          <cell r="E60" t="str">
            <v>四川太极武侯区佳灵路药店</v>
          </cell>
          <cell r="F60" t="str">
            <v/>
          </cell>
          <cell r="G60">
            <v>181</v>
          </cell>
          <cell r="H60" t="str">
            <v>西北片区</v>
          </cell>
        </row>
        <row r="61">
          <cell r="D61">
            <v>748</v>
          </cell>
          <cell r="E61" t="str">
            <v>四川太极大邑县晋原镇东街药店</v>
          </cell>
          <cell r="F61" t="str">
            <v/>
          </cell>
          <cell r="G61">
            <v>235</v>
          </cell>
          <cell r="H61" t="str">
            <v>城郊一片区</v>
          </cell>
        </row>
        <row r="62">
          <cell r="D62">
            <v>102935</v>
          </cell>
          <cell r="E62" t="str">
            <v>四川太极大药房连锁有限公司青羊区童子街药店</v>
          </cell>
          <cell r="F62" t="str">
            <v/>
          </cell>
          <cell r="G62">
            <v>23</v>
          </cell>
          <cell r="H62" t="str">
            <v>城中片区</v>
          </cell>
        </row>
        <row r="63">
          <cell r="D63">
            <v>339</v>
          </cell>
          <cell r="E63" t="str">
            <v>四川太极沙河源药店</v>
          </cell>
          <cell r="F63" t="str">
            <v>是</v>
          </cell>
          <cell r="G63">
            <v>181</v>
          </cell>
          <cell r="H63" t="str">
            <v>西北片区</v>
          </cell>
        </row>
        <row r="64">
          <cell r="D64">
            <v>743</v>
          </cell>
          <cell r="E64" t="str">
            <v>四川太极成华区万宇路药店</v>
          </cell>
          <cell r="F64" t="str">
            <v/>
          </cell>
          <cell r="G64">
            <v>232</v>
          </cell>
          <cell r="H64" t="str">
            <v>东南片区</v>
          </cell>
        </row>
        <row r="65">
          <cell r="D65">
            <v>573</v>
          </cell>
          <cell r="E65" t="str">
            <v>四川太极双流县西航港街道锦华路一段药店</v>
          </cell>
          <cell r="F65" t="str">
            <v>否</v>
          </cell>
          <cell r="G65">
            <v>232</v>
          </cell>
          <cell r="H65" t="str">
            <v>东南片区</v>
          </cell>
        </row>
        <row r="66">
          <cell r="D66">
            <v>311</v>
          </cell>
          <cell r="E66" t="str">
            <v>四川太极西部店</v>
          </cell>
          <cell r="F66" t="str">
            <v>是</v>
          </cell>
          <cell r="G66">
            <v>181</v>
          </cell>
          <cell r="H66" t="str">
            <v>西北片区</v>
          </cell>
        </row>
        <row r="67">
          <cell r="D67">
            <v>549</v>
          </cell>
          <cell r="E67" t="str">
            <v>四川太极大邑县晋源镇东壕沟段药店</v>
          </cell>
          <cell r="F67" t="str">
            <v>否</v>
          </cell>
          <cell r="G67">
            <v>235</v>
          </cell>
          <cell r="H67" t="str">
            <v>城郊一片区</v>
          </cell>
        </row>
        <row r="68">
          <cell r="D68">
            <v>727</v>
          </cell>
          <cell r="E68" t="str">
            <v>四川太极金牛区黄苑东街药店</v>
          </cell>
          <cell r="F68" t="str">
            <v>否</v>
          </cell>
          <cell r="G68">
            <v>181</v>
          </cell>
          <cell r="H68" t="str">
            <v>西北片区</v>
          </cell>
        </row>
        <row r="69">
          <cell r="D69">
            <v>102479</v>
          </cell>
          <cell r="E69" t="str">
            <v>四川太极锦江区劼人路药店</v>
          </cell>
          <cell r="F69" t="str">
            <v/>
          </cell>
          <cell r="G69">
            <v>23</v>
          </cell>
          <cell r="H69" t="str">
            <v>城中片区</v>
          </cell>
        </row>
        <row r="70">
          <cell r="D70">
            <v>539</v>
          </cell>
          <cell r="E70" t="str">
            <v>四川太极大邑县晋原镇子龙路店</v>
          </cell>
          <cell r="F70" t="str">
            <v>否</v>
          </cell>
          <cell r="G70">
            <v>235</v>
          </cell>
          <cell r="H70" t="str">
            <v>城郊一片区</v>
          </cell>
        </row>
        <row r="71">
          <cell r="D71">
            <v>591</v>
          </cell>
          <cell r="E71" t="str">
            <v>四川太极邛崃市临邛镇长安大道药店</v>
          </cell>
          <cell r="F71" t="str">
            <v>否</v>
          </cell>
          <cell r="G71">
            <v>235</v>
          </cell>
          <cell r="H71" t="str">
            <v>城郊一片区</v>
          </cell>
        </row>
        <row r="72">
          <cell r="D72">
            <v>716</v>
          </cell>
          <cell r="E72" t="str">
            <v>四川太极大邑县沙渠镇方圆路药店</v>
          </cell>
          <cell r="F72" t="str">
            <v>否</v>
          </cell>
          <cell r="G72">
            <v>235</v>
          </cell>
          <cell r="H72" t="str">
            <v>城郊一片区</v>
          </cell>
        </row>
        <row r="73">
          <cell r="D73">
            <v>752</v>
          </cell>
          <cell r="E73" t="str">
            <v>四川太极大药房连锁有限公司武侯区聚萃街药店</v>
          </cell>
          <cell r="F73" t="str">
            <v/>
          </cell>
          <cell r="G73">
            <v>181</v>
          </cell>
          <cell r="H73" t="str">
            <v>西北片区</v>
          </cell>
        </row>
        <row r="74">
          <cell r="D74">
            <v>733</v>
          </cell>
          <cell r="E74" t="str">
            <v>四川太极双流区东升街道三强西路药店</v>
          </cell>
          <cell r="F74" t="str">
            <v>否</v>
          </cell>
          <cell r="G74">
            <v>232</v>
          </cell>
          <cell r="H74" t="str">
            <v>东南片区</v>
          </cell>
        </row>
        <row r="75">
          <cell r="D75">
            <v>740</v>
          </cell>
          <cell r="E75" t="str">
            <v>四川太极成华区华康路药店</v>
          </cell>
          <cell r="F75" t="str">
            <v/>
          </cell>
          <cell r="G75">
            <v>232</v>
          </cell>
          <cell r="H75" t="str">
            <v>东南片区</v>
          </cell>
        </row>
        <row r="76">
          <cell r="D76">
            <v>738</v>
          </cell>
          <cell r="E76" t="str">
            <v>四川太极都江堰市蒲阳路药店</v>
          </cell>
          <cell r="F76" t="str">
            <v>否</v>
          </cell>
          <cell r="G76">
            <v>233</v>
          </cell>
          <cell r="H76" t="str">
            <v>城郊二片区</v>
          </cell>
        </row>
        <row r="77">
          <cell r="D77">
            <v>56</v>
          </cell>
          <cell r="E77" t="str">
            <v>四川太极三江店</v>
          </cell>
          <cell r="F77" t="str">
            <v>是</v>
          </cell>
          <cell r="G77">
            <v>233</v>
          </cell>
          <cell r="H77" t="str">
            <v>城郊二片区</v>
          </cell>
        </row>
        <row r="78">
          <cell r="D78">
            <v>718</v>
          </cell>
          <cell r="E78" t="str">
            <v>四川太极龙泉驿区龙泉街道驿生路药店</v>
          </cell>
          <cell r="F78" t="str">
            <v>否</v>
          </cell>
          <cell r="G78">
            <v>23</v>
          </cell>
          <cell r="H78" t="str">
            <v>城中片区</v>
          </cell>
        </row>
        <row r="79">
          <cell r="D79">
            <v>720</v>
          </cell>
          <cell r="E79" t="str">
            <v>四川太极大邑县新场镇文昌街药店</v>
          </cell>
          <cell r="F79" t="str">
            <v>否</v>
          </cell>
          <cell r="G79">
            <v>235</v>
          </cell>
          <cell r="H79" t="str">
            <v>城郊一片区</v>
          </cell>
        </row>
        <row r="80">
          <cell r="D80">
            <v>54</v>
          </cell>
          <cell r="E80" t="str">
            <v>四川太极怀远店</v>
          </cell>
          <cell r="F80" t="str">
            <v>是</v>
          </cell>
          <cell r="G80">
            <v>233</v>
          </cell>
          <cell r="H80" t="str">
            <v>城郊二片区</v>
          </cell>
        </row>
        <row r="81">
          <cell r="D81">
            <v>723</v>
          </cell>
          <cell r="E81" t="str">
            <v>四川太极锦江区柳翠路药店</v>
          </cell>
          <cell r="F81" t="str">
            <v>否</v>
          </cell>
          <cell r="G81">
            <v>23</v>
          </cell>
          <cell r="H81" t="str">
            <v>城中片区</v>
          </cell>
        </row>
        <row r="82">
          <cell r="D82">
            <v>594</v>
          </cell>
          <cell r="E82" t="str">
            <v>四川太极大邑县安仁镇千禧街药店</v>
          </cell>
          <cell r="F82" t="str">
            <v>否</v>
          </cell>
          <cell r="G82">
            <v>235</v>
          </cell>
          <cell r="H82" t="str">
            <v>城郊一片区</v>
          </cell>
        </row>
        <row r="83">
          <cell r="D83">
            <v>545</v>
          </cell>
          <cell r="E83" t="str">
            <v>四川太极龙潭西路店</v>
          </cell>
          <cell r="F83" t="str">
            <v>是</v>
          </cell>
          <cell r="G83">
            <v>232</v>
          </cell>
          <cell r="H83" t="str">
            <v>东南片区</v>
          </cell>
        </row>
        <row r="84">
          <cell r="D84">
            <v>103639</v>
          </cell>
          <cell r="E84" t="str">
            <v>四川太极成华区金马河路药店</v>
          </cell>
          <cell r="F84" t="str">
            <v/>
          </cell>
          <cell r="G84">
            <v>232</v>
          </cell>
          <cell r="H84" t="str">
            <v>东南片区</v>
          </cell>
        </row>
        <row r="85">
          <cell r="D85">
            <v>371</v>
          </cell>
          <cell r="E85" t="str">
            <v>四川太极兴义镇万兴路药店</v>
          </cell>
          <cell r="F85" t="str">
            <v>否</v>
          </cell>
          <cell r="G85">
            <v>235</v>
          </cell>
          <cell r="H85" t="str">
            <v>城郊一片区</v>
          </cell>
        </row>
        <row r="86">
          <cell r="D86">
            <v>103199</v>
          </cell>
          <cell r="E86" t="str">
            <v>四川太极大药房连锁有限公司成华区西林一街药店</v>
          </cell>
          <cell r="F86" t="str">
            <v/>
          </cell>
          <cell r="G86">
            <v>181</v>
          </cell>
          <cell r="H86" t="str">
            <v>西北片区</v>
          </cell>
        </row>
        <row r="87">
          <cell r="D87">
            <v>102567</v>
          </cell>
          <cell r="E87" t="str">
            <v>四川太极新津县五津镇武阳西路药店</v>
          </cell>
          <cell r="F87" t="str">
            <v/>
          </cell>
          <cell r="G87">
            <v>235</v>
          </cell>
          <cell r="H87" t="str">
            <v>城郊一片区</v>
          </cell>
        </row>
        <row r="88">
          <cell r="D88">
            <v>710</v>
          </cell>
          <cell r="E88" t="str">
            <v>四川太极都江堰市蒲阳镇堰问道西路药店</v>
          </cell>
          <cell r="F88" t="str">
            <v>否</v>
          </cell>
          <cell r="G88">
            <v>233</v>
          </cell>
          <cell r="H88" t="str">
            <v>城郊二片区</v>
          </cell>
        </row>
        <row r="89">
          <cell r="D89">
            <v>337</v>
          </cell>
          <cell r="E89" t="str">
            <v>四川太极浆洗街药店</v>
          </cell>
          <cell r="F89" t="str">
            <v>是</v>
          </cell>
          <cell r="G89">
            <v>23</v>
          </cell>
          <cell r="H89" t="str">
            <v>城中片区</v>
          </cell>
        </row>
        <row r="90">
          <cell r="D90">
            <v>732</v>
          </cell>
          <cell r="E90" t="str">
            <v>四川太极邛崃市羊安镇永康大道药店</v>
          </cell>
          <cell r="F90" t="str">
            <v>否</v>
          </cell>
          <cell r="G90">
            <v>235</v>
          </cell>
          <cell r="H90" t="str">
            <v>城郊一片区</v>
          </cell>
        </row>
        <row r="91">
          <cell r="D91">
            <v>753</v>
          </cell>
          <cell r="E91" t="str">
            <v>四川太极锦江区合欢树街药店</v>
          </cell>
          <cell r="F91" t="str">
            <v/>
          </cell>
          <cell r="G91">
            <v>232</v>
          </cell>
          <cell r="H91" t="str">
            <v>东南片区</v>
          </cell>
        </row>
        <row r="92">
          <cell r="D92">
            <v>717</v>
          </cell>
          <cell r="E92" t="str">
            <v>四川太极大邑县晋原镇通达东路五段药店</v>
          </cell>
          <cell r="F92" t="str">
            <v>否</v>
          </cell>
          <cell r="G92">
            <v>235</v>
          </cell>
          <cell r="H92" t="str">
            <v>城郊一片区</v>
          </cell>
        </row>
        <row r="93">
          <cell r="D93">
            <v>102478</v>
          </cell>
          <cell r="E93" t="str">
            <v>四川太极锦江区静明路药店</v>
          </cell>
          <cell r="F93" t="str">
            <v/>
          </cell>
          <cell r="G93">
            <v>23</v>
          </cell>
          <cell r="H93" t="str">
            <v>城中片区</v>
          </cell>
        </row>
        <row r="94">
          <cell r="D94">
            <v>741</v>
          </cell>
          <cell r="E94" t="str">
            <v>四川太极成华区新怡路店</v>
          </cell>
          <cell r="F94" t="str">
            <v/>
          </cell>
          <cell r="G94">
            <v>181</v>
          </cell>
          <cell r="H94" t="str">
            <v>西北片区</v>
          </cell>
        </row>
        <row r="95">
          <cell r="D95">
            <v>713</v>
          </cell>
          <cell r="E95" t="str">
            <v>四川太极都江堰聚源镇药店</v>
          </cell>
          <cell r="F95" t="str">
            <v>否</v>
          </cell>
          <cell r="G95">
            <v>233</v>
          </cell>
          <cell r="H95" t="str">
            <v>城郊二片区</v>
          </cell>
        </row>
        <row r="96">
          <cell r="D96">
            <v>102564</v>
          </cell>
          <cell r="E96" t="str">
            <v>四川太极邛崃市临邛镇翠荫街药店</v>
          </cell>
          <cell r="F96" t="str">
            <v/>
          </cell>
          <cell r="G96">
            <v>235</v>
          </cell>
          <cell r="H96" t="str">
            <v>城郊一片区</v>
          </cell>
        </row>
        <row r="97">
          <cell r="D97">
            <v>706</v>
          </cell>
          <cell r="E97" t="str">
            <v>四川太极都江堰幸福镇翔凤路药店</v>
          </cell>
          <cell r="F97" t="str">
            <v>否</v>
          </cell>
          <cell r="G97">
            <v>233</v>
          </cell>
          <cell r="H97" t="str">
            <v>城郊二片区</v>
          </cell>
        </row>
        <row r="98">
          <cell r="D98">
            <v>104428</v>
          </cell>
          <cell r="E98" t="str">
            <v>四川太极崇州市崇阳镇永康东路药店 </v>
          </cell>
          <cell r="F98" t="str">
            <v/>
          </cell>
          <cell r="G98">
            <v>233</v>
          </cell>
          <cell r="H98" t="str">
            <v>城郊二片区</v>
          </cell>
        </row>
        <row r="99">
          <cell r="D99">
            <v>755</v>
          </cell>
          <cell r="E99" t="str">
            <v>四川太极温江区柳城街道鱼凫路药店</v>
          </cell>
          <cell r="F99" t="str">
            <v/>
          </cell>
          <cell r="G99">
            <v>233</v>
          </cell>
          <cell r="H99" t="str">
            <v>城郊二片区</v>
          </cell>
        </row>
        <row r="100">
          <cell r="D100">
            <v>104429</v>
          </cell>
          <cell r="E100" t="str">
            <v>四川太极武侯区大华街药店</v>
          </cell>
          <cell r="F100" t="str">
            <v/>
          </cell>
          <cell r="G100">
            <v>181</v>
          </cell>
          <cell r="H100" t="str">
            <v>西北片区</v>
          </cell>
        </row>
        <row r="101">
          <cell r="D101">
            <v>104430</v>
          </cell>
          <cell r="E101" t="str">
            <v>四川太极高新区中和大道药店</v>
          </cell>
          <cell r="F101" t="str">
            <v/>
          </cell>
          <cell r="G101">
            <v>232</v>
          </cell>
          <cell r="H101" t="str">
            <v>东南片区</v>
          </cell>
        </row>
        <row r="102">
          <cell r="D102" t="str">
            <v>合计</v>
          </cell>
          <cell r="E102" t="str">
            <v/>
          </cell>
          <cell r="F102" t="str">
            <v/>
          </cell>
          <cell r="G102" t="str">
            <v/>
          </cell>
          <cell r="H102" t="str">
            <v/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查询门店会员消费占比（原表）"/>
      <sheetName val="会员消费占比"/>
      <sheetName val="Sheet1"/>
    </sheetNames>
    <sheetDataSet>
      <sheetData sheetId="0">
        <row r="1">
          <cell r="B1" t="str">
            <v/>
          </cell>
          <cell r="C1" t="str">
            <v/>
          </cell>
          <cell r="D1" t="str">
            <v/>
          </cell>
          <cell r="E1" t="str">
            <v/>
          </cell>
          <cell r="F1" t="str">
            <v/>
          </cell>
          <cell r="G1" t="str">
            <v/>
          </cell>
          <cell r="H1" t="str">
            <v/>
          </cell>
          <cell r="I1" t="str">
            <v/>
          </cell>
          <cell r="J1" t="str">
            <v/>
          </cell>
          <cell r="K1" t="str">
            <v/>
          </cell>
        </row>
        <row r="2">
          <cell r="B2" t="str">
            <v>门店ID</v>
          </cell>
          <cell r="C2" t="str">
            <v>门店名称</v>
          </cell>
          <cell r="D2" t="str">
            <v>重点门店</v>
          </cell>
          <cell r="E2" t="str">
            <v>开店年份</v>
          </cell>
          <cell r="F2" t="str">
            <v>总笔数</v>
          </cell>
          <cell r="G2" t="str">
            <v>会员消费笔数</v>
          </cell>
          <cell r="H2" t="str">
            <v>会员消费笔数占比</v>
          </cell>
          <cell r="I2" t="str">
            <v>总销售</v>
          </cell>
          <cell r="J2" t="str">
            <v>会员消费</v>
          </cell>
          <cell r="K2" t="str">
            <v>会员消费占比</v>
          </cell>
        </row>
        <row r="3">
          <cell r="B3">
            <v>307</v>
          </cell>
          <cell r="C3" t="str">
            <v>四川太极旗舰店</v>
          </cell>
          <cell r="D3" t="str">
            <v>是</v>
          </cell>
          <cell r="E3">
            <v>2008</v>
          </cell>
          <cell r="F3">
            <v>13210</v>
          </cell>
          <cell r="G3">
            <v>6992</v>
          </cell>
          <cell r="H3" t="str">
            <v>52.93%</v>
          </cell>
          <cell r="I3">
            <v>1799164.28</v>
          </cell>
          <cell r="J3">
            <v>1105157.95</v>
          </cell>
          <cell r="K3" t="str">
            <v>61.43%</v>
          </cell>
        </row>
        <row r="4">
          <cell r="B4">
            <v>308</v>
          </cell>
          <cell r="C4" t="str">
            <v>四川太极红星店</v>
          </cell>
          <cell r="D4" t="str">
            <v>是</v>
          </cell>
          <cell r="E4">
            <v>2008</v>
          </cell>
          <cell r="F4">
            <v>3020</v>
          </cell>
          <cell r="G4">
            <v>1586</v>
          </cell>
          <cell r="H4" t="str">
            <v>52.52%</v>
          </cell>
          <cell r="I4">
            <v>250916</v>
          </cell>
          <cell r="J4">
            <v>164615.91</v>
          </cell>
          <cell r="K4" t="str">
            <v>65.61%</v>
          </cell>
        </row>
        <row r="5">
          <cell r="B5">
            <v>54</v>
          </cell>
          <cell r="C5" t="str">
            <v>四川太极怀远店</v>
          </cell>
          <cell r="D5" t="str">
            <v>是</v>
          </cell>
          <cell r="E5">
            <v>2008</v>
          </cell>
          <cell r="F5">
            <v>3272</v>
          </cell>
          <cell r="G5">
            <v>2426</v>
          </cell>
          <cell r="H5" t="str">
            <v>74.14%</v>
          </cell>
          <cell r="I5">
            <v>210319.27</v>
          </cell>
          <cell r="J5">
            <v>187372.71</v>
          </cell>
          <cell r="K5" t="str">
            <v>89.09%</v>
          </cell>
        </row>
        <row r="6">
          <cell r="B6">
            <v>311</v>
          </cell>
          <cell r="C6" t="str">
            <v>四川太极西部店</v>
          </cell>
          <cell r="D6" t="str">
            <v>是</v>
          </cell>
          <cell r="E6">
            <v>2008</v>
          </cell>
          <cell r="F6">
            <v>1157</v>
          </cell>
          <cell r="G6">
            <v>711</v>
          </cell>
          <cell r="H6" t="str">
            <v>61.45%</v>
          </cell>
          <cell r="I6">
            <v>205289.76</v>
          </cell>
          <cell r="J6">
            <v>151329.02</v>
          </cell>
          <cell r="K6" t="str">
            <v>73.71%</v>
          </cell>
        </row>
        <row r="7">
          <cell r="B7">
            <v>329</v>
          </cell>
          <cell r="C7" t="str">
            <v>四川太极温江店</v>
          </cell>
          <cell r="D7" t="str">
            <v>是</v>
          </cell>
          <cell r="E7">
            <v>2008</v>
          </cell>
          <cell r="F7">
            <v>1957</v>
          </cell>
          <cell r="G7">
            <v>1323</v>
          </cell>
          <cell r="H7" t="str">
            <v>67.6%</v>
          </cell>
          <cell r="I7">
            <v>185362.94</v>
          </cell>
          <cell r="J7">
            <v>151015.05</v>
          </cell>
          <cell r="K7" t="str">
            <v>81.47%</v>
          </cell>
        </row>
        <row r="8">
          <cell r="B8">
            <v>52</v>
          </cell>
          <cell r="C8" t="str">
            <v>四川太极崇州中心店</v>
          </cell>
          <cell r="D8" t="str">
            <v>是</v>
          </cell>
          <cell r="E8">
            <v>2008</v>
          </cell>
          <cell r="F8">
            <v>2250</v>
          </cell>
          <cell r="G8">
            <v>1378</v>
          </cell>
          <cell r="H8" t="str">
            <v>61.24%</v>
          </cell>
          <cell r="I8">
            <v>142846.54</v>
          </cell>
          <cell r="J8">
            <v>108477.38</v>
          </cell>
          <cell r="K8" t="str">
            <v>75.94%</v>
          </cell>
        </row>
        <row r="9">
          <cell r="B9">
            <v>56</v>
          </cell>
          <cell r="C9" t="str">
            <v>四川太极三江店</v>
          </cell>
          <cell r="D9" t="str">
            <v>是</v>
          </cell>
          <cell r="E9">
            <v>2008</v>
          </cell>
          <cell r="F9">
            <v>1304</v>
          </cell>
          <cell r="G9">
            <v>949</v>
          </cell>
          <cell r="H9" t="str">
            <v>72.78%</v>
          </cell>
          <cell r="I9">
            <v>111052.72</v>
          </cell>
          <cell r="J9">
            <v>100381.89</v>
          </cell>
          <cell r="K9" t="str">
            <v>90.39%</v>
          </cell>
        </row>
        <row r="10">
          <cell r="B10">
            <v>337</v>
          </cell>
          <cell r="C10" t="str">
            <v>四川太极浆洗街药店</v>
          </cell>
          <cell r="D10" t="str">
            <v>是</v>
          </cell>
          <cell r="E10">
            <v>2009</v>
          </cell>
          <cell r="F10">
            <v>7324</v>
          </cell>
          <cell r="G10">
            <v>3070</v>
          </cell>
          <cell r="H10" t="str">
            <v>41.92%</v>
          </cell>
          <cell r="I10">
            <v>803531.91</v>
          </cell>
          <cell r="J10">
            <v>538904.18</v>
          </cell>
          <cell r="K10" t="str">
            <v>67.07%</v>
          </cell>
        </row>
        <row r="11">
          <cell r="B11">
            <v>341</v>
          </cell>
          <cell r="C11" t="str">
            <v>四川太极邛崃中心药店</v>
          </cell>
          <cell r="D11" t="str">
            <v>是</v>
          </cell>
          <cell r="E11">
            <v>2009</v>
          </cell>
          <cell r="F11">
            <v>6222</v>
          </cell>
          <cell r="G11">
            <v>3663</v>
          </cell>
          <cell r="H11" t="str">
            <v>58.87%</v>
          </cell>
          <cell r="I11">
            <v>599151.43</v>
          </cell>
          <cell r="J11">
            <v>405372.43</v>
          </cell>
          <cell r="K11" t="str">
            <v>67.66%</v>
          </cell>
        </row>
        <row r="12">
          <cell r="B12">
            <v>343</v>
          </cell>
          <cell r="C12" t="str">
            <v>四川太极光华药店</v>
          </cell>
          <cell r="D12" t="str">
            <v>是</v>
          </cell>
          <cell r="E12">
            <v>2009</v>
          </cell>
          <cell r="F12">
            <v>4448</v>
          </cell>
          <cell r="G12">
            <v>3219</v>
          </cell>
          <cell r="H12" t="str">
            <v>72.37%</v>
          </cell>
          <cell r="I12">
            <v>508355.04</v>
          </cell>
          <cell r="J12">
            <v>438245.31</v>
          </cell>
          <cell r="K12" t="str">
            <v>86.21%</v>
          </cell>
        </row>
        <row r="13">
          <cell r="B13">
            <v>357</v>
          </cell>
          <cell r="C13" t="str">
            <v>四川太极清江东路药店</v>
          </cell>
          <cell r="D13" t="str">
            <v/>
          </cell>
          <cell r="E13">
            <v>2009</v>
          </cell>
          <cell r="F13">
            <v>2580</v>
          </cell>
          <cell r="G13">
            <v>1563</v>
          </cell>
          <cell r="H13" t="str">
            <v>60.58%</v>
          </cell>
          <cell r="I13">
            <v>280075.66</v>
          </cell>
          <cell r="J13">
            <v>167275.85</v>
          </cell>
          <cell r="K13" t="str">
            <v>59.73%</v>
          </cell>
        </row>
        <row r="14">
          <cell r="B14">
            <v>355</v>
          </cell>
          <cell r="C14" t="str">
            <v>四川太极双林路药店</v>
          </cell>
          <cell r="D14" t="str">
            <v>是</v>
          </cell>
          <cell r="E14">
            <v>2009</v>
          </cell>
          <cell r="F14">
            <v>2737</v>
          </cell>
          <cell r="G14">
            <v>1330</v>
          </cell>
          <cell r="H14" t="str">
            <v>48.59%</v>
          </cell>
          <cell r="I14">
            <v>220777.78</v>
          </cell>
          <cell r="J14">
            <v>139336.73</v>
          </cell>
          <cell r="K14" t="str">
            <v>63.11%</v>
          </cell>
        </row>
        <row r="15">
          <cell r="B15">
            <v>349</v>
          </cell>
          <cell r="C15" t="str">
            <v>四川太极人民中路店</v>
          </cell>
          <cell r="D15" t="str">
            <v/>
          </cell>
          <cell r="E15">
            <v>2009</v>
          </cell>
          <cell r="F15">
            <v>2942</v>
          </cell>
          <cell r="G15">
            <v>1095</v>
          </cell>
          <cell r="H15" t="str">
            <v>37.22%</v>
          </cell>
          <cell r="I15">
            <v>202259.5</v>
          </cell>
          <cell r="J15">
            <v>102139.39</v>
          </cell>
          <cell r="K15" t="str">
            <v>50.5%</v>
          </cell>
        </row>
        <row r="16">
          <cell r="B16">
            <v>351</v>
          </cell>
          <cell r="C16" t="str">
            <v>四川太极都江堰药店</v>
          </cell>
          <cell r="D16" t="str">
            <v>是</v>
          </cell>
          <cell r="E16">
            <v>2009</v>
          </cell>
          <cell r="F16">
            <v>1763</v>
          </cell>
          <cell r="G16">
            <v>1062</v>
          </cell>
          <cell r="H16" t="str">
            <v>60.24%</v>
          </cell>
          <cell r="I16">
            <v>184913.35</v>
          </cell>
          <cell r="J16">
            <v>156434.75</v>
          </cell>
          <cell r="K16" t="str">
            <v>84.6%</v>
          </cell>
        </row>
        <row r="17">
          <cell r="B17">
            <v>347</v>
          </cell>
          <cell r="C17" t="str">
            <v>四川太极清江东路2药店</v>
          </cell>
          <cell r="D17" t="str">
            <v>是</v>
          </cell>
          <cell r="E17">
            <v>2009</v>
          </cell>
          <cell r="F17">
            <v>2392</v>
          </cell>
          <cell r="G17">
            <v>1090</v>
          </cell>
          <cell r="H17" t="str">
            <v>45.57%</v>
          </cell>
          <cell r="I17">
            <v>149008.41</v>
          </cell>
          <cell r="J17">
            <v>95760.69</v>
          </cell>
          <cell r="K17" t="str">
            <v>64.27%</v>
          </cell>
        </row>
        <row r="18">
          <cell r="B18">
            <v>339</v>
          </cell>
          <cell r="C18" t="str">
            <v>四川太极沙河源药店</v>
          </cell>
          <cell r="D18" t="str">
            <v>是</v>
          </cell>
          <cell r="E18">
            <v>2009</v>
          </cell>
          <cell r="F18">
            <v>1777</v>
          </cell>
          <cell r="G18">
            <v>1032</v>
          </cell>
          <cell r="H18" t="str">
            <v>58.08%</v>
          </cell>
          <cell r="I18">
            <v>130886.61</v>
          </cell>
          <cell r="J18">
            <v>96730.51</v>
          </cell>
          <cell r="K18" t="str">
            <v>73.9%</v>
          </cell>
        </row>
        <row r="19">
          <cell r="B19">
            <v>517</v>
          </cell>
          <cell r="C19" t="str">
            <v>四川太极青羊区北东街店</v>
          </cell>
          <cell r="D19" t="str">
            <v/>
          </cell>
          <cell r="E19">
            <v>2010</v>
          </cell>
          <cell r="F19">
            <v>6739</v>
          </cell>
          <cell r="G19">
            <v>2106</v>
          </cell>
          <cell r="H19" t="str">
            <v>31.25%</v>
          </cell>
          <cell r="I19">
            <v>711948.5</v>
          </cell>
          <cell r="J19">
            <v>303784.48</v>
          </cell>
          <cell r="K19" t="str">
            <v>42.67%</v>
          </cell>
        </row>
        <row r="20">
          <cell r="B20">
            <v>385</v>
          </cell>
          <cell r="C20" t="str">
            <v>四川太极五津西路药店</v>
          </cell>
          <cell r="D20" t="str">
            <v>是</v>
          </cell>
          <cell r="E20">
            <v>2010</v>
          </cell>
          <cell r="F20">
            <v>3380</v>
          </cell>
          <cell r="G20">
            <v>2215</v>
          </cell>
          <cell r="H20" t="str">
            <v>65.53%</v>
          </cell>
          <cell r="I20">
            <v>345205.69</v>
          </cell>
          <cell r="J20">
            <v>292399.63</v>
          </cell>
          <cell r="K20" t="str">
            <v>84.7%</v>
          </cell>
        </row>
        <row r="21">
          <cell r="B21">
            <v>365</v>
          </cell>
          <cell r="C21" t="str">
            <v>四川太极光华村街药店</v>
          </cell>
          <cell r="D21" t="str">
            <v>是</v>
          </cell>
          <cell r="E21">
            <v>2010</v>
          </cell>
          <cell r="F21">
            <v>3941</v>
          </cell>
          <cell r="G21">
            <v>2205</v>
          </cell>
          <cell r="H21" t="str">
            <v>55.95%</v>
          </cell>
          <cell r="I21">
            <v>327455.77</v>
          </cell>
          <cell r="J21">
            <v>241259.99</v>
          </cell>
          <cell r="K21" t="str">
            <v>73.68%</v>
          </cell>
        </row>
        <row r="22">
          <cell r="B22">
            <v>387</v>
          </cell>
          <cell r="C22" t="str">
            <v>四川太极新乐中街药店</v>
          </cell>
          <cell r="D22" t="str">
            <v/>
          </cell>
          <cell r="E22">
            <v>2010</v>
          </cell>
          <cell r="F22">
            <v>4108</v>
          </cell>
          <cell r="G22">
            <v>2782</v>
          </cell>
          <cell r="H22" t="str">
            <v>67.72%</v>
          </cell>
          <cell r="I22">
            <v>306256.15</v>
          </cell>
          <cell r="J22">
            <v>233818.07</v>
          </cell>
          <cell r="K22" t="str">
            <v>76.35%</v>
          </cell>
        </row>
        <row r="23">
          <cell r="B23">
            <v>373</v>
          </cell>
          <cell r="C23" t="str">
            <v>四川太极通盈街药店</v>
          </cell>
          <cell r="D23" t="str">
            <v/>
          </cell>
          <cell r="E23">
            <v>2010</v>
          </cell>
          <cell r="F23">
            <v>3723</v>
          </cell>
          <cell r="G23">
            <v>2772</v>
          </cell>
          <cell r="H23" t="str">
            <v>74.46%</v>
          </cell>
          <cell r="I23">
            <v>295142.65</v>
          </cell>
          <cell r="J23">
            <v>228367.84</v>
          </cell>
          <cell r="K23" t="str">
            <v>77.38%</v>
          </cell>
        </row>
        <row r="24">
          <cell r="B24">
            <v>546</v>
          </cell>
          <cell r="C24" t="str">
            <v>四川太极锦江区榕声路店</v>
          </cell>
          <cell r="D24" t="str">
            <v/>
          </cell>
          <cell r="E24">
            <v>2010</v>
          </cell>
          <cell r="F24">
            <v>4500</v>
          </cell>
          <cell r="G24">
            <v>3014</v>
          </cell>
          <cell r="H24" t="str">
            <v>66.98%</v>
          </cell>
          <cell r="I24">
            <v>282655.37</v>
          </cell>
          <cell r="J24">
            <v>226235.6</v>
          </cell>
          <cell r="K24" t="str">
            <v>80.04%</v>
          </cell>
        </row>
        <row r="25">
          <cell r="B25">
            <v>513</v>
          </cell>
          <cell r="C25" t="str">
            <v>四川太极武侯区顺和街店</v>
          </cell>
          <cell r="D25" t="str">
            <v/>
          </cell>
          <cell r="E25">
            <v>2010</v>
          </cell>
          <cell r="F25">
            <v>3557</v>
          </cell>
          <cell r="G25">
            <v>2680</v>
          </cell>
          <cell r="H25" t="str">
            <v>75.34%</v>
          </cell>
          <cell r="I25">
            <v>250654.87</v>
          </cell>
          <cell r="J25">
            <v>217141.07</v>
          </cell>
          <cell r="K25" t="str">
            <v>86.63%</v>
          </cell>
        </row>
        <row r="26">
          <cell r="B26">
            <v>379</v>
          </cell>
          <cell r="C26" t="str">
            <v>四川太极土龙路药店</v>
          </cell>
          <cell r="D26" t="str">
            <v/>
          </cell>
          <cell r="E26">
            <v>2010</v>
          </cell>
          <cell r="F26">
            <v>3504</v>
          </cell>
          <cell r="G26">
            <v>2343</v>
          </cell>
          <cell r="H26" t="str">
            <v>66.87%</v>
          </cell>
          <cell r="I26">
            <v>247082.2</v>
          </cell>
          <cell r="J26">
            <v>194327.22</v>
          </cell>
          <cell r="K26" t="str">
            <v>78.65%</v>
          </cell>
        </row>
        <row r="27">
          <cell r="B27">
            <v>391</v>
          </cell>
          <cell r="C27" t="str">
            <v>四川太极金丝街药店</v>
          </cell>
          <cell r="D27" t="str">
            <v/>
          </cell>
          <cell r="E27">
            <v>2010</v>
          </cell>
          <cell r="F27">
            <v>2936</v>
          </cell>
          <cell r="G27">
            <v>1380</v>
          </cell>
          <cell r="H27" t="str">
            <v>47%</v>
          </cell>
          <cell r="I27">
            <v>242212.82</v>
          </cell>
          <cell r="J27">
            <v>161935.46</v>
          </cell>
          <cell r="K27" t="str">
            <v>66.86%</v>
          </cell>
        </row>
        <row r="28">
          <cell r="B28">
            <v>514</v>
          </cell>
          <cell r="C28" t="str">
            <v>四川太极新津邓双镇岷江店</v>
          </cell>
          <cell r="D28" t="str">
            <v/>
          </cell>
          <cell r="E28">
            <v>2010</v>
          </cell>
          <cell r="F28">
            <v>3741</v>
          </cell>
          <cell r="G28">
            <v>3003</v>
          </cell>
          <cell r="H28" t="str">
            <v>80.27%</v>
          </cell>
          <cell r="I28">
            <v>241145.32</v>
          </cell>
          <cell r="J28">
            <v>221991.11</v>
          </cell>
          <cell r="K28" t="str">
            <v>92.06%</v>
          </cell>
        </row>
        <row r="29">
          <cell r="B29">
            <v>377</v>
          </cell>
          <cell r="C29" t="str">
            <v>四川太极新园大道药店</v>
          </cell>
          <cell r="D29" t="str">
            <v/>
          </cell>
          <cell r="E29">
            <v>2010</v>
          </cell>
          <cell r="F29">
            <v>3905</v>
          </cell>
          <cell r="G29">
            <v>2578</v>
          </cell>
          <cell r="H29" t="str">
            <v>66.02%</v>
          </cell>
          <cell r="I29">
            <v>227135.15</v>
          </cell>
          <cell r="J29">
            <v>179802.03</v>
          </cell>
          <cell r="K29" t="str">
            <v>79.16%</v>
          </cell>
        </row>
        <row r="30">
          <cell r="B30">
            <v>399</v>
          </cell>
          <cell r="C30" t="str">
            <v>四川太极高新天久北巷药店</v>
          </cell>
          <cell r="D30" t="str">
            <v/>
          </cell>
          <cell r="E30">
            <v>2010</v>
          </cell>
          <cell r="F30">
            <v>2720</v>
          </cell>
          <cell r="G30">
            <v>1945</v>
          </cell>
          <cell r="H30" t="str">
            <v>71.51%</v>
          </cell>
          <cell r="I30">
            <v>221036.58</v>
          </cell>
          <cell r="J30">
            <v>185370.74</v>
          </cell>
          <cell r="K30" t="str">
            <v>83.86%</v>
          </cell>
        </row>
        <row r="31">
          <cell r="B31">
            <v>515</v>
          </cell>
          <cell r="C31" t="str">
            <v>四川太极成华区崔家店路药店</v>
          </cell>
          <cell r="D31" t="str">
            <v/>
          </cell>
          <cell r="E31">
            <v>2010</v>
          </cell>
          <cell r="F31">
            <v>3364</v>
          </cell>
          <cell r="G31">
            <v>2082</v>
          </cell>
          <cell r="H31" t="str">
            <v>61.89%</v>
          </cell>
          <cell r="I31">
            <v>214823.02</v>
          </cell>
          <cell r="J31">
            <v>165365.69</v>
          </cell>
          <cell r="K31" t="str">
            <v>76.98%</v>
          </cell>
        </row>
        <row r="32">
          <cell r="B32">
            <v>571</v>
          </cell>
          <cell r="C32" t="str">
            <v>四川太极高新区民丰大道西段药店</v>
          </cell>
          <cell r="D32" t="str">
            <v>是</v>
          </cell>
          <cell r="E32">
            <v>2010</v>
          </cell>
          <cell r="F32">
            <v>2055</v>
          </cell>
          <cell r="G32">
            <v>1393</v>
          </cell>
          <cell r="H32" t="str">
            <v>67.79%</v>
          </cell>
          <cell r="I32">
            <v>213081.57</v>
          </cell>
          <cell r="J32">
            <v>173432.19</v>
          </cell>
          <cell r="K32" t="str">
            <v>81.39%</v>
          </cell>
        </row>
        <row r="33">
          <cell r="B33">
            <v>359</v>
          </cell>
          <cell r="C33" t="str">
            <v>四川太极枣子巷药店</v>
          </cell>
          <cell r="D33" t="str">
            <v/>
          </cell>
          <cell r="E33">
            <v>2010</v>
          </cell>
          <cell r="F33">
            <v>3269</v>
          </cell>
          <cell r="G33">
            <v>2002</v>
          </cell>
          <cell r="H33" t="str">
            <v>61.24%</v>
          </cell>
          <cell r="I33">
            <v>197375.28</v>
          </cell>
          <cell r="J33">
            <v>157067.78</v>
          </cell>
          <cell r="K33" t="str">
            <v>79.58%</v>
          </cell>
        </row>
        <row r="34">
          <cell r="B34">
            <v>511</v>
          </cell>
          <cell r="C34" t="str">
            <v>四川太极成华杉板桥南一路店</v>
          </cell>
          <cell r="D34" t="str">
            <v/>
          </cell>
          <cell r="E34">
            <v>2010</v>
          </cell>
          <cell r="F34">
            <v>3161</v>
          </cell>
          <cell r="G34">
            <v>2262</v>
          </cell>
          <cell r="H34" t="str">
            <v>71.56%</v>
          </cell>
          <cell r="I34">
            <v>194597.9</v>
          </cell>
          <cell r="J34">
            <v>152957.23</v>
          </cell>
          <cell r="K34" t="str">
            <v>78.6%</v>
          </cell>
        </row>
        <row r="35">
          <cell r="B35">
            <v>572</v>
          </cell>
          <cell r="C35" t="str">
            <v>四川太极郫县郫筒镇东大街药店</v>
          </cell>
          <cell r="D35" t="str">
            <v/>
          </cell>
          <cell r="E35">
            <v>2010</v>
          </cell>
          <cell r="F35">
            <v>2339</v>
          </cell>
          <cell r="G35">
            <v>1390</v>
          </cell>
          <cell r="H35" t="str">
            <v>59.43%</v>
          </cell>
          <cell r="I35">
            <v>164576.37</v>
          </cell>
          <cell r="J35">
            <v>129049.04</v>
          </cell>
          <cell r="K35" t="str">
            <v>78.41%</v>
          </cell>
        </row>
        <row r="36">
          <cell r="B36">
            <v>367</v>
          </cell>
          <cell r="C36" t="str">
            <v>四川太极金带街药店</v>
          </cell>
          <cell r="D36" t="str">
            <v/>
          </cell>
          <cell r="E36">
            <v>2010</v>
          </cell>
          <cell r="F36">
            <v>2551</v>
          </cell>
          <cell r="G36">
            <v>1911</v>
          </cell>
          <cell r="H36" t="str">
            <v>74.91%</v>
          </cell>
          <cell r="I36">
            <v>164047.46</v>
          </cell>
          <cell r="J36">
            <v>140682.9</v>
          </cell>
          <cell r="K36" t="str">
            <v>85.76%</v>
          </cell>
        </row>
        <row r="37">
          <cell r="B37">
            <v>570</v>
          </cell>
          <cell r="C37" t="str">
            <v>四川太极青羊区浣花滨河路药店</v>
          </cell>
          <cell r="D37" t="str">
            <v/>
          </cell>
          <cell r="E37">
            <v>2010</v>
          </cell>
          <cell r="F37">
            <v>2446</v>
          </cell>
          <cell r="G37">
            <v>1674</v>
          </cell>
          <cell r="H37" t="str">
            <v>68.44%</v>
          </cell>
          <cell r="I37">
            <v>141149.61</v>
          </cell>
          <cell r="J37">
            <v>112302.22</v>
          </cell>
          <cell r="K37" t="str">
            <v>79.56%</v>
          </cell>
        </row>
        <row r="38">
          <cell r="B38">
            <v>573</v>
          </cell>
          <cell r="C38" t="str">
            <v>四川太极双流县西航港街道锦华路一段药店</v>
          </cell>
          <cell r="D38" t="str">
            <v/>
          </cell>
          <cell r="E38">
            <v>2010</v>
          </cell>
          <cell r="F38">
            <v>2521</v>
          </cell>
          <cell r="G38">
            <v>1521</v>
          </cell>
          <cell r="H38" t="str">
            <v>60.33%</v>
          </cell>
          <cell r="I38">
            <v>140904.64</v>
          </cell>
          <cell r="J38">
            <v>110001.23</v>
          </cell>
          <cell r="K38" t="str">
            <v>78.07%</v>
          </cell>
        </row>
        <row r="39">
          <cell r="B39">
            <v>539</v>
          </cell>
          <cell r="C39" t="str">
            <v>四川太极大邑县晋原镇子龙路店</v>
          </cell>
          <cell r="D39" t="str">
            <v/>
          </cell>
          <cell r="E39">
            <v>2010</v>
          </cell>
          <cell r="F39">
            <v>1743</v>
          </cell>
          <cell r="G39">
            <v>1221</v>
          </cell>
          <cell r="H39" t="str">
            <v>70.05%</v>
          </cell>
          <cell r="I39">
            <v>134039.62</v>
          </cell>
          <cell r="J39">
            <v>115894.76</v>
          </cell>
          <cell r="K39" t="str">
            <v>86.46%</v>
          </cell>
        </row>
        <row r="40">
          <cell r="B40">
            <v>549</v>
          </cell>
          <cell r="C40" t="str">
            <v>四川太极大邑县晋源镇东壕沟段药店</v>
          </cell>
          <cell r="D40" t="str">
            <v/>
          </cell>
          <cell r="E40">
            <v>2010</v>
          </cell>
          <cell r="F40">
            <v>1657</v>
          </cell>
          <cell r="G40">
            <v>1212</v>
          </cell>
          <cell r="H40" t="str">
            <v>73.14%</v>
          </cell>
          <cell r="I40">
            <v>133664.79</v>
          </cell>
          <cell r="J40">
            <v>116436.72</v>
          </cell>
          <cell r="K40" t="str">
            <v>87.11%</v>
          </cell>
        </row>
        <row r="41">
          <cell r="B41">
            <v>371</v>
          </cell>
          <cell r="C41" t="str">
            <v>四川太极兴义镇万兴路药店</v>
          </cell>
          <cell r="D41" t="str">
            <v/>
          </cell>
          <cell r="E41">
            <v>2010</v>
          </cell>
          <cell r="F41">
            <v>1652</v>
          </cell>
          <cell r="G41">
            <v>1050</v>
          </cell>
          <cell r="H41" t="str">
            <v>63.56%</v>
          </cell>
          <cell r="I41">
            <v>88945.83</v>
          </cell>
          <cell r="J41">
            <v>70850.36</v>
          </cell>
          <cell r="K41" t="str">
            <v>79.66%</v>
          </cell>
        </row>
        <row r="42">
          <cell r="B42">
            <v>545</v>
          </cell>
          <cell r="C42" t="str">
            <v>四川太极龙潭西路店</v>
          </cell>
          <cell r="D42" t="str">
            <v>是</v>
          </cell>
          <cell r="E42">
            <v>2010</v>
          </cell>
          <cell r="F42">
            <v>1566</v>
          </cell>
          <cell r="G42">
            <v>1051</v>
          </cell>
          <cell r="H42" t="str">
            <v>67.11%</v>
          </cell>
          <cell r="I42">
            <v>88917.13</v>
          </cell>
          <cell r="J42">
            <v>73890.4</v>
          </cell>
          <cell r="K42" t="str">
            <v>83.1%</v>
          </cell>
        </row>
        <row r="43">
          <cell r="B43">
            <v>582</v>
          </cell>
          <cell r="C43" t="str">
            <v>四川太极青羊区十二桥药店</v>
          </cell>
          <cell r="D43" t="str">
            <v/>
          </cell>
          <cell r="E43">
            <v>2011</v>
          </cell>
          <cell r="F43">
            <v>8146</v>
          </cell>
          <cell r="G43">
            <v>1526</v>
          </cell>
          <cell r="H43" t="str">
            <v>18.73%</v>
          </cell>
          <cell r="I43">
            <v>1107133.09</v>
          </cell>
          <cell r="J43">
            <v>526662.56</v>
          </cell>
          <cell r="K43" t="str">
            <v>47.57%</v>
          </cell>
        </row>
        <row r="44">
          <cell r="B44">
            <v>712</v>
          </cell>
          <cell r="C44" t="str">
            <v>四川太极成华区华泰路药店</v>
          </cell>
          <cell r="D44" t="str">
            <v/>
          </cell>
          <cell r="E44">
            <v>2011</v>
          </cell>
          <cell r="F44">
            <v>4925</v>
          </cell>
          <cell r="G44">
            <v>2971</v>
          </cell>
          <cell r="H44" t="str">
            <v>60.32%</v>
          </cell>
          <cell r="I44">
            <v>374735.32</v>
          </cell>
          <cell r="J44">
            <v>269500.38</v>
          </cell>
          <cell r="K44" t="str">
            <v>71.92%</v>
          </cell>
        </row>
        <row r="45">
          <cell r="B45">
            <v>730</v>
          </cell>
          <cell r="C45" t="str">
            <v>四川太极新都区新繁镇繁江北路药店</v>
          </cell>
          <cell r="D45" t="str">
            <v/>
          </cell>
          <cell r="E45">
            <v>2011</v>
          </cell>
          <cell r="F45">
            <v>4792</v>
          </cell>
          <cell r="G45">
            <v>2398</v>
          </cell>
          <cell r="H45" t="str">
            <v>50.04%</v>
          </cell>
          <cell r="I45">
            <v>356777.25</v>
          </cell>
          <cell r="J45">
            <v>264730.47</v>
          </cell>
          <cell r="K45" t="str">
            <v>74.2%</v>
          </cell>
        </row>
        <row r="46">
          <cell r="B46">
            <v>585</v>
          </cell>
          <cell r="C46" t="str">
            <v>四川太极成华区羊子山西路药店（兴元华盛）</v>
          </cell>
          <cell r="D46" t="str">
            <v/>
          </cell>
          <cell r="E46">
            <v>2011</v>
          </cell>
          <cell r="F46">
            <v>4508</v>
          </cell>
          <cell r="G46">
            <v>2858</v>
          </cell>
          <cell r="H46" t="str">
            <v>63.4%</v>
          </cell>
          <cell r="I46">
            <v>337782.51</v>
          </cell>
          <cell r="J46">
            <v>264576.51</v>
          </cell>
          <cell r="K46" t="str">
            <v>78.33%</v>
          </cell>
        </row>
        <row r="47">
          <cell r="B47">
            <v>707</v>
          </cell>
          <cell r="C47" t="str">
            <v>四川太极成华区万科路药店</v>
          </cell>
          <cell r="D47" t="str">
            <v/>
          </cell>
          <cell r="E47">
            <v>2011</v>
          </cell>
          <cell r="F47">
            <v>4337</v>
          </cell>
          <cell r="G47">
            <v>3019</v>
          </cell>
          <cell r="H47" t="str">
            <v>69.61%</v>
          </cell>
          <cell r="I47">
            <v>331000.66</v>
          </cell>
          <cell r="J47">
            <v>264891.63</v>
          </cell>
          <cell r="K47" t="str">
            <v>80.03%</v>
          </cell>
        </row>
        <row r="48">
          <cell r="B48">
            <v>581</v>
          </cell>
          <cell r="C48" t="str">
            <v>四川太极成华区二环路北四段药店（汇融名城）</v>
          </cell>
          <cell r="D48" t="str">
            <v>是</v>
          </cell>
          <cell r="E48">
            <v>2011</v>
          </cell>
          <cell r="F48">
            <v>5261</v>
          </cell>
          <cell r="G48">
            <v>3133</v>
          </cell>
          <cell r="H48" t="str">
            <v>59.55%</v>
          </cell>
          <cell r="I48">
            <v>316097.29</v>
          </cell>
          <cell r="J48">
            <v>237071.16</v>
          </cell>
          <cell r="K48" t="str">
            <v>75%</v>
          </cell>
        </row>
        <row r="49">
          <cell r="B49">
            <v>709</v>
          </cell>
          <cell r="C49" t="str">
            <v>四川太极新都区马超东路店</v>
          </cell>
          <cell r="D49" t="str">
            <v/>
          </cell>
          <cell r="E49">
            <v>2011</v>
          </cell>
          <cell r="F49">
            <v>4149</v>
          </cell>
          <cell r="G49">
            <v>2374</v>
          </cell>
          <cell r="H49" t="str">
            <v>57.22%</v>
          </cell>
          <cell r="I49">
            <v>278139.12</v>
          </cell>
          <cell r="J49">
            <v>217161.63</v>
          </cell>
          <cell r="K49" t="str">
            <v>78.08%</v>
          </cell>
        </row>
        <row r="50">
          <cell r="B50">
            <v>578</v>
          </cell>
          <cell r="C50" t="str">
            <v>四川太极成华区华油路药店</v>
          </cell>
          <cell r="D50" t="str">
            <v/>
          </cell>
          <cell r="E50">
            <v>2011</v>
          </cell>
          <cell r="F50">
            <v>4406</v>
          </cell>
          <cell r="G50">
            <v>2961</v>
          </cell>
          <cell r="H50" t="str">
            <v>67.2%</v>
          </cell>
          <cell r="I50">
            <v>242698.01</v>
          </cell>
          <cell r="J50">
            <v>192534.19</v>
          </cell>
          <cell r="K50" t="str">
            <v>79.33%</v>
          </cell>
        </row>
        <row r="51">
          <cell r="B51">
            <v>726</v>
          </cell>
          <cell r="C51" t="str">
            <v>四川太极金牛区交大路第三药店</v>
          </cell>
          <cell r="D51" t="str">
            <v/>
          </cell>
          <cell r="E51">
            <v>2011</v>
          </cell>
          <cell r="F51">
            <v>3313</v>
          </cell>
          <cell r="G51">
            <v>2168</v>
          </cell>
          <cell r="H51" t="str">
            <v>65.44%</v>
          </cell>
          <cell r="I51">
            <v>238818.16</v>
          </cell>
          <cell r="J51">
            <v>184865.97</v>
          </cell>
          <cell r="K51" t="str">
            <v>77.41%</v>
          </cell>
        </row>
        <row r="52">
          <cell r="B52">
            <v>724</v>
          </cell>
          <cell r="C52" t="str">
            <v>四川太极锦江区观音桥街药店</v>
          </cell>
          <cell r="D52" t="str">
            <v/>
          </cell>
          <cell r="E52">
            <v>2011</v>
          </cell>
          <cell r="F52">
            <v>3859</v>
          </cell>
          <cell r="G52">
            <v>2754</v>
          </cell>
          <cell r="H52" t="str">
            <v>71.37%</v>
          </cell>
          <cell r="I52">
            <v>234437.41</v>
          </cell>
          <cell r="J52">
            <v>195464.27</v>
          </cell>
          <cell r="K52" t="str">
            <v>83.38%</v>
          </cell>
        </row>
        <row r="53">
          <cell r="B53">
            <v>598</v>
          </cell>
          <cell r="C53" t="str">
            <v>四川太极锦江区水杉街药店</v>
          </cell>
          <cell r="D53" t="str">
            <v/>
          </cell>
          <cell r="E53">
            <v>2011</v>
          </cell>
          <cell r="F53">
            <v>3021</v>
          </cell>
          <cell r="G53">
            <v>1613</v>
          </cell>
          <cell r="H53" t="str">
            <v>53.39%</v>
          </cell>
          <cell r="I53">
            <v>210931.84</v>
          </cell>
          <cell r="J53">
            <v>149451.9</v>
          </cell>
          <cell r="K53" t="str">
            <v>70.85%</v>
          </cell>
        </row>
        <row r="54">
          <cell r="B54">
            <v>737</v>
          </cell>
          <cell r="C54" t="str">
            <v>四川太极高新区大源北街药店</v>
          </cell>
          <cell r="D54" t="str">
            <v/>
          </cell>
          <cell r="E54">
            <v>2011</v>
          </cell>
          <cell r="F54">
            <v>3235</v>
          </cell>
          <cell r="G54">
            <v>1846</v>
          </cell>
          <cell r="H54" t="str">
            <v>57.06%</v>
          </cell>
          <cell r="I54">
            <v>185457.89</v>
          </cell>
          <cell r="J54">
            <v>134775.59</v>
          </cell>
          <cell r="K54" t="str">
            <v>72.67%</v>
          </cell>
        </row>
        <row r="55">
          <cell r="B55">
            <v>584</v>
          </cell>
          <cell r="C55" t="str">
            <v>四川太极高新区中和街道柳荫街药店</v>
          </cell>
          <cell r="D55" t="str">
            <v/>
          </cell>
          <cell r="E55">
            <v>2011</v>
          </cell>
          <cell r="F55">
            <v>2642</v>
          </cell>
          <cell r="G55">
            <v>1307</v>
          </cell>
          <cell r="H55" t="str">
            <v>49.47%</v>
          </cell>
          <cell r="I55">
            <v>179490.85</v>
          </cell>
          <cell r="J55">
            <v>134079.33</v>
          </cell>
          <cell r="K55" t="str">
            <v>74.7%</v>
          </cell>
        </row>
        <row r="56">
          <cell r="B56">
            <v>721</v>
          </cell>
          <cell r="C56" t="str">
            <v>四川太极邛崃市临邛镇洪川小区药店</v>
          </cell>
          <cell r="D56" t="str">
            <v/>
          </cell>
          <cell r="E56">
            <v>2011</v>
          </cell>
          <cell r="F56">
            <v>2421</v>
          </cell>
          <cell r="G56">
            <v>1973</v>
          </cell>
          <cell r="H56" t="str">
            <v>81.5%</v>
          </cell>
          <cell r="I56">
            <v>163798.05</v>
          </cell>
          <cell r="J56">
            <v>147515.83</v>
          </cell>
          <cell r="K56" t="str">
            <v>90.06%</v>
          </cell>
        </row>
        <row r="57">
          <cell r="B57">
            <v>716</v>
          </cell>
          <cell r="C57" t="str">
            <v>四川太极大邑县沙渠镇方圆路药店</v>
          </cell>
          <cell r="D57" t="str">
            <v/>
          </cell>
          <cell r="E57">
            <v>2011</v>
          </cell>
          <cell r="F57">
            <v>2221</v>
          </cell>
          <cell r="G57">
            <v>1478</v>
          </cell>
          <cell r="H57" t="str">
            <v>66.55%</v>
          </cell>
          <cell r="I57">
            <v>154196.42</v>
          </cell>
          <cell r="J57">
            <v>126342.67</v>
          </cell>
          <cell r="K57" t="str">
            <v>81.94%</v>
          </cell>
        </row>
        <row r="58">
          <cell r="B58">
            <v>587</v>
          </cell>
          <cell r="C58" t="str">
            <v>四川太极都江堰景中路店</v>
          </cell>
          <cell r="D58" t="str">
            <v/>
          </cell>
          <cell r="E58">
            <v>2011</v>
          </cell>
          <cell r="F58">
            <v>1766</v>
          </cell>
          <cell r="G58">
            <v>1461</v>
          </cell>
          <cell r="H58" t="str">
            <v>82.73%</v>
          </cell>
          <cell r="I58">
            <v>154167.35</v>
          </cell>
          <cell r="J58">
            <v>137202.47</v>
          </cell>
          <cell r="K58" t="str">
            <v>89%</v>
          </cell>
        </row>
        <row r="59">
          <cell r="B59">
            <v>717</v>
          </cell>
          <cell r="C59" t="str">
            <v>四川太极大邑县晋原镇通达东路五段药店</v>
          </cell>
          <cell r="D59" t="str">
            <v/>
          </cell>
          <cell r="E59">
            <v>2011</v>
          </cell>
          <cell r="F59">
            <v>2056</v>
          </cell>
          <cell r="G59">
            <v>1441</v>
          </cell>
          <cell r="H59" t="str">
            <v>70.09%</v>
          </cell>
          <cell r="I59">
            <v>142191.4</v>
          </cell>
          <cell r="J59">
            <v>116846.1</v>
          </cell>
          <cell r="K59" t="str">
            <v>82.18%</v>
          </cell>
        </row>
        <row r="60">
          <cell r="B60">
            <v>704</v>
          </cell>
          <cell r="C60" t="str">
            <v>四川太极都江堰奎光路中段药店</v>
          </cell>
          <cell r="D60" t="str">
            <v/>
          </cell>
          <cell r="E60">
            <v>2011</v>
          </cell>
          <cell r="F60">
            <v>1497</v>
          </cell>
          <cell r="G60">
            <v>1169</v>
          </cell>
          <cell r="H60" t="str">
            <v>78.09%</v>
          </cell>
          <cell r="I60">
            <v>137251.43</v>
          </cell>
          <cell r="J60">
            <v>121862.74</v>
          </cell>
          <cell r="K60" t="str">
            <v>88.79%</v>
          </cell>
        </row>
        <row r="61">
          <cell r="B61">
            <v>727</v>
          </cell>
          <cell r="C61" t="str">
            <v>四川太极金牛区黄苑东街药店</v>
          </cell>
          <cell r="D61" t="str">
            <v/>
          </cell>
          <cell r="E61">
            <v>2011</v>
          </cell>
          <cell r="F61">
            <v>2031</v>
          </cell>
          <cell r="G61">
            <v>1383</v>
          </cell>
          <cell r="H61" t="str">
            <v>68.09%</v>
          </cell>
          <cell r="I61">
            <v>135756.27</v>
          </cell>
          <cell r="J61">
            <v>112039.24</v>
          </cell>
          <cell r="K61" t="str">
            <v>82.53%</v>
          </cell>
        </row>
        <row r="62">
          <cell r="B62">
            <v>723</v>
          </cell>
          <cell r="C62" t="str">
            <v>四川太极锦江区柳翠路药店</v>
          </cell>
          <cell r="D62" t="str">
            <v/>
          </cell>
          <cell r="E62">
            <v>2011</v>
          </cell>
          <cell r="F62">
            <v>2251</v>
          </cell>
          <cell r="G62">
            <v>1655</v>
          </cell>
          <cell r="H62" t="str">
            <v>73.52%</v>
          </cell>
          <cell r="I62">
            <v>125471.65</v>
          </cell>
          <cell r="J62">
            <v>101105.79</v>
          </cell>
          <cell r="K62" t="str">
            <v>80.58%</v>
          </cell>
        </row>
        <row r="63">
          <cell r="B63">
            <v>591</v>
          </cell>
          <cell r="C63" t="str">
            <v>四川太极邛崃市临邛镇长安大道药店</v>
          </cell>
          <cell r="D63" t="str">
            <v/>
          </cell>
          <cell r="E63">
            <v>2011</v>
          </cell>
          <cell r="F63">
            <v>1510</v>
          </cell>
          <cell r="G63">
            <v>857</v>
          </cell>
          <cell r="H63" t="str">
            <v>56.75%</v>
          </cell>
          <cell r="I63">
            <v>118650.36</v>
          </cell>
          <cell r="J63">
            <v>86099.3</v>
          </cell>
          <cell r="K63" t="str">
            <v>72.57%</v>
          </cell>
        </row>
        <row r="64">
          <cell r="B64">
            <v>594</v>
          </cell>
          <cell r="C64" t="str">
            <v>四川太极大邑县安仁镇千禧街药店</v>
          </cell>
          <cell r="D64" t="str">
            <v/>
          </cell>
          <cell r="E64">
            <v>2011</v>
          </cell>
          <cell r="F64">
            <v>1613</v>
          </cell>
          <cell r="G64">
            <v>1054</v>
          </cell>
          <cell r="H64" t="str">
            <v>65.34%</v>
          </cell>
          <cell r="I64">
            <v>117822.39</v>
          </cell>
          <cell r="J64">
            <v>99100.51</v>
          </cell>
          <cell r="K64" t="str">
            <v>84.11%</v>
          </cell>
        </row>
        <row r="65">
          <cell r="B65">
            <v>733</v>
          </cell>
          <cell r="C65" t="str">
            <v>四川太极双流区东升街道三强西路药店</v>
          </cell>
          <cell r="D65" t="str">
            <v/>
          </cell>
          <cell r="E65">
            <v>2011</v>
          </cell>
          <cell r="F65">
            <v>2156</v>
          </cell>
          <cell r="G65">
            <v>967</v>
          </cell>
          <cell r="H65" t="str">
            <v>44.85%</v>
          </cell>
          <cell r="I65">
            <v>114340.59</v>
          </cell>
          <cell r="J65">
            <v>71984.39</v>
          </cell>
          <cell r="K65" t="str">
            <v>62.96%</v>
          </cell>
        </row>
        <row r="66">
          <cell r="B66">
            <v>720</v>
          </cell>
          <cell r="C66" t="str">
            <v>四川太极大邑县新场镇文昌街药店</v>
          </cell>
          <cell r="D66" t="str">
            <v/>
          </cell>
          <cell r="E66">
            <v>2011</v>
          </cell>
          <cell r="F66">
            <v>1504</v>
          </cell>
          <cell r="G66">
            <v>1130</v>
          </cell>
          <cell r="H66" t="str">
            <v>75.13%</v>
          </cell>
          <cell r="I66">
            <v>102765.81</v>
          </cell>
          <cell r="J66">
            <v>91883.56</v>
          </cell>
          <cell r="K66" t="str">
            <v>89.41%</v>
          </cell>
        </row>
        <row r="67">
          <cell r="B67">
            <v>738</v>
          </cell>
          <cell r="C67" t="str">
            <v>四川太极都江堰市蒲阳路药店</v>
          </cell>
          <cell r="D67" t="str">
            <v/>
          </cell>
          <cell r="E67">
            <v>2011</v>
          </cell>
          <cell r="F67">
            <v>1457</v>
          </cell>
          <cell r="G67">
            <v>1138</v>
          </cell>
          <cell r="H67" t="str">
            <v>78.11%</v>
          </cell>
          <cell r="I67">
            <v>101603.52</v>
          </cell>
          <cell r="J67">
            <v>90871.51</v>
          </cell>
          <cell r="K67" t="str">
            <v>89.44%</v>
          </cell>
        </row>
        <row r="68">
          <cell r="B68">
            <v>706</v>
          </cell>
          <cell r="C68" t="str">
            <v>四川太极都江堰幸福镇翔凤路药店</v>
          </cell>
          <cell r="D68" t="str">
            <v/>
          </cell>
          <cell r="E68">
            <v>2011</v>
          </cell>
          <cell r="F68">
            <v>1504</v>
          </cell>
          <cell r="G68">
            <v>1141</v>
          </cell>
          <cell r="H68" t="str">
            <v>75.86%</v>
          </cell>
          <cell r="I68">
            <v>93772.94</v>
          </cell>
          <cell r="J68">
            <v>79588.55</v>
          </cell>
          <cell r="K68" t="str">
            <v>84.87%</v>
          </cell>
        </row>
        <row r="69">
          <cell r="B69">
            <v>710</v>
          </cell>
          <cell r="C69" t="str">
            <v>四川太极都江堰市蒲阳镇堰问道西路药店</v>
          </cell>
          <cell r="D69" t="str">
            <v/>
          </cell>
          <cell r="E69">
            <v>2011</v>
          </cell>
          <cell r="F69">
            <v>1608</v>
          </cell>
          <cell r="G69">
            <v>1118</v>
          </cell>
          <cell r="H69" t="str">
            <v>69.53%</v>
          </cell>
          <cell r="I69">
            <v>90737.78</v>
          </cell>
          <cell r="J69">
            <v>74248.02</v>
          </cell>
          <cell r="K69" t="str">
            <v>81.83%</v>
          </cell>
        </row>
        <row r="70">
          <cell r="B70">
            <v>732</v>
          </cell>
          <cell r="C70" t="str">
            <v>四川太极邛崃市羊安镇永康大道药店</v>
          </cell>
          <cell r="D70" t="str">
            <v/>
          </cell>
          <cell r="E70">
            <v>2011</v>
          </cell>
          <cell r="F70">
            <v>1223</v>
          </cell>
          <cell r="G70">
            <v>688</v>
          </cell>
          <cell r="H70" t="str">
            <v>56.26%</v>
          </cell>
          <cell r="I70">
            <v>88150.39</v>
          </cell>
          <cell r="J70">
            <v>61725.17</v>
          </cell>
          <cell r="K70" t="str">
            <v>70.02%</v>
          </cell>
        </row>
        <row r="71">
          <cell r="B71">
            <v>713</v>
          </cell>
          <cell r="C71" t="str">
            <v>四川太极都江堰聚源镇药店</v>
          </cell>
          <cell r="D71" t="str">
            <v/>
          </cell>
          <cell r="E71">
            <v>2011</v>
          </cell>
          <cell r="F71">
            <v>912</v>
          </cell>
          <cell r="G71">
            <v>727</v>
          </cell>
          <cell r="H71" t="str">
            <v>79.71%</v>
          </cell>
          <cell r="I71">
            <v>80581.33</v>
          </cell>
          <cell r="J71">
            <v>72889.11</v>
          </cell>
          <cell r="K71" t="str">
            <v>90.45%</v>
          </cell>
        </row>
        <row r="72">
          <cell r="B72">
            <v>718</v>
          </cell>
          <cell r="C72" t="str">
            <v>四川太极龙泉驿区龙泉街道驿生路药店</v>
          </cell>
          <cell r="D72" t="str">
            <v/>
          </cell>
          <cell r="E72">
            <v>2011</v>
          </cell>
          <cell r="F72">
            <v>1256</v>
          </cell>
          <cell r="G72">
            <v>672</v>
          </cell>
          <cell r="H72" t="str">
            <v>53.5%</v>
          </cell>
          <cell r="I72">
            <v>75101.21</v>
          </cell>
          <cell r="J72">
            <v>53047.16</v>
          </cell>
          <cell r="K72" t="str">
            <v>70.63%</v>
          </cell>
        </row>
        <row r="73">
          <cell r="B73">
            <v>740</v>
          </cell>
          <cell r="C73" t="str">
            <v>四川太极成华区华康路药店</v>
          </cell>
          <cell r="D73" t="str">
            <v/>
          </cell>
          <cell r="E73">
            <v>2015</v>
          </cell>
          <cell r="F73">
            <v>1786</v>
          </cell>
          <cell r="G73">
            <v>1148</v>
          </cell>
          <cell r="H73" t="str">
            <v>64.28%</v>
          </cell>
          <cell r="I73">
            <v>110652.42</v>
          </cell>
          <cell r="J73">
            <v>84797.1</v>
          </cell>
          <cell r="K73" t="str">
            <v>76.63%</v>
          </cell>
        </row>
        <row r="74">
          <cell r="B74">
            <v>741</v>
          </cell>
          <cell r="C74" t="str">
            <v>四川太极成华区新怡路店</v>
          </cell>
          <cell r="D74" t="str">
            <v/>
          </cell>
          <cell r="E74">
            <v>2015</v>
          </cell>
          <cell r="F74">
            <v>1253</v>
          </cell>
          <cell r="G74">
            <v>847</v>
          </cell>
          <cell r="H74" t="str">
            <v>67.6%</v>
          </cell>
          <cell r="I74">
            <v>92268.89</v>
          </cell>
          <cell r="J74">
            <v>68743.62</v>
          </cell>
          <cell r="K74" t="str">
            <v>74.5%</v>
          </cell>
        </row>
        <row r="75">
          <cell r="B75">
            <v>746</v>
          </cell>
          <cell r="C75" t="str">
            <v>四川太极大邑县晋原镇内蒙古大道桃源药店</v>
          </cell>
          <cell r="D75" t="str">
            <v/>
          </cell>
          <cell r="E75">
            <v>2016</v>
          </cell>
          <cell r="F75">
            <v>3231</v>
          </cell>
          <cell r="G75">
            <v>2128</v>
          </cell>
          <cell r="H75" t="str">
            <v>65.86%</v>
          </cell>
          <cell r="I75">
            <v>227105.24</v>
          </cell>
          <cell r="J75">
            <v>186003.45</v>
          </cell>
          <cell r="K75" t="str">
            <v>81.9%</v>
          </cell>
        </row>
        <row r="76">
          <cell r="B76">
            <v>750</v>
          </cell>
          <cell r="C76" t="str">
            <v>成都成汉太极大药房有限公司</v>
          </cell>
          <cell r="D76" t="str">
            <v/>
          </cell>
          <cell r="E76" t="str">
            <v/>
          </cell>
          <cell r="F76">
            <v>8649</v>
          </cell>
          <cell r="G76">
            <v>4319</v>
          </cell>
          <cell r="H76" t="str">
            <v>49.94%</v>
          </cell>
          <cell r="I76">
            <v>640934.34</v>
          </cell>
          <cell r="J76">
            <v>431458.21</v>
          </cell>
          <cell r="K76" t="str">
            <v>67.32%</v>
          </cell>
        </row>
        <row r="77">
          <cell r="B77">
            <v>102934</v>
          </cell>
          <cell r="C77" t="str">
            <v>四川太极金牛区银河北街药店</v>
          </cell>
          <cell r="D77" t="str">
            <v/>
          </cell>
          <cell r="E77" t="str">
            <v/>
          </cell>
          <cell r="F77">
            <v>3916</v>
          </cell>
          <cell r="G77">
            <v>2509</v>
          </cell>
          <cell r="H77" t="str">
            <v>64.07%</v>
          </cell>
          <cell r="I77">
            <v>288379.84</v>
          </cell>
          <cell r="J77">
            <v>204757.84</v>
          </cell>
          <cell r="K77" t="str">
            <v>71%</v>
          </cell>
        </row>
        <row r="78">
          <cell r="B78">
            <v>742</v>
          </cell>
          <cell r="C78" t="str">
            <v>四川太极锦江区庆云南街药店</v>
          </cell>
          <cell r="D78" t="str">
            <v/>
          </cell>
          <cell r="E78" t="str">
            <v/>
          </cell>
          <cell r="F78">
            <v>2067</v>
          </cell>
          <cell r="G78">
            <v>536</v>
          </cell>
          <cell r="H78" t="str">
            <v>25.93%</v>
          </cell>
          <cell r="I78">
            <v>257989.74</v>
          </cell>
          <cell r="J78">
            <v>157102.22</v>
          </cell>
          <cell r="K78" t="str">
            <v>60.89%</v>
          </cell>
        </row>
        <row r="79">
          <cell r="B79">
            <v>744</v>
          </cell>
          <cell r="C79" t="str">
            <v>四川太极武侯区科华街药店</v>
          </cell>
          <cell r="D79" t="str">
            <v/>
          </cell>
          <cell r="E79" t="str">
            <v/>
          </cell>
          <cell r="F79">
            <v>3988</v>
          </cell>
          <cell r="G79">
            <v>2599</v>
          </cell>
          <cell r="H79" t="str">
            <v>65.17%</v>
          </cell>
          <cell r="I79">
            <v>255908.92</v>
          </cell>
          <cell r="J79">
            <v>195947.75</v>
          </cell>
          <cell r="K79" t="str">
            <v>76.57%</v>
          </cell>
        </row>
        <row r="80">
          <cell r="B80">
            <v>754</v>
          </cell>
          <cell r="C80" t="str">
            <v>四川太极崇州市崇阳镇尚贤坊街药店</v>
          </cell>
          <cell r="D80" t="str">
            <v/>
          </cell>
          <cell r="E80" t="str">
            <v/>
          </cell>
          <cell r="F80">
            <v>2935</v>
          </cell>
          <cell r="G80">
            <v>1331</v>
          </cell>
          <cell r="H80" t="str">
            <v>45.35%</v>
          </cell>
          <cell r="I80">
            <v>243181.36</v>
          </cell>
          <cell r="J80">
            <v>153189.33</v>
          </cell>
          <cell r="K80" t="str">
            <v>62.99%</v>
          </cell>
        </row>
        <row r="81">
          <cell r="B81">
            <v>747</v>
          </cell>
          <cell r="C81" t="str">
            <v>四川太极郫县郫筒镇一环路东南段药店</v>
          </cell>
          <cell r="D81" t="str">
            <v/>
          </cell>
          <cell r="E81" t="str">
            <v/>
          </cell>
          <cell r="F81">
            <v>2262</v>
          </cell>
          <cell r="G81">
            <v>1411</v>
          </cell>
          <cell r="H81" t="str">
            <v>62.38%</v>
          </cell>
          <cell r="I81">
            <v>229530.35</v>
          </cell>
          <cell r="J81">
            <v>176642.67</v>
          </cell>
          <cell r="K81" t="str">
            <v>76.96%</v>
          </cell>
        </row>
        <row r="82">
          <cell r="B82">
            <v>103198</v>
          </cell>
          <cell r="C82" t="str">
            <v>四川太极青羊区贝森北路药店</v>
          </cell>
          <cell r="D82" t="str">
            <v/>
          </cell>
          <cell r="E82" t="str">
            <v/>
          </cell>
          <cell r="F82">
            <v>3427</v>
          </cell>
          <cell r="G82">
            <v>1971</v>
          </cell>
          <cell r="H82" t="str">
            <v>57.51%</v>
          </cell>
          <cell r="I82">
            <v>181770.01</v>
          </cell>
          <cell r="J82">
            <v>130864.55</v>
          </cell>
          <cell r="K82" t="str">
            <v>71.99%</v>
          </cell>
        </row>
        <row r="83">
          <cell r="B83">
            <v>102565</v>
          </cell>
          <cell r="C83" t="str">
            <v>四川太极武侯区佳灵路药店</v>
          </cell>
          <cell r="D83" t="str">
            <v/>
          </cell>
          <cell r="E83" t="str">
            <v/>
          </cell>
          <cell r="F83">
            <v>3776</v>
          </cell>
          <cell r="G83">
            <v>1086</v>
          </cell>
          <cell r="H83" t="str">
            <v>28.76%</v>
          </cell>
          <cell r="I83">
            <v>181769.21</v>
          </cell>
          <cell r="J83">
            <v>80349.41</v>
          </cell>
          <cell r="K83" t="str">
            <v>44.2%</v>
          </cell>
        </row>
        <row r="84">
          <cell r="B84">
            <v>101453</v>
          </cell>
          <cell r="C84" t="str">
            <v>四川太极温江区公平街道江安路药店</v>
          </cell>
          <cell r="D84" t="str">
            <v/>
          </cell>
          <cell r="E84" t="str">
            <v/>
          </cell>
          <cell r="F84">
            <v>2812</v>
          </cell>
          <cell r="G84">
            <v>1555</v>
          </cell>
          <cell r="H84" t="str">
            <v>55.3%</v>
          </cell>
          <cell r="I84">
            <v>176460.29</v>
          </cell>
          <cell r="J84">
            <v>123414.8</v>
          </cell>
          <cell r="K84" t="str">
            <v>69.94%</v>
          </cell>
        </row>
        <row r="85">
          <cell r="B85">
            <v>103639</v>
          </cell>
          <cell r="C85" t="str">
            <v>四川太极成华区金马河路药店</v>
          </cell>
          <cell r="D85" t="str">
            <v/>
          </cell>
          <cell r="E85" t="str">
            <v/>
          </cell>
          <cell r="F85">
            <v>3016</v>
          </cell>
          <cell r="G85">
            <v>1503</v>
          </cell>
          <cell r="H85" t="str">
            <v>49.83%</v>
          </cell>
          <cell r="I85">
            <v>175472.53</v>
          </cell>
          <cell r="J85">
            <v>100263.07</v>
          </cell>
          <cell r="K85" t="str">
            <v>57.14%</v>
          </cell>
        </row>
        <row r="86">
          <cell r="B86">
            <v>103199</v>
          </cell>
          <cell r="C86" t="str">
            <v>四川太极成华区西林一街药店</v>
          </cell>
          <cell r="D86" t="str">
            <v/>
          </cell>
          <cell r="E86" t="str">
            <v/>
          </cell>
          <cell r="F86">
            <v>2688</v>
          </cell>
          <cell r="G86">
            <v>1363</v>
          </cell>
          <cell r="H86" t="str">
            <v>50.71%</v>
          </cell>
          <cell r="I86">
            <v>164625.41</v>
          </cell>
          <cell r="J86">
            <v>113250.75</v>
          </cell>
          <cell r="K86" t="str">
            <v>68.79%</v>
          </cell>
        </row>
        <row r="87">
          <cell r="B87">
            <v>745</v>
          </cell>
          <cell r="C87" t="str">
            <v>四川太极金牛区金沙路药店</v>
          </cell>
          <cell r="D87" t="str">
            <v/>
          </cell>
          <cell r="E87" t="str">
            <v/>
          </cell>
          <cell r="F87">
            <v>2401</v>
          </cell>
          <cell r="G87">
            <v>1304</v>
          </cell>
          <cell r="H87" t="str">
            <v>54.31%</v>
          </cell>
          <cell r="I87">
            <v>150727.59</v>
          </cell>
          <cell r="J87">
            <v>99056.16</v>
          </cell>
          <cell r="K87" t="str">
            <v>65.72%</v>
          </cell>
        </row>
        <row r="88">
          <cell r="B88">
            <v>748</v>
          </cell>
          <cell r="C88" t="str">
            <v>四川太极大邑县晋原镇东街药店</v>
          </cell>
          <cell r="D88" t="str">
            <v/>
          </cell>
          <cell r="E88" t="str">
            <v/>
          </cell>
          <cell r="F88">
            <v>1976</v>
          </cell>
          <cell r="G88">
            <v>1318</v>
          </cell>
          <cell r="H88" t="str">
            <v>66.7%</v>
          </cell>
          <cell r="I88">
            <v>146919.25</v>
          </cell>
          <cell r="J88">
            <v>118654.05</v>
          </cell>
          <cell r="K88" t="str">
            <v>80.76%</v>
          </cell>
        </row>
        <row r="89">
          <cell r="B89">
            <v>102935</v>
          </cell>
          <cell r="C89" t="str">
            <v>四川太极青羊区童子街药店</v>
          </cell>
          <cell r="D89" t="str">
            <v/>
          </cell>
          <cell r="E89" t="str">
            <v/>
          </cell>
          <cell r="F89">
            <v>2773</v>
          </cell>
          <cell r="G89">
            <v>1459</v>
          </cell>
          <cell r="H89" t="str">
            <v>52.61%</v>
          </cell>
          <cell r="I89">
            <v>146639.1</v>
          </cell>
          <cell r="J89">
            <v>100555.35</v>
          </cell>
          <cell r="K89" t="str">
            <v>68.57%</v>
          </cell>
        </row>
        <row r="90">
          <cell r="B90">
            <v>106066</v>
          </cell>
          <cell r="C90" t="str">
            <v>四川太极锦江区梨花街药店</v>
          </cell>
          <cell r="D90" t="str">
            <v/>
          </cell>
          <cell r="E90" t="str">
            <v/>
          </cell>
          <cell r="F90">
            <v>2582</v>
          </cell>
          <cell r="G90">
            <v>682</v>
          </cell>
          <cell r="H90" t="str">
            <v>26.41%</v>
          </cell>
          <cell r="I90">
            <v>139589.67</v>
          </cell>
          <cell r="J90">
            <v>49935.92</v>
          </cell>
          <cell r="K90" t="str">
            <v>35.77%</v>
          </cell>
        </row>
        <row r="91">
          <cell r="B91">
            <v>743</v>
          </cell>
          <cell r="C91" t="str">
            <v>四川太极成华区万宇路药店</v>
          </cell>
          <cell r="D91" t="str">
            <v/>
          </cell>
          <cell r="E91" t="str">
            <v/>
          </cell>
          <cell r="F91">
            <v>2748</v>
          </cell>
          <cell r="G91">
            <v>1704</v>
          </cell>
          <cell r="H91" t="str">
            <v>62.01%</v>
          </cell>
          <cell r="I91">
            <v>137380.97</v>
          </cell>
          <cell r="J91">
            <v>101314.92</v>
          </cell>
          <cell r="K91" t="str">
            <v>73.75%</v>
          </cell>
        </row>
        <row r="92">
          <cell r="B92">
            <v>102479</v>
          </cell>
          <cell r="C92" t="str">
            <v>四川太极锦江区劼人路药店</v>
          </cell>
          <cell r="D92" t="str">
            <v/>
          </cell>
          <cell r="E92" t="str">
            <v/>
          </cell>
          <cell r="F92">
            <v>2655</v>
          </cell>
          <cell r="G92">
            <v>1483</v>
          </cell>
          <cell r="H92" t="str">
            <v>55.86%</v>
          </cell>
          <cell r="I92">
            <v>125762.26</v>
          </cell>
          <cell r="J92">
            <v>92197.88</v>
          </cell>
          <cell r="K92" t="str">
            <v>73.31%</v>
          </cell>
        </row>
        <row r="93">
          <cell r="B93">
            <v>104428</v>
          </cell>
          <cell r="C93" t="str">
            <v>四川太极崇州市崇阳镇永康东路药店 </v>
          </cell>
          <cell r="D93" t="str">
            <v/>
          </cell>
          <cell r="E93" t="str">
            <v/>
          </cell>
          <cell r="F93">
            <v>1850</v>
          </cell>
          <cell r="G93">
            <v>995</v>
          </cell>
          <cell r="H93" t="str">
            <v>53.78%</v>
          </cell>
          <cell r="I93">
            <v>125641.26</v>
          </cell>
          <cell r="J93">
            <v>90456.19</v>
          </cell>
          <cell r="K93" t="str">
            <v>72%</v>
          </cell>
        </row>
        <row r="94">
          <cell r="B94">
            <v>752</v>
          </cell>
          <cell r="C94" t="str">
            <v>四川太极大药房连锁有限公司武侯区聚萃街药店</v>
          </cell>
          <cell r="D94" t="str">
            <v/>
          </cell>
          <cell r="E94" t="str">
            <v/>
          </cell>
          <cell r="F94">
            <v>1915</v>
          </cell>
          <cell r="G94">
            <v>1105</v>
          </cell>
          <cell r="H94" t="str">
            <v>57.7%</v>
          </cell>
          <cell r="I94">
            <v>122317.28</v>
          </cell>
          <cell r="J94">
            <v>89885.39</v>
          </cell>
          <cell r="K94" t="str">
            <v>73.49%</v>
          </cell>
        </row>
        <row r="95">
          <cell r="B95">
            <v>105267</v>
          </cell>
          <cell r="C95" t="str">
            <v>四川太极金牛区蜀汉路药店</v>
          </cell>
          <cell r="D95" t="str">
            <v/>
          </cell>
          <cell r="E95" t="str">
            <v/>
          </cell>
          <cell r="F95">
            <v>2021</v>
          </cell>
          <cell r="G95">
            <v>1132</v>
          </cell>
          <cell r="H95" t="str">
            <v>56.01%</v>
          </cell>
          <cell r="I95">
            <v>117978.23</v>
          </cell>
          <cell r="J95">
            <v>82226.93</v>
          </cell>
          <cell r="K95" t="str">
            <v>69.7%</v>
          </cell>
        </row>
        <row r="96">
          <cell r="B96">
            <v>105751</v>
          </cell>
          <cell r="C96" t="str">
            <v>四川太极高新区新下街药店</v>
          </cell>
          <cell r="D96" t="str">
            <v/>
          </cell>
          <cell r="E96" t="str">
            <v/>
          </cell>
          <cell r="F96">
            <v>2283</v>
          </cell>
          <cell r="G96">
            <v>957</v>
          </cell>
          <cell r="H96" t="str">
            <v>41.92%</v>
          </cell>
          <cell r="I96">
            <v>104282.68</v>
          </cell>
          <cell r="J96">
            <v>57635.8</v>
          </cell>
          <cell r="K96" t="str">
            <v>55.27%</v>
          </cell>
        </row>
        <row r="97">
          <cell r="B97">
            <v>753</v>
          </cell>
          <cell r="C97" t="str">
            <v>四川太极锦江区合欢树街药店</v>
          </cell>
          <cell r="D97" t="str">
            <v/>
          </cell>
          <cell r="E97" t="str">
            <v/>
          </cell>
          <cell r="F97">
            <v>1609</v>
          </cell>
          <cell r="G97">
            <v>1293</v>
          </cell>
          <cell r="H97" t="str">
            <v>80.36%</v>
          </cell>
          <cell r="I97">
            <v>103776.26</v>
          </cell>
          <cell r="J97">
            <v>93017.96</v>
          </cell>
          <cell r="K97" t="str">
            <v>89.63%</v>
          </cell>
        </row>
        <row r="98">
          <cell r="B98">
            <v>102564</v>
          </cell>
          <cell r="C98" t="str">
            <v>四川太极邛崃市临邛镇翠荫街药店</v>
          </cell>
          <cell r="D98" t="str">
            <v/>
          </cell>
          <cell r="E98" t="str">
            <v/>
          </cell>
          <cell r="F98">
            <v>1771</v>
          </cell>
          <cell r="G98">
            <v>1176</v>
          </cell>
          <cell r="H98" t="str">
            <v>66.4%</v>
          </cell>
          <cell r="I98">
            <v>94670.97</v>
          </cell>
          <cell r="J98">
            <v>75053.66</v>
          </cell>
          <cell r="K98" t="str">
            <v>79.28%</v>
          </cell>
        </row>
        <row r="99">
          <cell r="B99">
            <v>104533</v>
          </cell>
          <cell r="C99" t="str">
            <v>四川太极大邑县晋原镇潘家街药店</v>
          </cell>
          <cell r="D99" t="str">
            <v/>
          </cell>
          <cell r="E99" t="str">
            <v/>
          </cell>
          <cell r="F99">
            <v>1574</v>
          </cell>
          <cell r="G99">
            <v>1189</v>
          </cell>
          <cell r="H99" t="str">
            <v>75.54%</v>
          </cell>
          <cell r="I99">
            <v>84398.97</v>
          </cell>
          <cell r="J99">
            <v>73046.44</v>
          </cell>
          <cell r="K99" t="str">
            <v>86.55%</v>
          </cell>
        </row>
        <row r="100">
          <cell r="B100">
            <v>104430</v>
          </cell>
          <cell r="C100" t="str">
            <v>四川太极高新区中和大道药店</v>
          </cell>
          <cell r="D100" t="str">
            <v/>
          </cell>
          <cell r="E100" t="str">
            <v/>
          </cell>
          <cell r="F100">
            <v>1635</v>
          </cell>
          <cell r="G100">
            <v>1134</v>
          </cell>
          <cell r="H100" t="str">
            <v>69.36%</v>
          </cell>
          <cell r="I100">
            <v>79376.64</v>
          </cell>
          <cell r="J100">
            <v>64265.38</v>
          </cell>
          <cell r="K100" t="str">
            <v>80.96%</v>
          </cell>
        </row>
        <row r="101">
          <cell r="B101">
            <v>102567</v>
          </cell>
          <cell r="C101" t="str">
            <v>四川太极新津县五津镇武阳西路药店</v>
          </cell>
          <cell r="D101" t="str">
            <v/>
          </cell>
          <cell r="E101" t="str">
            <v/>
          </cell>
          <cell r="F101">
            <v>1174</v>
          </cell>
          <cell r="G101">
            <v>723</v>
          </cell>
          <cell r="H101" t="str">
            <v>61.58%</v>
          </cell>
          <cell r="I101">
            <v>75108.23</v>
          </cell>
          <cell r="J101">
            <v>59813.71</v>
          </cell>
          <cell r="K101" t="str">
            <v>79.64%</v>
          </cell>
        </row>
        <row r="102">
          <cell r="B102">
            <v>104838</v>
          </cell>
          <cell r="C102" t="str">
            <v>四川太极崇州市崇阳镇蜀州中路药店</v>
          </cell>
          <cell r="D102" t="str">
            <v/>
          </cell>
          <cell r="E102" t="str">
            <v/>
          </cell>
          <cell r="F102">
            <v>1379</v>
          </cell>
          <cell r="G102">
            <v>895</v>
          </cell>
          <cell r="H102" t="str">
            <v>64.9%</v>
          </cell>
          <cell r="I102">
            <v>72855.1</v>
          </cell>
          <cell r="J102">
            <v>57777.37</v>
          </cell>
          <cell r="K102" t="str">
            <v>79.3%</v>
          </cell>
        </row>
        <row r="103">
          <cell r="B103">
            <v>102478</v>
          </cell>
          <cell r="C103" t="str">
            <v>四川太极锦江区静明路药店</v>
          </cell>
          <cell r="D103" t="str">
            <v/>
          </cell>
          <cell r="E103" t="str">
            <v/>
          </cell>
          <cell r="F103">
            <v>1277</v>
          </cell>
          <cell r="G103">
            <v>790</v>
          </cell>
          <cell r="H103" t="str">
            <v>61.86%</v>
          </cell>
          <cell r="I103">
            <v>69315.97</v>
          </cell>
          <cell r="J103">
            <v>55495.15</v>
          </cell>
          <cell r="K103" t="str">
            <v>80.06%</v>
          </cell>
        </row>
        <row r="104">
          <cell r="B104">
            <v>104429</v>
          </cell>
          <cell r="C104" t="str">
            <v>四川太极武侯区大华街药店</v>
          </cell>
          <cell r="D104" t="str">
            <v/>
          </cell>
          <cell r="E104" t="str">
            <v/>
          </cell>
          <cell r="F104">
            <v>1230</v>
          </cell>
          <cell r="G104">
            <v>451</v>
          </cell>
          <cell r="H104" t="str">
            <v>36.67%</v>
          </cell>
          <cell r="I104">
            <v>68876.9</v>
          </cell>
          <cell r="J104">
            <v>33140.8</v>
          </cell>
          <cell r="K104" t="str">
            <v>48.12%</v>
          </cell>
        </row>
        <row r="105">
          <cell r="B105">
            <v>105396</v>
          </cell>
          <cell r="C105" t="str">
            <v>四川太极武侯区航中街药店</v>
          </cell>
          <cell r="D105" t="str">
            <v/>
          </cell>
          <cell r="E105" t="str">
            <v/>
          </cell>
          <cell r="F105">
            <v>1409</v>
          </cell>
          <cell r="G105">
            <v>595</v>
          </cell>
          <cell r="H105" t="str">
            <v>42.23%</v>
          </cell>
          <cell r="I105">
            <v>65572.18</v>
          </cell>
          <cell r="J105">
            <v>36156.79</v>
          </cell>
          <cell r="K105" t="str">
            <v>55.14%</v>
          </cell>
        </row>
        <row r="106">
          <cell r="B106">
            <v>105910</v>
          </cell>
          <cell r="C106" t="str">
            <v>四川太极高新区紫薇东路药店</v>
          </cell>
          <cell r="D106" t="str">
            <v/>
          </cell>
          <cell r="E106" t="str">
            <v/>
          </cell>
          <cell r="F106">
            <v>1076</v>
          </cell>
          <cell r="G106">
            <v>372</v>
          </cell>
          <cell r="H106" t="str">
            <v>34.57%</v>
          </cell>
          <cell r="I106">
            <v>57955.41</v>
          </cell>
          <cell r="J106">
            <v>28279.02</v>
          </cell>
          <cell r="K106" t="str">
            <v>48.79%</v>
          </cell>
        </row>
        <row r="107">
          <cell r="B107" t="str">
            <v/>
          </cell>
          <cell r="C107" t="str">
            <v/>
          </cell>
          <cell r="D107" t="str">
            <v/>
          </cell>
          <cell r="E107" t="str">
            <v/>
          </cell>
          <cell r="F107">
            <v>302157</v>
          </cell>
          <cell r="G107">
            <v>176324</v>
          </cell>
          <cell r="H107" t="str">
            <v>58.36%</v>
          </cell>
          <cell r="I107">
            <v>23263017.25</v>
          </cell>
          <cell r="J107">
            <v>16657780.86</v>
          </cell>
          <cell r="K107" t="str">
            <v>71.61%</v>
          </cell>
        </row>
      </sheetData>
      <sheetData sheetId="1"/>
      <sheetData sheetId="2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1">
          <cell r="A1" t="str">
            <v>门店ID</v>
          </cell>
          <cell r="B1" t="str">
            <v>门店名称</v>
          </cell>
          <cell r="C1" t="str">
            <v>片区名称</v>
          </cell>
          <cell r="D1" t="str">
            <v>5月任务（日均）</v>
          </cell>
          <cell r="E1" t="str">
            <v>5月任务（30天）温饱任务</v>
          </cell>
          <cell r="F1" t="str">
            <v>基础毛利额（温饱任务）</v>
          </cell>
          <cell r="G1" t="str">
            <v>毛利率</v>
          </cell>
          <cell r="H1" t="str">
            <v>客单价</v>
          </cell>
          <cell r="I1" t="str">
            <v>笔数任务</v>
          </cell>
          <cell r="J1" t="str">
            <v>挑战1日均（小康任务）</v>
          </cell>
          <cell r="K1" t="str">
            <v>挑战1销售总任务</v>
          </cell>
          <cell r="L1" t="str">
            <v>挑战1毛利额任务（小康任务）</v>
          </cell>
          <cell r="M1" t="str">
            <v>挑战2日均（富裕任务）</v>
          </cell>
          <cell r="N1" t="str">
            <v>挑战2总销售（富裕任务）</v>
          </cell>
          <cell r="O1" t="str">
            <v>挑战2毛利额（富裕任务）</v>
          </cell>
          <cell r="P1" t="str">
            <v>挑战等级</v>
          </cell>
          <cell r="Q1" t="str">
            <v>4月门店选择任务</v>
          </cell>
        </row>
        <row r="2">
          <cell r="A2">
            <v>307</v>
          </cell>
          <cell r="B2" t="str">
            <v>旗舰店</v>
          </cell>
          <cell r="C2" t="str">
            <v>旗舰片</v>
          </cell>
          <cell r="D2">
            <v>63000</v>
          </cell>
          <cell r="E2">
            <v>1890000</v>
          </cell>
          <cell r="F2">
            <v>522774</v>
          </cell>
          <cell r="G2" t="str">
            <v>27.66%</v>
          </cell>
          <cell r="H2">
            <v>140.09</v>
          </cell>
          <cell r="I2">
            <v>14260</v>
          </cell>
          <cell r="J2">
            <v>66150</v>
          </cell>
          <cell r="K2">
            <v>1984500</v>
          </cell>
          <cell r="L2">
            <v>548912.7</v>
          </cell>
          <cell r="M2">
            <v>68040</v>
          </cell>
          <cell r="N2">
            <v>2041200</v>
          </cell>
          <cell r="O2">
            <v>564595.92</v>
          </cell>
          <cell r="P2">
            <v>1</v>
          </cell>
          <cell r="Q2">
            <v>1984500</v>
          </cell>
        </row>
        <row r="3">
          <cell r="A3">
            <v>582</v>
          </cell>
          <cell r="B3" t="str">
            <v>青羊区十二桥药店</v>
          </cell>
          <cell r="C3" t="str">
            <v>西北片区</v>
          </cell>
          <cell r="D3">
            <v>35000</v>
          </cell>
          <cell r="E3">
            <v>1050000</v>
          </cell>
          <cell r="F3">
            <v>237930</v>
          </cell>
          <cell r="G3" t="str">
            <v>22.66%</v>
          </cell>
          <cell r="H3">
            <v>130.99</v>
          </cell>
          <cell r="I3">
            <v>8846</v>
          </cell>
          <cell r="J3">
            <v>36750</v>
          </cell>
          <cell r="K3">
            <v>1102500</v>
          </cell>
          <cell r="L3">
            <v>249826.5</v>
          </cell>
          <cell r="M3">
            <v>37800</v>
          </cell>
          <cell r="N3">
            <v>1134000</v>
          </cell>
          <cell r="O3">
            <v>256964.4</v>
          </cell>
          <cell r="P3">
            <v>1</v>
          </cell>
          <cell r="Q3">
            <v>1102500</v>
          </cell>
        </row>
        <row r="4">
          <cell r="A4">
            <v>337</v>
          </cell>
          <cell r="B4" t="str">
            <v>四川太极浆洗街药店</v>
          </cell>
          <cell r="C4" t="str">
            <v>城中片区</v>
          </cell>
          <cell r="D4">
            <v>28000</v>
          </cell>
          <cell r="E4">
            <v>840000</v>
          </cell>
          <cell r="F4">
            <v>230916</v>
          </cell>
          <cell r="G4" t="str">
            <v>27.49%</v>
          </cell>
          <cell r="H4">
            <v>109.39</v>
          </cell>
          <cell r="I4">
            <v>8130</v>
          </cell>
          <cell r="J4">
            <v>29400</v>
          </cell>
          <cell r="K4">
            <v>882000</v>
          </cell>
          <cell r="L4">
            <v>242461.8</v>
          </cell>
          <cell r="M4">
            <v>30240</v>
          </cell>
          <cell r="N4">
            <v>907200</v>
          </cell>
          <cell r="O4">
            <v>249389.28</v>
          </cell>
          <cell r="P4">
            <v>1</v>
          </cell>
          <cell r="Q4">
            <v>882000</v>
          </cell>
        </row>
        <row r="5">
          <cell r="A5">
            <v>750</v>
          </cell>
          <cell r="B5" t="str">
            <v>成都成汉太极大药房有限公司</v>
          </cell>
          <cell r="C5" t="str">
            <v>东南片区</v>
          </cell>
          <cell r="D5">
            <v>23000</v>
          </cell>
          <cell r="E5">
            <v>690000</v>
          </cell>
          <cell r="F5">
            <v>226665</v>
          </cell>
          <cell r="G5" t="str">
            <v>32.85%</v>
          </cell>
          <cell r="H5">
            <v>75.5</v>
          </cell>
          <cell r="I5">
            <v>9416</v>
          </cell>
          <cell r="J5">
            <v>24150</v>
          </cell>
          <cell r="K5">
            <v>724500</v>
          </cell>
          <cell r="L5">
            <v>237998.25</v>
          </cell>
          <cell r="M5">
            <v>24840</v>
          </cell>
          <cell r="N5">
            <v>745200</v>
          </cell>
          <cell r="O5">
            <v>244798.2</v>
          </cell>
          <cell r="P5">
            <v>1</v>
          </cell>
          <cell r="Q5">
            <v>724500</v>
          </cell>
        </row>
        <row r="6">
          <cell r="A6">
            <v>341</v>
          </cell>
          <cell r="B6" t="str">
            <v>邛崃中心药店</v>
          </cell>
          <cell r="C6" t="str">
            <v>城郊一片区</v>
          </cell>
          <cell r="D6">
            <v>19000</v>
          </cell>
          <cell r="E6">
            <v>570000</v>
          </cell>
          <cell r="F6">
            <v>172881</v>
          </cell>
          <cell r="G6" t="str">
            <v>30.33%</v>
          </cell>
          <cell r="H6">
            <v>101.54</v>
          </cell>
          <cell r="I6">
            <v>6328</v>
          </cell>
          <cell r="J6">
            <v>20520</v>
          </cell>
          <cell r="K6">
            <v>615600</v>
          </cell>
          <cell r="L6">
            <v>186711.48</v>
          </cell>
          <cell r="M6">
            <v>20900</v>
          </cell>
          <cell r="N6">
            <v>627000</v>
          </cell>
          <cell r="O6">
            <v>190169.1</v>
          </cell>
          <cell r="P6">
            <v>1</v>
          </cell>
          <cell r="Q6">
            <v>615600</v>
          </cell>
        </row>
        <row r="7">
          <cell r="A7">
            <v>343</v>
          </cell>
          <cell r="B7" t="str">
            <v>光华药店</v>
          </cell>
          <cell r="C7" t="str">
            <v>西北片区</v>
          </cell>
          <cell r="D7">
            <v>17000</v>
          </cell>
          <cell r="E7">
            <v>510000</v>
          </cell>
          <cell r="F7">
            <v>140913</v>
          </cell>
          <cell r="G7" t="str">
            <v>27.63%</v>
          </cell>
          <cell r="H7">
            <v>111.68</v>
          </cell>
          <cell r="I7">
            <v>4747</v>
          </cell>
          <cell r="J7">
            <v>18360</v>
          </cell>
          <cell r="K7">
            <v>550800</v>
          </cell>
          <cell r="L7">
            <v>152186.04</v>
          </cell>
          <cell r="M7">
            <v>18700</v>
          </cell>
          <cell r="N7">
            <v>561000</v>
          </cell>
          <cell r="O7">
            <v>155004.3</v>
          </cell>
          <cell r="P7">
            <v>1</v>
          </cell>
          <cell r="Q7">
            <v>550800</v>
          </cell>
        </row>
        <row r="8">
          <cell r="A8">
            <v>517</v>
          </cell>
          <cell r="B8" t="str">
            <v>青羊区北东街店</v>
          </cell>
          <cell r="C8" t="str">
            <v>城中片区</v>
          </cell>
          <cell r="D8">
            <v>19500</v>
          </cell>
          <cell r="E8">
            <v>585000</v>
          </cell>
          <cell r="F8">
            <v>146367</v>
          </cell>
          <cell r="G8" t="str">
            <v>25.02%</v>
          </cell>
          <cell r="H8">
            <v>92.53</v>
          </cell>
          <cell r="I8">
            <v>7837</v>
          </cell>
          <cell r="J8">
            <v>21060</v>
          </cell>
          <cell r="K8">
            <v>631800</v>
          </cell>
          <cell r="L8">
            <v>158076.36</v>
          </cell>
          <cell r="M8">
            <v>21450</v>
          </cell>
          <cell r="N8">
            <v>643500</v>
          </cell>
          <cell r="O8">
            <v>161003.7</v>
          </cell>
          <cell r="P8">
            <v>11700</v>
          </cell>
          <cell r="Q8">
            <v>643500</v>
          </cell>
        </row>
        <row r="9">
          <cell r="A9">
            <v>571</v>
          </cell>
          <cell r="B9" t="str">
            <v>高新区民丰大道西段药店</v>
          </cell>
          <cell r="C9" t="str">
            <v>东南片区</v>
          </cell>
          <cell r="D9">
            <v>16500</v>
          </cell>
          <cell r="E9">
            <v>495000</v>
          </cell>
          <cell r="F9">
            <v>126819</v>
          </cell>
          <cell r="G9" t="str">
            <v>25.62%</v>
          </cell>
          <cell r="H9">
            <v>89.72</v>
          </cell>
          <cell r="I9">
            <v>5038</v>
          </cell>
          <cell r="J9">
            <v>17820</v>
          </cell>
          <cell r="K9">
            <v>534600</v>
          </cell>
          <cell r="L9">
            <v>136964.52</v>
          </cell>
          <cell r="M9">
            <v>18150</v>
          </cell>
          <cell r="N9">
            <v>544500</v>
          </cell>
          <cell r="O9">
            <v>139500.9</v>
          </cell>
          <cell r="P9">
            <v>1</v>
          </cell>
          <cell r="Q9">
            <v>534600</v>
          </cell>
        </row>
        <row r="10">
          <cell r="A10">
            <v>712</v>
          </cell>
          <cell r="B10" t="str">
            <v>成华区华泰路药店</v>
          </cell>
          <cell r="C10" t="str">
            <v>东南片区</v>
          </cell>
          <cell r="D10">
            <v>12500</v>
          </cell>
          <cell r="E10">
            <v>375000</v>
          </cell>
          <cell r="F10">
            <v>127837.5</v>
          </cell>
          <cell r="G10" t="str">
            <v>34.09%</v>
          </cell>
          <cell r="H10">
            <v>67.83</v>
          </cell>
          <cell r="I10">
            <v>5432</v>
          </cell>
          <cell r="J10">
            <v>13500</v>
          </cell>
          <cell r="K10">
            <v>405000</v>
          </cell>
          <cell r="L10">
            <v>138064.5</v>
          </cell>
          <cell r="M10">
            <v>13750</v>
          </cell>
          <cell r="N10">
            <v>412500</v>
          </cell>
          <cell r="O10">
            <v>140621.25</v>
          </cell>
          <cell r="P10">
            <v>1</v>
          </cell>
          <cell r="Q10">
            <v>405000</v>
          </cell>
        </row>
        <row r="11">
          <cell r="A11">
            <v>385</v>
          </cell>
          <cell r="B11" t="str">
            <v>五津西路药店</v>
          </cell>
          <cell r="C11" t="str">
            <v>城郊一片区</v>
          </cell>
          <cell r="D11">
            <v>11000</v>
          </cell>
          <cell r="E11">
            <v>330000</v>
          </cell>
          <cell r="F11">
            <v>81873</v>
          </cell>
          <cell r="G11" t="str">
            <v>24.81%</v>
          </cell>
          <cell r="H11">
            <v>102.83</v>
          </cell>
          <cell r="I11">
            <v>1841</v>
          </cell>
          <cell r="J11">
            <v>11880</v>
          </cell>
          <cell r="K11">
            <v>356400</v>
          </cell>
          <cell r="L11">
            <v>88422.84</v>
          </cell>
          <cell r="M11">
            <v>12100</v>
          </cell>
          <cell r="N11">
            <v>363000</v>
          </cell>
          <cell r="O11">
            <v>90060.3</v>
          </cell>
          <cell r="P11">
            <v>6600</v>
          </cell>
          <cell r="Q11">
            <v>363000</v>
          </cell>
        </row>
        <row r="12">
          <cell r="A12">
            <v>707</v>
          </cell>
          <cell r="B12" t="str">
            <v>成华区万科路药店</v>
          </cell>
          <cell r="C12" t="str">
            <v>东南片区</v>
          </cell>
          <cell r="D12">
            <v>10000</v>
          </cell>
          <cell r="E12">
            <v>300000</v>
          </cell>
          <cell r="F12">
            <v>97860</v>
          </cell>
          <cell r="G12" t="str">
            <v>32.62%</v>
          </cell>
          <cell r="H12">
            <v>74</v>
          </cell>
          <cell r="I12">
            <v>4817</v>
          </cell>
          <cell r="J12">
            <v>10800</v>
          </cell>
          <cell r="K12">
            <v>324000</v>
          </cell>
          <cell r="L12">
            <v>105688.8</v>
          </cell>
          <cell r="M12">
            <v>11000</v>
          </cell>
          <cell r="N12">
            <v>330000</v>
          </cell>
          <cell r="O12">
            <v>107646</v>
          </cell>
          <cell r="P12">
            <v>1</v>
          </cell>
          <cell r="Q12">
            <v>324000</v>
          </cell>
        </row>
        <row r="13">
          <cell r="A13">
            <v>585</v>
          </cell>
          <cell r="B13" t="str">
            <v>成华区羊子山西路药店（兴元华盛）</v>
          </cell>
          <cell r="C13" t="str">
            <v>西北片区</v>
          </cell>
          <cell r="D13">
            <v>10800</v>
          </cell>
          <cell r="E13">
            <v>324000</v>
          </cell>
          <cell r="F13">
            <v>102999.6</v>
          </cell>
          <cell r="G13" t="str">
            <v>31.79%</v>
          </cell>
          <cell r="H13">
            <v>69.44</v>
          </cell>
          <cell r="I13">
            <v>4951</v>
          </cell>
          <cell r="J13">
            <v>11664</v>
          </cell>
          <cell r="K13">
            <v>349920</v>
          </cell>
          <cell r="L13">
            <v>111239.568</v>
          </cell>
          <cell r="M13">
            <v>11880</v>
          </cell>
          <cell r="N13">
            <v>356400</v>
          </cell>
          <cell r="O13">
            <v>113299.56</v>
          </cell>
          <cell r="P13">
            <v>1</v>
          </cell>
          <cell r="Q13">
            <v>349920</v>
          </cell>
        </row>
        <row r="14">
          <cell r="A14">
            <v>387</v>
          </cell>
          <cell r="B14" t="str">
            <v>新乐中街药店</v>
          </cell>
          <cell r="C14" t="str">
            <v>东南片区</v>
          </cell>
          <cell r="D14">
            <v>10500</v>
          </cell>
          <cell r="E14">
            <v>315000</v>
          </cell>
          <cell r="F14">
            <v>83884.5</v>
          </cell>
          <cell r="G14" t="str">
            <v>26.63%</v>
          </cell>
          <cell r="H14">
            <v>68.02</v>
          </cell>
          <cell r="I14">
            <v>4398</v>
          </cell>
          <cell r="J14">
            <v>11340</v>
          </cell>
          <cell r="K14">
            <v>340200</v>
          </cell>
          <cell r="L14">
            <v>90595.26</v>
          </cell>
          <cell r="M14">
            <v>11550</v>
          </cell>
          <cell r="N14">
            <v>346500</v>
          </cell>
          <cell r="O14">
            <v>92272.95</v>
          </cell>
          <cell r="P14">
            <v>11340</v>
          </cell>
          <cell r="Q14">
            <v>351540</v>
          </cell>
        </row>
        <row r="15">
          <cell r="A15">
            <v>581</v>
          </cell>
          <cell r="B15" t="str">
            <v>成华区二环路北四段药店（汇融名城）</v>
          </cell>
          <cell r="C15" t="str">
            <v>西北片区</v>
          </cell>
          <cell r="D15">
            <v>10000</v>
          </cell>
          <cell r="E15">
            <v>300000</v>
          </cell>
          <cell r="F15">
            <v>100050</v>
          </cell>
          <cell r="G15" t="str">
            <v>33.35%</v>
          </cell>
          <cell r="H15">
            <v>53.06</v>
          </cell>
          <cell r="I15">
            <v>5892</v>
          </cell>
          <cell r="J15">
            <v>10800</v>
          </cell>
          <cell r="K15">
            <v>324000</v>
          </cell>
          <cell r="L15">
            <v>108054</v>
          </cell>
          <cell r="M15">
            <v>11000</v>
          </cell>
          <cell r="N15">
            <v>330000</v>
          </cell>
          <cell r="O15">
            <v>110055</v>
          </cell>
          <cell r="P15">
            <v>27540</v>
          </cell>
          <cell r="Q15">
            <v>351540</v>
          </cell>
        </row>
        <row r="16">
          <cell r="A16">
            <v>365</v>
          </cell>
          <cell r="B16" t="str">
            <v>光华村街药店</v>
          </cell>
          <cell r="C16" t="str">
            <v>西北片区</v>
          </cell>
          <cell r="D16">
            <v>10500</v>
          </cell>
          <cell r="E16">
            <v>315000</v>
          </cell>
          <cell r="F16">
            <v>94500</v>
          </cell>
          <cell r="G16" t="str">
            <v>30%</v>
          </cell>
          <cell r="H16">
            <v>81.48</v>
          </cell>
          <cell r="I16">
            <v>4346</v>
          </cell>
          <cell r="J16">
            <v>11340</v>
          </cell>
          <cell r="K16">
            <v>340200</v>
          </cell>
          <cell r="L16">
            <v>102060</v>
          </cell>
          <cell r="M16">
            <v>11550</v>
          </cell>
          <cell r="N16">
            <v>346500</v>
          </cell>
          <cell r="O16">
            <v>103950</v>
          </cell>
          <cell r="P16">
            <v>1</v>
          </cell>
          <cell r="Q16">
            <v>340200</v>
          </cell>
        </row>
        <row r="17">
          <cell r="A17">
            <v>730</v>
          </cell>
          <cell r="B17" t="str">
            <v>新都区新繁镇繁江北路药店</v>
          </cell>
          <cell r="C17" t="str">
            <v>西北片区</v>
          </cell>
          <cell r="D17">
            <v>10000</v>
          </cell>
          <cell r="E17">
            <v>300000</v>
          </cell>
          <cell r="F17">
            <v>91500</v>
          </cell>
          <cell r="G17" t="str">
            <v>30.5%</v>
          </cell>
          <cell r="H17">
            <v>63.71</v>
          </cell>
          <cell r="I17">
            <v>4848</v>
          </cell>
          <cell r="J17">
            <v>10800</v>
          </cell>
          <cell r="K17">
            <v>324000</v>
          </cell>
          <cell r="L17">
            <v>98820</v>
          </cell>
          <cell r="M17">
            <v>11000</v>
          </cell>
          <cell r="N17">
            <v>330000</v>
          </cell>
          <cell r="O17">
            <v>100650</v>
          </cell>
          <cell r="P17">
            <v>6000</v>
          </cell>
          <cell r="Q17">
            <v>330000</v>
          </cell>
        </row>
        <row r="18">
          <cell r="A18">
            <v>546</v>
          </cell>
          <cell r="B18" t="str">
            <v>锦江区榕声路店</v>
          </cell>
          <cell r="C18" t="str">
            <v>东南片区</v>
          </cell>
          <cell r="D18">
            <v>9300</v>
          </cell>
          <cell r="E18">
            <v>279000</v>
          </cell>
          <cell r="F18">
            <v>92014.2</v>
          </cell>
          <cell r="G18" t="str">
            <v>32.98%</v>
          </cell>
          <cell r="H18">
            <v>62.46</v>
          </cell>
          <cell r="I18">
            <v>4914</v>
          </cell>
          <cell r="J18">
            <v>10044</v>
          </cell>
          <cell r="K18">
            <v>301320</v>
          </cell>
          <cell r="L18">
            <v>99375.336</v>
          </cell>
          <cell r="M18">
            <v>10230</v>
          </cell>
          <cell r="N18">
            <v>306900</v>
          </cell>
          <cell r="O18">
            <v>101215.62</v>
          </cell>
          <cell r="P18">
            <v>1</v>
          </cell>
          <cell r="Q18">
            <v>301320</v>
          </cell>
        </row>
        <row r="19">
          <cell r="A19">
            <v>373</v>
          </cell>
          <cell r="B19" t="str">
            <v>通盈街药店</v>
          </cell>
          <cell r="C19" t="str">
            <v>城中片区</v>
          </cell>
          <cell r="D19">
            <v>9000</v>
          </cell>
          <cell r="E19">
            <v>270000</v>
          </cell>
          <cell r="F19">
            <v>78678</v>
          </cell>
          <cell r="G19" t="str">
            <v>29.14%</v>
          </cell>
          <cell r="H19">
            <v>66.15</v>
          </cell>
          <cell r="I19">
            <v>3993</v>
          </cell>
          <cell r="J19">
            <v>9720</v>
          </cell>
          <cell r="K19">
            <v>291600</v>
          </cell>
          <cell r="L19">
            <v>84972.24</v>
          </cell>
          <cell r="M19">
            <v>9900</v>
          </cell>
          <cell r="N19">
            <v>297000</v>
          </cell>
          <cell r="O19">
            <v>86545.8</v>
          </cell>
          <cell r="P19">
            <v>1</v>
          </cell>
          <cell r="Q19">
            <v>291600</v>
          </cell>
        </row>
        <row r="20">
          <cell r="A20">
            <v>724</v>
          </cell>
          <cell r="B20" t="str">
            <v>锦江区观音桥街药店</v>
          </cell>
          <cell r="C20" t="str">
            <v>东南片区</v>
          </cell>
          <cell r="D20">
            <v>8800</v>
          </cell>
          <cell r="E20">
            <v>264000</v>
          </cell>
          <cell r="F20">
            <v>77774.4</v>
          </cell>
          <cell r="G20" t="str">
            <v>29.46%</v>
          </cell>
          <cell r="H20">
            <v>59.15</v>
          </cell>
          <cell r="I20">
            <v>4411</v>
          </cell>
          <cell r="J20">
            <v>9504</v>
          </cell>
          <cell r="K20">
            <v>285120</v>
          </cell>
          <cell r="L20">
            <v>83996.352</v>
          </cell>
          <cell r="M20">
            <v>9680</v>
          </cell>
          <cell r="N20">
            <v>290400</v>
          </cell>
          <cell r="O20">
            <v>85551.84</v>
          </cell>
          <cell r="P20">
            <v>16200</v>
          </cell>
          <cell r="Q20">
            <v>301320</v>
          </cell>
        </row>
        <row r="21">
          <cell r="A21">
            <v>726</v>
          </cell>
          <cell r="B21" t="str">
            <v>金牛区交大路第三药店</v>
          </cell>
          <cell r="C21" t="str">
            <v>西北片区</v>
          </cell>
          <cell r="D21">
            <v>8500</v>
          </cell>
          <cell r="E21">
            <v>255000</v>
          </cell>
          <cell r="F21">
            <v>77749.5</v>
          </cell>
          <cell r="G21" t="str">
            <v>30.49%</v>
          </cell>
          <cell r="H21">
            <v>72.56</v>
          </cell>
          <cell r="I21">
            <v>3454</v>
          </cell>
          <cell r="J21">
            <v>9180</v>
          </cell>
          <cell r="K21">
            <v>275400</v>
          </cell>
          <cell r="L21">
            <v>83969.46</v>
          </cell>
          <cell r="M21">
            <v>9350</v>
          </cell>
          <cell r="N21">
            <v>280500</v>
          </cell>
          <cell r="O21">
            <v>85524.45</v>
          </cell>
          <cell r="P21">
            <v>1</v>
          </cell>
          <cell r="Q21">
            <v>275400</v>
          </cell>
        </row>
        <row r="22">
          <cell r="A22">
            <v>742</v>
          </cell>
          <cell r="B22" t="str">
            <v>锦江区庆云南街药店</v>
          </cell>
          <cell r="C22" t="str">
            <v>城中片区</v>
          </cell>
          <cell r="D22">
            <v>8000</v>
          </cell>
          <cell r="E22">
            <v>240000</v>
          </cell>
          <cell r="F22">
            <v>60624</v>
          </cell>
          <cell r="G22" t="str">
            <v>25.26%</v>
          </cell>
          <cell r="H22">
            <v>103.35</v>
          </cell>
          <cell r="I22">
            <v>2429</v>
          </cell>
          <cell r="J22">
            <v>8640</v>
          </cell>
          <cell r="K22">
            <v>259200</v>
          </cell>
          <cell r="L22">
            <v>65473.92</v>
          </cell>
          <cell r="M22">
            <v>8800</v>
          </cell>
          <cell r="N22">
            <v>264000</v>
          </cell>
          <cell r="O22">
            <v>66686.4</v>
          </cell>
          <cell r="P22">
            <v>1</v>
          </cell>
          <cell r="Q22">
            <v>259200</v>
          </cell>
        </row>
        <row r="23">
          <cell r="A23">
            <v>359</v>
          </cell>
          <cell r="B23" t="str">
            <v>枣子巷药店</v>
          </cell>
          <cell r="C23" t="str">
            <v>西北片区</v>
          </cell>
          <cell r="D23">
            <v>8500</v>
          </cell>
          <cell r="E23">
            <v>255000</v>
          </cell>
          <cell r="F23">
            <v>70686</v>
          </cell>
          <cell r="G23" t="str">
            <v>27.72%</v>
          </cell>
          <cell r="H23">
            <v>69.72</v>
          </cell>
          <cell r="I23">
            <v>3791</v>
          </cell>
          <cell r="J23">
            <v>9180</v>
          </cell>
          <cell r="K23">
            <v>275400</v>
          </cell>
          <cell r="L23">
            <v>76340.88</v>
          </cell>
          <cell r="M23">
            <v>9350</v>
          </cell>
          <cell r="N23">
            <v>280500</v>
          </cell>
          <cell r="O23">
            <v>77754.6</v>
          </cell>
          <cell r="P23">
            <v>1</v>
          </cell>
          <cell r="Q23">
            <v>275400</v>
          </cell>
        </row>
        <row r="24">
          <cell r="A24">
            <v>709</v>
          </cell>
          <cell r="B24" t="str">
            <v>新都区马超东路店</v>
          </cell>
          <cell r="C24" t="str">
            <v>西北片区</v>
          </cell>
          <cell r="D24">
            <v>8800</v>
          </cell>
          <cell r="E24">
            <v>264000</v>
          </cell>
          <cell r="F24">
            <v>76903.2</v>
          </cell>
          <cell r="G24" t="str">
            <v>29.13%</v>
          </cell>
          <cell r="H24">
            <v>62.42</v>
          </cell>
          <cell r="I24">
            <v>5051</v>
          </cell>
          <cell r="J24">
            <v>9504</v>
          </cell>
          <cell r="K24">
            <v>285120</v>
          </cell>
          <cell r="L24">
            <v>83055.456</v>
          </cell>
          <cell r="M24">
            <v>9680</v>
          </cell>
          <cell r="N24">
            <v>290400</v>
          </cell>
          <cell r="O24">
            <v>84593.52</v>
          </cell>
          <cell r="P24">
            <v>1</v>
          </cell>
          <cell r="Q24">
            <v>285120</v>
          </cell>
        </row>
        <row r="25">
          <cell r="A25">
            <v>514</v>
          </cell>
          <cell r="B25" t="str">
            <v>新津邓双镇岷江店</v>
          </cell>
          <cell r="C25" t="str">
            <v>城郊一片区</v>
          </cell>
          <cell r="D25">
            <v>8400</v>
          </cell>
          <cell r="E25">
            <v>252000</v>
          </cell>
          <cell r="F25">
            <v>82731.6</v>
          </cell>
          <cell r="G25" t="str">
            <v>32.83%</v>
          </cell>
          <cell r="H25">
            <v>59.01</v>
          </cell>
          <cell r="I25">
            <v>4077</v>
          </cell>
          <cell r="J25">
            <v>9072</v>
          </cell>
          <cell r="K25">
            <v>272160</v>
          </cell>
          <cell r="L25">
            <v>89350.128</v>
          </cell>
          <cell r="M25">
            <v>9240</v>
          </cell>
          <cell r="N25">
            <v>277200</v>
          </cell>
          <cell r="O25">
            <v>91004.76</v>
          </cell>
          <cell r="P25">
            <v>1</v>
          </cell>
          <cell r="Q25">
            <v>272160</v>
          </cell>
        </row>
        <row r="26">
          <cell r="A26">
            <v>513</v>
          </cell>
          <cell r="B26" t="str">
            <v>武侯区顺和街店</v>
          </cell>
          <cell r="C26" t="str">
            <v>西北片区</v>
          </cell>
          <cell r="D26">
            <v>8000</v>
          </cell>
          <cell r="E26">
            <v>240000</v>
          </cell>
          <cell r="F26">
            <v>74424</v>
          </cell>
          <cell r="G26" t="str">
            <v>31.01%</v>
          </cell>
          <cell r="H26">
            <v>72.23</v>
          </cell>
          <cell r="I26">
            <v>4032</v>
          </cell>
          <cell r="J26">
            <v>8640</v>
          </cell>
          <cell r="K26">
            <v>259200</v>
          </cell>
          <cell r="L26">
            <v>80377.92</v>
          </cell>
          <cell r="M26">
            <v>8800</v>
          </cell>
          <cell r="N26">
            <v>264000</v>
          </cell>
          <cell r="O26">
            <v>81866.4</v>
          </cell>
          <cell r="P26">
            <v>1</v>
          </cell>
          <cell r="Q26">
            <v>259200</v>
          </cell>
        </row>
        <row r="27">
          <cell r="A27">
            <v>102934</v>
          </cell>
          <cell r="B27" t="str">
            <v>银河北街</v>
          </cell>
          <cell r="C27" t="str">
            <v>西北片区</v>
          </cell>
          <cell r="D27">
            <v>8000</v>
          </cell>
          <cell r="E27">
            <v>240000</v>
          </cell>
          <cell r="F27">
            <v>65760</v>
          </cell>
          <cell r="G27" t="str">
            <v>27.4%</v>
          </cell>
          <cell r="H27">
            <v>69.83</v>
          </cell>
          <cell r="I27">
            <v>4970</v>
          </cell>
          <cell r="J27">
            <v>8640</v>
          </cell>
          <cell r="K27">
            <v>259200</v>
          </cell>
          <cell r="L27">
            <v>71020.8</v>
          </cell>
          <cell r="M27">
            <v>8800</v>
          </cell>
          <cell r="N27">
            <v>264000</v>
          </cell>
          <cell r="O27">
            <v>72336</v>
          </cell>
          <cell r="P27">
            <v>4800</v>
          </cell>
          <cell r="Q27">
            <v>264000</v>
          </cell>
        </row>
        <row r="28">
          <cell r="A28">
            <v>355</v>
          </cell>
          <cell r="B28" t="str">
            <v>双林路药店</v>
          </cell>
          <cell r="C28" t="str">
            <v>城中片区</v>
          </cell>
          <cell r="D28">
            <v>8000</v>
          </cell>
          <cell r="E28">
            <v>240000</v>
          </cell>
          <cell r="F28">
            <v>70512</v>
          </cell>
          <cell r="G28" t="str">
            <v>29.38%</v>
          </cell>
          <cell r="H28">
            <v>71.84</v>
          </cell>
          <cell r="I28">
            <v>3185</v>
          </cell>
          <cell r="J28">
            <v>8640</v>
          </cell>
          <cell r="K28">
            <v>259200</v>
          </cell>
          <cell r="L28">
            <v>76152.96</v>
          </cell>
          <cell r="M28">
            <v>8800</v>
          </cell>
          <cell r="N28">
            <v>264000</v>
          </cell>
          <cell r="O28">
            <v>77563.2</v>
          </cell>
          <cell r="P28">
            <v>1</v>
          </cell>
          <cell r="Q28">
            <v>259200</v>
          </cell>
        </row>
        <row r="29">
          <cell r="A29">
            <v>391</v>
          </cell>
          <cell r="B29" t="str">
            <v>金丝街药店</v>
          </cell>
          <cell r="C29" t="str">
            <v>城中片区</v>
          </cell>
          <cell r="D29">
            <v>8000</v>
          </cell>
          <cell r="E29">
            <v>240000</v>
          </cell>
          <cell r="F29">
            <v>83616</v>
          </cell>
          <cell r="G29" t="str">
            <v>34.84%</v>
          </cell>
          <cell r="H29">
            <v>76.07</v>
          </cell>
          <cell r="I29">
            <v>3260</v>
          </cell>
          <cell r="J29">
            <v>8640</v>
          </cell>
          <cell r="K29">
            <v>259200</v>
          </cell>
          <cell r="L29">
            <v>90305.28</v>
          </cell>
          <cell r="M29">
            <v>8800</v>
          </cell>
          <cell r="N29">
            <v>264000</v>
          </cell>
          <cell r="O29">
            <v>91977.6</v>
          </cell>
          <cell r="P29">
            <v>1</v>
          </cell>
          <cell r="Q29">
            <v>259200</v>
          </cell>
        </row>
        <row r="30">
          <cell r="A30">
            <v>578</v>
          </cell>
          <cell r="B30" t="str">
            <v>成华区华油路药店</v>
          </cell>
          <cell r="C30" t="str">
            <v>城中片区</v>
          </cell>
          <cell r="D30">
            <v>8000</v>
          </cell>
          <cell r="E30">
            <v>240000</v>
          </cell>
          <cell r="F30">
            <v>78672</v>
          </cell>
          <cell r="G30" t="str">
            <v>32.78%</v>
          </cell>
          <cell r="H30">
            <v>59.66</v>
          </cell>
          <cell r="I30">
            <v>5161</v>
          </cell>
          <cell r="J30">
            <v>8640</v>
          </cell>
          <cell r="K30">
            <v>259200</v>
          </cell>
          <cell r="L30">
            <v>84965.76</v>
          </cell>
          <cell r="M30">
            <v>8800</v>
          </cell>
          <cell r="N30">
            <v>264000</v>
          </cell>
          <cell r="O30">
            <v>86539.2</v>
          </cell>
          <cell r="P30">
            <v>8640</v>
          </cell>
          <cell r="Q30">
            <v>267840</v>
          </cell>
        </row>
        <row r="31">
          <cell r="A31">
            <v>377</v>
          </cell>
          <cell r="B31" t="str">
            <v>新园大道药店</v>
          </cell>
          <cell r="C31" t="str">
            <v>东南片区</v>
          </cell>
          <cell r="D31">
            <v>8000</v>
          </cell>
          <cell r="E31">
            <v>240000</v>
          </cell>
          <cell r="F31">
            <v>80496</v>
          </cell>
          <cell r="G31" t="str">
            <v>33.54%</v>
          </cell>
          <cell r="H31">
            <v>53.79</v>
          </cell>
          <cell r="I31">
            <v>4024</v>
          </cell>
          <cell r="J31">
            <v>8640</v>
          </cell>
          <cell r="K31">
            <v>259200</v>
          </cell>
          <cell r="L31">
            <v>86935.68</v>
          </cell>
          <cell r="M31">
            <v>8800</v>
          </cell>
          <cell r="N31">
            <v>264000</v>
          </cell>
          <cell r="O31">
            <v>88545.6</v>
          </cell>
          <cell r="P31">
            <v>1</v>
          </cell>
          <cell r="Q31">
            <v>259200</v>
          </cell>
        </row>
        <row r="32">
          <cell r="A32">
            <v>308</v>
          </cell>
          <cell r="B32" t="str">
            <v>红星店</v>
          </cell>
          <cell r="C32" t="str">
            <v>城中片区</v>
          </cell>
          <cell r="D32">
            <v>7800</v>
          </cell>
          <cell r="E32">
            <v>234000</v>
          </cell>
          <cell r="F32">
            <v>79396.2</v>
          </cell>
          <cell r="G32" t="str">
            <v>33.93%</v>
          </cell>
          <cell r="H32">
            <v>74.72</v>
          </cell>
          <cell r="I32">
            <v>3213</v>
          </cell>
          <cell r="J32">
            <v>8580</v>
          </cell>
          <cell r="K32">
            <v>257400</v>
          </cell>
          <cell r="L32">
            <v>87335.82</v>
          </cell>
          <cell r="M32">
            <v>8970</v>
          </cell>
          <cell r="N32">
            <v>269100</v>
          </cell>
          <cell r="O32">
            <v>91305.63</v>
          </cell>
          <cell r="P32">
            <v>1</v>
          </cell>
          <cell r="Q32">
            <v>257400</v>
          </cell>
        </row>
        <row r="33">
          <cell r="A33">
            <v>744</v>
          </cell>
          <cell r="B33" t="str">
            <v>武侯区科华街药店</v>
          </cell>
          <cell r="C33" t="str">
            <v>城中片区</v>
          </cell>
          <cell r="D33">
            <v>7500</v>
          </cell>
          <cell r="E33">
            <v>225000</v>
          </cell>
          <cell r="F33">
            <v>61267.5</v>
          </cell>
          <cell r="G33" t="str">
            <v>27.23%</v>
          </cell>
          <cell r="H33">
            <v>64.12</v>
          </cell>
          <cell r="I33">
            <v>4368</v>
          </cell>
          <cell r="J33">
            <v>8250</v>
          </cell>
          <cell r="K33">
            <v>247500</v>
          </cell>
          <cell r="L33">
            <v>67394.25</v>
          </cell>
          <cell r="M33">
            <v>8625</v>
          </cell>
          <cell r="N33">
            <v>258750</v>
          </cell>
          <cell r="O33">
            <v>70457.625</v>
          </cell>
          <cell r="P33">
            <v>1</v>
          </cell>
          <cell r="Q33">
            <v>247500</v>
          </cell>
        </row>
        <row r="34">
          <cell r="A34">
            <v>754</v>
          </cell>
          <cell r="B34" t="str">
            <v>崇州市崇阳镇尚贤坊街药店</v>
          </cell>
          <cell r="C34" t="str">
            <v>城郊二片区</v>
          </cell>
          <cell r="D34">
            <v>7500</v>
          </cell>
          <cell r="E34">
            <v>225000</v>
          </cell>
          <cell r="F34">
            <v>62167.5</v>
          </cell>
          <cell r="G34" t="str">
            <v>27.63%</v>
          </cell>
          <cell r="H34">
            <v>76.71</v>
          </cell>
          <cell r="I34">
            <v>3217</v>
          </cell>
          <cell r="J34">
            <v>8250</v>
          </cell>
          <cell r="K34">
            <v>247500</v>
          </cell>
          <cell r="L34">
            <v>68384.25</v>
          </cell>
          <cell r="M34">
            <v>8625</v>
          </cell>
          <cell r="N34">
            <v>258750</v>
          </cell>
          <cell r="O34">
            <v>71492.625</v>
          </cell>
          <cell r="P34">
            <v>1</v>
          </cell>
          <cell r="Q34">
            <v>247500</v>
          </cell>
        </row>
        <row r="35">
          <cell r="A35">
            <v>357</v>
          </cell>
          <cell r="B35" t="str">
            <v>清江东路药店</v>
          </cell>
          <cell r="C35" t="str">
            <v>西北片区</v>
          </cell>
          <cell r="D35">
            <v>7500</v>
          </cell>
          <cell r="E35">
            <v>225000</v>
          </cell>
          <cell r="F35">
            <v>64125</v>
          </cell>
          <cell r="G35" t="str">
            <v>28.5%</v>
          </cell>
          <cell r="H35">
            <v>87.26</v>
          </cell>
          <cell r="I35">
            <v>2706</v>
          </cell>
          <cell r="J35">
            <v>8250</v>
          </cell>
          <cell r="K35">
            <v>247500</v>
          </cell>
          <cell r="L35">
            <v>70537.5</v>
          </cell>
          <cell r="M35">
            <v>8625</v>
          </cell>
          <cell r="N35">
            <v>258750</v>
          </cell>
          <cell r="O35">
            <v>73743.75</v>
          </cell>
          <cell r="P35">
            <v>1</v>
          </cell>
          <cell r="Q35">
            <v>247500</v>
          </cell>
        </row>
        <row r="36">
          <cell r="A36">
            <v>54</v>
          </cell>
          <cell r="B36" t="str">
            <v>怀远店</v>
          </cell>
          <cell r="C36" t="str">
            <v>城郊二片区</v>
          </cell>
          <cell r="D36">
            <v>7400</v>
          </cell>
          <cell r="E36">
            <v>222000</v>
          </cell>
          <cell r="F36">
            <v>73104.6</v>
          </cell>
          <cell r="G36" t="str">
            <v>32.93%</v>
          </cell>
          <cell r="H36">
            <v>68.9</v>
          </cell>
          <cell r="I36">
            <v>3434</v>
          </cell>
          <cell r="J36">
            <v>8140</v>
          </cell>
          <cell r="K36">
            <v>244200</v>
          </cell>
          <cell r="L36">
            <v>80415.06</v>
          </cell>
          <cell r="M36">
            <v>8510</v>
          </cell>
          <cell r="N36">
            <v>255300</v>
          </cell>
          <cell r="O36">
            <v>84070.29</v>
          </cell>
          <cell r="P36">
            <v>1</v>
          </cell>
          <cell r="Q36">
            <v>244200</v>
          </cell>
        </row>
        <row r="37">
          <cell r="A37">
            <v>747</v>
          </cell>
          <cell r="B37" t="str">
            <v>郫县郫筒镇一环路东南段药店</v>
          </cell>
          <cell r="C37" t="str">
            <v>城中片区</v>
          </cell>
          <cell r="D37">
            <v>7300</v>
          </cell>
          <cell r="E37">
            <v>219000</v>
          </cell>
          <cell r="F37">
            <v>58013.1</v>
          </cell>
          <cell r="G37" t="str">
            <v>26.49%</v>
          </cell>
          <cell r="H37">
            <v>94.02</v>
          </cell>
          <cell r="I37">
            <v>2456</v>
          </cell>
          <cell r="J37">
            <v>8030</v>
          </cell>
          <cell r="K37">
            <v>240900</v>
          </cell>
          <cell r="L37">
            <v>63814.41</v>
          </cell>
          <cell r="M37">
            <v>8395</v>
          </cell>
          <cell r="N37">
            <v>251850</v>
          </cell>
          <cell r="O37">
            <v>66715.065</v>
          </cell>
          <cell r="P37">
            <v>1</v>
          </cell>
          <cell r="Q37">
            <v>240900</v>
          </cell>
        </row>
        <row r="38">
          <cell r="A38">
            <v>399</v>
          </cell>
          <cell r="B38" t="str">
            <v>高新天久北巷药店</v>
          </cell>
          <cell r="C38" t="str">
            <v>东南片区</v>
          </cell>
          <cell r="D38">
            <v>7200</v>
          </cell>
          <cell r="E38">
            <v>216000</v>
          </cell>
          <cell r="F38">
            <v>60048</v>
          </cell>
          <cell r="G38" t="str">
            <v>27.8%</v>
          </cell>
          <cell r="H38">
            <v>68.8</v>
          </cell>
          <cell r="I38">
            <v>2904</v>
          </cell>
          <cell r="J38">
            <v>7920</v>
          </cell>
          <cell r="K38">
            <v>237600</v>
          </cell>
          <cell r="L38">
            <v>66052.8</v>
          </cell>
          <cell r="M38">
            <v>8280</v>
          </cell>
          <cell r="N38">
            <v>248400</v>
          </cell>
          <cell r="O38">
            <v>69055.2</v>
          </cell>
          <cell r="P38">
            <v>1</v>
          </cell>
          <cell r="Q38">
            <v>237600</v>
          </cell>
        </row>
        <row r="39">
          <cell r="A39">
            <v>598</v>
          </cell>
          <cell r="B39" t="str">
            <v>锦江区水杉街药店</v>
          </cell>
          <cell r="C39" t="str">
            <v>东南片区</v>
          </cell>
          <cell r="D39">
            <v>7200</v>
          </cell>
          <cell r="E39">
            <v>216000</v>
          </cell>
          <cell r="F39">
            <v>66614.4</v>
          </cell>
          <cell r="G39" t="str">
            <v>30.84%</v>
          </cell>
          <cell r="H39">
            <v>70.13</v>
          </cell>
          <cell r="I39">
            <v>3348</v>
          </cell>
          <cell r="J39">
            <v>7920</v>
          </cell>
          <cell r="K39">
            <v>237600</v>
          </cell>
          <cell r="L39">
            <v>73275.84</v>
          </cell>
          <cell r="M39">
            <v>8280</v>
          </cell>
          <cell r="N39">
            <v>248400</v>
          </cell>
          <cell r="O39">
            <v>76606.56</v>
          </cell>
          <cell r="P39">
            <v>1</v>
          </cell>
          <cell r="Q39">
            <v>237600</v>
          </cell>
        </row>
        <row r="40">
          <cell r="A40">
            <v>379</v>
          </cell>
          <cell r="B40" t="str">
            <v>土龙路药店</v>
          </cell>
          <cell r="C40" t="str">
            <v>西北片区</v>
          </cell>
          <cell r="D40">
            <v>7000</v>
          </cell>
          <cell r="E40">
            <v>210000</v>
          </cell>
          <cell r="F40">
            <v>57540</v>
          </cell>
          <cell r="G40" t="str">
            <v>27.4%</v>
          </cell>
          <cell r="H40">
            <v>67.03</v>
          </cell>
          <cell r="I40">
            <v>3926</v>
          </cell>
          <cell r="J40">
            <v>7700</v>
          </cell>
          <cell r="K40">
            <v>231000</v>
          </cell>
          <cell r="L40">
            <v>63294</v>
          </cell>
          <cell r="M40">
            <v>8050</v>
          </cell>
          <cell r="N40">
            <v>241500</v>
          </cell>
          <cell r="O40">
            <v>66171</v>
          </cell>
          <cell r="P40">
            <v>1</v>
          </cell>
          <cell r="Q40">
            <v>231000</v>
          </cell>
        </row>
        <row r="41">
          <cell r="A41">
            <v>515</v>
          </cell>
          <cell r="B41" t="str">
            <v>成华区崔家店路药店</v>
          </cell>
          <cell r="C41" t="str">
            <v>城中片区</v>
          </cell>
          <cell r="D41">
            <v>7000</v>
          </cell>
          <cell r="E41">
            <v>210000</v>
          </cell>
          <cell r="F41">
            <v>64638</v>
          </cell>
          <cell r="G41" t="str">
            <v>30.78%</v>
          </cell>
          <cell r="H41">
            <v>63.72</v>
          </cell>
          <cell r="I41">
            <v>3777</v>
          </cell>
          <cell r="J41">
            <v>7700</v>
          </cell>
          <cell r="K41">
            <v>231000</v>
          </cell>
          <cell r="L41">
            <v>71101.8</v>
          </cell>
          <cell r="M41">
            <v>8050</v>
          </cell>
          <cell r="N41">
            <v>241500</v>
          </cell>
          <cell r="O41">
            <v>74333.7</v>
          </cell>
          <cell r="P41">
            <v>1</v>
          </cell>
          <cell r="Q41">
            <v>231000</v>
          </cell>
        </row>
        <row r="42">
          <cell r="A42">
            <v>349</v>
          </cell>
          <cell r="B42" t="str">
            <v>人民中路店</v>
          </cell>
          <cell r="C42" t="str">
            <v>城中片区</v>
          </cell>
          <cell r="D42">
            <v>6800</v>
          </cell>
          <cell r="E42">
            <v>204000</v>
          </cell>
          <cell r="F42">
            <v>71196</v>
          </cell>
          <cell r="G42" t="str">
            <v>34.9%</v>
          </cell>
          <cell r="H42">
            <v>70.99</v>
          </cell>
          <cell r="I42">
            <v>3252</v>
          </cell>
          <cell r="J42">
            <v>7480</v>
          </cell>
          <cell r="K42">
            <v>224400</v>
          </cell>
          <cell r="L42">
            <v>78315.6</v>
          </cell>
          <cell r="M42">
            <v>7820</v>
          </cell>
          <cell r="N42">
            <v>234600</v>
          </cell>
          <cell r="O42">
            <v>81875.4</v>
          </cell>
          <cell r="P42">
            <v>1</v>
          </cell>
          <cell r="Q42">
            <v>224400</v>
          </cell>
        </row>
        <row r="43">
          <cell r="A43">
            <v>746</v>
          </cell>
          <cell r="B43" t="str">
            <v>大邑县晋原镇内蒙古大道桃源药店</v>
          </cell>
          <cell r="C43" t="str">
            <v>城郊一片区</v>
          </cell>
          <cell r="D43">
            <v>7300</v>
          </cell>
          <cell r="E43">
            <v>231000</v>
          </cell>
          <cell r="F43">
            <v>70385.7</v>
          </cell>
          <cell r="G43" t="str">
            <v>30.47%</v>
          </cell>
          <cell r="H43">
            <v>59.19</v>
          </cell>
          <cell r="I43">
            <v>3654</v>
          </cell>
          <cell r="J43">
            <v>8030</v>
          </cell>
          <cell r="K43">
            <v>254100</v>
          </cell>
          <cell r="L43">
            <v>77424.27</v>
          </cell>
          <cell r="M43">
            <v>8395</v>
          </cell>
          <cell r="N43">
            <v>265650</v>
          </cell>
          <cell r="O43">
            <v>80943.555</v>
          </cell>
          <cell r="P43">
            <v>-13200</v>
          </cell>
          <cell r="Q43">
            <v>254100</v>
          </cell>
        </row>
        <row r="44">
          <cell r="A44">
            <v>329</v>
          </cell>
          <cell r="B44" t="str">
            <v>温江店</v>
          </cell>
          <cell r="C44" t="str">
            <v>城郊二片区</v>
          </cell>
          <cell r="D44">
            <v>6600</v>
          </cell>
          <cell r="E44">
            <v>198000</v>
          </cell>
          <cell r="F44">
            <v>53955</v>
          </cell>
          <cell r="G44" t="str">
            <v>27.25%</v>
          </cell>
          <cell r="H44">
            <v>86.12</v>
          </cell>
          <cell r="I44">
            <v>1971</v>
          </cell>
          <cell r="J44">
            <v>7260</v>
          </cell>
          <cell r="K44">
            <v>217800</v>
          </cell>
          <cell r="L44">
            <v>59350.5</v>
          </cell>
          <cell r="M44">
            <v>7590</v>
          </cell>
          <cell r="N44">
            <v>227700</v>
          </cell>
          <cell r="O44">
            <v>62048.25</v>
          </cell>
          <cell r="P44">
            <v>1</v>
          </cell>
          <cell r="Q44">
            <v>217800</v>
          </cell>
        </row>
        <row r="45">
          <cell r="A45">
            <v>511</v>
          </cell>
          <cell r="B45" t="str">
            <v>成华杉板桥南一路店</v>
          </cell>
          <cell r="C45" t="str">
            <v>城中片区</v>
          </cell>
          <cell r="D45">
            <v>6500</v>
          </cell>
          <cell r="E45">
            <v>195000</v>
          </cell>
          <cell r="F45">
            <v>56316</v>
          </cell>
          <cell r="G45" t="str">
            <v>28.88%</v>
          </cell>
          <cell r="H45">
            <v>53.75</v>
          </cell>
          <cell r="I45">
            <v>3570</v>
          </cell>
          <cell r="J45">
            <v>7150</v>
          </cell>
          <cell r="K45">
            <v>214500</v>
          </cell>
          <cell r="L45">
            <v>61947.6</v>
          </cell>
          <cell r="M45">
            <v>7475</v>
          </cell>
          <cell r="N45">
            <v>224250</v>
          </cell>
          <cell r="O45">
            <v>64763.4</v>
          </cell>
          <cell r="P45">
            <v>1</v>
          </cell>
          <cell r="Q45">
            <v>214500</v>
          </cell>
        </row>
        <row r="46">
          <cell r="A46">
            <v>737</v>
          </cell>
          <cell r="B46" t="str">
            <v>高新区大源北街药店</v>
          </cell>
          <cell r="C46" t="str">
            <v>东南片区</v>
          </cell>
          <cell r="D46">
            <v>6300</v>
          </cell>
          <cell r="E46">
            <v>189000</v>
          </cell>
          <cell r="F46">
            <v>59837.4</v>
          </cell>
          <cell r="G46" t="str">
            <v>31.66%</v>
          </cell>
          <cell r="H46">
            <v>56.92</v>
          </cell>
          <cell r="I46">
            <v>3480</v>
          </cell>
          <cell r="J46">
            <v>6930</v>
          </cell>
          <cell r="K46">
            <v>207900</v>
          </cell>
          <cell r="L46">
            <v>65821.14</v>
          </cell>
          <cell r="M46">
            <v>7245</v>
          </cell>
          <cell r="N46">
            <v>217350</v>
          </cell>
          <cell r="O46">
            <v>68813.01</v>
          </cell>
          <cell r="P46">
            <v>1</v>
          </cell>
          <cell r="Q46">
            <v>207900</v>
          </cell>
        </row>
        <row r="47">
          <cell r="A47">
            <v>52</v>
          </cell>
          <cell r="B47" t="str">
            <v>崇州中心店</v>
          </cell>
          <cell r="C47" t="str">
            <v>城郊二片区</v>
          </cell>
          <cell r="D47">
            <v>6000</v>
          </cell>
          <cell r="E47">
            <v>180000</v>
          </cell>
          <cell r="F47">
            <v>58896</v>
          </cell>
          <cell r="G47" t="str">
            <v>32.72%</v>
          </cell>
          <cell r="H47">
            <v>64.79</v>
          </cell>
          <cell r="I47">
            <v>2366</v>
          </cell>
          <cell r="J47">
            <v>6600</v>
          </cell>
          <cell r="K47">
            <v>198000</v>
          </cell>
          <cell r="L47">
            <v>64785.6</v>
          </cell>
          <cell r="M47">
            <v>6900</v>
          </cell>
          <cell r="N47">
            <v>207000</v>
          </cell>
          <cell r="O47">
            <v>67730.4</v>
          </cell>
          <cell r="P47">
            <v>1</v>
          </cell>
          <cell r="Q47">
            <v>198000</v>
          </cell>
        </row>
        <row r="48">
          <cell r="A48">
            <v>572</v>
          </cell>
          <cell r="B48" t="str">
            <v>郫县郫筒镇东大街药店</v>
          </cell>
          <cell r="C48" t="str">
            <v>城中片区</v>
          </cell>
          <cell r="D48">
            <v>6000</v>
          </cell>
          <cell r="E48">
            <v>180000</v>
          </cell>
          <cell r="F48">
            <v>55818</v>
          </cell>
          <cell r="G48" t="str">
            <v>31.01%</v>
          </cell>
          <cell r="H48">
            <v>70.12</v>
          </cell>
          <cell r="I48">
            <v>2324</v>
          </cell>
          <cell r="J48">
            <v>6600</v>
          </cell>
          <cell r="K48">
            <v>198000</v>
          </cell>
          <cell r="L48">
            <v>61399.8</v>
          </cell>
          <cell r="M48">
            <v>6900</v>
          </cell>
          <cell r="N48">
            <v>207000</v>
          </cell>
          <cell r="O48">
            <v>64190.7</v>
          </cell>
          <cell r="P48">
            <v>1</v>
          </cell>
          <cell r="Q48">
            <v>198000</v>
          </cell>
        </row>
        <row r="49">
          <cell r="A49">
            <v>367</v>
          </cell>
          <cell r="B49" t="str">
            <v>金带街药店</v>
          </cell>
          <cell r="C49" t="str">
            <v>城郊二片区</v>
          </cell>
          <cell r="D49">
            <v>6000</v>
          </cell>
          <cell r="E49">
            <v>180000</v>
          </cell>
          <cell r="F49">
            <v>51246</v>
          </cell>
          <cell r="G49" t="str">
            <v>28.47%</v>
          </cell>
          <cell r="H49">
            <v>62.73</v>
          </cell>
          <cell r="I49">
            <v>2689</v>
          </cell>
          <cell r="J49">
            <v>6600</v>
          </cell>
          <cell r="K49">
            <v>198000</v>
          </cell>
          <cell r="L49">
            <v>56370.6</v>
          </cell>
          <cell r="M49">
            <v>6900</v>
          </cell>
          <cell r="N49">
            <v>207000</v>
          </cell>
          <cell r="O49">
            <v>58932.9</v>
          </cell>
          <cell r="P49">
            <v>1</v>
          </cell>
          <cell r="Q49">
            <v>198000</v>
          </cell>
        </row>
        <row r="50">
          <cell r="A50">
            <v>351</v>
          </cell>
          <cell r="B50" t="str">
            <v>都江堰药店</v>
          </cell>
          <cell r="C50" t="str">
            <v>城郊二片区</v>
          </cell>
          <cell r="D50">
            <v>6000</v>
          </cell>
          <cell r="E50">
            <v>180000</v>
          </cell>
          <cell r="F50">
            <v>54900</v>
          </cell>
          <cell r="G50" t="str">
            <v>30.5%</v>
          </cell>
          <cell r="H50">
            <v>99.98</v>
          </cell>
          <cell r="I50">
            <v>1917</v>
          </cell>
          <cell r="J50">
            <v>6600</v>
          </cell>
          <cell r="K50">
            <v>198000</v>
          </cell>
          <cell r="L50">
            <v>60390</v>
          </cell>
          <cell r="M50">
            <v>6900</v>
          </cell>
          <cell r="N50">
            <v>207000</v>
          </cell>
          <cell r="O50">
            <v>63135</v>
          </cell>
          <cell r="P50">
            <v>1</v>
          </cell>
          <cell r="Q50">
            <v>198000</v>
          </cell>
        </row>
        <row r="51">
          <cell r="A51">
            <v>103198</v>
          </cell>
          <cell r="B51" t="str">
            <v>贝森北路</v>
          </cell>
          <cell r="C51" t="str">
            <v>西北片区</v>
          </cell>
          <cell r="D51">
            <v>5600</v>
          </cell>
          <cell r="E51">
            <v>168000</v>
          </cell>
          <cell r="F51">
            <v>39799.2</v>
          </cell>
          <cell r="G51" t="str">
            <v>23.69%</v>
          </cell>
          <cell r="H51">
            <v>61.22</v>
          </cell>
          <cell r="I51">
            <v>3712</v>
          </cell>
          <cell r="J51">
            <v>6160</v>
          </cell>
          <cell r="K51">
            <v>184800</v>
          </cell>
          <cell r="L51">
            <v>43779.12</v>
          </cell>
          <cell r="M51">
            <v>6440</v>
          </cell>
          <cell r="N51">
            <v>193200</v>
          </cell>
          <cell r="O51">
            <v>45769.08</v>
          </cell>
          <cell r="P51">
            <v>1</v>
          </cell>
          <cell r="Q51">
            <v>184800</v>
          </cell>
        </row>
        <row r="52">
          <cell r="A52">
            <v>704</v>
          </cell>
          <cell r="B52" t="str">
            <v>都江堰奎光路中段药店</v>
          </cell>
          <cell r="C52" t="str">
            <v>城郊二片区</v>
          </cell>
          <cell r="D52">
            <v>5500</v>
          </cell>
          <cell r="E52">
            <v>165000</v>
          </cell>
          <cell r="F52">
            <v>47256</v>
          </cell>
          <cell r="G52" t="str">
            <v>28.64%</v>
          </cell>
          <cell r="H52">
            <v>84.12</v>
          </cell>
          <cell r="I52">
            <v>1746</v>
          </cell>
          <cell r="J52">
            <v>6050</v>
          </cell>
          <cell r="K52">
            <v>181500</v>
          </cell>
          <cell r="L52">
            <v>51981.6</v>
          </cell>
          <cell r="M52">
            <v>6325</v>
          </cell>
          <cell r="N52">
            <v>189750</v>
          </cell>
          <cell r="O52">
            <v>54344.4</v>
          </cell>
          <cell r="P52">
            <v>1</v>
          </cell>
          <cell r="Q52">
            <v>181500</v>
          </cell>
        </row>
        <row r="53">
          <cell r="A53">
            <v>311</v>
          </cell>
          <cell r="B53" t="str">
            <v>西部店</v>
          </cell>
          <cell r="C53" t="str">
            <v>西北片区</v>
          </cell>
          <cell r="D53">
            <v>6500</v>
          </cell>
          <cell r="E53">
            <v>195000</v>
          </cell>
          <cell r="F53">
            <v>43329</v>
          </cell>
          <cell r="G53" t="str">
            <v>22.22%</v>
          </cell>
          <cell r="H53">
            <v>166.13</v>
          </cell>
          <cell r="I53">
            <v>1150</v>
          </cell>
          <cell r="J53">
            <v>7150</v>
          </cell>
          <cell r="K53">
            <v>214500</v>
          </cell>
          <cell r="L53">
            <v>47661.9</v>
          </cell>
          <cell r="M53">
            <v>7475</v>
          </cell>
          <cell r="N53">
            <v>224250</v>
          </cell>
          <cell r="O53">
            <v>49828.35</v>
          </cell>
          <cell r="P53">
            <v>1</v>
          </cell>
          <cell r="Q53">
            <v>214500</v>
          </cell>
        </row>
        <row r="54">
          <cell r="A54">
            <v>102565</v>
          </cell>
          <cell r="B54" t="str">
            <v>武侯区佳灵路</v>
          </cell>
          <cell r="C54" t="str">
            <v>西北片区</v>
          </cell>
          <cell r="D54">
            <v>5500</v>
          </cell>
          <cell r="E54">
            <v>165000</v>
          </cell>
          <cell r="F54">
            <v>50209.5</v>
          </cell>
          <cell r="G54" t="str">
            <v>30.43%</v>
          </cell>
          <cell r="H54">
            <v>51.81</v>
          </cell>
          <cell r="I54">
            <v>4005</v>
          </cell>
          <cell r="J54">
            <v>6050</v>
          </cell>
          <cell r="K54">
            <v>181500</v>
          </cell>
          <cell r="L54">
            <v>55230.45</v>
          </cell>
          <cell r="M54">
            <v>6325</v>
          </cell>
          <cell r="N54">
            <v>189750</v>
          </cell>
          <cell r="O54">
            <v>57740.925</v>
          </cell>
          <cell r="P54">
            <v>1</v>
          </cell>
          <cell r="Q54">
            <v>181500</v>
          </cell>
        </row>
        <row r="55">
          <cell r="A55">
            <v>584</v>
          </cell>
          <cell r="B55" t="str">
            <v>高新区中和街道柳荫街药店</v>
          </cell>
          <cell r="C55" t="str">
            <v>东南片区</v>
          </cell>
          <cell r="D55">
            <v>5300</v>
          </cell>
          <cell r="E55">
            <v>159000</v>
          </cell>
          <cell r="F55">
            <v>48192.9</v>
          </cell>
          <cell r="G55" t="str">
            <v>30.31%</v>
          </cell>
          <cell r="H55">
            <v>65.87</v>
          </cell>
          <cell r="I55">
            <v>2781</v>
          </cell>
          <cell r="J55">
            <v>5830</v>
          </cell>
          <cell r="K55">
            <v>174900</v>
          </cell>
          <cell r="L55">
            <v>53012.19</v>
          </cell>
          <cell r="M55">
            <v>6095</v>
          </cell>
          <cell r="N55">
            <v>182850</v>
          </cell>
          <cell r="O55">
            <v>55421.835</v>
          </cell>
          <cell r="P55">
            <v>1</v>
          </cell>
          <cell r="Q55">
            <v>174900</v>
          </cell>
        </row>
        <row r="56">
          <cell r="A56">
            <v>101453</v>
          </cell>
          <cell r="B56" t="str">
            <v>温江区公平街道江安路药店</v>
          </cell>
          <cell r="C56" t="str">
            <v>城郊二片区</v>
          </cell>
          <cell r="D56">
            <v>5500</v>
          </cell>
          <cell r="E56">
            <v>165000</v>
          </cell>
          <cell r="F56">
            <v>51315</v>
          </cell>
          <cell r="G56" t="str">
            <v>31.1%</v>
          </cell>
          <cell r="H56">
            <v>57.59</v>
          </cell>
          <cell r="I56">
            <v>3237</v>
          </cell>
          <cell r="J56">
            <v>6050</v>
          </cell>
          <cell r="K56">
            <v>181500</v>
          </cell>
          <cell r="L56">
            <v>56446.5</v>
          </cell>
          <cell r="M56">
            <v>6325</v>
          </cell>
          <cell r="N56">
            <v>189750</v>
          </cell>
          <cell r="O56">
            <v>59012.25</v>
          </cell>
          <cell r="P56">
            <v>1</v>
          </cell>
          <cell r="Q56">
            <v>181500</v>
          </cell>
        </row>
        <row r="57">
          <cell r="A57">
            <v>103639</v>
          </cell>
          <cell r="B57" t="str">
            <v>金马河</v>
          </cell>
          <cell r="C57" t="str">
            <v>东南片区</v>
          </cell>
          <cell r="D57">
            <v>5500</v>
          </cell>
          <cell r="E57">
            <v>165000</v>
          </cell>
          <cell r="F57">
            <v>51694.5</v>
          </cell>
          <cell r="G57" t="str">
            <v>31.33%</v>
          </cell>
          <cell r="H57">
            <v>69.71</v>
          </cell>
          <cell r="I57">
            <v>3606</v>
          </cell>
          <cell r="J57">
            <v>6050</v>
          </cell>
          <cell r="K57">
            <v>181500</v>
          </cell>
          <cell r="L57">
            <v>56863.95</v>
          </cell>
          <cell r="M57">
            <v>6325</v>
          </cell>
          <cell r="N57">
            <v>189750</v>
          </cell>
          <cell r="O57">
            <v>59448.675</v>
          </cell>
          <cell r="P57">
            <v>1</v>
          </cell>
          <cell r="Q57">
            <v>181500</v>
          </cell>
        </row>
        <row r="58">
          <cell r="A58">
            <v>721</v>
          </cell>
          <cell r="B58" t="str">
            <v>邛崃市临邛镇洪川小区药店</v>
          </cell>
          <cell r="C58" t="str">
            <v>城郊一片区</v>
          </cell>
          <cell r="D58">
            <v>5200</v>
          </cell>
          <cell r="E58">
            <v>156000</v>
          </cell>
          <cell r="F58">
            <v>53414.4</v>
          </cell>
          <cell r="G58" t="str">
            <v>34.24%</v>
          </cell>
          <cell r="H58">
            <v>65.53</v>
          </cell>
          <cell r="I58">
            <v>2776</v>
          </cell>
          <cell r="J58">
            <v>5720</v>
          </cell>
          <cell r="K58">
            <v>171600</v>
          </cell>
          <cell r="L58">
            <v>58755.84</v>
          </cell>
          <cell r="M58">
            <v>5980</v>
          </cell>
          <cell r="N58">
            <v>179400</v>
          </cell>
          <cell r="O58">
            <v>61426.56</v>
          </cell>
          <cell r="P58">
            <v>1</v>
          </cell>
          <cell r="Q58">
            <v>171600</v>
          </cell>
        </row>
        <row r="59">
          <cell r="A59">
            <v>745</v>
          </cell>
          <cell r="B59" t="str">
            <v>金牛区金沙路药店</v>
          </cell>
          <cell r="C59" t="str">
            <v>西北片区</v>
          </cell>
          <cell r="D59">
            <v>5100</v>
          </cell>
          <cell r="E59">
            <v>153000</v>
          </cell>
          <cell r="F59">
            <v>40958.1</v>
          </cell>
          <cell r="G59" t="str">
            <v>26.77%</v>
          </cell>
          <cell r="H59">
            <v>64.33</v>
          </cell>
          <cell r="I59">
            <v>2771</v>
          </cell>
          <cell r="J59">
            <v>5610</v>
          </cell>
          <cell r="K59">
            <v>168300</v>
          </cell>
          <cell r="L59">
            <v>45053.91</v>
          </cell>
          <cell r="M59">
            <v>5865</v>
          </cell>
          <cell r="N59">
            <v>175950</v>
          </cell>
          <cell r="O59">
            <v>47101.815</v>
          </cell>
          <cell r="P59">
            <v>1</v>
          </cell>
          <cell r="Q59">
            <v>168300</v>
          </cell>
        </row>
        <row r="60">
          <cell r="A60">
            <v>587</v>
          </cell>
          <cell r="B60" t="str">
            <v>都江堰景中路店</v>
          </cell>
          <cell r="C60" t="str">
            <v>城郊二片区</v>
          </cell>
          <cell r="D60">
            <v>5000</v>
          </cell>
          <cell r="E60">
            <v>150000</v>
          </cell>
          <cell r="F60">
            <v>44985</v>
          </cell>
          <cell r="G60" t="str">
            <v>29.99%</v>
          </cell>
          <cell r="H60">
            <v>79.92</v>
          </cell>
          <cell r="I60">
            <v>2102</v>
          </cell>
          <cell r="J60">
            <v>5500</v>
          </cell>
          <cell r="K60">
            <v>165000</v>
          </cell>
          <cell r="L60">
            <v>49483.5</v>
          </cell>
          <cell r="M60">
            <v>5750</v>
          </cell>
          <cell r="N60">
            <v>172500</v>
          </cell>
          <cell r="O60">
            <v>51732.75</v>
          </cell>
          <cell r="P60">
            <v>1</v>
          </cell>
          <cell r="Q60">
            <v>165000</v>
          </cell>
        </row>
        <row r="61">
          <cell r="A61">
            <v>103199</v>
          </cell>
          <cell r="B61" t="str">
            <v>西林一街</v>
          </cell>
          <cell r="C61" t="str">
            <v>西北片区</v>
          </cell>
          <cell r="D61">
            <v>5200</v>
          </cell>
          <cell r="E61">
            <v>156000</v>
          </cell>
          <cell r="F61">
            <v>53835.6</v>
          </cell>
          <cell r="G61" t="str">
            <v>34.51%</v>
          </cell>
          <cell r="H61">
            <v>53.22</v>
          </cell>
          <cell r="I61">
            <v>3196</v>
          </cell>
          <cell r="J61">
            <v>5720</v>
          </cell>
          <cell r="K61">
            <v>171600</v>
          </cell>
          <cell r="L61">
            <v>59219.16</v>
          </cell>
          <cell r="M61">
            <v>5980</v>
          </cell>
          <cell r="N61">
            <v>179400</v>
          </cell>
          <cell r="O61">
            <v>61910.94</v>
          </cell>
          <cell r="P61">
            <v>2</v>
          </cell>
          <cell r="Q61">
            <v>179400</v>
          </cell>
        </row>
        <row r="62">
          <cell r="A62">
            <v>347</v>
          </cell>
          <cell r="B62" t="str">
            <v>清江东路2药店</v>
          </cell>
          <cell r="C62" t="str">
            <v>西北片区</v>
          </cell>
          <cell r="D62">
            <v>5000</v>
          </cell>
          <cell r="E62">
            <v>150000</v>
          </cell>
          <cell r="F62">
            <v>43500</v>
          </cell>
          <cell r="G62" t="str">
            <v>29%</v>
          </cell>
          <cell r="H62">
            <v>66.56</v>
          </cell>
          <cell r="I62">
            <v>2582</v>
          </cell>
          <cell r="J62">
            <v>5500</v>
          </cell>
          <cell r="K62">
            <v>165000</v>
          </cell>
          <cell r="L62">
            <v>47850</v>
          </cell>
          <cell r="M62">
            <v>5750</v>
          </cell>
          <cell r="N62">
            <v>172500</v>
          </cell>
          <cell r="O62">
            <v>50025</v>
          </cell>
          <cell r="P62">
            <v>0</v>
          </cell>
          <cell r="Q62">
            <v>165000</v>
          </cell>
        </row>
        <row r="63">
          <cell r="A63">
            <v>591</v>
          </cell>
          <cell r="B63" t="str">
            <v>邛崃市临邛镇长安大道药店</v>
          </cell>
          <cell r="C63" t="str">
            <v>城郊一片区</v>
          </cell>
          <cell r="D63">
            <v>4700</v>
          </cell>
          <cell r="E63">
            <v>141000</v>
          </cell>
          <cell r="F63">
            <v>46205.7</v>
          </cell>
          <cell r="G63" t="str">
            <v>32.77%</v>
          </cell>
          <cell r="H63">
            <v>60.47</v>
          </cell>
          <cell r="I63">
            <v>1634</v>
          </cell>
          <cell r="J63">
            <v>5170</v>
          </cell>
          <cell r="K63">
            <v>155100</v>
          </cell>
          <cell r="L63">
            <v>50826.27</v>
          </cell>
          <cell r="M63">
            <v>5405</v>
          </cell>
          <cell r="N63">
            <v>162150</v>
          </cell>
          <cell r="O63">
            <v>53136.555</v>
          </cell>
          <cell r="P63">
            <v>0</v>
          </cell>
          <cell r="Q63">
            <v>155100</v>
          </cell>
        </row>
        <row r="64">
          <cell r="A64">
            <v>102935</v>
          </cell>
          <cell r="B64" t="str">
            <v>青羊区童子街</v>
          </cell>
          <cell r="C64" t="str">
            <v>城中片区</v>
          </cell>
          <cell r="D64">
            <v>4800</v>
          </cell>
          <cell r="E64">
            <v>144000</v>
          </cell>
          <cell r="F64">
            <v>43372.8</v>
          </cell>
          <cell r="G64" t="str">
            <v>30.12%</v>
          </cell>
          <cell r="H64">
            <v>53.74</v>
          </cell>
          <cell r="I64">
            <v>2870</v>
          </cell>
          <cell r="J64">
            <v>5280</v>
          </cell>
          <cell r="K64">
            <v>158400</v>
          </cell>
          <cell r="L64">
            <v>47710.08</v>
          </cell>
          <cell r="M64">
            <v>5520</v>
          </cell>
          <cell r="N64">
            <v>165600</v>
          </cell>
          <cell r="O64">
            <v>49878.72</v>
          </cell>
          <cell r="P64">
            <v>0</v>
          </cell>
          <cell r="Q64">
            <v>158400</v>
          </cell>
        </row>
        <row r="65">
          <cell r="A65">
            <v>748</v>
          </cell>
          <cell r="B65" t="str">
            <v>大邑县晋原镇东街药店</v>
          </cell>
          <cell r="C65" t="str">
            <v>城郊一片区</v>
          </cell>
          <cell r="D65">
            <v>4600</v>
          </cell>
          <cell r="E65">
            <v>138000</v>
          </cell>
          <cell r="F65">
            <v>38805.6</v>
          </cell>
          <cell r="G65" t="str">
            <v>28.12%</v>
          </cell>
          <cell r="H65">
            <v>62.3</v>
          </cell>
          <cell r="I65">
            <v>2112</v>
          </cell>
          <cell r="J65">
            <v>5060</v>
          </cell>
          <cell r="K65">
            <v>151800</v>
          </cell>
          <cell r="L65">
            <v>42686.16</v>
          </cell>
          <cell r="M65">
            <v>5290</v>
          </cell>
          <cell r="N65">
            <v>158700</v>
          </cell>
          <cell r="O65">
            <v>44626.44</v>
          </cell>
          <cell r="P65">
            <v>0</v>
          </cell>
          <cell r="Q65">
            <v>151800</v>
          </cell>
        </row>
        <row r="66">
          <cell r="A66">
            <v>727</v>
          </cell>
          <cell r="B66" t="str">
            <v>金牛区黄苑东街药店</v>
          </cell>
          <cell r="C66" t="str">
            <v>西北片区</v>
          </cell>
          <cell r="D66">
            <v>4500</v>
          </cell>
          <cell r="E66">
            <v>135000</v>
          </cell>
          <cell r="F66">
            <v>39177</v>
          </cell>
          <cell r="G66" t="str">
            <v>29.02%</v>
          </cell>
          <cell r="H66">
            <v>62.53</v>
          </cell>
          <cell r="I66">
            <v>2230</v>
          </cell>
          <cell r="J66">
            <v>4950</v>
          </cell>
          <cell r="K66">
            <v>148500</v>
          </cell>
          <cell r="L66">
            <v>43094.7</v>
          </cell>
          <cell r="M66">
            <v>5175</v>
          </cell>
          <cell r="N66">
            <v>155250</v>
          </cell>
          <cell r="O66">
            <v>45053.55</v>
          </cell>
          <cell r="P66">
            <v>0</v>
          </cell>
          <cell r="Q66">
            <v>148500</v>
          </cell>
        </row>
        <row r="67">
          <cell r="A67">
            <v>570</v>
          </cell>
          <cell r="B67" t="str">
            <v>青羊区浣花滨河路药店</v>
          </cell>
          <cell r="C67" t="str">
            <v>西北片区</v>
          </cell>
          <cell r="D67">
            <v>4500</v>
          </cell>
          <cell r="E67">
            <v>135000</v>
          </cell>
          <cell r="F67">
            <v>43051.5</v>
          </cell>
          <cell r="G67" t="str">
            <v>31.89%</v>
          </cell>
          <cell r="H67">
            <v>54.07</v>
          </cell>
          <cell r="I67">
            <v>2705</v>
          </cell>
          <cell r="J67">
            <v>4950</v>
          </cell>
          <cell r="K67">
            <v>148500</v>
          </cell>
          <cell r="L67">
            <v>47356.65</v>
          </cell>
          <cell r="M67">
            <v>5175</v>
          </cell>
          <cell r="N67">
            <v>155250</v>
          </cell>
          <cell r="O67">
            <v>49509.225</v>
          </cell>
          <cell r="P67">
            <v>0</v>
          </cell>
          <cell r="Q67">
            <v>148500</v>
          </cell>
        </row>
        <row r="68">
          <cell r="A68">
            <v>549</v>
          </cell>
          <cell r="B68" t="str">
            <v>大邑县晋源镇东壕沟段药店</v>
          </cell>
          <cell r="C68" t="str">
            <v>城郊一片区</v>
          </cell>
          <cell r="D68">
            <v>4300</v>
          </cell>
          <cell r="E68">
            <v>129000</v>
          </cell>
          <cell r="F68">
            <v>37384.2</v>
          </cell>
          <cell r="G68" t="str">
            <v>28.98%</v>
          </cell>
          <cell r="H68">
            <v>88.23</v>
          </cell>
          <cell r="I68">
            <v>1790</v>
          </cell>
          <cell r="J68">
            <v>4730</v>
          </cell>
          <cell r="K68">
            <v>141900</v>
          </cell>
          <cell r="L68">
            <v>41122.62</v>
          </cell>
          <cell r="M68">
            <v>4945</v>
          </cell>
          <cell r="N68">
            <v>148350</v>
          </cell>
          <cell r="O68">
            <v>42991.83</v>
          </cell>
          <cell r="P68">
            <v>0</v>
          </cell>
          <cell r="Q68">
            <v>141900</v>
          </cell>
        </row>
        <row r="69">
          <cell r="A69">
            <v>717</v>
          </cell>
          <cell r="B69" t="str">
            <v>大邑县晋原镇通达东路五段药店</v>
          </cell>
          <cell r="C69" t="str">
            <v>城郊一片区</v>
          </cell>
          <cell r="D69">
            <v>4200</v>
          </cell>
          <cell r="E69">
            <v>126000</v>
          </cell>
          <cell r="F69">
            <v>39841.2</v>
          </cell>
          <cell r="G69" t="str">
            <v>31.62%</v>
          </cell>
          <cell r="H69">
            <v>56.18</v>
          </cell>
          <cell r="I69">
            <v>2216</v>
          </cell>
          <cell r="J69">
            <v>4620</v>
          </cell>
          <cell r="K69">
            <v>138600</v>
          </cell>
          <cell r="L69">
            <v>43825.32</v>
          </cell>
          <cell r="M69">
            <v>4830</v>
          </cell>
          <cell r="N69">
            <v>144900</v>
          </cell>
          <cell r="O69">
            <v>45817.38</v>
          </cell>
          <cell r="P69">
            <v>0</v>
          </cell>
          <cell r="Q69">
            <v>138600</v>
          </cell>
        </row>
        <row r="70">
          <cell r="A70">
            <v>743</v>
          </cell>
          <cell r="B70" t="str">
            <v>成华区万宇路药店</v>
          </cell>
          <cell r="C70" t="str">
            <v>东南片区</v>
          </cell>
          <cell r="D70">
            <v>4300</v>
          </cell>
          <cell r="E70">
            <v>129000</v>
          </cell>
          <cell r="F70">
            <v>40531.8</v>
          </cell>
          <cell r="G70" t="str">
            <v>31.42%</v>
          </cell>
          <cell r="H70">
            <v>48.58</v>
          </cell>
          <cell r="I70">
            <v>3055</v>
          </cell>
          <cell r="J70">
            <v>4730</v>
          </cell>
          <cell r="K70">
            <v>141900</v>
          </cell>
          <cell r="L70">
            <v>44584.98</v>
          </cell>
          <cell r="M70">
            <v>4945</v>
          </cell>
          <cell r="N70">
            <v>148350</v>
          </cell>
          <cell r="O70">
            <v>46611.57</v>
          </cell>
          <cell r="P70">
            <v>4730</v>
          </cell>
          <cell r="Q70">
            <v>146630</v>
          </cell>
        </row>
        <row r="71">
          <cell r="A71">
            <v>573</v>
          </cell>
          <cell r="B71" t="str">
            <v>双流县西航港街道锦华路一段药店</v>
          </cell>
          <cell r="C71" t="str">
            <v>东南片区</v>
          </cell>
          <cell r="D71">
            <v>4300</v>
          </cell>
          <cell r="E71">
            <v>129000</v>
          </cell>
          <cell r="F71">
            <v>38429.1</v>
          </cell>
          <cell r="G71" t="str">
            <v>29.79%</v>
          </cell>
          <cell r="H71">
            <v>52.46</v>
          </cell>
          <cell r="I71">
            <v>2933</v>
          </cell>
          <cell r="J71">
            <v>4730</v>
          </cell>
          <cell r="K71">
            <v>141900</v>
          </cell>
          <cell r="L71">
            <v>42272.01</v>
          </cell>
          <cell r="M71">
            <v>4945</v>
          </cell>
          <cell r="N71">
            <v>148350</v>
          </cell>
          <cell r="O71">
            <v>44193.465</v>
          </cell>
          <cell r="P71">
            <v>4730</v>
          </cell>
          <cell r="Q71">
            <v>146630</v>
          </cell>
        </row>
        <row r="72">
          <cell r="A72">
            <v>102479</v>
          </cell>
          <cell r="B72" t="str">
            <v>锦江区劼人路药店</v>
          </cell>
          <cell r="C72" t="str">
            <v>城中片区</v>
          </cell>
          <cell r="D72">
            <v>4200</v>
          </cell>
          <cell r="E72">
            <v>126000</v>
          </cell>
          <cell r="F72">
            <v>39790.8</v>
          </cell>
          <cell r="G72" t="str">
            <v>31.58%</v>
          </cell>
          <cell r="H72">
            <v>45.47</v>
          </cell>
          <cell r="I72">
            <v>3038</v>
          </cell>
          <cell r="J72">
            <v>4620</v>
          </cell>
          <cell r="K72">
            <v>138600</v>
          </cell>
          <cell r="L72">
            <v>43769.88</v>
          </cell>
          <cell r="M72">
            <v>4830</v>
          </cell>
          <cell r="N72">
            <v>144900</v>
          </cell>
          <cell r="O72">
            <v>45759.42</v>
          </cell>
          <cell r="P72">
            <v>0</v>
          </cell>
          <cell r="Q72">
            <v>138600</v>
          </cell>
        </row>
        <row r="73">
          <cell r="A73">
            <v>539</v>
          </cell>
          <cell r="B73" t="str">
            <v>大邑县晋原镇子龙路店</v>
          </cell>
          <cell r="C73" t="str">
            <v>城郊一片区</v>
          </cell>
          <cell r="D73">
            <v>4200</v>
          </cell>
          <cell r="E73">
            <v>126000</v>
          </cell>
          <cell r="F73">
            <v>37938.6</v>
          </cell>
          <cell r="G73" t="str">
            <v>30.11%</v>
          </cell>
          <cell r="H73">
            <v>73.62</v>
          </cell>
          <cell r="I73">
            <v>1774</v>
          </cell>
          <cell r="J73">
            <v>4620</v>
          </cell>
          <cell r="K73">
            <v>138600</v>
          </cell>
          <cell r="L73">
            <v>41732.46</v>
          </cell>
          <cell r="M73">
            <v>4830</v>
          </cell>
          <cell r="N73">
            <v>144900</v>
          </cell>
          <cell r="O73">
            <v>43629.39</v>
          </cell>
          <cell r="P73">
            <v>0</v>
          </cell>
          <cell r="Q73">
            <v>138600</v>
          </cell>
        </row>
        <row r="74">
          <cell r="A74">
            <v>339</v>
          </cell>
          <cell r="B74" t="str">
            <v>沙河源药店</v>
          </cell>
          <cell r="C74" t="str">
            <v>西北片区</v>
          </cell>
          <cell r="D74">
            <v>4200</v>
          </cell>
          <cell r="E74">
            <v>126000</v>
          </cell>
          <cell r="F74">
            <v>38077.2</v>
          </cell>
          <cell r="G74" t="str">
            <v>30.22%</v>
          </cell>
          <cell r="H74">
            <v>72.46</v>
          </cell>
          <cell r="I74">
            <v>1900</v>
          </cell>
          <cell r="J74">
            <v>4620</v>
          </cell>
          <cell r="K74">
            <v>138600</v>
          </cell>
          <cell r="L74">
            <v>41884.92</v>
          </cell>
          <cell r="M74">
            <v>4830</v>
          </cell>
          <cell r="N74">
            <v>144900</v>
          </cell>
          <cell r="O74">
            <v>43788.78</v>
          </cell>
          <cell r="P74">
            <v>0</v>
          </cell>
          <cell r="Q74">
            <v>138600</v>
          </cell>
        </row>
        <row r="75">
          <cell r="A75">
            <v>106066</v>
          </cell>
          <cell r="B75" t="str">
            <v>梨花街</v>
          </cell>
          <cell r="C75" t="str">
            <v>旗舰片区</v>
          </cell>
          <cell r="D75">
            <v>4200</v>
          </cell>
          <cell r="E75">
            <v>126000</v>
          </cell>
          <cell r="F75">
            <v>46191.6</v>
          </cell>
          <cell r="G75" t="str">
            <v>36.66%</v>
          </cell>
          <cell r="H75">
            <v>60</v>
          </cell>
          <cell r="I75">
            <v>3242</v>
          </cell>
          <cell r="J75">
            <v>4620</v>
          </cell>
          <cell r="K75">
            <v>138600</v>
          </cell>
          <cell r="L75">
            <v>50810.76</v>
          </cell>
          <cell r="M75">
            <v>4830</v>
          </cell>
          <cell r="N75">
            <v>144900</v>
          </cell>
          <cell r="O75">
            <v>53120.34</v>
          </cell>
          <cell r="P75">
            <v>0</v>
          </cell>
          <cell r="Q75">
            <v>138600</v>
          </cell>
        </row>
        <row r="76">
          <cell r="A76">
            <v>105267</v>
          </cell>
          <cell r="B76" t="str">
            <v>四川太极金牛区蜀汉路药店</v>
          </cell>
          <cell r="C76" t="str">
            <v>西北片区</v>
          </cell>
          <cell r="D76">
            <v>4000</v>
          </cell>
          <cell r="E76">
            <v>120000</v>
          </cell>
          <cell r="F76">
            <v>32448</v>
          </cell>
          <cell r="G76" t="str">
            <v>27.04%</v>
          </cell>
          <cell r="H76">
            <v>51.76</v>
          </cell>
          <cell r="I76">
            <v>2265</v>
          </cell>
          <cell r="J76">
            <v>4400</v>
          </cell>
          <cell r="K76">
            <v>132000</v>
          </cell>
          <cell r="L76">
            <v>35692.8</v>
          </cell>
          <cell r="M76">
            <v>4600</v>
          </cell>
          <cell r="N76">
            <v>138000</v>
          </cell>
          <cell r="O76">
            <v>37315.2</v>
          </cell>
          <cell r="P76">
            <v>4400</v>
          </cell>
          <cell r="Q76">
            <v>136400</v>
          </cell>
        </row>
        <row r="77">
          <cell r="A77">
            <v>716</v>
          </cell>
          <cell r="B77" t="str">
            <v>大邑县沙渠镇方圆路药店</v>
          </cell>
          <cell r="C77" t="str">
            <v>城郊一片区</v>
          </cell>
          <cell r="D77">
            <v>4000</v>
          </cell>
          <cell r="E77">
            <v>120000</v>
          </cell>
          <cell r="F77">
            <v>37404</v>
          </cell>
          <cell r="G77" t="str">
            <v>31.17%</v>
          </cell>
          <cell r="H77">
            <v>57.73</v>
          </cell>
          <cell r="I77">
            <v>2353</v>
          </cell>
          <cell r="J77">
            <v>4400</v>
          </cell>
          <cell r="K77">
            <v>132000</v>
          </cell>
          <cell r="L77">
            <v>41144.4</v>
          </cell>
          <cell r="M77">
            <v>4600</v>
          </cell>
          <cell r="N77">
            <v>138000</v>
          </cell>
          <cell r="O77">
            <v>43014.6</v>
          </cell>
          <cell r="P77">
            <v>0</v>
          </cell>
          <cell r="Q77">
            <v>132000</v>
          </cell>
        </row>
        <row r="78">
          <cell r="A78">
            <v>732</v>
          </cell>
          <cell r="B78" t="str">
            <v>邛崃市羊安镇永康大道药店</v>
          </cell>
          <cell r="C78" t="str">
            <v>城郊一片区</v>
          </cell>
          <cell r="D78">
            <v>3800</v>
          </cell>
          <cell r="E78">
            <v>114000</v>
          </cell>
          <cell r="F78">
            <v>32022.6</v>
          </cell>
          <cell r="G78" t="str">
            <v>28.09%</v>
          </cell>
          <cell r="H78">
            <v>67.66</v>
          </cell>
          <cell r="I78">
            <v>1475</v>
          </cell>
          <cell r="J78">
            <v>4370</v>
          </cell>
          <cell r="K78">
            <v>131100</v>
          </cell>
          <cell r="L78">
            <v>36825.99</v>
          </cell>
          <cell r="M78">
            <v>4750</v>
          </cell>
          <cell r="N78">
            <v>142500</v>
          </cell>
          <cell r="O78">
            <v>40028.25</v>
          </cell>
          <cell r="P78">
            <v>0</v>
          </cell>
          <cell r="Q78">
            <v>131100</v>
          </cell>
        </row>
        <row r="79">
          <cell r="A79">
            <v>371</v>
          </cell>
          <cell r="B79" t="str">
            <v>兴义镇万兴路药店</v>
          </cell>
          <cell r="C79" t="str">
            <v>城郊一片区</v>
          </cell>
          <cell r="D79">
            <v>3800</v>
          </cell>
          <cell r="E79">
            <v>114000</v>
          </cell>
          <cell r="F79">
            <v>36331.8</v>
          </cell>
          <cell r="G79" t="str">
            <v>31.87%</v>
          </cell>
          <cell r="H79">
            <v>53.06</v>
          </cell>
          <cell r="I79">
            <v>1895</v>
          </cell>
          <cell r="J79">
            <v>4370</v>
          </cell>
          <cell r="K79">
            <v>131100</v>
          </cell>
          <cell r="L79">
            <v>41781.57</v>
          </cell>
          <cell r="M79">
            <v>4750</v>
          </cell>
          <cell r="N79">
            <v>142500</v>
          </cell>
          <cell r="O79">
            <v>45414.75</v>
          </cell>
          <cell r="P79">
            <v>0</v>
          </cell>
          <cell r="Q79">
            <v>131100</v>
          </cell>
        </row>
        <row r="80">
          <cell r="A80">
            <v>723</v>
          </cell>
          <cell r="B80" t="str">
            <v>锦江区柳翠路药店</v>
          </cell>
          <cell r="C80" t="str">
            <v>城中片区</v>
          </cell>
          <cell r="D80">
            <v>3800</v>
          </cell>
          <cell r="E80">
            <v>114000</v>
          </cell>
          <cell r="F80">
            <v>35032.2</v>
          </cell>
          <cell r="G80" t="str">
            <v>30.73%</v>
          </cell>
          <cell r="H80">
            <v>55.58</v>
          </cell>
          <cell r="I80">
            <v>2552</v>
          </cell>
          <cell r="J80">
            <v>4370</v>
          </cell>
          <cell r="K80">
            <v>131100</v>
          </cell>
          <cell r="L80">
            <v>40287.03</v>
          </cell>
          <cell r="M80">
            <v>4750</v>
          </cell>
          <cell r="N80">
            <v>142500</v>
          </cell>
          <cell r="O80">
            <v>43790.25</v>
          </cell>
          <cell r="P80">
            <v>4370</v>
          </cell>
          <cell r="Q80">
            <v>135470</v>
          </cell>
        </row>
        <row r="81">
          <cell r="A81">
            <v>56</v>
          </cell>
          <cell r="B81" t="str">
            <v>三江店</v>
          </cell>
          <cell r="C81" t="str">
            <v>城郊二片区</v>
          </cell>
          <cell r="D81">
            <v>3800</v>
          </cell>
          <cell r="E81">
            <v>114000</v>
          </cell>
          <cell r="F81">
            <v>37825.2</v>
          </cell>
          <cell r="G81" t="str">
            <v>33.18%</v>
          </cell>
          <cell r="H81">
            <v>76.6</v>
          </cell>
          <cell r="I81">
            <v>1503</v>
          </cell>
          <cell r="J81">
            <v>4370</v>
          </cell>
          <cell r="K81">
            <v>131100</v>
          </cell>
          <cell r="L81">
            <v>43498.98</v>
          </cell>
          <cell r="M81">
            <v>4750</v>
          </cell>
          <cell r="N81">
            <v>142500</v>
          </cell>
          <cell r="O81">
            <v>47281.5</v>
          </cell>
          <cell r="P81">
            <v>0</v>
          </cell>
          <cell r="Q81">
            <v>131100</v>
          </cell>
        </row>
        <row r="82">
          <cell r="A82">
            <v>738</v>
          </cell>
          <cell r="B82" t="str">
            <v>都江堰市蒲阳路药店</v>
          </cell>
          <cell r="C82" t="str">
            <v>城郊二片区</v>
          </cell>
          <cell r="D82">
            <v>3600</v>
          </cell>
          <cell r="E82">
            <v>108000</v>
          </cell>
          <cell r="F82">
            <v>34387.2</v>
          </cell>
          <cell r="G82" t="str">
            <v>31.84%</v>
          </cell>
          <cell r="H82">
            <v>67.82</v>
          </cell>
          <cell r="I82">
            <v>1587</v>
          </cell>
          <cell r="J82">
            <v>4140</v>
          </cell>
          <cell r="K82">
            <v>124200</v>
          </cell>
          <cell r="L82">
            <v>39545.28</v>
          </cell>
          <cell r="M82">
            <v>4500</v>
          </cell>
          <cell r="N82">
            <v>135000</v>
          </cell>
          <cell r="O82">
            <v>42984</v>
          </cell>
          <cell r="P82">
            <v>0</v>
          </cell>
          <cell r="Q82">
            <v>124200</v>
          </cell>
        </row>
        <row r="83">
          <cell r="A83">
            <v>740</v>
          </cell>
          <cell r="B83" t="str">
            <v>成华区华康路药店</v>
          </cell>
          <cell r="C83" t="str">
            <v>东南片区</v>
          </cell>
          <cell r="D83">
            <v>3600</v>
          </cell>
          <cell r="E83">
            <v>108000</v>
          </cell>
          <cell r="F83">
            <v>35316</v>
          </cell>
          <cell r="G83" t="str">
            <v>32.7%</v>
          </cell>
          <cell r="H83">
            <v>55.83</v>
          </cell>
          <cell r="I83">
            <v>2158</v>
          </cell>
          <cell r="J83">
            <v>4140</v>
          </cell>
          <cell r="K83">
            <v>124200</v>
          </cell>
          <cell r="L83">
            <v>40613.4</v>
          </cell>
          <cell r="M83">
            <v>4500</v>
          </cell>
          <cell r="N83">
            <v>135000</v>
          </cell>
          <cell r="O83">
            <v>44145</v>
          </cell>
          <cell r="P83">
            <v>0</v>
          </cell>
          <cell r="Q83">
            <v>124200</v>
          </cell>
        </row>
        <row r="84">
          <cell r="A84">
            <v>733</v>
          </cell>
          <cell r="B84" t="str">
            <v>双流区东升街道三强西路药店</v>
          </cell>
          <cell r="C84" t="str">
            <v>东南片区</v>
          </cell>
          <cell r="D84">
            <v>3600</v>
          </cell>
          <cell r="E84">
            <v>108000</v>
          </cell>
          <cell r="F84">
            <v>34030.8</v>
          </cell>
          <cell r="G84" t="str">
            <v>31.51%</v>
          </cell>
          <cell r="H84">
            <v>46.9</v>
          </cell>
          <cell r="I84">
            <v>2412</v>
          </cell>
          <cell r="J84">
            <v>4140</v>
          </cell>
          <cell r="K84">
            <v>124200</v>
          </cell>
          <cell r="L84">
            <v>39135.42</v>
          </cell>
          <cell r="M84">
            <v>4500</v>
          </cell>
          <cell r="N84">
            <v>135000</v>
          </cell>
          <cell r="O84">
            <v>42538.5</v>
          </cell>
          <cell r="P84">
            <v>0</v>
          </cell>
          <cell r="Q84">
            <v>124200</v>
          </cell>
        </row>
        <row r="85">
          <cell r="A85">
            <v>594</v>
          </cell>
          <cell r="B85" t="str">
            <v>大邑县安仁镇千禧街药店</v>
          </cell>
          <cell r="C85" t="str">
            <v>城郊一片区</v>
          </cell>
          <cell r="D85">
            <v>3600</v>
          </cell>
          <cell r="E85">
            <v>108000</v>
          </cell>
          <cell r="F85">
            <v>32270.4</v>
          </cell>
          <cell r="G85" t="str">
            <v>29.88%</v>
          </cell>
          <cell r="H85">
            <v>68.9</v>
          </cell>
          <cell r="I85">
            <v>1793</v>
          </cell>
          <cell r="J85">
            <v>4140</v>
          </cell>
          <cell r="K85">
            <v>124200</v>
          </cell>
          <cell r="L85">
            <v>37110.96</v>
          </cell>
          <cell r="M85">
            <v>4500</v>
          </cell>
          <cell r="N85">
            <v>135000</v>
          </cell>
          <cell r="O85">
            <v>40338</v>
          </cell>
          <cell r="P85">
            <v>0</v>
          </cell>
          <cell r="Q85">
            <v>124200</v>
          </cell>
        </row>
        <row r="86">
          <cell r="A86">
            <v>752</v>
          </cell>
          <cell r="B86" t="str">
            <v>大药房连锁有限公司武侯区聚萃街药店</v>
          </cell>
          <cell r="C86" t="str">
            <v>西北片区</v>
          </cell>
          <cell r="D86">
            <v>3600</v>
          </cell>
          <cell r="E86">
            <v>108000</v>
          </cell>
          <cell r="F86">
            <v>30693.6</v>
          </cell>
          <cell r="G86" t="str">
            <v>28.42%</v>
          </cell>
          <cell r="H86">
            <v>63.25</v>
          </cell>
          <cell r="I86">
            <v>2154</v>
          </cell>
          <cell r="J86">
            <v>4140</v>
          </cell>
          <cell r="K86">
            <v>124200</v>
          </cell>
          <cell r="L86">
            <v>35297.64</v>
          </cell>
          <cell r="M86">
            <v>4500</v>
          </cell>
          <cell r="N86">
            <v>135000</v>
          </cell>
          <cell r="O86">
            <v>38367</v>
          </cell>
          <cell r="P86">
            <v>0</v>
          </cell>
          <cell r="Q86">
            <v>124200</v>
          </cell>
        </row>
        <row r="87">
          <cell r="A87">
            <v>720</v>
          </cell>
          <cell r="B87" t="str">
            <v>大邑县新场镇文昌街药店</v>
          </cell>
          <cell r="C87" t="str">
            <v>城郊一片区</v>
          </cell>
          <cell r="D87">
            <v>3500</v>
          </cell>
          <cell r="E87">
            <v>105000</v>
          </cell>
          <cell r="F87">
            <v>32088</v>
          </cell>
          <cell r="G87" t="str">
            <v>30.56%</v>
          </cell>
          <cell r="H87">
            <v>65.65</v>
          </cell>
          <cell r="I87">
            <v>1750</v>
          </cell>
          <cell r="J87">
            <v>4025</v>
          </cell>
          <cell r="K87">
            <v>120750</v>
          </cell>
          <cell r="L87">
            <v>36901.2</v>
          </cell>
          <cell r="M87">
            <v>4375</v>
          </cell>
          <cell r="N87">
            <v>131250</v>
          </cell>
          <cell r="O87">
            <v>40110</v>
          </cell>
          <cell r="P87">
            <v>2.00000000001455</v>
          </cell>
          <cell r="Q87">
            <v>120752</v>
          </cell>
        </row>
        <row r="88">
          <cell r="A88">
            <v>105751</v>
          </cell>
          <cell r="B88" t="str">
            <v>新下街</v>
          </cell>
          <cell r="C88" t="str">
            <v>东南片区</v>
          </cell>
          <cell r="D88">
            <v>3400</v>
          </cell>
          <cell r="E88">
            <v>102000</v>
          </cell>
          <cell r="F88">
            <v>31946.4</v>
          </cell>
          <cell r="G88" t="str">
            <v>31.32%</v>
          </cell>
          <cell r="H88">
            <v>40</v>
          </cell>
          <cell r="I88">
            <v>2466</v>
          </cell>
          <cell r="J88">
            <v>3910</v>
          </cell>
          <cell r="K88">
            <v>117300</v>
          </cell>
          <cell r="L88">
            <v>36738.36</v>
          </cell>
          <cell r="M88">
            <v>4250</v>
          </cell>
          <cell r="N88">
            <v>127500</v>
          </cell>
          <cell r="O88">
            <v>39933</v>
          </cell>
          <cell r="P88">
            <v>0</v>
          </cell>
          <cell r="Q88">
            <v>117300</v>
          </cell>
        </row>
        <row r="89">
          <cell r="A89">
            <v>710</v>
          </cell>
          <cell r="B89" t="str">
            <v>新下街</v>
          </cell>
          <cell r="C89" t="str">
            <v>城郊二片区</v>
          </cell>
          <cell r="D89">
            <v>3100</v>
          </cell>
          <cell r="E89">
            <v>93000</v>
          </cell>
          <cell r="F89">
            <v>30876</v>
          </cell>
          <cell r="G89" t="str">
            <v>33.2%</v>
          </cell>
          <cell r="H89">
            <v>48.63</v>
          </cell>
          <cell r="I89">
            <v>1883</v>
          </cell>
          <cell r="J89">
            <v>3565</v>
          </cell>
          <cell r="K89">
            <v>106950</v>
          </cell>
          <cell r="L89">
            <v>35507.4</v>
          </cell>
          <cell r="M89">
            <v>3875</v>
          </cell>
          <cell r="N89">
            <v>116250</v>
          </cell>
          <cell r="O89">
            <v>38595</v>
          </cell>
          <cell r="P89">
            <v>0</v>
          </cell>
          <cell r="Q89">
            <v>106950</v>
          </cell>
        </row>
        <row r="90">
          <cell r="A90">
            <v>706</v>
          </cell>
          <cell r="B90" t="str">
            <v>都江堰幸福镇翔凤路药店</v>
          </cell>
          <cell r="C90" t="str">
            <v>城郊二片区</v>
          </cell>
          <cell r="D90">
            <v>3000</v>
          </cell>
          <cell r="E90">
            <v>90000</v>
          </cell>
          <cell r="F90">
            <v>27873</v>
          </cell>
          <cell r="G90" t="str">
            <v>30.97%</v>
          </cell>
          <cell r="H90">
            <v>60.47</v>
          </cell>
          <cell r="I90">
            <v>1624</v>
          </cell>
          <cell r="J90">
            <v>3450</v>
          </cell>
          <cell r="K90">
            <v>103500</v>
          </cell>
          <cell r="L90">
            <v>32053.95</v>
          </cell>
          <cell r="M90">
            <v>3750</v>
          </cell>
          <cell r="N90">
            <v>112500</v>
          </cell>
          <cell r="O90">
            <v>34841.25</v>
          </cell>
          <cell r="P90">
            <v>0</v>
          </cell>
          <cell r="Q90">
            <v>103500</v>
          </cell>
        </row>
        <row r="91">
          <cell r="A91">
            <v>545</v>
          </cell>
          <cell r="B91" t="str">
            <v>龙潭西路店</v>
          </cell>
          <cell r="C91" t="str">
            <v>东南片区</v>
          </cell>
          <cell r="D91">
            <v>2800</v>
          </cell>
          <cell r="E91">
            <v>84000</v>
          </cell>
          <cell r="F91">
            <v>26804.4</v>
          </cell>
          <cell r="G91" t="str">
            <v>31.91%</v>
          </cell>
          <cell r="H91">
            <v>55.28</v>
          </cell>
          <cell r="I91">
            <v>1607</v>
          </cell>
          <cell r="J91">
            <v>3220</v>
          </cell>
          <cell r="K91">
            <v>96600</v>
          </cell>
          <cell r="L91">
            <v>30825.06</v>
          </cell>
          <cell r="M91">
            <v>3500</v>
          </cell>
          <cell r="N91">
            <v>105000</v>
          </cell>
          <cell r="O91">
            <v>33505.5</v>
          </cell>
          <cell r="P91">
            <v>0</v>
          </cell>
          <cell r="Q91">
            <v>96600</v>
          </cell>
        </row>
        <row r="92">
          <cell r="A92">
            <v>741</v>
          </cell>
          <cell r="B92" t="str">
            <v>成华区新怡路店</v>
          </cell>
          <cell r="C92" t="str">
            <v>西北片区</v>
          </cell>
          <cell r="D92">
            <v>3000</v>
          </cell>
          <cell r="E92">
            <v>90000</v>
          </cell>
          <cell r="F92">
            <v>21240</v>
          </cell>
          <cell r="G92" t="str">
            <v>23.6%</v>
          </cell>
          <cell r="H92">
            <v>67.57</v>
          </cell>
          <cell r="I92">
            <v>1500</v>
          </cell>
          <cell r="J92">
            <v>3450</v>
          </cell>
          <cell r="K92">
            <v>103500</v>
          </cell>
          <cell r="L92">
            <v>24426</v>
          </cell>
          <cell r="M92">
            <v>3750</v>
          </cell>
          <cell r="N92">
            <v>112500</v>
          </cell>
          <cell r="O92">
            <v>26550</v>
          </cell>
          <cell r="P92">
            <v>-100050</v>
          </cell>
          <cell r="Q92">
            <v>103500</v>
          </cell>
        </row>
        <row r="93">
          <cell r="A93">
            <v>718</v>
          </cell>
          <cell r="B93" t="str">
            <v>龙泉驿区龙泉街道驿生路药店</v>
          </cell>
          <cell r="C93" t="str">
            <v>城中片区</v>
          </cell>
          <cell r="D93">
            <v>2800</v>
          </cell>
          <cell r="E93">
            <v>84000</v>
          </cell>
          <cell r="F93">
            <v>23083.2</v>
          </cell>
          <cell r="G93" t="str">
            <v>27.48%</v>
          </cell>
          <cell r="H93">
            <v>64.34</v>
          </cell>
          <cell r="I93">
            <v>1394</v>
          </cell>
          <cell r="J93">
            <v>3220</v>
          </cell>
          <cell r="K93">
            <v>96600</v>
          </cell>
          <cell r="L93">
            <v>26545.68</v>
          </cell>
          <cell r="M93">
            <v>3500</v>
          </cell>
          <cell r="N93">
            <v>105000</v>
          </cell>
          <cell r="O93">
            <v>28854</v>
          </cell>
          <cell r="P93">
            <v>0</v>
          </cell>
          <cell r="Q93">
            <v>96600</v>
          </cell>
        </row>
        <row r="94">
          <cell r="A94">
            <v>713</v>
          </cell>
          <cell r="B94" t="str">
            <v>都江堰聚源镇药店</v>
          </cell>
          <cell r="C94" t="str">
            <v>城郊二片区</v>
          </cell>
          <cell r="D94">
            <v>3000</v>
          </cell>
          <cell r="E94">
            <v>90000</v>
          </cell>
          <cell r="F94">
            <v>30420</v>
          </cell>
          <cell r="G94" t="str">
            <v>33.8%</v>
          </cell>
          <cell r="H94">
            <v>75.41</v>
          </cell>
          <cell r="I94">
            <v>971</v>
          </cell>
          <cell r="J94">
            <v>3450</v>
          </cell>
          <cell r="K94">
            <v>103500</v>
          </cell>
          <cell r="L94">
            <v>34983</v>
          </cell>
          <cell r="M94">
            <v>3750</v>
          </cell>
          <cell r="N94">
            <v>112500</v>
          </cell>
          <cell r="O94">
            <v>38025</v>
          </cell>
          <cell r="P94">
            <v>3450.00000000001</v>
          </cell>
          <cell r="Q94">
            <v>106950</v>
          </cell>
        </row>
        <row r="95">
          <cell r="A95">
            <v>104429</v>
          </cell>
          <cell r="B95" t="str">
            <v>大华街药店</v>
          </cell>
          <cell r="C95" t="str">
            <v>西北片区</v>
          </cell>
          <cell r="D95">
            <v>3500</v>
          </cell>
          <cell r="E95">
            <v>105000</v>
          </cell>
          <cell r="F95">
            <v>25357.5</v>
          </cell>
          <cell r="G95" t="str">
            <v>24.15%</v>
          </cell>
          <cell r="H95">
            <v>61.14</v>
          </cell>
          <cell r="I95">
            <v>1463</v>
          </cell>
          <cell r="J95">
            <v>4025</v>
          </cell>
          <cell r="K95">
            <v>120750</v>
          </cell>
          <cell r="L95">
            <v>29161.125</v>
          </cell>
          <cell r="M95">
            <v>4375</v>
          </cell>
          <cell r="N95">
            <v>131250</v>
          </cell>
          <cell r="O95">
            <v>31696.875</v>
          </cell>
          <cell r="P95">
            <v>0</v>
          </cell>
          <cell r="Q95">
            <v>120750</v>
          </cell>
        </row>
        <row r="96">
          <cell r="A96">
            <v>102567</v>
          </cell>
          <cell r="B96" t="str">
            <v>新津武阳西路</v>
          </cell>
          <cell r="C96" t="str">
            <v>城郊一片区</v>
          </cell>
          <cell r="D96">
            <v>2800</v>
          </cell>
          <cell r="E96">
            <v>84000</v>
          </cell>
          <cell r="F96">
            <v>22411.2</v>
          </cell>
          <cell r="G96" t="str">
            <v>26.68%</v>
          </cell>
          <cell r="H96">
            <v>68.56</v>
          </cell>
          <cell r="I96">
            <v>1462</v>
          </cell>
          <cell r="J96">
            <v>3220</v>
          </cell>
          <cell r="K96">
            <v>96600</v>
          </cell>
          <cell r="L96">
            <v>25772.88</v>
          </cell>
          <cell r="M96">
            <v>3500</v>
          </cell>
          <cell r="N96">
            <v>105000</v>
          </cell>
          <cell r="O96">
            <v>28014</v>
          </cell>
          <cell r="P96">
            <v>0</v>
          </cell>
          <cell r="Q96">
            <v>96600</v>
          </cell>
        </row>
        <row r="97">
          <cell r="A97">
            <v>753</v>
          </cell>
          <cell r="B97" t="str">
            <v>锦江区合欢树街药店</v>
          </cell>
          <cell r="C97" t="str">
            <v>东南片区</v>
          </cell>
          <cell r="D97">
            <v>2800</v>
          </cell>
          <cell r="E97">
            <v>84000</v>
          </cell>
          <cell r="F97">
            <v>22612.8</v>
          </cell>
          <cell r="G97" t="str">
            <v>26.92%</v>
          </cell>
          <cell r="H97">
            <v>62</v>
          </cell>
          <cell r="I97">
            <v>1506</v>
          </cell>
          <cell r="J97">
            <v>3220</v>
          </cell>
          <cell r="K97">
            <v>96600</v>
          </cell>
          <cell r="L97">
            <v>26004.72</v>
          </cell>
          <cell r="M97">
            <v>3500</v>
          </cell>
          <cell r="N97">
            <v>105000</v>
          </cell>
          <cell r="O97">
            <v>28266</v>
          </cell>
          <cell r="P97">
            <v>3220.00000000001</v>
          </cell>
          <cell r="Q97">
            <v>99820</v>
          </cell>
        </row>
        <row r="98">
          <cell r="A98">
            <v>104428</v>
          </cell>
          <cell r="B98" t="str">
            <v>永康东路药店 </v>
          </cell>
          <cell r="C98" t="str">
            <v>城郊二片区</v>
          </cell>
          <cell r="D98">
            <v>3000</v>
          </cell>
          <cell r="E98">
            <v>90000</v>
          </cell>
          <cell r="F98">
            <v>25776</v>
          </cell>
          <cell r="G98" t="str">
            <v>28.64%</v>
          </cell>
          <cell r="H98">
            <v>75.36</v>
          </cell>
          <cell r="I98">
            <v>2068</v>
          </cell>
          <cell r="J98">
            <v>3450</v>
          </cell>
          <cell r="K98">
            <v>103500</v>
          </cell>
          <cell r="L98">
            <v>29642.4</v>
          </cell>
          <cell r="M98">
            <v>3750</v>
          </cell>
          <cell r="N98">
            <v>112500</v>
          </cell>
          <cell r="O98">
            <v>32220</v>
          </cell>
          <cell r="P98">
            <v>0</v>
          </cell>
          <cell r="Q98">
            <v>103500</v>
          </cell>
        </row>
        <row r="99">
          <cell r="A99">
            <v>102478</v>
          </cell>
          <cell r="B99" t="str">
            <v>锦江区静明路药店</v>
          </cell>
          <cell r="C99" t="str">
            <v>城中片区</v>
          </cell>
          <cell r="D99">
            <v>2500</v>
          </cell>
          <cell r="E99">
            <v>75000</v>
          </cell>
          <cell r="F99">
            <v>21697.5</v>
          </cell>
          <cell r="G99" t="str">
            <v>28.93%</v>
          </cell>
          <cell r="H99">
            <v>52.13</v>
          </cell>
          <cell r="I99">
            <v>1539</v>
          </cell>
          <cell r="J99">
            <v>2875</v>
          </cell>
          <cell r="K99">
            <v>86250</v>
          </cell>
          <cell r="L99">
            <v>24952.125</v>
          </cell>
          <cell r="M99">
            <v>3125</v>
          </cell>
          <cell r="N99">
            <v>93750</v>
          </cell>
          <cell r="O99">
            <v>27121.875</v>
          </cell>
          <cell r="P99">
            <v>0</v>
          </cell>
          <cell r="Q99">
            <v>86250</v>
          </cell>
        </row>
        <row r="100">
          <cell r="A100">
            <v>102564</v>
          </cell>
          <cell r="B100" t="str">
            <v>邛崃翠荫街</v>
          </cell>
          <cell r="C100" t="str">
            <v>城郊一片区</v>
          </cell>
          <cell r="D100">
            <v>2800</v>
          </cell>
          <cell r="E100">
            <v>84000</v>
          </cell>
          <cell r="F100">
            <v>26132.4</v>
          </cell>
          <cell r="G100" t="str">
            <v>31.11%</v>
          </cell>
          <cell r="H100">
            <v>51.74</v>
          </cell>
          <cell r="I100">
            <v>1862</v>
          </cell>
          <cell r="J100">
            <v>3220</v>
          </cell>
          <cell r="K100">
            <v>96600</v>
          </cell>
          <cell r="L100">
            <v>30052.26</v>
          </cell>
          <cell r="M100">
            <v>3500</v>
          </cell>
          <cell r="N100">
            <v>105000</v>
          </cell>
          <cell r="O100">
            <v>32665.5</v>
          </cell>
          <cell r="P100">
            <v>0</v>
          </cell>
          <cell r="Q100">
            <v>96600</v>
          </cell>
        </row>
        <row r="101">
          <cell r="A101">
            <v>104430</v>
          </cell>
          <cell r="B101" t="str">
            <v>中和大道药店</v>
          </cell>
          <cell r="C101" t="str">
            <v>东南片区</v>
          </cell>
          <cell r="D101">
            <v>3000</v>
          </cell>
          <cell r="E101">
            <v>90000</v>
          </cell>
          <cell r="F101">
            <v>24975</v>
          </cell>
          <cell r="G101" t="str">
            <v>27.75%</v>
          </cell>
          <cell r="H101">
            <v>50.44</v>
          </cell>
          <cell r="I101">
            <v>1784</v>
          </cell>
          <cell r="J101">
            <v>3450</v>
          </cell>
          <cell r="K101">
            <v>103500</v>
          </cell>
          <cell r="L101">
            <v>28721.25</v>
          </cell>
          <cell r="M101">
            <v>3750</v>
          </cell>
          <cell r="N101">
            <v>112500</v>
          </cell>
          <cell r="O101">
            <v>31218.75</v>
          </cell>
          <cell r="P101">
            <v>0</v>
          </cell>
          <cell r="Q101">
            <v>103500</v>
          </cell>
        </row>
        <row r="102">
          <cell r="A102">
            <v>104533</v>
          </cell>
          <cell r="B102" t="str">
            <v>潘家街店</v>
          </cell>
          <cell r="C102" t="str">
            <v>城郊一片区</v>
          </cell>
          <cell r="D102">
            <v>2800</v>
          </cell>
          <cell r="E102">
            <v>84000</v>
          </cell>
          <cell r="F102">
            <v>22940.4</v>
          </cell>
          <cell r="G102" t="str">
            <v>27.31%</v>
          </cell>
          <cell r="H102">
            <v>50.02</v>
          </cell>
          <cell r="I102">
            <v>1782</v>
          </cell>
          <cell r="J102">
            <v>3220</v>
          </cell>
          <cell r="K102">
            <v>96600</v>
          </cell>
          <cell r="L102">
            <v>26381.46</v>
          </cell>
          <cell r="M102">
            <v>3500</v>
          </cell>
          <cell r="N102">
            <v>105000</v>
          </cell>
          <cell r="O102">
            <v>28675.5</v>
          </cell>
          <cell r="P102">
            <v>0</v>
          </cell>
          <cell r="Q102">
            <v>96600</v>
          </cell>
        </row>
        <row r="103">
          <cell r="A103">
            <v>105910</v>
          </cell>
          <cell r="B103" t="str">
            <v>紫薇东路</v>
          </cell>
          <cell r="C103" t="str">
            <v>东南片区</v>
          </cell>
          <cell r="D103">
            <v>2200</v>
          </cell>
          <cell r="E103">
            <v>66000</v>
          </cell>
          <cell r="F103">
            <v>19542.6</v>
          </cell>
          <cell r="G103" t="str">
            <v>29.61%</v>
          </cell>
          <cell r="H103">
            <v>40</v>
          </cell>
          <cell r="I103">
            <v>1223</v>
          </cell>
          <cell r="J103">
            <v>2530</v>
          </cell>
          <cell r="K103">
            <v>75900</v>
          </cell>
          <cell r="L103">
            <v>22473.99</v>
          </cell>
          <cell r="M103">
            <v>2750</v>
          </cell>
          <cell r="N103">
            <v>82500</v>
          </cell>
          <cell r="O103">
            <v>24428.25</v>
          </cell>
          <cell r="P103">
            <v>2529.96000000001</v>
          </cell>
          <cell r="Q103">
            <v>78429.96</v>
          </cell>
        </row>
        <row r="104">
          <cell r="A104">
            <v>105396</v>
          </cell>
          <cell r="B104" t="str">
            <v>武侯区航中路店</v>
          </cell>
          <cell r="C104" t="str">
            <v>东南片区</v>
          </cell>
          <cell r="D104">
            <v>2200</v>
          </cell>
          <cell r="E104">
            <v>66000</v>
          </cell>
          <cell r="F104">
            <v>23852.4</v>
          </cell>
          <cell r="G104" t="str">
            <v>36.14%</v>
          </cell>
          <cell r="H104">
            <v>43.2</v>
          </cell>
          <cell r="I104">
            <v>1650</v>
          </cell>
          <cell r="J104">
            <v>2530</v>
          </cell>
          <cell r="K104">
            <v>75900</v>
          </cell>
          <cell r="L104">
            <v>27430.26</v>
          </cell>
          <cell r="M104">
            <v>2750</v>
          </cell>
          <cell r="N104">
            <v>82500</v>
          </cell>
          <cell r="O104">
            <v>29815.5</v>
          </cell>
          <cell r="P104">
            <v>0</v>
          </cell>
          <cell r="Q104">
            <v>75900</v>
          </cell>
        </row>
        <row r="105">
          <cell r="A105">
            <v>104838</v>
          </cell>
          <cell r="B105" t="str">
            <v>蜀州中路店</v>
          </cell>
          <cell r="C105" t="str">
            <v>城郊二片区</v>
          </cell>
          <cell r="D105">
            <v>2200</v>
          </cell>
          <cell r="E105">
            <v>66000</v>
          </cell>
          <cell r="F105">
            <v>16137</v>
          </cell>
          <cell r="G105" t="str">
            <v>24.45%</v>
          </cell>
          <cell r="H105">
            <v>50.95</v>
          </cell>
          <cell r="I105">
            <v>1476</v>
          </cell>
          <cell r="J105">
            <v>2530</v>
          </cell>
          <cell r="K105">
            <v>75900</v>
          </cell>
          <cell r="L105">
            <v>18557.55</v>
          </cell>
          <cell r="M105">
            <v>2750</v>
          </cell>
          <cell r="N105">
            <v>82500</v>
          </cell>
          <cell r="O105">
            <v>20171.25</v>
          </cell>
          <cell r="P105">
            <v>0</v>
          </cell>
          <cell r="Q105">
            <v>75900</v>
          </cell>
        </row>
        <row r="106">
          <cell r="A106">
            <v>106485</v>
          </cell>
          <cell r="B106" t="str">
            <v>元华二巷</v>
          </cell>
          <cell r="C106" t="str">
            <v>东南片区</v>
          </cell>
          <cell r="D106">
            <v>2200</v>
          </cell>
          <cell r="E106">
            <v>66000</v>
          </cell>
          <cell r="F106">
            <v>19800</v>
          </cell>
          <cell r="G106">
            <v>0.3</v>
          </cell>
          <cell r="H106">
            <v>40</v>
          </cell>
          <cell r="I106">
            <v>55</v>
          </cell>
          <cell r="J106">
            <v>2530</v>
          </cell>
          <cell r="K106">
            <v>75900</v>
          </cell>
          <cell r="L106">
            <v>22770</v>
          </cell>
          <cell r="M106">
            <v>2750</v>
          </cell>
          <cell r="N106">
            <v>82500</v>
          </cell>
          <cell r="O106">
            <v>24750</v>
          </cell>
          <cell r="P106" t="e">
            <v>#N/A</v>
          </cell>
          <cell r="Q106" t="e">
            <v>#N/A</v>
          </cell>
        </row>
        <row r="107">
          <cell r="A107">
            <v>106399</v>
          </cell>
          <cell r="B107" t="str">
            <v>蜀辉路店</v>
          </cell>
          <cell r="C107" t="str">
            <v>西北片区</v>
          </cell>
          <cell r="D107">
            <v>2200</v>
          </cell>
          <cell r="E107">
            <v>66000</v>
          </cell>
          <cell r="F107">
            <v>19800</v>
          </cell>
          <cell r="G107">
            <v>0.3</v>
          </cell>
          <cell r="H107">
            <v>40</v>
          </cell>
          <cell r="I107">
            <v>55</v>
          </cell>
          <cell r="J107">
            <v>2530</v>
          </cell>
          <cell r="K107">
            <v>75900</v>
          </cell>
          <cell r="L107">
            <v>22770</v>
          </cell>
          <cell r="M107">
            <v>2750</v>
          </cell>
          <cell r="N107">
            <v>82500</v>
          </cell>
          <cell r="O107">
            <v>24750</v>
          </cell>
          <cell r="P107">
            <v>0</v>
          </cell>
          <cell r="Q107">
            <v>75900</v>
          </cell>
        </row>
        <row r="108">
          <cell r="A108">
            <v>106569</v>
          </cell>
          <cell r="B108" t="str">
            <v>大悦路店</v>
          </cell>
          <cell r="C108" t="str">
            <v>西北片区</v>
          </cell>
          <cell r="D108">
            <v>2000</v>
          </cell>
          <cell r="E108">
            <v>60000</v>
          </cell>
          <cell r="F108">
            <v>18000</v>
          </cell>
          <cell r="G108">
            <v>0.3</v>
          </cell>
          <cell r="H108">
            <v>40</v>
          </cell>
          <cell r="I108">
            <v>55</v>
          </cell>
          <cell r="J108">
            <v>2300</v>
          </cell>
          <cell r="K108">
            <v>69000</v>
          </cell>
          <cell r="L108">
            <v>20700</v>
          </cell>
          <cell r="M108">
            <v>2500</v>
          </cell>
          <cell r="N108">
            <v>75000</v>
          </cell>
          <cell r="O108">
            <v>22500</v>
          </cell>
          <cell r="P108">
            <v>6000</v>
          </cell>
          <cell r="Q108">
            <v>75000</v>
          </cell>
        </row>
        <row r="109">
          <cell r="E109">
            <v>0</v>
          </cell>
          <cell r="F109">
            <v>0</v>
          </cell>
        </row>
        <row r="109">
          <cell r="I109" t="e">
            <v>#N/A</v>
          </cell>
          <cell r="J109">
            <v>848438</v>
          </cell>
        </row>
        <row r="109">
          <cell r="M109">
            <v>0</v>
          </cell>
          <cell r="N109">
            <v>0</v>
          </cell>
        </row>
        <row r="109">
          <cell r="P109">
            <v>0</v>
          </cell>
        </row>
        <row r="110">
          <cell r="K110">
            <v>25453140</v>
          </cell>
          <cell r="L110">
            <v>7461104.7</v>
          </cell>
          <cell r="M110">
            <v>880860</v>
          </cell>
          <cell r="N110">
            <v>26425800</v>
          </cell>
        </row>
        <row r="110">
          <cell r="P110">
            <v>-25453140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16"/>
  <sheetViews>
    <sheetView workbookViewId="0">
      <selection activeCell="E1" sqref="E$1:O$1048576"/>
    </sheetView>
  </sheetViews>
  <sheetFormatPr defaultColWidth="9" defaultRowHeight="13.5"/>
  <cols>
    <col min="1" max="2" width="9" style="2"/>
    <col min="3" max="3" width="9" style="5"/>
    <col min="4" max="4" width="13.375" style="5" hidden="1" customWidth="1"/>
    <col min="5" max="5" width="25" style="5" customWidth="1"/>
    <col min="6" max="7" width="21.375" style="6" hidden="1" customWidth="1"/>
    <col min="8" max="8" width="25" style="6" hidden="1" customWidth="1"/>
    <col min="9" max="9" width="19" style="2" customWidth="1"/>
    <col min="10" max="10" width="25" style="6" hidden="1" customWidth="1"/>
    <col min="11" max="11" width="19.5" style="7" customWidth="1"/>
    <col min="12" max="12" width="11.5" style="2" hidden="1" customWidth="1"/>
    <col min="13" max="13" width="12.625" style="2" hidden="1" customWidth="1"/>
    <col min="14" max="16384" width="9" style="2"/>
  </cols>
  <sheetData>
    <row r="1" ht="22.5" spans="1:10">
      <c r="A1" s="35" t="s">
        <v>0</v>
      </c>
      <c r="B1" s="35"/>
      <c r="C1" s="36"/>
      <c r="D1" s="36"/>
      <c r="E1" s="36"/>
      <c r="F1" s="37"/>
      <c r="G1" s="37"/>
      <c r="H1" s="37"/>
      <c r="I1" s="35"/>
      <c r="J1" s="37"/>
    </row>
    <row r="2" s="2" customFormat="1" ht="30.75" spans="1:12">
      <c r="A2" s="11" t="s">
        <v>1</v>
      </c>
      <c r="B2" s="11" t="s">
        <v>2</v>
      </c>
      <c r="C2" s="38" t="s">
        <v>3</v>
      </c>
      <c r="D2" s="13" t="s">
        <v>4</v>
      </c>
      <c r="E2" s="38" t="s">
        <v>5</v>
      </c>
      <c r="F2" s="11" t="s">
        <v>6</v>
      </c>
      <c r="G2" s="11" t="s">
        <v>7</v>
      </c>
      <c r="H2" s="15" t="s">
        <v>8</v>
      </c>
      <c r="I2" s="15" t="s">
        <v>9</v>
      </c>
      <c r="J2" s="11" t="s">
        <v>6</v>
      </c>
      <c r="K2" s="45" t="s">
        <v>10</v>
      </c>
      <c r="L2" s="46" t="s">
        <v>11</v>
      </c>
    </row>
    <row r="3" spans="1:13">
      <c r="A3" s="39">
        <v>1</v>
      </c>
      <c r="B3" s="39">
        <v>357</v>
      </c>
      <c r="C3" s="40" t="s">
        <v>12</v>
      </c>
      <c r="D3" s="40"/>
      <c r="E3" s="40" t="s">
        <v>13</v>
      </c>
      <c r="F3" s="41">
        <v>0.5973</v>
      </c>
      <c r="G3" s="42">
        <v>2580</v>
      </c>
      <c r="H3" s="42">
        <f>G3*0.1</f>
        <v>258</v>
      </c>
      <c r="I3" s="47">
        <f t="shared" ref="I3:I14" si="0">ROUND(H3,0)</f>
        <v>258</v>
      </c>
      <c r="J3" s="41">
        <v>0.5973</v>
      </c>
      <c r="K3" s="22">
        <v>0.7</v>
      </c>
      <c r="L3" s="46">
        <v>255750</v>
      </c>
      <c r="M3" s="2">
        <f t="shared" ref="M3:M66" si="1">L3*K3</f>
        <v>179025</v>
      </c>
    </row>
    <row r="4" spans="1:13">
      <c r="A4" s="39">
        <v>2</v>
      </c>
      <c r="B4" s="39">
        <v>365</v>
      </c>
      <c r="C4" s="40" t="s">
        <v>12</v>
      </c>
      <c r="D4" s="40"/>
      <c r="E4" s="40" t="s">
        <v>14</v>
      </c>
      <c r="F4" s="41">
        <v>0.7368</v>
      </c>
      <c r="G4" s="42">
        <v>3941</v>
      </c>
      <c r="H4" s="42">
        <f t="shared" ref="H4:H12" si="2">G4*0.06</f>
        <v>236.46</v>
      </c>
      <c r="I4" s="47">
        <f t="shared" si="0"/>
        <v>236</v>
      </c>
      <c r="J4" s="41">
        <v>0.7368</v>
      </c>
      <c r="K4" s="23">
        <f t="shared" ref="K4:K12" si="3">J4*1.025</f>
        <v>0.75522</v>
      </c>
      <c r="L4" s="46">
        <v>351540</v>
      </c>
      <c r="M4" s="2">
        <f t="shared" si="1"/>
        <v>265490.0388</v>
      </c>
    </row>
    <row r="5" spans="1:13">
      <c r="A5" s="39">
        <v>3</v>
      </c>
      <c r="B5" s="39">
        <v>399</v>
      </c>
      <c r="C5" s="40" t="s">
        <v>15</v>
      </c>
      <c r="D5" s="40"/>
      <c r="E5" s="40" t="s">
        <v>16</v>
      </c>
      <c r="F5" s="41">
        <v>0.8386</v>
      </c>
      <c r="G5" s="42">
        <v>2720</v>
      </c>
      <c r="H5" s="42">
        <f>G5*0.04</f>
        <v>108.8</v>
      </c>
      <c r="I5" s="47">
        <f t="shared" si="0"/>
        <v>109</v>
      </c>
      <c r="J5" s="41">
        <v>0.8386</v>
      </c>
      <c r="K5" s="22">
        <f>J5*1.015</f>
        <v>0.851179</v>
      </c>
      <c r="L5" s="46">
        <v>245520</v>
      </c>
      <c r="M5" s="2">
        <f t="shared" si="1"/>
        <v>208981.46808</v>
      </c>
    </row>
    <row r="6" spans="1:13">
      <c r="A6" s="39">
        <v>4</v>
      </c>
      <c r="B6" s="39">
        <v>754</v>
      </c>
      <c r="C6" s="40" t="s">
        <v>17</v>
      </c>
      <c r="D6" s="40"/>
      <c r="E6" s="40" t="s">
        <v>18</v>
      </c>
      <c r="F6" s="41">
        <v>0.6299</v>
      </c>
      <c r="G6" s="42">
        <v>2935</v>
      </c>
      <c r="H6" s="42">
        <f>G6*0.08</f>
        <v>234.8</v>
      </c>
      <c r="I6" s="47">
        <f t="shared" si="0"/>
        <v>235</v>
      </c>
      <c r="J6" s="41">
        <v>0.6299</v>
      </c>
      <c r="K6" s="23">
        <f>J6*1.035</f>
        <v>0.6519465</v>
      </c>
      <c r="L6" s="46">
        <v>267375</v>
      </c>
      <c r="M6" s="2">
        <f t="shared" si="1"/>
        <v>174314.1954375</v>
      </c>
    </row>
    <row r="7" spans="1:13">
      <c r="A7" s="39">
        <v>5</v>
      </c>
      <c r="B7" s="39">
        <v>351</v>
      </c>
      <c r="C7" s="40" t="s">
        <v>17</v>
      </c>
      <c r="D7" s="40"/>
      <c r="E7" s="40" t="s">
        <v>19</v>
      </c>
      <c r="F7" s="41">
        <v>0.846</v>
      </c>
      <c r="G7" s="42">
        <v>1763</v>
      </c>
      <c r="H7" s="42">
        <f>G7*0.04</f>
        <v>70.52</v>
      </c>
      <c r="I7" s="47">
        <f t="shared" si="0"/>
        <v>71</v>
      </c>
      <c r="J7" s="41">
        <v>0.846</v>
      </c>
      <c r="K7" s="22">
        <f>J7*1.015</f>
        <v>0.85869</v>
      </c>
      <c r="L7" s="46">
        <v>204600</v>
      </c>
      <c r="M7" s="2">
        <f t="shared" si="1"/>
        <v>175687.974</v>
      </c>
    </row>
    <row r="8" spans="1:13">
      <c r="A8" s="39">
        <v>6</v>
      </c>
      <c r="B8" s="39">
        <v>52</v>
      </c>
      <c r="C8" s="40" t="s">
        <v>17</v>
      </c>
      <c r="D8" s="40"/>
      <c r="E8" s="40" t="s">
        <v>20</v>
      </c>
      <c r="F8" s="41">
        <v>0.7594</v>
      </c>
      <c r="G8" s="42">
        <v>2250</v>
      </c>
      <c r="H8" s="42">
        <f t="shared" si="2"/>
        <v>135</v>
      </c>
      <c r="I8" s="47">
        <f t="shared" si="0"/>
        <v>135</v>
      </c>
      <c r="J8" s="41">
        <v>0.7594</v>
      </c>
      <c r="K8" s="23">
        <f t="shared" si="3"/>
        <v>0.778385</v>
      </c>
      <c r="L8" s="46">
        <v>204600</v>
      </c>
      <c r="M8" s="2">
        <f t="shared" si="1"/>
        <v>159257.571</v>
      </c>
    </row>
    <row r="9" spans="1:13">
      <c r="A9" s="39">
        <v>7</v>
      </c>
      <c r="B9" s="39">
        <v>359</v>
      </c>
      <c r="C9" s="40" t="s">
        <v>12</v>
      </c>
      <c r="D9" s="40"/>
      <c r="E9" s="40" t="s">
        <v>21</v>
      </c>
      <c r="F9" s="41">
        <v>0.7958</v>
      </c>
      <c r="G9" s="42">
        <v>3269</v>
      </c>
      <c r="H9" s="42">
        <f t="shared" si="2"/>
        <v>196.14</v>
      </c>
      <c r="I9" s="47">
        <f t="shared" si="0"/>
        <v>196</v>
      </c>
      <c r="J9" s="41">
        <v>0.7958</v>
      </c>
      <c r="K9" s="23">
        <f t="shared" si="3"/>
        <v>0.815695</v>
      </c>
      <c r="L9" s="46">
        <v>284580</v>
      </c>
      <c r="M9" s="2">
        <f t="shared" si="1"/>
        <v>232130.4831</v>
      </c>
    </row>
    <row r="10" spans="1:13">
      <c r="A10" s="39">
        <v>8</v>
      </c>
      <c r="B10" s="39">
        <v>572</v>
      </c>
      <c r="C10" s="40" t="s">
        <v>22</v>
      </c>
      <c r="D10" s="40"/>
      <c r="E10" s="40" t="s">
        <v>23</v>
      </c>
      <c r="F10" s="41">
        <v>0.7841</v>
      </c>
      <c r="G10" s="42">
        <v>2339</v>
      </c>
      <c r="H10" s="42">
        <f t="shared" si="2"/>
        <v>140.34</v>
      </c>
      <c r="I10" s="47">
        <f t="shared" si="0"/>
        <v>140</v>
      </c>
      <c r="J10" s="41">
        <v>0.7841</v>
      </c>
      <c r="K10" s="23">
        <f t="shared" si="3"/>
        <v>0.8037025</v>
      </c>
      <c r="L10" s="46">
        <v>204600</v>
      </c>
      <c r="M10" s="2">
        <f t="shared" si="1"/>
        <v>164437.5315</v>
      </c>
    </row>
    <row r="11" spans="1:13">
      <c r="A11" s="39">
        <v>9</v>
      </c>
      <c r="B11" s="39">
        <v>743</v>
      </c>
      <c r="C11" s="40" t="s">
        <v>15</v>
      </c>
      <c r="D11" s="40"/>
      <c r="E11" s="40" t="s">
        <v>24</v>
      </c>
      <c r="F11" s="41">
        <v>0.7375</v>
      </c>
      <c r="G11" s="42">
        <v>2748</v>
      </c>
      <c r="H11" s="42">
        <f t="shared" si="2"/>
        <v>164.88</v>
      </c>
      <c r="I11" s="47">
        <f t="shared" si="0"/>
        <v>165</v>
      </c>
      <c r="J11" s="41">
        <v>0.7375</v>
      </c>
      <c r="K11" s="23">
        <f t="shared" si="3"/>
        <v>0.7559375</v>
      </c>
      <c r="L11" s="46">
        <v>146630</v>
      </c>
      <c r="M11" s="2">
        <f t="shared" si="1"/>
        <v>110843.115625</v>
      </c>
    </row>
    <row r="12" spans="1:13">
      <c r="A12" s="39">
        <v>10</v>
      </c>
      <c r="B12" s="39">
        <v>744</v>
      </c>
      <c r="C12" s="40" t="s">
        <v>22</v>
      </c>
      <c r="D12" s="40"/>
      <c r="E12" s="40" t="s">
        <v>25</v>
      </c>
      <c r="F12" s="41">
        <v>0.7657</v>
      </c>
      <c r="G12" s="42">
        <v>3988</v>
      </c>
      <c r="H12" s="42">
        <f t="shared" si="2"/>
        <v>239.28</v>
      </c>
      <c r="I12" s="47">
        <f t="shared" si="0"/>
        <v>239</v>
      </c>
      <c r="J12" s="41">
        <v>0.7657</v>
      </c>
      <c r="K12" s="23">
        <f t="shared" si="3"/>
        <v>0.7848425</v>
      </c>
      <c r="L12" s="46">
        <v>267375</v>
      </c>
      <c r="M12" s="2">
        <f t="shared" si="1"/>
        <v>209847.2634375</v>
      </c>
    </row>
    <row r="13" spans="1:13">
      <c r="A13" s="39">
        <v>11</v>
      </c>
      <c r="B13" s="39">
        <v>391</v>
      </c>
      <c r="C13" s="40" t="s">
        <v>22</v>
      </c>
      <c r="D13" s="40"/>
      <c r="E13" s="40" t="s">
        <v>26</v>
      </c>
      <c r="F13" s="41">
        <v>0.6686</v>
      </c>
      <c r="G13" s="42">
        <v>2936</v>
      </c>
      <c r="H13" s="42">
        <f>G13*0.08</f>
        <v>234.88</v>
      </c>
      <c r="I13" s="47">
        <f t="shared" si="0"/>
        <v>235</v>
      </c>
      <c r="J13" s="41">
        <v>0.6686</v>
      </c>
      <c r="K13" s="23">
        <f>J13*1.035</f>
        <v>0.692001</v>
      </c>
      <c r="L13" s="46">
        <v>267840</v>
      </c>
      <c r="M13" s="2">
        <f t="shared" si="1"/>
        <v>185345.54784</v>
      </c>
    </row>
    <row r="14" spans="1:13">
      <c r="A14" s="39">
        <v>12</v>
      </c>
      <c r="B14" s="39">
        <v>54</v>
      </c>
      <c r="C14" s="40" t="s">
        <v>17</v>
      </c>
      <c r="D14" s="40"/>
      <c r="E14" s="40" t="s">
        <v>27</v>
      </c>
      <c r="F14" s="41">
        <v>0.8909</v>
      </c>
      <c r="G14" s="42">
        <v>3272</v>
      </c>
      <c r="H14" s="42">
        <f t="shared" ref="H14:H19" si="4">G14*0.04</f>
        <v>130.88</v>
      </c>
      <c r="I14" s="47">
        <f t="shared" si="0"/>
        <v>131</v>
      </c>
      <c r="J14" s="41">
        <v>0.8909</v>
      </c>
      <c r="K14" s="22">
        <f t="shared" ref="K14:K19" si="5">J14*1.015</f>
        <v>0.9042635</v>
      </c>
      <c r="L14" s="46">
        <v>252340</v>
      </c>
      <c r="M14" s="2">
        <f t="shared" si="1"/>
        <v>228181.85159</v>
      </c>
    </row>
    <row r="15" spans="1:13">
      <c r="A15" s="39">
        <v>13</v>
      </c>
      <c r="B15" s="39">
        <v>582</v>
      </c>
      <c r="C15" s="40" t="s">
        <v>12</v>
      </c>
      <c r="D15" s="40"/>
      <c r="E15" s="40" t="s">
        <v>28</v>
      </c>
      <c r="F15" s="41">
        <v>0.4757</v>
      </c>
      <c r="G15" s="42">
        <v>8146</v>
      </c>
      <c r="H15" s="43">
        <f>G15*0.12</f>
        <v>977.52</v>
      </c>
      <c r="I15" s="48">
        <f>ROUND(H15/2,0)</f>
        <v>489</v>
      </c>
      <c r="J15" s="41">
        <v>0.4757</v>
      </c>
      <c r="K15" s="23">
        <v>0.6</v>
      </c>
      <c r="L15" s="46">
        <v>1074150</v>
      </c>
      <c r="M15" s="2">
        <f t="shared" si="1"/>
        <v>644490</v>
      </c>
    </row>
    <row r="16" spans="1:13">
      <c r="A16" s="39">
        <v>14</v>
      </c>
      <c r="B16" s="39">
        <v>387</v>
      </c>
      <c r="C16" s="40" t="s">
        <v>15</v>
      </c>
      <c r="D16" s="40"/>
      <c r="E16" s="40" t="s">
        <v>29</v>
      </c>
      <c r="F16" s="41">
        <v>0.7635</v>
      </c>
      <c r="G16" s="42">
        <v>4108</v>
      </c>
      <c r="H16" s="42">
        <f>G16*0.06</f>
        <v>246.48</v>
      </c>
      <c r="I16" s="47">
        <f t="shared" ref="I16:I22" si="6">ROUND(H16,0)</f>
        <v>246</v>
      </c>
      <c r="J16" s="41">
        <v>0.7635</v>
      </c>
      <c r="K16" s="23">
        <f>J16*1.025</f>
        <v>0.7825875</v>
      </c>
      <c r="L16" s="46">
        <v>351540</v>
      </c>
      <c r="M16" s="2">
        <f t="shared" si="1"/>
        <v>275110.80975</v>
      </c>
    </row>
    <row r="17" spans="1:13">
      <c r="A17" s="39">
        <v>15</v>
      </c>
      <c r="B17" s="39">
        <v>717</v>
      </c>
      <c r="C17" s="40" t="s">
        <v>30</v>
      </c>
      <c r="D17" s="40"/>
      <c r="E17" s="40" t="s">
        <v>31</v>
      </c>
      <c r="F17" s="41">
        <v>0.8218</v>
      </c>
      <c r="G17" s="42">
        <v>2056</v>
      </c>
      <c r="H17" s="42">
        <f t="shared" si="4"/>
        <v>82.24</v>
      </c>
      <c r="I17" s="47">
        <f t="shared" si="6"/>
        <v>82</v>
      </c>
      <c r="J17" s="41">
        <v>0.8218</v>
      </c>
      <c r="K17" s="22">
        <f t="shared" si="5"/>
        <v>0.834127</v>
      </c>
      <c r="L17" s="46">
        <v>150040</v>
      </c>
      <c r="M17" s="2">
        <f t="shared" si="1"/>
        <v>125152.41508</v>
      </c>
    </row>
    <row r="18" spans="1:13">
      <c r="A18" s="39">
        <v>16</v>
      </c>
      <c r="B18" s="39">
        <v>349</v>
      </c>
      <c r="C18" s="40" t="s">
        <v>22</v>
      </c>
      <c r="D18" s="40"/>
      <c r="E18" s="40" t="s">
        <v>32</v>
      </c>
      <c r="F18" s="41">
        <v>0.505</v>
      </c>
      <c r="G18" s="42">
        <v>2942</v>
      </c>
      <c r="H18" s="42">
        <f>G18*0.1</f>
        <v>294.2</v>
      </c>
      <c r="I18" s="47">
        <f t="shared" si="6"/>
        <v>294</v>
      </c>
      <c r="J18" s="41">
        <v>0.505</v>
      </c>
      <c r="K18" s="22">
        <v>0.65</v>
      </c>
      <c r="L18" s="46">
        <v>231880</v>
      </c>
      <c r="M18" s="2">
        <f t="shared" si="1"/>
        <v>150722</v>
      </c>
    </row>
    <row r="19" spans="1:13">
      <c r="A19" s="39">
        <v>17</v>
      </c>
      <c r="B19" s="39">
        <v>710</v>
      </c>
      <c r="C19" s="40" t="s">
        <v>17</v>
      </c>
      <c r="D19" s="40"/>
      <c r="E19" s="40" t="s">
        <v>33</v>
      </c>
      <c r="F19" s="41">
        <v>0.8183</v>
      </c>
      <c r="G19" s="42">
        <v>1608</v>
      </c>
      <c r="H19" s="42">
        <f t="shared" si="4"/>
        <v>64.32</v>
      </c>
      <c r="I19" s="47">
        <f t="shared" si="6"/>
        <v>64</v>
      </c>
      <c r="J19" s="41">
        <v>0.8183</v>
      </c>
      <c r="K19" s="22">
        <f t="shared" si="5"/>
        <v>0.8305745</v>
      </c>
      <c r="L19" s="46">
        <v>110515</v>
      </c>
      <c r="M19" s="2">
        <f t="shared" si="1"/>
        <v>91790.9408675</v>
      </c>
    </row>
    <row r="20" spans="1:13">
      <c r="A20" s="39">
        <v>18</v>
      </c>
      <c r="B20" s="39">
        <v>747</v>
      </c>
      <c r="C20" s="40" t="s">
        <v>22</v>
      </c>
      <c r="D20" s="40"/>
      <c r="E20" s="40" t="s">
        <v>34</v>
      </c>
      <c r="F20" s="41">
        <v>0.7696</v>
      </c>
      <c r="G20" s="42">
        <v>2262</v>
      </c>
      <c r="H20" s="42">
        <f>G20*0.06</f>
        <v>135.72</v>
      </c>
      <c r="I20" s="47">
        <f t="shared" si="6"/>
        <v>136</v>
      </c>
      <c r="J20" s="41">
        <v>0.7696</v>
      </c>
      <c r="K20" s="23">
        <f>J20*1.025</f>
        <v>0.78884</v>
      </c>
      <c r="L20" s="46">
        <v>248930</v>
      </c>
      <c r="M20" s="2">
        <f t="shared" si="1"/>
        <v>196365.9412</v>
      </c>
    </row>
    <row r="21" spans="1:13">
      <c r="A21" s="39">
        <v>19</v>
      </c>
      <c r="B21" s="39">
        <v>748</v>
      </c>
      <c r="C21" s="40" t="s">
        <v>30</v>
      </c>
      <c r="D21" s="40"/>
      <c r="E21" s="40" t="s">
        <v>35</v>
      </c>
      <c r="F21" s="41">
        <v>0.8076</v>
      </c>
      <c r="G21" s="42">
        <v>1976</v>
      </c>
      <c r="H21" s="42">
        <f t="shared" ref="H21:H24" si="7">G21*0.04</f>
        <v>79.04</v>
      </c>
      <c r="I21" s="47">
        <f t="shared" si="6"/>
        <v>79</v>
      </c>
      <c r="J21" s="41">
        <v>0.8076</v>
      </c>
      <c r="K21" s="22">
        <f t="shared" ref="K21:K24" si="8">J21*1.015</f>
        <v>0.819714</v>
      </c>
      <c r="L21" s="46">
        <v>156860</v>
      </c>
      <c r="M21" s="2">
        <f t="shared" si="1"/>
        <v>128580.33804</v>
      </c>
    </row>
    <row r="22" spans="1:13">
      <c r="A22" s="39">
        <v>20</v>
      </c>
      <c r="B22" s="39">
        <v>723</v>
      </c>
      <c r="C22" s="40" t="s">
        <v>22</v>
      </c>
      <c r="D22" s="40"/>
      <c r="E22" s="40" t="s">
        <v>36</v>
      </c>
      <c r="F22" s="41">
        <v>0.8058</v>
      </c>
      <c r="G22" s="42">
        <v>2251</v>
      </c>
      <c r="H22" s="42">
        <f t="shared" si="7"/>
        <v>90.04</v>
      </c>
      <c r="I22" s="47">
        <f t="shared" si="6"/>
        <v>90</v>
      </c>
      <c r="J22" s="41">
        <v>0.8058</v>
      </c>
      <c r="K22" s="22">
        <f t="shared" si="8"/>
        <v>0.817887</v>
      </c>
      <c r="L22" s="46">
        <v>135470</v>
      </c>
      <c r="M22" s="2">
        <f t="shared" si="1"/>
        <v>110799.15189</v>
      </c>
    </row>
    <row r="23" spans="1:13">
      <c r="A23" s="39">
        <v>21</v>
      </c>
      <c r="B23" s="39">
        <v>750</v>
      </c>
      <c r="C23" s="40" t="s">
        <v>15</v>
      </c>
      <c r="D23" s="40"/>
      <c r="E23" s="40" t="s">
        <v>37</v>
      </c>
      <c r="F23" s="41">
        <v>0.6732</v>
      </c>
      <c r="G23" s="42">
        <v>8649</v>
      </c>
      <c r="H23" s="43">
        <f>G23*0.08</f>
        <v>691.92</v>
      </c>
      <c r="I23" s="48">
        <f>ROUND(H23/3*2,0)</f>
        <v>461</v>
      </c>
      <c r="J23" s="41">
        <v>0.6732</v>
      </c>
      <c r="K23" s="23">
        <f>J23*1.035</f>
        <v>0.696762</v>
      </c>
      <c r="L23" s="46">
        <v>748650</v>
      </c>
      <c r="M23" s="2">
        <f t="shared" si="1"/>
        <v>521630.8713</v>
      </c>
    </row>
    <row r="24" spans="1:13">
      <c r="A24" s="39">
        <v>22</v>
      </c>
      <c r="B24" s="39">
        <v>545</v>
      </c>
      <c r="C24" s="40" t="s">
        <v>15</v>
      </c>
      <c r="D24" s="40"/>
      <c r="E24" s="40" t="s">
        <v>38</v>
      </c>
      <c r="F24" s="41">
        <v>0.831</v>
      </c>
      <c r="G24" s="42">
        <v>1566</v>
      </c>
      <c r="H24" s="42">
        <f t="shared" si="7"/>
        <v>62.64</v>
      </c>
      <c r="I24" s="47">
        <f t="shared" ref="I24:I34" si="9">ROUND(H24,0)</f>
        <v>63</v>
      </c>
      <c r="J24" s="41">
        <v>0.831</v>
      </c>
      <c r="K24" s="22">
        <f t="shared" si="8"/>
        <v>0.843465</v>
      </c>
      <c r="L24" s="46">
        <v>106950</v>
      </c>
      <c r="M24" s="2">
        <f t="shared" si="1"/>
        <v>90208.58175</v>
      </c>
    </row>
    <row r="25" spans="1:13">
      <c r="A25" s="39">
        <v>23</v>
      </c>
      <c r="B25" s="39">
        <v>741</v>
      </c>
      <c r="C25" s="40" t="s">
        <v>12</v>
      </c>
      <c r="D25" s="40"/>
      <c r="E25" s="40" t="s">
        <v>39</v>
      </c>
      <c r="F25" s="41">
        <v>0.745</v>
      </c>
      <c r="G25" s="42">
        <v>1253</v>
      </c>
      <c r="H25" s="42">
        <f t="shared" ref="H25:H27" si="10">G25*0.06</f>
        <v>75.18</v>
      </c>
      <c r="I25" s="47">
        <f t="shared" si="9"/>
        <v>75</v>
      </c>
      <c r="J25" s="41">
        <v>0.745</v>
      </c>
      <c r="K25" s="23">
        <f t="shared" ref="K25:K27" si="11">J25*1.025</f>
        <v>0.763625</v>
      </c>
      <c r="L25" s="46">
        <v>106950</v>
      </c>
      <c r="M25" s="2">
        <f t="shared" si="1"/>
        <v>81669.69375</v>
      </c>
    </row>
    <row r="26" spans="1:13">
      <c r="A26" s="39">
        <v>24</v>
      </c>
      <c r="B26" s="39">
        <v>732</v>
      </c>
      <c r="C26" s="40" t="s">
        <v>30</v>
      </c>
      <c r="D26" s="40"/>
      <c r="E26" s="40" t="s">
        <v>40</v>
      </c>
      <c r="F26" s="41">
        <v>0.7002</v>
      </c>
      <c r="G26" s="42">
        <v>1223</v>
      </c>
      <c r="H26" s="42">
        <f t="shared" si="10"/>
        <v>73.38</v>
      </c>
      <c r="I26" s="47">
        <f t="shared" si="9"/>
        <v>73</v>
      </c>
      <c r="J26" s="41">
        <v>0.7002</v>
      </c>
      <c r="K26" s="23">
        <f t="shared" si="11"/>
        <v>0.717705</v>
      </c>
      <c r="L26" s="46">
        <v>135470</v>
      </c>
      <c r="M26" s="2">
        <f t="shared" si="1"/>
        <v>97227.49635</v>
      </c>
    </row>
    <row r="27" spans="1:13">
      <c r="A27" s="39">
        <v>25</v>
      </c>
      <c r="B27" s="39">
        <v>709</v>
      </c>
      <c r="C27" s="40" t="s">
        <v>12</v>
      </c>
      <c r="D27" s="40"/>
      <c r="E27" s="40" t="s">
        <v>41</v>
      </c>
      <c r="F27" s="41">
        <v>0.7808</v>
      </c>
      <c r="G27" s="42">
        <v>4149</v>
      </c>
      <c r="H27" s="42">
        <f t="shared" si="10"/>
        <v>248.94</v>
      </c>
      <c r="I27" s="47">
        <f t="shared" si="9"/>
        <v>249</v>
      </c>
      <c r="J27" s="41">
        <v>0.7808</v>
      </c>
      <c r="K27" s="23">
        <f t="shared" si="11"/>
        <v>0.80032</v>
      </c>
      <c r="L27" s="46">
        <v>289850</v>
      </c>
      <c r="M27" s="2">
        <f t="shared" si="1"/>
        <v>231972.752</v>
      </c>
    </row>
    <row r="28" spans="1:13">
      <c r="A28" s="39">
        <v>26</v>
      </c>
      <c r="B28" s="39">
        <v>514</v>
      </c>
      <c r="C28" s="40" t="s">
        <v>30</v>
      </c>
      <c r="D28" s="40"/>
      <c r="E28" s="40" t="s">
        <v>42</v>
      </c>
      <c r="F28" s="41">
        <v>0.9206</v>
      </c>
      <c r="G28" s="42">
        <v>3741</v>
      </c>
      <c r="H28" s="42">
        <f t="shared" ref="H28:H33" si="12">G28*0.04</f>
        <v>149.64</v>
      </c>
      <c r="I28" s="47">
        <f t="shared" si="9"/>
        <v>150</v>
      </c>
      <c r="J28" s="41">
        <v>0.9206</v>
      </c>
      <c r="K28" s="22">
        <f>J28</f>
        <v>0.9206</v>
      </c>
      <c r="L28" s="46">
        <v>281232</v>
      </c>
      <c r="M28" s="2">
        <f t="shared" si="1"/>
        <v>258902.1792</v>
      </c>
    </row>
    <row r="29" spans="1:13">
      <c r="A29" s="39">
        <v>27</v>
      </c>
      <c r="B29" s="39">
        <v>726</v>
      </c>
      <c r="C29" s="40" t="s">
        <v>12</v>
      </c>
      <c r="D29" s="40"/>
      <c r="E29" s="40" t="s">
        <v>43</v>
      </c>
      <c r="F29" s="41">
        <v>0.7741</v>
      </c>
      <c r="G29" s="42">
        <v>3313</v>
      </c>
      <c r="H29" s="42">
        <f t="shared" ref="H29:H31" si="13">G29*0.06</f>
        <v>198.78</v>
      </c>
      <c r="I29" s="47">
        <f t="shared" si="9"/>
        <v>199</v>
      </c>
      <c r="J29" s="41">
        <v>0.7741</v>
      </c>
      <c r="K29" s="23">
        <f t="shared" ref="K29:K31" si="14">J29*1.025</f>
        <v>0.7934525</v>
      </c>
      <c r="L29" s="46">
        <v>291276</v>
      </c>
      <c r="M29" s="2">
        <f t="shared" si="1"/>
        <v>231113.67039</v>
      </c>
    </row>
    <row r="30" spans="1:13">
      <c r="A30" s="39">
        <v>28</v>
      </c>
      <c r="B30" s="39">
        <v>570</v>
      </c>
      <c r="C30" s="40" t="s">
        <v>12</v>
      </c>
      <c r="D30" s="40"/>
      <c r="E30" s="40" t="s">
        <v>44</v>
      </c>
      <c r="F30" s="41">
        <v>0.7956</v>
      </c>
      <c r="G30" s="42">
        <v>2446</v>
      </c>
      <c r="H30" s="42">
        <f t="shared" si="13"/>
        <v>146.76</v>
      </c>
      <c r="I30" s="47">
        <f t="shared" si="9"/>
        <v>147</v>
      </c>
      <c r="J30" s="41">
        <v>0.7956</v>
      </c>
      <c r="K30" s="23">
        <f t="shared" si="14"/>
        <v>0.81549</v>
      </c>
      <c r="L30" s="46">
        <v>153450</v>
      </c>
      <c r="M30" s="2">
        <f t="shared" si="1"/>
        <v>125136.9405</v>
      </c>
    </row>
    <row r="31" spans="1:13">
      <c r="A31" s="39">
        <v>29</v>
      </c>
      <c r="B31" s="39">
        <v>598</v>
      </c>
      <c r="C31" s="40" t="s">
        <v>15</v>
      </c>
      <c r="D31" s="40"/>
      <c r="E31" s="40" t="s">
        <v>45</v>
      </c>
      <c r="F31" s="41">
        <v>0.7085</v>
      </c>
      <c r="G31" s="42">
        <v>3021</v>
      </c>
      <c r="H31" s="42">
        <f t="shared" si="13"/>
        <v>181.26</v>
      </c>
      <c r="I31" s="47">
        <f t="shared" si="9"/>
        <v>181</v>
      </c>
      <c r="J31" s="41">
        <v>0.7085</v>
      </c>
      <c r="K31" s="23">
        <f t="shared" si="14"/>
        <v>0.7262125</v>
      </c>
      <c r="L31" s="46">
        <v>245520</v>
      </c>
      <c r="M31" s="2">
        <f t="shared" si="1"/>
        <v>178299.693</v>
      </c>
    </row>
    <row r="32" spans="1:13">
      <c r="A32" s="39">
        <v>30</v>
      </c>
      <c r="B32" s="39">
        <v>724</v>
      </c>
      <c r="C32" s="40" t="s">
        <v>15</v>
      </c>
      <c r="D32" s="40"/>
      <c r="E32" s="40" t="s">
        <v>46</v>
      </c>
      <c r="F32" s="41">
        <v>0.8338</v>
      </c>
      <c r="G32" s="42">
        <v>3859</v>
      </c>
      <c r="H32" s="42">
        <f t="shared" si="12"/>
        <v>154.36</v>
      </c>
      <c r="I32" s="47">
        <f t="shared" si="9"/>
        <v>154</v>
      </c>
      <c r="J32" s="41">
        <v>0.8338</v>
      </c>
      <c r="K32" s="22">
        <f>J32*1.015</f>
        <v>0.846307</v>
      </c>
      <c r="L32" s="46">
        <v>301320</v>
      </c>
      <c r="M32" s="2">
        <f t="shared" si="1"/>
        <v>255009.22524</v>
      </c>
    </row>
    <row r="33" spans="1:13">
      <c r="A33" s="39">
        <v>31</v>
      </c>
      <c r="B33" s="39">
        <v>546</v>
      </c>
      <c r="C33" s="40" t="s">
        <v>15</v>
      </c>
      <c r="D33" s="40"/>
      <c r="E33" s="40" t="s">
        <v>47</v>
      </c>
      <c r="F33" s="41">
        <v>0.8004</v>
      </c>
      <c r="G33" s="42">
        <v>4500</v>
      </c>
      <c r="H33" s="42">
        <f t="shared" si="12"/>
        <v>180</v>
      </c>
      <c r="I33" s="47">
        <f t="shared" si="9"/>
        <v>180</v>
      </c>
      <c r="J33" s="41">
        <v>0.8004</v>
      </c>
      <c r="K33" s="22">
        <f>J33*1.015</f>
        <v>0.812406</v>
      </c>
      <c r="L33" s="46">
        <v>319734</v>
      </c>
      <c r="M33" s="2">
        <f t="shared" si="1"/>
        <v>259753.820004</v>
      </c>
    </row>
    <row r="34" spans="1:13">
      <c r="A34" s="39">
        <v>32</v>
      </c>
      <c r="B34" s="39">
        <v>584</v>
      </c>
      <c r="C34" s="40" t="s">
        <v>15</v>
      </c>
      <c r="D34" s="40"/>
      <c r="E34" s="40" t="s">
        <v>48</v>
      </c>
      <c r="F34" s="41">
        <v>0.747</v>
      </c>
      <c r="G34" s="42">
        <v>2642</v>
      </c>
      <c r="H34" s="42">
        <f>G34*0.06</f>
        <v>158.52</v>
      </c>
      <c r="I34" s="47">
        <f t="shared" si="9"/>
        <v>159</v>
      </c>
      <c r="J34" s="41">
        <v>0.747</v>
      </c>
      <c r="K34" s="23">
        <f>J34*1.025</f>
        <v>0.765675</v>
      </c>
      <c r="L34" s="46">
        <v>180730</v>
      </c>
      <c r="M34" s="2">
        <f t="shared" si="1"/>
        <v>138380.44275</v>
      </c>
    </row>
    <row r="35" spans="1:13">
      <c r="A35" s="39">
        <v>33</v>
      </c>
      <c r="B35" s="39">
        <v>341</v>
      </c>
      <c r="C35" s="40" t="s">
        <v>30</v>
      </c>
      <c r="D35" s="40"/>
      <c r="E35" s="40" t="s">
        <v>49</v>
      </c>
      <c r="F35" s="41">
        <v>0.6766</v>
      </c>
      <c r="G35" s="42">
        <v>6222</v>
      </c>
      <c r="H35" s="43">
        <f t="shared" ref="H35:H40" si="15">G35*0.08</f>
        <v>497.76</v>
      </c>
      <c r="I35" s="48">
        <f>ROUND(H35/4*3,0)</f>
        <v>373</v>
      </c>
      <c r="J35" s="41">
        <v>0.6766</v>
      </c>
      <c r="K35" s="23">
        <v>0.73</v>
      </c>
      <c r="L35" s="46">
        <v>651000</v>
      </c>
      <c r="M35" s="2">
        <f t="shared" si="1"/>
        <v>475230</v>
      </c>
    </row>
    <row r="36" spans="1:13">
      <c r="A36" s="39">
        <v>34</v>
      </c>
      <c r="B36" s="39">
        <v>742</v>
      </c>
      <c r="C36" s="40" t="s">
        <v>22</v>
      </c>
      <c r="D36" s="40"/>
      <c r="E36" s="40" t="s">
        <v>50</v>
      </c>
      <c r="F36" s="41">
        <v>0.6089</v>
      </c>
      <c r="G36" s="42">
        <v>2067</v>
      </c>
      <c r="H36" s="42">
        <f t="shared" si="15"/>
        <v>165.36</v>
      </c>
      <c r="I36" s="47">
        <f t="shared" ref="I36:I51" si="16">ROUND(H36,0)</f>
        <v>165</v>
      </c>
      <c r="J36" s="41">
        <v>0.6089</v>
      </c>
      <c r="K36" s="23">
        <f>J36*1.035</f>
        <v>0.6302115</v>
      </c>
      <c r="L36" s="46">
        <v>287928</v>
      </c>
      <c r="M36" s="2">
        <f t="shared" si="1"/>
        <v>181455.536772</v>
      </c>
    </row>
    <row r="37" spans="1:13">
      <c r="A37" s="39">
        <v>35</v>
      </c>
      <c r="B37" s="39">
        <v>712</v>
      </c>
      <c r="C37" s="40" t="s">
        <v>15</v>
      </c>
      <c r="D37" s="40"/>
      <c r="E37" s="40" t="s">
        <v>51</v>
      </c>
      <c r="F37" s="41">
        <v>0.7192</v>
      </c>
      <c r="G37" s="42">
        <v>4925</v>
      </c>
      <c r="H37" s="42">
        <f>G37*0.06</f>
        <v>295.5</v>
      </c>
      <c r="I37" s="47">
        <f t="shared" si="16"/>
        <v>296</v>
      </c>
      <c r="J37" s="41">
        <v>0.7192</v>
      </c>
      <c r="K37" s="23">
        <f>J37*1.025</f>
        <v>0.73718</v>
      </c>
      <c r="L37" s="46">
        <v>418500</v>
      </c>
      <c r="M37" s="2">
        <f t="shared" si="1"/>
        <v>308509.83</v>
      </c>
    </row>
    <row r="38" spans="1:13">
      <c r="A38" s="39">
        <v>36</v>
      </c>
      <c r="B38" s="39">
        <v>513</v>
      </c>
      <c r="C38" s="40" t="s">
        <v>12</v>
      </c>
      <c r="D38" s="40"/>
      <c r="E38" s="40" t="s">
        <v>52</v>
      </c>
      <c r="F38" s="41">
        <v>0.8663</v>
      </c>
      <c r="G38" s="42">
        <v>3557</v>
      </c>
      <c r="H38" s="42">
        <f t="shared" ref="H38:H41" si="17">G38*0.04</f>
        <v>142.28</v>
      </c>
      <c r="I38" s="47">
        <f t="shared" si="16"/>
        <v>142</v>
      </c>
      <c r="J38" s="41">
        <v>0.8663</v>
      </c>
      <c r="K38" s="22">
        <f t="shared" ref="K38:K43" si="18">J38*1.015</f>
        <v>0.8792945</v>
      </c>
      <c r="L38" s="46">
        <v>267840</v>
      </c>
      <c r="M38" s="2">
        <f t="shared" si="1"/>
        <v>235510.23888</v>
      </c>
    </row>
    <row r="39" spans="1:13">
      <c r="A39" s="39">
        <v>37</v>
      </c>
      <c r="B39" s="39">
        <v>746</v>
      </c>
      <c r="C39" s="40" t="s">
        <v>30</v>
      </c>
      <c r="D39" s="40"/>
      <c r="E39" s="40" t="s">
        <v>53</v>
      </c>
      <c r="F39" s="41">
        <v>0.819</v>
      </c>
      <c r="G39" s="42">
        <v>3231</v>
      </c>
      <c r="H39" s="42">
        <f t="shared" si="17"/>
        <v>129.24</v>
      </c>
      <c r="I39" s="47">
        <f t="shared" si="16"/>
        <v>129</v>
      </c>
      <c r="J39" s="41">
        <v>0.819</v>
      </c>
      <c r="K39" s="22">
        <f t="shared" si="18"/>
        <v>0.831285</v>
      </c>
      <c r="L39" s="46">
        <v>231880</v>
      </c>
      <c r="M39" s="2">
        <f t="shared" si="1"/>
        <v>192758.3658</v>
      </c>
    </row>
    <row r="40" spans="1:13">
      <c r="A40" s="39">
        <v>38</v>
      </c>
      <c r="B40" s="39">
        <v>307</v>
      </c>
      <c r="C40" s="40" t="s">
        <v>54</v>
      </c>
      <c r="D40" s="40"/>
      <c r="E40" s="40" t="s">
        <v>55</v>
      </c>
      <c r="F40" s="41">
        <v>0.6143</v>
      </c>
      <c r="G40" s="42">
        <v>13210</v>
      </c>
      <c r="H40" s="42">
        <f t="shared" si="15"/>
        <v>1056.8</v>
      </c>
      <c r="I40" s="47">
        <f t="shared" si="16"/>
        <v>1057</v>
      </c>
      <c r="J40" s="41">
        <v>0.6143</v>
      </c>
      <c r="K40" s="23">
        <f>J40*1.035</f>
        <v>0.6358005</v>
      </c>
      <c r="L40" s="46">
        <v>2108000</v>
      </c>
      <c r="M40" s="2">
        <f t="shared" si="1"/>
        <v>1340267.454</v>
      </c>
    </row>
    <row r="41" spans="1:13">
      <c r="A41" s="39">
        <v>39</v>
      </c>
      <c r="B41" s="39">
        <v>721</v>
      </c>
      <c r="C41" s="40" t="s">
        <v>30</v>
      </c>
      <c r="D41" s="40"/>
      <c r="E41" s="40" t="s">
        <v>56</v>
      </c>
      <c r="F41" s="41">
        <v>0.9006</v>
      </c>
      <c r="G41" s="42">
        <v>2421</v>
      </c>
      <c r="H41" s="42">
        <f t="shared" si="17"/>
        <v>96.84</v>
      </c>
      <c r="I41" s="47">
        <f t="shared" si="16"/>
        <v>97</v>
      </c>
      <c r="J41" s="41">
        <v>0.9006</v>
      </c>
      <c r="K41" s="22">
        <f>J41</f>
        <v>0.9006</v>
      </c>
      <c r="L41" s="46">
        <v>177320</v>
      </c>
      <c r="M41" s="2">
        <f t="shared" si="1"/>
        <v>159694.392</v>
      </c>
    </row>
    <row r="42" spans="1:13">
      <c r="A42" s="39">
        <v>40</v>
      </c>
      <c r="B42" s="39">
        <v>371</v>
      </c>
      <c r="C42" s="40" t="s">
        <v>30</v>
      </c>
      <c r="D42" s="40"/>
      <c r="E42" s="40" t="s">
        <v>57</v>
      </c>
      <c r="F42" s="41">
        <v>0.7966</v>
      </c>
      <c r="G42" s="42">
        <v>1652</v>
      </c>
      <c r="H42" s="42">
        <f t="shared" ref="H42:H47" si="19">G42*0.06</f>
        <v>99.12</v>
      </c>
      <c r="I42" s="47">
        <f t="shared" si="16"/>
        <v>99</v>
      </c>
      <c r="J42" s="41">
        <v>0.7966</v>
      </c>
      <c r="K42" s="23">
        <f t="shared" ref="K42:K47" si="20">J42*1.025</f>
        <v>0.816515</v>
      </c>
      <c r="L42" s="46">
        <v>135470</v>
      </c>
      <c r="M42" s="2">
        <f t="shared" si="1"/>
        <v>110613.28705</v>
      </c>
    </row>
    <row r="43" spans="1:13">
      <c r="A43" s="39">
        <v>41</v>
      </c>
      <c r="B43" s="39">
        <v>343</v>
      </c>
      <c r="C43" s="40" t="s">
        <v>12</v>
      </c>
      <c r="D43" s="40"/>
      <c r="E43" s="40" t="s">
        <v>58</v>
      </c>
      <c r="F43" s="41">
        <v>0.8621</v>
      </c>
      <c r="G43" s="42">
        <v>4448</v>
      </c>
      <c r="H43" s="42">
        <f t="shared" ref="H43:H48" si="21">G43*0.04</f>
        <v>177.92</v>
      </c>
      <c r="I43" s="47">
        <f t="shared" si="16"/>
        <v>178</v>
      </c>
      <c r="J43" s="41">
        <v>0.8621</v>
      </c>
      <c r="K43" s="22">
        <f t="shared" si="18"/>
        <v>0.8750315</v>
      </c>
      <c r="L43" s="46">
        <v>651000</v>
      </c>
      <c r="M43" s="2">
        <f t="shared" si="1"/>
        <v>569645.5065</v>
      </c>
    </row>
    <row r="44" spans="1:13">
      <c r="A44" s="39">
        <v>42</v>
      </c>
      <c r="B44" s="39">
        <v>718</v>
      </c>
      <c r="C44" s="40" t="s">
        <v>22</v>
      </c>
      <c r="D44" s="40"/>
      <c r="E44" s="40" t="s">
        <v>59</v>
      </c>
      <c r="F44" s="41">
        <v>0.7063</v>
      </c>
      <c r="G44" s="42">
        <v>1256</v>
      </c>
      <c r="H44" s="42">
        <f t="shared" si="19"/>
        <v>75.36</v>
      </c>
      <c r="I44" s="47">
        <f t="shared" si="16"/>
        <v>75</v>
      </c>
      <c r="J44" s="41">
        <v>0.7063</v>
      </c>
      <c r="K44" s="23">
        <f t="shared" si="20"/>
        <v>0.7239575</v>
      </c>
      <c r="L44" s="46">
        <v>106950</v>
      </c>
      <c r="M44" s="2">
        <f t="shared" si="1"/>
        <v>77427.254625</v>
      </c>
    </row>
    <row r="45" spans="1:13">
      <c r="A45" s="39">
        <v>43</v>
      </c>
      <c r="B45" s="39">
        <v>571</v>
      </c>
      <c r="C45" s="40" t="s">
        <v>15</v>
      </c>
      <c r="D45" s="40"/>
      <c r="E45" s="40" t="s">
        <v>60</v>
      </c>
      <c r="F45" s="41">
        <v>0.8139</v>
      </c>
      <c r="G45" s="42">
        <v>2055</v>
      </c>
      <c r="H45" s="42">
        <f t="shared" si="21"/>
        <v>82.2</v>
      </c>
      <c r="I45" s="47">
        <f t="shared" si="16"/>
        <v>82</v>
      </c>
      <c r="J45" s="41">
        <v>0.8139</v>
      </c>
      <c r="K45" s="22">
        <f>J45*1.015</f>
        <v>0.8261085</v>
      </c>
      <c r="L45" s="46">
        <v>552420</v>
      </c>
      <c r="M45" s="2">
        <f t="shared" si="1"/>
        <v>456358.85757</v>
      </c>
    </row>
    <row r="46" spans="1:13">
      <c r="A46" s="39">
        <v>44</v>
      </c>
      <c r="B46" s="39">
        <v>355</v>
      </c>
      <c r="C46" s="40" t="s">
        <v>22</v>
      </c>
      <c r="D46" s="40"/>
      <c r="E46" s="40" t="s">
        <v>61</v>
      </c>
      <c r="F46" s="41">
        <v>0.6311</v>
      </c>
      <c r="G46" s="42">
        <v>2737</v>
      </c>
      <c r="H46" s="42">
        <f>G46*0.08</f>
        <v>218.96</v>
      </c>
      <c r="I46" s="47">
        <f t="shared" si="16"/>
        <v>219</v>
      </c>
      <c r="J46" s="41">
        <v>0.6311</v>
      </c>
      <c r="K46" s="22">
        <f>J46*1.12</f>
        <v>0.706832</v>
      </c>
      <c r="L46" s="46">
        <v>267840</v>
      </c>
      <c r="M46" s="2">
        <f t="shared" si="1"/>
        <v>189317.88288</v>
      </c>
    </row>
    <row r="47" spans="1:13">
      <c r="A47" s="39">
        <v>45</v>
      </c>
      <c r="B47" s="39">
        <v>515</v>
      </c>
      <c r="C47" s="40" t="s">
        <v>22</v>
      </c>
      <c r="D47" s="40"/>
      <c r="E47" s="40" t="s">
        <v>62</v>
      </c>
      <c r="F47" s="41">
        <v>0.7698</v>
      </c>
      <c r="G47" s="42">
        <v>3364</v>
      </c>
      <c r="H47" s="42">
        <f t="shared" si="19"/>
        <v>201.84</v>
      </c>
      <c r="I47" s="47">
        <f t="shared" si="16"/>
        <v>202</v>
      </c>
      <c r="J47" s="41">
        <v>0.7698</v>
      </c>
      <c r="K47" s="23">
        <f t="shared" si="20"/>
        <v>0.789045</v>
      </c>
      <c r="L47" s="46">
        <v>238700</v>
      </c>
      <c r="M47" s="2">
        <f t="shared" si="1"/>
        <v>188345.0415</v>
      </c>
    </row>
    <row r="48" spans="1:13">
      <c r="A48" s="39">
        <v>46</v>
      </c>
      <c r="B48" s="39">
        <v>56</v>
      </c>
      <c r="C48" s="40" t="s">
        <v>17</v>
      </c>
      <c r="D48" s="40"/>
      <c r="E48" s="40" t="s">
        <v>63</v>
      </c>
      <c r="F48" s="41">
        <v>0.9039</v>
      </c>
      <c r="G48" s="42">
        <v>1304</v>
      </c>
      <c r="H48" s="42">
        <f t="shared" si="21"/>
        <v>52.16</v>
      </c>
      <c r="I48" s="47">
        <f t="shared" si="16"/>
        <v>52</v>
      </c>
      <c r="J48" s="41">
        <v>0.9039</v>
      </c>
      <c r="K48" s="22">
        <f>J48</f>
        <v>0.9039</v>
      </c>
      <c r="L48" s="46">
        <v>135470</v>
      </c>
      <c r="M48" s="2">
        <f t="shared" si="1"/>
        <v>122451.333</v>
      </c>
    </row>
    <row r="49" spans="1:13">
      <c r="A49" s="39">
        <v>47</v>
      </c>
      <c r="B49" s="39">
        <v>730</v>
      </c>
      <c r="C49" s="40" t="s">
        <v>12</v>
      </c>
      <c r="D49" s="40"/>
      <c r="E49" s="40" t="s">
        <v>64</v>
      </c>
      <c r="F49" s="41">
        <v>0.742</v>
      </c>
      <c r="G49" s="42">
        <v>4792</v>
      </c>
      <c r="H49" s="42">
        <f t="shared" ref="H49:H53" si="22">G49*0.06</f>
        <v>287.52</v>
      </c>
      <c r="I49" s="47">
        <f t="shared" si="16"/>
        <v>288</v>
      </c>
      <c r="J49" s="41">
        <v>0.742</v>
      </c>
      <c r="K49" s="23">
        <f t="shared" ref="K49:K53" si="23">J49*1.025</f>
        <v>0.76055</v>
      </c>
      <c r="L49" s="46">
        <v>341000</v>
      </c>
      <c r="M49" s="2">
        <f t="shared" si="1"/>
        <v>259347.55</v>
      </c>
    </row>
    <row r="50" spans="1:13">
      <c r="A50" s="39">
        <v>48</v>
      </c>
      <c r="B50" s="39">
        <v>377</v>
      </c>
      <c r="C50" s="40" t="s">
        <v>15</v>
      </c>
      <c r="D50" s="40"/>
      <c r="E50" s="40" t="s">
        <v>65</v>
      </c>
      <c r="F50" s="41">
        <v>0.7916</v>
      </c>
      <c r="G50" s="42">
        <v>3905</v>
      </c>
      <c r="H50" s="42">
        <f t="shared" si="22"/>
        <v>234.3</v>
      </c>
      <c r="I50" s="47">
        <f t="shared" si="16"/>
        <v>234</v>
      </c>
      <c r="J50" s="41">
        <v>0.7916</v>
      </c>
      <c r="K50" s="23">
        <f t="shared" si="23"/>
        <v>0.81139</v>
      </c>
      <c r="L50" s="46">
        <v>267840</v>
      </c>
      <c r="M50" s="2">
        <f t="shared" si="1"/>
        <v>217322.6976</v>
      </c>
    </row>
    <row r="51" spans="1:13">
      <c r="A51" s="39">
        <v>49</v>
      </c>
      <c r="B51" s="39">
        <v>704</v>
      </c>
      <c r="C51" s="40" t="s">
        <v>17</v>
      </c>
      <c r="D51" s="40"/>
      <c r="E51" s="40" t="s">
        <v>66</v>
      </c>
      <c r="F51" s="41">
        <v>0.8879</v>
      </c>
      <c r="G51" s="42">
        <v>1497</v>
      </c>
      <c r="H51" s="42">
        <f t="shared" ref="H51:H55" si="24">G51*0.04</f>
        <v>59.88</v>
      </c>
      <c r="I51" s="47">
        <f t="shared" si="16"/>
        <v>60</v>
      </c>
      <c r="J51" s="41">
        <v>0.8879</v>
      </c>
      <c r="K51" s="22">
        <f t="shared" ref="K51:K55" si="25">J51*1.015</f>
        <v>0.9012185</v>
      </c>
      <c r="L51" s="46">
        <v>187550</v>
      </c>
      <c r="M51" s="2">
        <f t="shared" si="1"/>
        <v>169023.529675</v>
      </c>
    </row>
    <row r="52" spans="1:13">
      <c r="A52" s="39">
        <v>50</v>
      </c>
      <c r="B52" s="39">
        <v>337</v>
      </c>
      <c r="C52" s="40" t="s">
        <v>22</v>
      </c>
      <c r="D52" s="40"/>
      <c r="E52" s="40" t="s">
        <v>67</v>
      </c>
      <c r="F52" s="41">
        <v>0.6707</v>
      </c>
      <c r="G52" s="42">
        <v>7324</v>
      </c>
      <c r="H52" s="43">
        <f>G52*0.08</f>
        <v>585.92</v>
      </c>
      <c r="I52" s="48">
        <f>ROUND(H52/4*3,0)</f>
        <v>439</v>
      </c>
      <c r="J52" s="41">
        <v>0.6707</v>
      </c>
      <c r="K52" s="23">
        <f>J52*1.035</f>
        <v>0.6941745</v>
      </c>
      <c r="L52" s="46">
        <v>943950</v>
      </c>
      <c r="M52" s="2">
        <f t="shared" si="1"/>
        <v>655266.019275</v>
      </c>
    </row>
    <row r="53" spans="1:13">
      <c r="A53" s="39">
        <v>51</v>
      </c>
      <c r="B53" s="39">
        <v>581</v>
      </c>
      <c r="C53" s="40" t="s">
        <v>12</v>
      </c>
      <c r="D53" s="40"/>
      <c r="E53" s="40" t="s">
        <v>68</v>
      </c>
      <c r="F53" s="44">
        <v>0.75</v>
      </c>
      <c r="G53" s="42">
        <v>5261</v>
      </c>
      <c r="H53" s="42">
        <f t="shared" si="22"/>
        <v>315.66</v>
      </c>
      <c r="I53" s="47">
        <f t="shared" ref="I53:I76" si="26">ROUND(H53,0)</f>
        <v>316</v>
      </c>
      <c r="J53" s="44">
        <v>0.75</v>
      </c>
      <c r="K53" s="23">
        <f t="shared" si="23"/>
        <v>0.76875</v>
      </c>
      <c r="L53" s="46">
        <v>351540</v>
      </c>
      <c r="M53" s="2">
        <f t="shared" si="1"/>
        <v>270246.375</v>
      </c>
    </row>
    <row r="54" spans="1:13">
      <c r="A54" s="39">
        <v>52</v>
      </c>
      <c r="B54" s="39">
        <v>587</v>
      </c>
      <c r="C54" s="40" t="s">
        <v>17</v>
      </c>
      <c r="D54" s="40"/>
      <c r="E54" s="40" t="s">
        <v>69</v>
      </c>
      <c r="F54" s="44">
        <v>0.89</v>
      </c>
      <c r="G54" s="42">
        <v>1766</v>
      </c>
      <c r="H54" s="42">
        <f t="shared" si="24"/>
        <v>70.64</v>
      </c>
      <c r="I54" s="47">
        <f t="shared" si="26"/>
        <v>71</v>
      </c>
      <c r="J54" s="44">
        <v>0.89</v>
      </c>
      <c r="K54" s="22">
        <f t="shared" si="25"/>
        <v>0.90335</v>
      </c>
      <c r="L54" s="46">
        <v>170500</v>
      </c>
      <c r="M54" s="2">
        <f t="shared" si="1"/>
        <v>154021.175</v>
      </c>
    </row>
    <row r="55" spans="1:13">
      <c r="A55" s="39">
        <v>53</v>
      </c>
      <c r="B55" s="39">
        <v>706</v>
      </c>
      <c r="C55" s="40" t="s">
        <v>17</v>
      </c>
      <c r="D55" s="40"/>
      <c r="E55" s="40" t="s">
        <v>70</v>
      </c>
      <c r="F55" s="41">
        <v>0.8487</v>
      </c>
      <c r="G55" s="42">
        <v>1504</v>
      </c>
      <c r="H55" s="42">
        <f t="shared" si="24"/>
        <v>60.16</v>
      </c>
      <c r="I55" s="47">
        <f t="shared" si="26"/>
        <v>60</v>
      </c>
      <c r="J55" s="41">
        <v>0.8487</v>
      </c>
      <c r="K55" s="22">
        <f t="shared" si="25"/>
        <v>0.8614305</v>
      </c>
      <c r="L55" s="46">
        <v>106950</v>
      </c>
      <c r="M55" s="2">
        <f t="shared" si="1"/>
        <v>92129.991975</v>
      </c>
    </row>
    <row r="56" spans="1:13">
      <c r="A56" s="39">
        <v>54</v>
      </c>
      <c r="B56" s="39">
        <v>308</v>
      </c>
      <c r="C56" s="40" t="s">
        <v>22</v>
      </c>
      <c r="D56" s="40"/>
      <c r="E56" s="40" t="s">
        <v>71</v>
      </c>
      <c r="F56" s="41">
        <v>0.6561</v>
      </c>
      <c r="G56" s="42">
        <v>3020</v>
      </c>
      <c r="H56" s="42">
        <f>G56*0.08</f>
        <v>241.6</v>
      </c>
      <c r="I56" s="47">
        <f t="shared" si="26"/>
        <v>242</v>
      </c>
      <c r="J56" s="41">
        <v>0.6561</v>
      </c>
      <c r="K56" s="23">
        <f>J56*1.035</f>
        <v>0.6790635</v>
      </c>
      <c r="L56" s="46">
        <v>265980</v>
      </c>
      <c r="M56" s="2">
        <f t="shared" si="1"/>
        <v>180617.30973</v>
      </c>
    </row>
    <row r="57" spans="1:13">
      <c r="A57" s="39">
        <v>55</v>
      </c>
      <c r="B57" s="39">
        <v>539</v>
      </c>
      <c r="C57" s="40" t="s">
        <v>30</v>
      </c>
      <c r="D57" s="40"/>
      <c r="E57" s="40" t="s">
        <v>72</v>
      </c>
      <c r="F57" s="41">
        <v>0.8646</v>
      </c>
      <c r="G57" s="42">
        <v>1743</v>
      </c>
      <c r="H57" s="42">
        <f t="shared" ref="H57:H59" si="27">G57*0.04</f>
        <v>69.72</v>
      </c>
      <c r="I57" s="47">
        <f t="shared" si="26"/>
        <v>70</v>
      </c>
      <c r="J57" s="41">
        <v>0.8646</v>
      </c>
      <c r="K57" s="22">
        <f t="shared" ref="K57:K59" si="28">J57*1.015</f>
        <v>0.877569</v>
      </c>
      <c r="L57" s="46">
        <v>143220</v>
      </c>
      <c r="M57" s="2">
        <f t="shared" si="1"/>
        <v>125685.43218</v>
      </c>
    </row>
    <row r="58" spans="1:13">
      <c r="A58" s="39">
        <v>56</v>
      </c>
      <c r="B58" s="39">
        <v>594</v>
      </c>
      <c r="C58" s="40" t="s">
        <v>30</v>
      </c>
      <c r="D58" s="40"/>
      <c r="E58" s="40" t="s">
        <v>73</v>
      </c>
      <c r="F58" s="41">
        <v>0.8411</v>
      </c>
      <c r="G58" s="42">
        <v>1613</v>
      </c>
      <c r="H58" s="42">
        <f t="shared" si="27"/>
        <v>64.52</v>
      </c>
      <c r="I58" s="47">
        <f t="shared" si="26"/>
        <v>65</v>
      </c>
      <c r="J58" s="41">
        <v>0.8411</v>
      </c>
      <c r="K58" s="22">
        <f t="shared" si="28"/>
        <v>0.8537165</v>
      </c>
      <c r="L58" s="46">
        <v>128340</v>
      </c>
      <c r="M58" s="2">
        <f t="shared" si="1"/>
        <v>109565.97561</v>
      </c>
    </row>
    <row r="59" spans="1:13">
      <c r="A59" s="39">
        <v>57</v>
      </c>
      <c r="B59" s="39">
        <v>329</v>
      </c>
      <c r="C59" s="40" t="s">
        <v>17</v>
      </c>
      <c r="D59" s="40"/>
      <c r="E59" s="40" t="s">
        <v>74</v>
      </c>
      <c r="F59" s="41">
        <v>0.8147</v>
      </c>
      <c r="G59" s="42">
        <v>1957</v>
      </c>
      <c r="H59" s="42">
        <f t="shared" si="27"/>
        <v>78.28</v>
      </c>
      <c r="I59" s="47">
        <f t="shared" si="26"/>
        <v>78</v>
      </c>
      <c r="J59" s="41">
        <v>0.8147</v>
      </c>
      <c r="K59" s="22">
        <f t="shared" si="28"/>
        <v>0.8269205</v>
      </c>
      <c r="L59" s="46">
        <v>225060</v>
      </c>
      <c r="M59" s="2">
        <f t="shared" si="1"/>
        <v>186106.72773</v>
      </c>
    </row>
    <row r="60" spans="1:13">
      <c r="A60" s="39">
        <v>58</v>
      </c>
      <c r="B60" s="39">
        <v>745</v>
      </c>
      <c r="C60" s="40" t="s">
        <v>12</v>
      </c>
      <c r="D60" s="40"/>
      <c r="E60" s="40" t="s">
        <v>75</v>
      </c>
      <c r="F60" s="41">
        <v>0.6572</v>
      </c>
      <c r="G60" s="42">
        <v>2401</v>
      </c>
      <c r="H60" s="42">
        <f>G60*0.08</f>
        <v>192.08</v>
      </c>
      <c r="I60" s="47">
        <f t="shared" si="26"/>
        <v>192</v>
      </c>
      <c r="J60" s="41">
        <v>0.6572</v>
      </c>
      <c r="K60" s="23">
        <f>J60*1.035</f>
        <v>0.680202</v>
      </c>
      <c r="L60" s="46">
        <v>173910</v>
      </c>
      <c r="M60" s="2">
        <f t="shared" si="1"/>
        <v>118293.92982</v>
      </c>
    </row>
    <row r="61" spans="1:13">
      <c r="A61" s="39">
        <v>59</v>
      </c>
      <c r="B61" s="39">
        <v>740</v>
      </c>
      <c r="C61" s="40" t="s">
        <v>15</v>
      </c>
      <c r="D61" s="40"/>
      <c r="E61" s="40" t="s">
        <v>76</v>
      </c>
      <c r="F61" s="41">
        <v>0.7663</v>
      </c>
      <c r="G61" s="42">
        <v>1786</v>
      </c>
      <c r="H61" s="42">
        <f t="shared" ref="H61:H66" si="29">G61*0.06</f>
        <v>107.16</v>
      </c>
      <c r="I61" s="47">
        <f t="shared" si="26"/>
        <v>107</v>
      </c>
      <c r="J61" s="41">
        <v>0.7663</v>
      </c>
      <c r="K61" s="23">
        <f t="shared" ref="K61:K66" si="30">J61*1.025</f>
        <v>0.7854575</v>
      </c>
      <c r="L61" s="46">
        <v>128340</v>
      </c>
      <c r="M61" s="2">
        <f t="shared" si="1"/>
        <v>100805.61555</v>
      </c>
    </row>
    <row r="62" spans="1:13">
      <c r="A62" s="39">
        <v>60</v>
      </c>
      <c r="B62" s="39">
        <v>367</v>
      </c>
      <c r="C62" s="40" t="s">
        <v>17</v>
      </c>
      <c r="D62" s="40"/>
      <c r="E62" s="40" t="s">
        <v>77</v>
      </c>
      <c r="F62" s="41">
        <v>0.8576</v>
      </c>
      <c r="G62" s="42">
        <v>2551</v>
      </c>
      <c r="H62" s="42">
        <f t="shared" ref="H62:H65" si="31">G62*0.04</f>
        <v>102.04</v>
      </c>
      <c r="I62" s="47">
        <f t="shared" si="26"/>
        <v>102</v>
      </c>
      <c r="J62" s="41">
        <v>0.8576</v>
      </c>
      <c r="K62" s="22">
        <f t="shared" ref="K62:K68" si="32">J62*1.015</f>
        <v>0.870464</v>
      </c>
      <c r="L62" s="46">
        <v>204600</v>
      </c>
      <c r="M62" s="2">
        <f t="shared" si="1"/>
        <v>178096.9344</v>
      </c>
    </row>
    <row r="63" spans="1:13">
      <c r="A63" s="39">
        <v>61</v>
      </c>
      <c r="B63" s="39">
        <v>591</v>
      </c>
      <c r="C63" s="40" t="s">
        <v>30</v>
      </c>
      <c r="D63" s="40"/>
      <c r="E63" s="40" t="s">
        <v>78</v>
      </c>
      <c r="F63" s="41">
        <v>0.7257</v>
      </c>
      <c r="G63" s="42">
        <v>1510</v>
      </c>
      <c r="H63" s="42">
        <f t="shared" si="29"/>
        <v>90.6</v>
      </c>
      <c r="I63" s="47">
        <f t="shared" si="26"/>
        <v>91</v>
      </c>
      <c r="J63" s="41">
        <v>0.7257</v>
      </c>
      <c r="K63" s="23">
        <f t="shared" si="30"/>
        <v>0.7438425</v>
      </c>
      <c r="L63" s="46">
        <v>160270</v>
      </c>
      <c r="M63" s="2">
        <f t="shared" si="1"/>
        <v>119215.637475</v>
      </c>
    </row>
    <row r="64" spans="1:13">
      <c r="A64" s="39">
        <v>62</v>
      </c>
      <c r="B64" s="39">
        <v>753</v>
      </c>
      <c r="C64" s="40" t="s">
        <v>15</v>
      </c>
      <c r="D64" s="40"/>
      <c r="E64" s="40" t="s">
        <v>79</v>
      </c>
      <c r="F64" s="41">
        <v>0.8963</v>
      </c>
      <c r="G64" s="42">
        <v>1609</v>
      </c>
      <c r="H64" s="42">
        <f t="shared" si="31"/>
        <v>64.36</v>
      </c>
      <c r="I64" s="47">
        <f t="shared" si="26"/>
        <v>64</v>
      </c>
      <c r="J64" s="41">
        <v>0.8963</v>
      </c>
      <c r="K64" s="22">
        <f t="shared" si="32"/>
        <v>0.9097445</v>
      </c>
      <c r="L64" s="46">
        <v>99820</v>
      </c>
      <c r="M64" s="2">
        <f t="shared" si="1"/>
        <v>90810.69599</v>
      </c>
    </row>
    <row r="65" spans="1:13">
      <c r="A65" s="39">
        <v>63</v>
      </c>
      <c r="B65" s="39">
        <v>713</v>
      </c>
      <c r="C65" s="40" t="s">
        <v>17</v>
      </c>
      <c r="D65" s="40"/>
      <c r="E65" s="40" t="s">
        <v>80</v>
      </c>
      <c r="F65" s="41">
        <v>0.9045</v>
      </c>
      <c r="G65" s="42">
        <v>912</v>
      </c>
      <c r="H65" s="42">
        <f t="shared" si="31"/>
        <v>36.48</v>
      </c>
      <c r="I65" s="47">
        <f t="shared" si="26"/>
        <v>36</v>
      </c>
      <c r="J65" s="41">
        <v>0.9045</v>
      </c>
      <c r="K65" s="22">
        <f>J65</f>
        <v>0.9045</v>
      </c>
      <c r="L65" s="46">
        <v>106950</v>
      </c>
      <c r="M65" s="2">
        <f t="shared" si="1"/>
        <v>96736.275</v>
      </c>
    </row>
    <row r="66" spans="1:13">
      <c r="A66" s="39">
        <v>64</v>
      </c>
      <c r="B66" s="39">
        <v>752</v>
      </c>
      <c r="C66" s="40" t="s">
        <v>12</v>
      </c>
      <c r="D66" s="40"/>
      <c r="E66" s="40" t="s">
        <v>81</v>
      </c>
      <c r="F66" s="41">
        <v>0.7349</v>
      </c>
      <c r="G66" s="42">
        <v>1915</v>
      </c>
      <c r="H66" s="42">
        <f t="shared" si="29"/>
        <v>114.9</v>
      </c>
      <c r="I66" s="47">
        <f t="shared" si="26"/>
        <v>115</v>
      </c>
      <c r="J66" s="41">
        <v>0.7349</v>
      </c>
      <c r="K66" s="23">
        <f t="shared" si="30"/>
        <v>0.7532725</v>
      </c>
      <c r="L66" s="46">
        <v>128340</v>
      </c>
      <c r="M66" s="2">
        <f t="shared" si="1"/>
        <v>96674.99265</v>
      </c>
    </row>
    <row r="67" spans="1:13">
      <c r="A67" s="39">
        <v>65</v>
      </c>
      <c r="B67" s="39">
        <v>707</v>
      </c>
      <c r="C67" s="40" t="s">
        <v>15</v>
      </c>
      <c r="D67" s="40"/>
      <c r="E67" s="40" t="s">
        <v>82</v>
      </c>
      <c r="F67" s="41">
        <v>0.8003</v>
      </c>
      <c r="G67" s="42">
        <v>4337</v>
      </c>
      <c r="H67" s="42">
        <f>G67*0.04</f>
        <v>173.48</v>
      </c>
      <c r="I67" s="47">
        <f t="shared" si="26"/>
        <v>173</v>
      </c>
      <c r="J67" s="41">
        <v>0.8003</v>
      </c>
      <c r="K67" s="22">
        <f t="shared" si="32"/>
        <v>0.8123045</v>
      </c>
      <c r="L67" s="46">
        <v>368280</v>
      </c>
      <c r="M67" s="2">
        <f t="shared" ref="M67:M106" si="33">L67*K67</f>
        <v>299155.50126</v>
      </c>
    </row>
    <row r="68" spans="1:13">
      <c r="A68" s="39">
        <v>66</v>
      </c>
      <c r="B68" s="39">
        <v>716</v>
      </c>
      <c r="C68" s="40" t="s">
        <v>30</v>
      </c>
      <c r="D68" s="40"/>
      <c r="E68" s="40" t="s">
        <v>83</v>
      </c>
      <c r="F68" s="41">
        <v>0.8194</v>
      </c>
      <c r="G68" s="42">
        <v>2221</v>
      </c>
      <c r="H68" s="42">
        <f>G68*0.04</f>
        <v>88.84</v>
      </c>
      <c r="I68" s="47">
        <f t="shared" si="26"/>
        <v>89</v>
      </c>
      <c r="J68" s="41">
        <v>0.8194</v>
      </c>
      <c r="K68" s="22">
        <f t="shared" si="32"/>
        <v>0.831691</v>
      </c>
      <c r="L68" s="46">
        <v>142600</v>
      </c>
      <c r="M68" s="2">
        <f t="shared" si="33"/>
        <v>118599.1366</v>
      </c>
    </row>
    <row r="69" spans="1:13">
      <c r="A69" s="39">
        <v>67</v>
      </c>
      <c r="B69" s="39">
        <v>733</v>
      </c>
      <c r="C69" s="40" t="s">
        <v>15</v>
      </c>
      <c r="D69" s="40"/>
      <c r="E69" s="40" t="s">
        <v>84</v>
      </c>
      <c r="F69" s="41">
        <v>0.6296</v>
      </c>
      <c r="G69" s="42">
        <v>2156</v>
      </c>
      <c r="H69" s="42">
        <f>G69*0.08</f>
        <v>172.48</v>
      </c>
      <c r="I69" s="47">
        <f t="shared" si="26"/>
        <v>172</v>
      </c>
      <c r="J69" s="41">
        <v>0.6296</v>
      </c>
      <c r="K69" s="23">
        <v>0.7</v>
      </c>
      <c r="L69" s="46">
        <v>128340</v>
      </c>
      <c r="M69" s="2">
        <f t="shared" si="33"/>
        <v>89838</v>
      </c>
    </row>
    <row r="70" spans="1:13">
      <c r="A70" s="39">
        <v>68</v>
      </c>
      <c r="B70" s="39">
        <v>737</v>
      </c>
      <c r="C70" s="40" t="s">
        <v>15</v>
      </c>
      <c r="D70" s="40"/>
      <c r="E70" s="40" t="s">
        <v>85</v>
      </c>
      <c r="F70" s="41">
        <v>0.7267</v>
      </c>
      <c r="G70" s="42">
        <v>3235</v>
      </c>
      <c r="H70" s="42">
        <f t="shared" ref="H70:H72" si="34">G70*0.06</f>
        <v>194.1</v>
      </c>
      <c r="I70" s="47">
        <f t="shared" si="26"/>
        <v>194</v>
      </c>
      <c r="J70" s="41">
        <v>0.7267</v>
      </c>
      <c r="K70" s="23">
        <f t="shared" ref="K70:K72" si="35">J70*1.025</f>
        <v>0.7448675</v>
      </c>
      <c r="L70" s="46">
        <v>214830</v>
      </c>
      <c r="M70" s="2">
        <f t="shared" si="33"/>
        <v>160019.885025</v>
      </c>
    </row>
    <row r="71" spans="1:13">
      <c r="A71" s="39">
        <v>69</v>
      </c>
      <c r="B71" s="39">
        <v>578</v>
      </c>
      <c r="C71" s="40" t="s">
        <v>22</v>
      </c>
      <c r="D71" s="40"/>
      <c r="E71" s="40" t="s">
        <v>86</v>
      </c>
      <c r="F71" s="41">
        <v>0.7933</v>
      </c>
      <c r="G71" s="42">
        <v>4406</v>
      </c>
      <c r="H71" s="42">
        <f t="shared" si="34"/>
        <v>264.36</v>
      </c>
      <c r="I71" s="47">
        <f t="shared" si="26"/>
        <v>264</v>
      </c>
      <c r="J71" s="41">
        <v>0.7933</v>
      </c>
      <c r="K71" s="23">
        <f t="shared" si="35"/>
        <v>0.8131325</v>
      </c>
      <c r="L71" s="46">
        <v>267840</v>
      </c>
      <c r="M71" s="2">
        <f t="shared" si="33"/>
        <v>217789.4088</v>
      </c>
    </row>
    <row r="72" spans="1:13">
      <c r="A72" s="39">
        <v>70</v>
      </c>
      <c r="B72" s="39">
        <v>585</v>
      </c>
      <c r="C72" s="40" t="s">
        <v>12</v>
      </c>
      <c r="D72" s="40"/>
      <c r="E72" s="40" t="s">
        <v>87</v>
      </c>
      <c r="F72" s="41">
        <v>0.7833</v>
      </c>
      <c r="G72" s="42">
        <v>4508</v>
      </c>
      <c r="H72" s="42">
        <f t="shared" si="34"/>
        <v>270.48</v>
      </c>
      <c r="I72" s="47">
        <f t="shared" si="26"/>
        <v>270</v>
      </c>
      <c r="J72" s="41">
        <v>0.7833</v>
      </c>
      <c r="K72" s="23">
        <f t="shared" si="35"/>
        <v>0.8028825</v>
      </c>
      <c r="L72" s="46">
        <v>361584</v>
      </c>
      <c r="M72" s="2">
        <f t="shared" si="33"/>
        <v>290309.46588</v>
      </c>
    </row>
    <row r="73" spans="1:13">
      <c r="A73" s="39">
        <v>71</v>
      </c>
      <c r="B73" s="39">
        <v>727</v>
      </c>
      <c r="C73" s="40" t="s">
        <v>12</v>
      </c>
      <c r="D73" s="40"/>
      <c r="E73" s="40" t="s">
        <v>88</v>
      </c>
      <c r="F73" s="41">
        <v>0.8253</v>
      </c>
      <c r="G73" s="42">
        <v>2031</v>
      </c>
      <c r="H73" s="42">
        <f t="shared" ref="H73:H76" si="36">G73*0.04</f>
        <v>81.24</v>
      </c>
      <c r="I73" s="47">
        <f t="shared" si="26"/>
        <v>81</v>
      </c>
      <c r="J73" s="41">
        <v>0.8253</v>
      </c>
      <c r="K73" s="22">
        <f t="shared" ref="K73:K76" si="37">J73*1.015</f>
        <v>0.8376795</v>
      </c>
      <c r="L73" s="46">
        <v>153450</v>
      </c>
      <c r="M73" s="2">
        <f t="shared" si="33"/>
        <v>128541.919275</v>
      </c>
    </row>
    <row r="74" spans="1:13">
      <c r="A74" s="39">
        <v>72</v>
      </c>
      <c r="B74" s="39">
        <v>379</v>
      </c>
      <c r="C74" s="40" t="s">
        <v>12</v>
      </c>
      <c r="D74" s="40"/>
      <c r="E74" s="40" t="s">
        <v>89</v>
      </c>
      <c r="F74" s="41">
        <v>0.7865</v>
      </c>
      <c r="G74" s="42">
        <v>3504</v>
      </c>
      <c r="H74" s="42">
        <f>G74*0.06</f>
        <v>210.24</v>
      </c>
      <c r="I74" s="47">
        <f t="shared" si="26"/>
        <v>210</v>
      </c>
      <c r="J74" s="41">
        <v>0.7865</v>
      </c>
      <c r="K74" s="23">
        <f>J74*1.025</f>
        <v>0.8061625</v>
      </c>
      <c r="L74" s="46">
        <v>238700</v>
      </c>
      <c r="M74" s="2">
        <f t="shared" si="33"/>
        <v>192430.98875</v>
      </c>
    </row>
    <row r="75" spans="1:13">
      <c r="A75" s="39">
        <v>73</v>
      </c>
      <c r="B75" s="39">
        <v>549</v>
      </c>
      <c r="C75" s="40" t="s">
        <v>30</v>
      </c>
      <c r="D75" s="40"/>
      <c r="E75" s="40" t="s">
        <v>90</v>
      </c>
      <c r="F75" s="41">
        <v>0.8711</v>
      </c>
      <c r="G75" s="42">
        <v>1657</v>
      </c>
      <c r="H75" s="42">
        <f t="shared" si="36"/>
        <v>66.28</v>
      </c>
      <c r="I75" s="47">
        <f t="shared" si="26"/>
        <v>66</v>
      </c>
      <c r="J75" s="41">
        <v>0.8711</v>
      </c>
      <c r="K75" s="22">
        <f t="shared" si="37"/>
        <v>0.8841665</v>
      </c>
      <c r="L75" s="46">
        <v>153450</v>
      </c>
      <c r="M75" s="2">
        <f t="shared" si="33"/>
        <v>135675.349425</v>
      </c>
    </row>
    <row r="76" spans="1:13">
      <c r="A76" s="39">
        <v>74</v>
      </c>
      <c r="B76" s="39">
        <v>720</v>
      </c>
      <c r="C76" s="40" t="s">
        <v>30</v>
      </c>
      <c r="D76" s="40"/>
      <c r="E76" s="40" t="s">
        <v>91</v>
      </c>
      <c r="F76" s="41">
        <v>0.8941</v>
      </c>
      <c r="G76" s="42">
        <v>1504</v>
      </c>
      <c r="H76" s="42">
        <f t="shared" si="36"/>
        <v>60.16</v>
      </c>
      <c r="I76" s="47">
        <f t="shared" si="26"/>
        <v>60</v>
      </c>
      <c r="J76" s="41">
        <v>0.8941</v>
      </c>
      <c r="K76" s="22">
        <f t="shared" si="37"/>
        <v>0.9075115</v>
      </c>
      <c r="L76" s="46">
        <v>124775</v>
      </c>
      <c r="M76" s="2">
        <f t="shared" si="33"/>
        <v>113234.7474125</v>
      </c>
    </row>
    <row r="77" spans="1:13">
      <c r="A77" s="39">
        <v>75</v>
      </c>
      <c r="B77" s="39">
        <v>517</v>
      </c>
      <c r="C77" s="40" t="s">
        <v>22</v>
      </c>
      <c r="D77" s="40"/>
      <c r="E77" s="40" t="s">
        <v>92</v>
      </c>
      <c r="F77" s="41">
        <v>0.4267</v>
      </c>
      <c r="G77" s="42">
        <v>6739</v>
      </c>
      <c r="H77" s="43">
        <f>G77*0.12</f>
        <v>808.68</v>
      </c>
      <c r="I77" s="48">
        <f>ROUND(H77/2,0)</f>
        <v>404</v>
      </c>
      <c r="J77" s="41">
        <v>0.4267</v>
      </c>
      <c r="K77" s="23">
        <v>0.6</v>
      </c>
      <c r="L77" s="46">
        <v>647900</v>
      </c>
      <c r="M77" s="2">
        <f t="shared" si="33"/>
        <v>388740</v>
      </c>
    </row>
    <row r="78" spans="1:13">
      <c r="A78" s="39">
        <v>76</v>
      </c>
      <c r="B78" s="39">
        <v>573</v>
      </c>
      <c r="C78" s="40" t="s">
        <v>15</v>
      </c>
      <c r="D78" s="40"/>
      <c r="E78" s="40" t="s">
        <v>93</v>
      </c>
      <c r="F78" s="41">
        <v>0.7807</v>
      </c>
      <c r="G78" s="42">
        <v>2521</v>
      </c>
      <c r="H78" s="42">
        <f>G78*0.06</f>
        <v>151.26</v>
      </c>
      <c r="I78" s="47">
        <f t="shared" ref="I78:I86" si="38">ROUND(H78,0)</f>
        <v>151</v>
      </c>
      <c r="J78" s="41">
        <v>0.7807</v>
      </c>
      <c r="K78" s="23">
        <f>J78*1.025</f>
        <v>0.8002175</v>
      </c>
      <c r="L78" s="46">
        <v>146630</v>
      </c>
      <c r="M78" s="2">
        <f t="shared" si="33"/>
        <v>117335.892025</v>
      </c>
    </row>
    <row r="79" spans="1:13">
      <c r="A79" s="39">
        <v>77</v>
      </c>
      <c r="B79" s="39">
        <v>738</v>
      </c>
      <c r="C79" s="40" t="s">
        <v>17</v>
      </c>
      <c r="D79" s="40"/>
      <c r="E79" s="40" t="s">
        <v>94</v>
      </c>
      <c r="F79" s="41">
        <v>0.8944</v>
      </c>
      <c r="G79" s="42">
        <v>1457</v>
      </c>
      <c r="H79" s="42">
        <f>G79*0.04</f>
        <v>58.28</v>
      </c>
      <c r="I79" s="47">
        <f t="shared" si="38"/>
        <v>58</v>
      </c>
      <c r="J79" s="41">
        <v>0.8944</v>
      </c>
      <c r="K79" s="22">
        <f>J79*1.015</f>
        <v>0.907816</v>
      </c>
      <c r="L79" s="46">
        <v>128340</v>
      </c>
      <c r="M79" s="2">
        <f t="shared" si="33"/>
        <v>116509.10544</v>
      </c>
    </row>
    <row r="80" spans="1:13">
      <c r="A80" s="39">
        <v>78</v>
      </c>
      <c r="B80" s="39">
        <v>373</v>
      </c>
      <c r="C80" s="40" t="s">
        <v>22</v>
      </c>
      <c r="D80" s="40"/>
      <c r="E80" s="40" t="s">
        <v>95</v>
      </c>
      <c r="F80" s="41">
        <v>0.7738</v>
      </c>
      <c r="G80" s="42">
        <v>3723</v>
      </c>
      <c r="H80" s="42">
        <f t="shared" ref="H80:H86" si="39">G80*0.06</f>
        <v>223.38</v>
      </c>
      <c r="I80" s="47">
        <f t="shared" si="38"/>
        <v>223</v>
      </c>
      <c r="J80" s="41">
        <v>0.7738</v>
      </c>
      <c r="K80" s="23">
        <f t="shared" ref="K80:K86" si="40">J80*1.025</f>
        <v>0.793145</v>
      </c>
      <c r="L80" s="46">
        <v>314712</v>
      </c>
      <c r="M80" s="2">
        <f t="shared" si="33"/>
        <v>249612.24924</v>
      </c>
    </row>
    <row r="81" spans="1:13">
      <c r="A81" s="39">
        <v>79</v>
      </c>
      <c r="B81" s="39">
        <v>101453</v>
      </c>
      <c r="C81" s="40" t="s">
        <v>17</v>
      </c>
      <c r="D81" s="40" t="s">
        <v>96</v>
      </c>
      <c r="E81" s="40" t="s">
        <v>97</v>
      </c>
      <c r="F81" s="41">
        <v>0.6994</v>
      </c>
      <c r="G81" s="42">
        <v>2812</v>
      </c>
      <c r="H81" s="42">
        <f>G81*0.08</f>
        <v>224.96</v>
      </c>
      <c r="I81" s="47">
        <f t="shared" si="38"/>
        <v>225</v>
      </c>
      <c r="J81" s="41">
        <v>0.6994</v>
      </c>
      <c r="K81" s="23">
        <f>J81*1.035</f>
        <v>0.723879</v>
      </c>
      <c r="L81" s="46">
        <v>185380</v>
      </c>
      <c r="M81" s="2">
        <f t="shared" si="33"/>
        <v>134192.68902</v>
      </c>
    </row>
    <row r="82" spans="1:13">
      <c r="A82" s="39">
        <v>80</v>
      </c>
      <c r="B82" s="39">
        <v>385</v>
      </c>
      <c r="C82" s="40" t="s">
        <v>30</v>
      </c>
      <c r="D82" s="40"/>
      <c r="E82" s="40" t="s">
        <v>98</v>
      </c>
      <c r="F82" s="41">
        <v>0.847</v>
      </c>
      <c r="G82" s="42">
        <v>3380</v>
      </c>
      <c r="H82" s="42">
        <f>G82*0.04</f>
        <v>135.2</v>
      </c>
      <c r="I82" s="47">
        <f t="shared" si="38"/>
        <v>135</v>
      </c>
      <c r="J82" s="41">
        <v>0.847</v>
      </c>
      <c r="K82" s="22">
        <f>J82*1.015</f>
        <v>0.859705</v>
      </c>
      <c r="L82" s="46">
        <v>368280</v>
      </c>
      <c r="M82" s="2">
        <f t="shared" si="33"/>
        <v>316612.1574</v>
      </c>
    </row>
    <row r="83" spans="1:13">
      <c r="A83" s="39">
        <v>81</v>
      </c>
      <c r="B83" s="39">
        <v>347</v>
      </c>
      <c r="C83" s="40" t="s">
        <v>12</v>
      </c>
      <c r="D83" s="40"/>
      <c r="E83" s="40" t="s">
        <v>99</v>
      </c>
      <c r="F83" s="41">
        <v>0.6427</v>
      </c>
      <c r="G83" s="42">
        <v>2392</v>
      </c>
      <c r="H83" s="42">
        <f>G83*0.08</f>
        <v>191.36</v>
      </c>
      <c r="I83" s="47">
        <f t="shared" si="38"/>
        <v>191</v>
      </c>
      <c r="J83" s="41">
        <v>0.6427</v>
      </c>
      <c r="K83" s="23">
        <f>J83*1.035</f>
        <v>0.6651945</v>
      </c>
      <c r="L83" s="46">
        <v>170500</v>
      </c>
      <c r="M83" s="2">
        <f t="shared" si="33"/>
        <v>113415.66225</v>
      </c>
    </row>
    <row r="84" spans="1:13">
      <c r="A84" s="39">
        <v>82</v>
      </c>
      <c r="B84" s="39">
        <v>339</v>
      </c>
      <c r="C84" s="40" t="s">
        <v>12</v>
      </c>
      <c r="D84" s="40"/>
      <c r="E84" s="40" t="s">
        <v>100</v>
      </c>
      <c r="F84" s="41">
        <v>0.739</v>
      </c>
      <c r="G84" s="42">
        <v>1777</v>
      </c>
      <c r="H84" s="42">
        <f t="shared" si="39"/>
        <v>106.62</v>
      </c>
      <c r="I84" s="47">
        <f t="shared" si="38"/>
        <v>107</v>
      </c>
      <c r="J84" s="41">
        <v>0.739</v>
      </c>
      <c r="K84" s="23">
        <f t="shared" si="40"/>
        <v>0.757475</v>
      </c>
      <c r="L84" s="46">
        <v>143220</v>
      </c>
      <c r="M84" s="2">
        <f t="shared" si="33"/>
        <v>108485.5695</v>
      </c>
    </row>
    <row r="85" spans="1:13">
      <c r="A85" s="39">
        <v>83</v>
      </c>
      <c r="B85" s="39">
        <v>511</v>
      </c>
      <c r="C85" s="40" t="s">
        <v>22</v>
      </c>
      <c r="D85" s="40"/>
      <c r="E85" s="40" t="s">
        <v>101</v>
      </c>
      <c r="F85" s="41">
        <v>0.786</v>
      </c>
      <c r="G85" s="42">
        <v>3161</v>
      </c>
      <c r="H85" s="42">
        <f t="shared" si="39"/>
        <v>189.66</v>
      </c>
      <c r="I85" s="47">
        <f t="shared" si="38"/>
        <v>190</v>
      </c>
      <c r="J85" s="41">
        <v>0.786</v>
      </c>
      <c r="K85" s="23">
        <f t="shared" si="40"/>
        <v>0.80565</v>
      </c>
      <c r="L85" s="46">
        <v>221650</v>
      </c>
      <c r="M85" s="2">
        <f t="shared" si="33"/>
        <v>178572.3225</v>
      </c>
    </row>
    <row r="86" spans="1:13">
      <c r="A86" s="39">
        <v>84</v>
      </c>
      <c r="B86" s="39">
        <v>311</v>
      </c>
      <c r="C86" s="40" t="s">
        <v>12</v>
      </c>
      <c r="D86" s="40"/>
      <c r="E86" s="40" t="s">
        <v>102</v>
      </c>
      <c r="F86" s="41">
        <v>0.7371</v>
      </c>
      <c r="G86" s="42">
        <v>1157</v>
      </c>
      <c r="H86" s="42">
        <f t="shared" si="39"/>
        <v>69.42</v>
      </c>
      <c r="I86" s="47">
        <f t="shared" si="38"/>
        <v>69</v>
      </c>
      <c r="J86" s="41">
        <v>0.7371</v>
      </c>
      <c r="K86" s="23">
        <f t="shared" si="40"/>
        <v>0.7555275</v>
      </c>
      <c r="L86" s="46">
        <v>187550</v>
      </c>
      <c r="M86" s="2">
        <f t="shared" si="33"/>
        <v>141699.182625</v>
      </c>
    </row>
    <row r="87" s="2" customFormat="1" spans="1:13">
      <c r="A87" s="39">
        <v>85</v>
      </c>
      <c r="B87" s="39">
        <v>102565</v>
      </c>
      <c r="C87" s="40" t="s">
        <v>12</v>
      </c>
      <c r="D87" s="40" t="s">
        <v>103</v>
      </c>
      <c r="E87" s="40" t="s">
        <v>104</v>
      </c>
      <c r="F87" s="41">
        <v>0.442</v>
      </c>
      <c r="G87" s="42">
        <v>3776</v>
      </c>
      <c r="H87" s="43">
        <f>G87*0.12</f>
        <v>453.12</v>
      </c>
      <c r="I87" s="48">
        <f>ROUND(H87/4*3,0)</f>
        <v>340</v>
      </c>
      <c r="J87" s="41">
        <v>0.442</v>
      </c>
      <c r="K87" s="23">
        <f>60%</f>
        <v>0.6</v>
      </c>
      <c r="L87" s="46">
        <v>180730</v>
      </c>
      <c r="M87" s="2">
        <f t="shared" si="33"/>
        <v>108438</v>
      </c>
    </row>
    <row r="88" s="2" customFormat="1" spans="1:13">
      <c r="A88" s="39">
        <v>86</v>
      </c>
      <c r="B88" s="39">
        <v>102564</v>
      </c>
      <c r="C88" s="40" t="s">
        <v>30</v>
      </c>
      <c r="D88" s="40" t="s">
        <v>105</v>
      </c>
      <c r="E88" s="40" t="s">
        <v>106</v>
      </c>
      <c r="F88" s="41">
        <v>0.7928</v>
      </c>
      <c r="G88" s="42">
        <v>1771</v>
      </c>
      <c r="H88" s="42">
        <f t="shared" ref="H88:H93" si="41">G88*0.06</f>
        <v>106.26</v>
      </c>
      <c r="I88" s="47">
        <f t="shared" ref="I88:I98" si="42">ROUND(H88,0)</f>
        <v>106</v>
      </c>
      <c r="J88" s="41">
        <v>0.7928</v>
      </c>
      <c r="K88" s="23">
        <f t="shared" ref="K88:K93" si="43">J88*1.025</f>
        <v>0.81262</v>
      </c>
      <c r="L88" s="46">
        <v>89125</v>
      </c>
      <c r="M88" s="2">
        <f t="shared" si="33"/>
        <v>72424.7575</v>
      </c>
    </row>
    <row r="89" s="2" customFormat="1" spans="1:13">
      <c r="A89" s="39">
        <v>87</v>
      </c>
      <c r="B89" s="39">
        <v>103198</v>
      </c>
      <c r="C89" s="40" t="s">
        <v>12</v>
      </c>
      <c r="D89" s="40" t="s">
        <v>107</v>
      </c>
      <c r="E89" s="40" t="s">
        <v>108</v>
      </c>
      <c r="F89" s="41">
        <v>0.7199</v>
      </c>
      <c r="G89" s="42">
        <v>3427</v>
      </c>
      <c r="H89" s="42">
        <f t="shared" si="41"/>
        <v>205.62</v>
      </c>
      <c r="I89" s="47">
        <f t="shared" si="42"/>
        <v>206</v>
      </c>
      <c r="J89" s="41">
        <v>0.7199</v>
      </c>
      <c r="K89" s="23">
        <f t="shared" si="43"/>
        <v>0.7378975</v>
      </c>
      <c r="L89" s="46">
        <v>190960</v>
      </c>
      <c r="M89" s="2">
        <f t="shared" si="33"/>
        <v>140908.9066</v>
      </c>
    </row>
    <row r="90" s="2" customFormat="1" spans="1:13">
      <c r="A90" s="39">
        <v>88</v>
      </c>
      <c r="B90" s="39">
        <v>102935</v>
      </c>
      <c r="C90" s="40" t="s">
        <v>22</v>
      </c>
      <c r="D90" s="40" t="s">
        <v>107</v>
      </c>
      <c r="E90" s="40" t="s">
        <v>109</v>
      </c>
      <c r="F90" s="41">
        <v>0.6857</v>
      </c>
      <c r="G90" s="42">
        <v>2773</v>
      </c>
      <c r="H90" s="42">
        <f>G90*0.08</f>
        <v>221.84</v>
      </c>
      <c r="I90" s="47">
        <f t="shared" si="42"/>
        <v>222</v>
      </c>
      <c r="J90" s="41">
        <v>0.6857</v>
      </c>
      <c r="K90" s="23">
        <f>J90*1.035</f>
        <v>0.7096995</v>
      </c>
      <c r="L90" s="46">
        <v>156860</v>
      </c>
      <c r="M90" s="2">
        <f t="shared" si="33"/>
        <v>111323.46357</v>
      </c>
    </row>
    <row r="91" spans="1:13">
      <c r="A91" s="39">
        <v>89</v>
      </c>
      <c r="B91" s="39">
        <v>102479</v>
      </c>
      <c r="C91" s="40" t="s">
        <v>22</v>
      </c>
      <c r="D91" s="40" t="s">
        <v>110</v>
      </c>
      <c r="E91" s="40" t="s">
        <v>111</v>
      </c>
      <c r="F91" s="41">
        <v>0.7331</v>
      </c>
      <c r="G91" s="42">
        <v>2655</v>
      </c>
      <c r="H91" s="42">
        <f t="shared" si="41"/>
        <v>159.3</v>
      </c>
      <c r="I91" s="47">
        <f t="shared" si="42"/>
        <v>159</v>
      </c>
      <c r="J91" s="41">
        <v>0.7331</v>
      </c>
      <c r="K91" s="23">
        <f t="shared" si="43"/>
        <v>0.7514275</v>
      </c>
      <c r="L91" s="46">
        <v>143220</v>
      </c>
      <c r="M91" s="2">
        <f t="shared" si="33"/>
        <v>107619.44655</v>
      </c>
    </row>
    <row r="92" s="2" customFormat="1" spans="1:13">
      <c r="A92" s="39">
        <v>90</v>
      </c>
      <c r="B92" s="39">
        <v>102934</v>
      </c>
      <c r="C92" s="40" t="s">
        <v>12</v>
      </c>
      <c r="D92" s="40" t="s">
        <v>112</v>
      </c>
      <c r="E92" s="40" t="s">
        <v>113</v>
      </c>
      <c r="F92" s="44">
        <v>0.71</v>
      </c>
      <c r="G92" s="42">
        <v>3916</v>
      </c>
      <c r="H92" s="42">
        <f t="shared" si="41"/>
        <v>234.96</v>
      </c>
      <c r="I92" s="47">
        <f t="shared" si="42"/>
        <v>235</v>
      </c>
      <c r="J92" s="44">
        <v>0.71</v>
      </c>
      <c r="K92" s="23">
        <f t="shared" si="43"/>
        <v>0.72775</v>
      </c>
      <c r="L92" s="46">
        <v>272800</v>
      </c>
      <c r="M92" s="2">
        <f t="shared" si="33"/>
        <v>198530.2</v>
      </c>
    </row>
    <row r="93" spans="1:13">
      <c r="A93" s="39">
        <v>91</v>
      </c>
      <c r="B93" s="39">
        <v>102567</v>
      </c>
      <c r="C93" s="40" t="s">
        <v>30</v>
      </c>
      <c r="D93" s="40" t="s">
        <v>114</v>
      </c>
      <c r="E93" s="40" t="s">
        <v>115</v>
      </c>
      <c r="F93" s="41">
        <v>0.7964</v>
      </c>
      <c r="G93" s="42">
        <v>1174</v>
      </c>
      <c r="H93" s="42">
        <f t="shared" si="41"/>
        <v>70.44</v>
      </c>
      <c r="I93" s="47">
        <f t="shared" si="42"/>
        <v>70</v>
      </c>
      <c r="J93" s="41">
        <v>0.7964</v>
      </c>
      <c r="K93" s="23">
        <f t="shared" si="43"/>
        <v>0.81631</v>
      </c>
      <c r="L93" s="46">
        <v>104160</v>
      </c>
      <c r="M93" s="2">
        <f t="shared" si="33"/>
        <v>85026.8496</v>
      </c>
    </row>
    <row r="94" s="3" customFormat="1" spans="1:13">
      <c r="A94" s="39">
        <v>92</v>
      </c>
      <c r="B94" s="39">
        <v>102478</v>
      </c>
      <c r="C94" s="40" t="s">
        <v>22</v>
      </c>
      <c r="D94" s="40" t="s">
        <v>116</v>
      </c>
      <c r="E94" s="40" t="s">
        <v>117</v>
      </c>
      <c r="F94" s="41">
        <v>0.8006</v>
      </c>
      <c r="G94" s="42">
        <v>1277</v>
      </c>
      <c r="H94" s="42">
        <f>G94*0.04</f>
        <v>51.08</v>
      </c>
      <c r="I94" s="47">
        <f t="shared" si="42"/>
        <v>51</v>
      </c>
      <c r="J94" s="41">
        <v>0.8006</v>
      </c>
      <c r="K94" s="22">
        <f>J94*1.015</f>
        <v>0.812609</v>
      </c>
      <c r="L94" s="46">
        <v>89125</v>
      </c>
      <c r="M94" s="2">
        <f t="shared" si="33"/>
        <v>72423.777125</v>
      </c>
    </row>
    <row r="95" spans="1:13">
      <c r="A95" s="39">
        <v>93</v>
      </c>
      <c r="B95" s="39">
        <v>103199</v>
      </c>
      <c r="C95" s="40" t="s">
        <v>12</v>
      </c>
      <c r="D95" s="40" t="s">
        <v>118</v>
      </c>
      <c r="E95" s="40" t="s">
        <v>119</v>
      </c>
      <c r="F95" s="41">
        <v>0.6879</v>
      </c>
      <c r="G95" s="42">
        <v>2688</v>
      </c>
      <c r="H95" s="42">
        <f>G95*0.08</f>
        <v>215.04</v>
      </c>
      <c r="I95" s="47">
        <f t="shared" si="42"/>
        <v>215</v>
      </c>
      <c r="J95" s="41">
        <v>0.6879</v>
      </c>
      <c r="K95" s="23">
        <f>J95*1.035</f>
        <v>0.7119765</v>
      </c>
      <c r="L95" s="46">
        <v>170500</v>
      </c>
      <c r="M95" s="2">
        <f t="shared" si="33"/>
        <v>121391.99325</v>
      </c>
    </row>
    <row r="96" spans="1:13">
      <c r="A96" s="39">
        <v>94</v>
      </c>
      <c r="B96" s="39">
        <v>103639</v>
      </c>
      <c r="C96" s="40" t="s">
        <v>15</v>
      </c>
      <c r="D96" s="40" t="s">
        <v>120</v>
      </c>
      <c r="E96" s="40" t="s">
        <v>121</v>
      </c>
      <c r="F96" s="41">
        <v>0.5714</v>
      </c>
      <c r="G96" s="42">
        <v>3016</v>
      </c>
      <c r="H96" s="42">
        <f>G96*0.1</f>
        <v>301.6</v>
      </c>
      <c r="I96" s="47">
        <f t="shared" si="42"/>
        <v>302</v>
      </c>
      <c r="J96" s="41">
        <v>0.5714</v>
      </c>
      <c r="K96" s="22">
        <v>0.61</v>
      </c>
      <c r="L96" s="46">
        <v>177320</v>
      </c>
      <c r="M96" s="2">
        <f t="shared" si="33"/>
        <v>108165.2</v>
      </c>
    </row>
    <row r="97" ht="14.25" spans="1:13">
      <c r="A97" s="39">
        <v>95</v>
      </c>
      <c r="B97" s="49">
        <v>104428</v>
      </c>
      <c r="C97" s="40" t="s">
        <v>17</v>
      </c>
      <c r="D97" s="40" t="s">
        <v>122</v>
      </c>
      <c r="E97" s="40" t="s">
        <v>123</v>
      </c>
      <c r="F97" s="44">
        <v>0.72</v>
      </c>
      <c r="G97" s="42">
        <v>1850</v>
      </c>
      <c r="H97" s="42">
        <v>252</v>
      </c>
      <c r="I97" s="47">
        <f t="shared" si="42"/>
        <v>252</v>
      </c>
      <c r="J97" s="44">
        <v>0.72</v>
      </c>
      <c r="K97" s="23">
        <f>J97*1.025</f>
        <v>0.738</v>
      </c>
      <c r="L97" s="46">
        <v>104160</v>
      </c>
      <c r="M97" s="2">
        <f t="shared" si="33"/>
        <v>76870.08</v>
      </c>
    </row>
    <row r="98" spans="1:13">
      <c r="A98" s="39">
        <v>98</v>
      </c>
      <c r="B98" s="49">
        <v>104533</v>
      </c>
      <c r="C98" s="40" t="s">
        <v>30</v>
      </c>
      <c r="D98" s="40" t="s">
        <v>124</v>
      </c>
      <c r="E98" s="40" t="s">
        <v>125</v>
      </c>
      <c r="F98" s="41">
        <v>0.8655</v>
      </c>
      <c r="G98" s="42">
        <v>1574</v>
      </c>
      <c r="H98" s="42">
        <f>G98*0.04</f>
        <v>62.96</v>
      </c>
      <c r="I98" s="47">
        <f t="shared" si="42"/>
        <v>63</v>
      </c>
      <c r="J98" s="41">
        <v>0.8655</v>
      </c>
      <c r="K98" s="22">
        <f>J98*1.015</f>
        <v>0.8784825</v>
      </c>
      <c r="L98" s="46">
        <v>89125</v>
      </c>
      <c r="M98" s="2">
        <f t="shared" si="33"/>
        <v>78294.7528125</v>
      </c>
    </row>
    <row r="99" ht="14" customHeight="1" spans="1:13">
      <c r="A99" s="39">
        <v>99</v>
      </c>
      <c r="B99" s="49">
        <v>104838</v>
      </c>
      <c r="C99" s="40" t="s">
        <v>17</v>
      </c>
      <c r="D99" s="40" t="s">
        <v>126</v>
      </c>
      <c r="E99" s="50" t="s">
        <v>127</v>
      </c>
      <c r="F99" s="41">
        <v>0.793</v>
      </c>
      <c r="G99" s="42"/>
      <c r="H99" s="42"/>
      <c r="I99" s="56"/>
      <c r="J99" s="41">
        <v>0.793</v>
      </c>
      <c r="K99" s="23">
        <f>J99*1.025</f>
        <v>0.812825</v>
      </c>
      <c r="L99" s="46">
        <v>71300</v>
      </c>
      <c r="M99" s="2">
        <f t="shared" si="33"/>
        <v>57954.4225</v>
      </c>
    </row>
    <row r="100" ht="14" customHeight="1" spans="1:13">
      <c r="A100" s="39">
        <v>100</v>
      </c>
      <c r="B100" s="49">
        <v>105267</v>
      </c>
      <c r="C100" s="40" t="s">
        <v>12</v>
      </c>
      <c r="D100" s="28" t="s">
        <v>128</v>
      </c>
      <c r="E100" s="50" t="s">
        <v>129</v>
      </c>
      <c r="F100" s="41">
        <v>0.697</v>
      </c>
      <c r="G100" s="42"/>
      <c r="H100" s="42"/>
      <c r="I100" s="56"/>
      <c r="J100" s="41">
        <v>0.697</v>
      </c>
      <c r="K100" s="23">
        <f>J100*1.035</f>
        <v>0.721395</v>
      </c>
      <c r="L100" s="46">
        <v>136400</v>
      </c>
      <c r="M100" s="2">
        <f t="shared" si="33"/>
        <v>98398.278</v>
      </c>
    </row>
    <row r="101" spans="1:13">
      <c r="A101" s="39">
        <v>96</v>
      </c>
      <c r="B101" s="49">
        <v>104429</v>
      </c>
      <c r="C101" s="40" t="str">
        <f>VLOOKUP(B:B,[1]查询时间段分门店销售汇总!$D$1:$H$65536,5,0)</f>
        <v>西北片区</v>
      </c>
      <c r="D101" s="40" t="s">
        <v>130</v>
      </c>
      <c r="E101" s="50" t="s">
        <v>131</v>
      </c>
      <c r="F101" s="41">
        <v>0.4812</v>
      </c>
      <c r="G101" s="42"/>
      <c r="H101" s="42"/>
      <c r="I101" s="56"/>
      <c r="J101" s="41">
        <v>0.4812</v>
      </c>
      <c r="K101" s="23">
        <v>0.6</v>
      </c>
      <c r="L101" s="46">
        <v>106950</v>
      </c>
      <c r="M101" s="2">
        <f t="shared" si="33"/>
        <v>64170</v>
      </c>
    </row>
    <row r="102" spans="1:13">
      <c r="A102" s="39">
        <v>97</v>
      </c>
      <c r="B102" s="49">
        <v>104430</v>
      </c>
      <c r="C102" s="40" t="str">
        <f>VLOOKUP(B:B,[1]查询时间段分门店销售汇总!$D$1:$H$65536,5,0)</f>
        <v>东南片区</v>
      </c>
      <c r="D102" s="40" t="s">
        <v>132</v>
      </c>
      <c r="E102" s="50" t="s">
        <v>133</v>
      </c>
      <c r="F102" s="41">
        <v>0.8096</v>
      </c>
      <c r="G102" s="42"/>
      <c r="H102" s="42"/>
      <c r="I102" s="56"/>
      <c r="J102" s="41">
        <v>0.8096</v>
      </c>
      <c r="K102" s="22">
        <f>J102*1.015</f>
        <v>0.821744</v>
      </c>
      <c r="L102" s="46">
        <v>89125</v>
      </c>
      <c r="M102" s="2">
        <f t="shared" si="33"/>
        <v>73237.934</v>
      </c>
    </row>
    <row r="103" ht="14" customHeight="1" spans="1:13">
      <c r="A103" s="39">
        <v>101</v>
      </c>
      <c r="B103" s="49">
        <v>105396</v>
      </c>
      <c r="C103" s="40" t="s">
        <v>15</v>
      </c>
      <c r="D103" s="28" t="s">
        <v>134</v>
      </c>
      <c r="E103" s="50" t="s">
        <v>135</v>
      </c>
      <c r="F103" s="39" t="str">
        <f>VLOOKUP(B:B,'[2]查询门店会员消费占比（原表）'!$B$1:$K$65536,10,0)</f>
        <v>55.14%</v>
      </c>
      <c r="G103" s="42"/>
      <c r="H103" s="42"/>
      <c r="I103" s="56"/>
      <c r="J103" s="41">
        <v>0.5514</v>
      </c>
      <c r="K103" s="22">
        <v>0.61</v>
      </c>
      <c r="L103" s="46">
        <v>71300</v>
      </c>
      <c r="M103" s="2">
        <f t="shared" si="33"/>
        <v>43493</v>
      </c>
    </row>
    <row r="104" ht="14" customHeight="1" spans="1:13">
      <c r="A104" s="39">
        <v>102</v>
      </c>
      <c r="B104" s="51">
        <v>105910</v>
      </c>
      <c r="C104" s="40" t="s">
        <v>15</v>
      </c>
      <c r="D104" s="28"/>
      <c r="E104" s="52" t="s">
        <v>136</v>
      </c>
      <c r="F104" s="39" t="str">
        <f>VLOOKUP(B:B,'[2]查询门店会员消费占比（原表）'!$B$1:$K$65536,10,0)</f>
        <v>48.79%</v>
      </c>
      <c r="G104" s="42"/>
      <c r="H104" s="42"/>
      <c r="I104" s="56"/>
      <c r="J104" s="41">
        <v>0.4879</v>
      </c>
      <c r="K104" s="23">
        <f>J104*1.05</f>
        <v>0.512295</v>
      </c>
      <c r="L104" s="46">
        <v>78430</v>
      </c>
      <c r="M104" s="2">
        <f t="shared" si="33"/>
        <v>40179.29685</v>
      </c>
    </row>
    <row r="105" ht="14" customHeight="1" spans="1:13">
      <c r="A105" s="39">
        <v>103</v>
      </c>
      <c r="B105" s="51">
        <v>105751</v>
      </c>
      <c r="C105" s="40" t="s">
        <v>15</v>
      </c>
      <c r="D105" s="28"/>
      <c r="E105" s="52" t="s">
        <v>137</v>
      </c>
      <c r="F105" s="39" t="str">
        <f>VLOOKUP(B:B,'[2]查询门店会员消费占比（原表）'!$B$1:$K$65536,10,0)</f>
        <v>55.27%</v>
      </c>
      <c r="G105" s="42"/>
      <c r="H105" s="42"/>
      <c r="I105" s="56"/>
      <c r="J105" s="41">
        <v>0.5527</v>
      </c>
      <c r="K105" s="22">
        <v>0.61</v>
      </c>
      <c r="L105" s="46">
        <v>114080</v>
      </c>
      <c r="M105" s="2">
        <f t="shared" si="33"/>
        <v>69588.8</v>
      </c>
    </row>
    <row r="106" ht="14" customHeight="1" spans="1:13">
      <c r="A106" s="39">
        <v>104</v>
      </c>
      <c r="B106" s="49">
        <v>106066</v>
      </c>
      <c r="C106" s="40" t="s">
        <v>54</v>
      </c>
      <c r="D106" s="28"/>
      <c r="E106" s="50" t="s">
        <v>138</v>
      </c>
      <c r="F106" s="39" t="str">
        <f>VLOOKUP(B:B,'[2]查询门店会员消费占比（原表）'!$B$1:$K$65536,10,0)</f>
        <v>35.77%</v>
      </c>
      <c r="G106" s="42"/>
      <c r="H106" s="42"/>
      <c r="I106" s="56"/>
      <c r="J106" s="41">
        <v>0.3577</v>
      </c>
      <c r="K106" s="23">
        <f>J106*1.05</f>
        <v>0.375585</v>
      </c>
      <c r="L106" s="46">
        <v>143220</v>
      </c>
      <c r="M106" s="2">
        <f t="shared" si="33"/>
        <v>53791.2837</v>
      </c>
    </row>
    <row r="107" spans="1:13">
      <c r="A107" s="49"/>
      <c r="B107" s="49"/>
      <c r="C107" s="40"/>
      <c r="D107" s="40"/>
      <c r="E107" s="53" t="s">
        <v>139</v>
      </c>
      <c r="F107" s="39"/>
      <c r="G107" s="42"/>
      <c r="H107" s="42">
        <f>SUM(H3:H103)</f>
        <v>18582.78</v>
      </c>
      <c r="I107" s="42">
        <f t="shared" ref="I107:M107" si="44">SUM(I3:I106)</f>
        <v>17070</v>
      </c>
      <c r="J107" s="39">
        <v>71.41</v>
      </c>
      <c r="K107" s="57">
        <f>M107/L107</f>
        <v>0.752594116536596</v>
      </c>
      <c r="L107" s="2">
        <f t="shared" si="44"/>
        <v>26184646</v>
      </c>
      <c r="M107" s="2">
        <f t="shared" si="44"/>
        <v>19706410.5231935</v>
      </c>
    </row>
    <row r="110" spans="2:2">
      <c r="B110" s="54" t="s">
        <v>140</v>
      </c>
    </row>
    <row r="111" spans="2:2">
      <c r="B111" s="54" t="s">
        <v>141</v>
      </c>
    </row>
    <row r="112" spans="2:2">
      <c r="B112" s="54" t="s">
        <v>142</v>
      </c>
    </row>
    <row r="113" spans="2:2">
      <c r="B113" s="54" t="s">
        <v>143</v>
      </c>
    </row>
    <row r="114" spans="2:2">
      <c r="B114" s="54" t="s">
        <v>144</v>
      </c>
    </row>
    <row r="115" spans="2:2">
      <c r="B115" s="54" t="s">
        <v>145</v>
      </c>
    </row>
    <row r="116" spans="2:2">
      <c r="B116" s="55" t="s">
        <v>146</v>
      </c>
    </row>
  </sheetData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19"/>
  <sheetViews>
    <sheetView tabSelected="1" workbookViewId="0">
      <pane xSplit="4" ySplit="2" topLeftCell="E3" activePane="bottomRight" state="frozen"/>
      <selection/>
      <selection pane="topRight"/>
      <selection pane="bottomLeft"/>
      <selection pane="bottomRight" activeCell="J117" sqref="J117"/>
    </sheetView>
  </sheetViews>
  <sheetFormatPr defaultColWidth="9" defaultRowHeight="21" customHeight="1"/>
  <cols>
    <col min="1" max="1" width="9" style="2"/>
    <col min="2" max="2" width="13.375" style="4"/>
    <col min="3" max="3" width="9" style="4"/>
    <col min="4" max="4" width="13.375" style="5" hidden="1" customWidth="1"/>
    <col min="5" max="5" width="31.375" style="6" customWidth="1"/>
    <col min="6" max="6" width="19.125" style="2" customWidth="1"/>
    <col min="7" max="7" width="23" style="7" customWidth="1"/>
    <col min="8" max="9" width="12.625" style="2" hidden="1" customWidth="1"/>
    <col min="10" max="16384" width="9" style="2"/>
  </cols>
  <sheetData>
    <row r="1" customHeight="1" spans="1:7">
      <c r="A1" s="8" t="s">
        <v>147</v>
      </c>
      <c r="B1" s="9"/>
      <c r="C1" s="9"/>
      <c r="D1" s="9"/>
      <c r="E1" s="9"/>
      <c r="F1" s="9"/>
      <c r="G1" s="10"/>
    </row>
    <row r="2" s="1" customFormat="1" customHeight="1" spans="1:8">
      <c r="A2" s="11" t="s">
        <v>1</v>
      </c>
      <c r="B2" s="12" t="s">
        <v>2</v>
      </c>
      <c r="C2" s="12" t="s">
        <v>3</v>
      </c>
      <c r="D2" s="13" t="s">
        <v>4</v>
      </c>
      <c r="E2" s="14" t="s">
        <v>5</v>
      </c>
      <c r="F2" s="15" t="s">
        <v>148</v>
      </c>
      <c r="G2" s="16" t="s">
        <v>149</v>
      </c>
      <c r="H2" s="1" t="s">
        <v>150</v>
      </c>
    </row>
    <row r="3" customHeight="1" spans="1:9">
      <c r="A3" s="17">
        <v>1</v>
      </c>
      <c r="B3" s="18">
        <v>357</v>
      </c>
      <c r="C3" s="18" t="s">
        <v>12</v>
      </c>
      <c r="D3" s="19"/>
      <c r="E3" s="20" t="s">
        <v>13</v>
      </c>
      <c r="F3" s="21">
        <v>162</v>
      </c>
      <c r="G3" s="22">
        <v>0.752724</v>
      </c>
      <c r="H3" s="2">
        <f>VLOOKUP(B:B,[3]Sheet1!$A$1:$Q$65536,17,0)</f>
        <v>247500</v>
      </c>
      <c r="I3" s="2">
        <f>G3*H3</f>
        <v>186299.19</v>
      </c>
    </row>
    <row r="4" customHeight="1" spans="1:9">
      <c r="A4" s="17">
        <v>2</v>
      </c>
      <c r="B4" s="18">
        <v>365</v>
      </c>
      <c r="C4" s="18" t="s">
        <v>12</v>
      </c>
      <c r="D4" s="19"/>
      <c r="E4" s="20" t="s">
        <v>14</v>
      </c>
      <c r="F4" s="21">
        <v>261</v>
      </c>
      <c r="G4" s="23">
        <v>0.75522</v>
      </c>
      <c r="H4" s="2">
        <f>VLOOKUP(B:B,[3]Sheet1!$A$1:$Q$65536,17,0)</f>
        <v>340200</v>
      </c>
      <c r="I4" s="2">
        <f t="shared" ref="I4:I35" si="0">G4*H4</f>
        <v>256925.844</v>
      </c>
    </row>
    <row r="5" customHeight="1" spans="1:9">
      <c r="A5" s="17">
        <v>3</v>
      </c>
      <c r="B5" s="18">
        <v>399</v>
      </c>
      <c r="C5" s="18" t="s">
        <v>15</v>
      </c>
      <c r="D5" s="19"/>
      <c r="E5" s="20" t="s">
        <v>16</v>
      </c>
      <c r="F5" s="21">
        <v>174</v>
      </c>
      <c r="G5" s="22">
        <v>0.851179</v>
      </c>
      <c r="H5" s="2">
        <f>VLOOKUP(B:B,[3]Sheet1!$A$1:$Q$65536,17,0)</f>
        <v>237600</v>
      </c>
      <c r="I5" s="2">
        <f t="shared" si="0"/>
        <v>202240.1304</v>
      </c>
    </row>
    <row r="6" customHeight="1" spans="1:9">
      <c r="A6" s="17">
        <v>4</v>
      </c>
      <c r="B6" s="18">
        <v>754</v>
      </c>
      <c r="C6" s="18" t="s">
        <v>17</v>
      </c>
      <c r="D6" s="19"/>
      <c r="E6" s="20" t="s">
        <v>18</v>
      </c>
      <c r="F6" s="21">
        <v>257</v>
      </c>
      <c r="G6" s="23">
        <v>0.6519465</v>
      </c>
      <c r="H6" s="2">
        <f>VLOOKUP(B:B,[3]Sheet1!$A$1:$Q$65536,17,0)</f>
        <v>247500</v>
      </c>
      <c r="I6" s="2">
        <f t="shared" si="0"/>
        <v>161356.75875</v>
      </c>
    </row>
    <row r="7" customHeight="1" spans="1:9">
      <c r="A7" s="17">
        <v>5</v>
      </c>
      <c r="B7" s="18">
        <v>351</v>
      </c>
      <c r="C7" s="18" t="s">
        <v>17</v>
      </c>
      <c r="D7" s="19"/>
      <c r="E7" s="20" t="s">
        <v>19</v>
      </c>
      <c r="F7" s="21">
        <v>77</v>
      </c>
      <c r="G7" s="22">
        <v>0.85869</v>
      </c>
      <c r="H7" s="2">
        <f>VLOOKUP(B:B,[3]Sheet1!$A$1:$Q$65536,17,0)</f>
        <v>198000</v>
      </c>
      <c r="I7" s="2">
        <f t="shared" si="0"/>
        <v>170020.62</v>
      </c>
    </row>
    <row r="8" customHeight="1" spans="1:9">
      <c r="A8" s="17">
        <v>6</v>
      </c>
      <c r="B8" s="18">
        <v>52</v>
      </c>
      <c r="C8" s="18" t="s">
        <v>17</v>
      </c>
      <c r="D8" s="19"/>
      <c r="E8" s="20" t="s">
        <v>20</v>
      </c>
      <c r="F8" s="21">
        <v>142</v>
      </c>
      <c r="G8" s="22">
        <v>0.807024</v>
      </c>
      <c r="H8" s="2">
        <f>VLOOKUP(B:B,[3]Sheet1!$A$1:$Q$65536,17,0)</f>
        <v>198000</v>
      </c>
      <c r="I8" s="2">
        <f t="shared" si="0"/>
        <v>159790.752</v>
      </c>
    </row>
    <row r="9" customHeight="1" spans="1:9">
      <c r="A9" s="17">
        <v>7</v>
      </c>
      <c r="B9" s="18">
        <v>359</v>
      </c>
      <c r="C9" s="18" t="s">
        <v>12</v>
      </c>
      <c r="D9" s="19"/>
      <c r="E9" s="20" t="s">
        <v>21</v>
      </c>
      <c r="F9" s="21">
        <v>227</v>
      </c>
      <c r="G9" s="23">
        <v>0.815695</v>
      </c>
      <c r="H9" s="2">
        <f>VLOOKUP(B:B,[3]Sheet1!$A$1:$Q$65536,17,0)</f>
        <v>275400</v>
      </c>
      <c r="I9" s="2">
        <f t="shared" si="0"/>
        <v>224642.403</v>
      </c>
    </row>
    <row r="10" customHeight="1" spans="1:9">
      <c r="A10" s="17">
        <v>8</v>
      </c>
      <c r="B10" s="18">
        <v>572</v>
      </c>
      <c r="C10" s="18" t="s">
        <v>22</v>
      </c>
      <c r="D10" s="19"/>
      <c r="E10" s="20" t="s">
        <v>23</v>
      </c>
      <c r="F10" s="21">
        <v>93</v>
      </c>
      <c r="G10" s="22">
        <v>0.824262</v>
      </c>
      <c r="H10" s="2">
        <f>VLOOKUP(B:B,[3]Sheet1!$A$1:$Q$65536,17,0)</f>
        <v>198000</v>
      </c>
      <c r="I10" s="2">
        <f t="shared" si="0"/>
        <v>163203.876</v>
      </c>
    </row>
    <row r="11" customHeight="1" spans="1:9">
      <c r="A11" s="17">
        <v>9</v>
      </c>
      <c r="B11" s="18">
        <v>743</v>
      </c>
      <c r="C11" s="18" t="s">
        <v>15</v>
      </c>
      <c r="D11" s="19"/>
      <c r="E11" s="20" t="s">
        <v>24</v>
      </c>
      <c r="F11" s="21">
        <v>183</v>
      </c>
      <c r="G11" s="23">
        <v>0.7559375</v>
      </c>
      <c r="H11" s="2">
        <f>VLOOKUP(B:B,[3]Sheet1!$A$1:$Q$65536,17,0)</f>
        <v>146630</v>
      </c>
      <c r="I11" s="2">
        <f t="shared" si="0"/>
        <v>110843.115625</v>
      </c>
    </row>
    <row r="12" customHeight="1" spans="1:9">
      <c r="A12" s="17">
        <v>10</v>
      </c>
      <c r="B12" s="18">
        <v>744</v>
      </c>
      <c r="C12" s="18" t="s">
        <v>22</v>
      </c>
      <c r="D12" s="19"/>
      <c r="E12" s="20" t="s">
        <v>25</v>
      </c>
      <c r="F12" s="21">
        <v>262</v>
      </c>
      <c r="G12" s="23">
        <v>0.7848425</v>
      </c>
      <c r="H12" s="2">
        <f>VLOOKUP(B:B,[3]Sheet1!$A$1:$Q$65536,17,0)</f>
        <v>247500</v>
      </c>
      <c r="I12" s="2">
        <f t="shared" si="0"/>
        <v>194248.51875</v>
      </c>
    </row>
    <row r="13" customHeight="1" spans="1:9">
      <c r="A13" s="17">
        <v>11</v>
      </c>
      <c r="B13" s="18">
        <v>391</v>
      </c>
      <c r="C13" s="18" t="s">
        <v>22</v>
      </c>
      <c r="D13" s="19"/>
      <c r="E13" s="20" t="s">
        <v>26</v>
      </c>
      <c r="F13" s="21">
        <v>261</v>
      </c>
      <c r="G13" s="23">
        <v>0.692001</v>
      </c>
      <c r="H13" s="2">
        <f>VLOOKUP(B:B,[3]Sheet1!$A$1:$Q$65536,17,0)</f>
        <v>259200</v>
      </c>
      <c r="I13" s="2">
        <f t="shared" si="0"/>
        <v>179366.6592</v>
      </c>
    </row>
    <row r="14" customHeight="1" spans="1:9">
      <c r="A14" s="17">
        <v>12</v>
      </c>
      <c r="B14" s="18">
        <v>54</v>
      </c>
      <c r="C14" s="18" t="s">
        <v>17</v>
      </c>
      <c r="D14" s="19"/>
      <c r="E14" s="20" t="s">
        <v>27</v>
      </c>
      <c r="F14" s="21">
        <v>137</v>
      </c>
      <c r="G14" s="22">
        <v>0.9042635</v>
      </c>
      <c r="H14" s="2">
        <f>VLOOKUP(B:B,[3]Sheet1!$A$1:$Q$65536,17,0)</f>
        <v>244200</v>
      </c>
      <c r="I14" s="2">
        <f t="shared" si="0"/>
        <v>220821.1467</v>
      </c>
    </row>
    <row r="15" customHeight="1" spans="1:9">
      <c r="A15" s="17">
        <v>13</v>
      </c>
      <c r="B15" s="18">
        <v>582</v>
      </c>
      <c r="C15" s="18" t="s">
        <v>12</v>
      </c>
      <c r="D15" s="19"/>
      <c r="E15" s="20" t="s">
        <v>28</v>
      </c>
      <c r="F15" s="24">
        <v>489</v>
      </c>
      <c r="G15" s="23">
        <v>0.6</v>
      </c>
      <c r="H15" s="2">
        <f>VLOOKUP(B:B,[3]Sheet1!$A$1:$Q$65536,17,0)</f>
        <v>1102500</v>
      </c>
      <c r="I15" s="2">
        <f t="shared" si="0"/>
        <v>661500</v>
      </c>
    </row>
    <row r="16" customHeight="1" spans="1:9">
      <c r="A16" s="17">
        <v>14</v>
      </c>
      <c r="B16" s="18">
        <v>387</v>
      </c>
      <c r="C16" s="18" t="s">
        <v>15</v>
      </c>
      <c r="D16" s="19"/>
      <c r="E16" s="20" t="s">
        <v>29</v>
      </c>
      <c r="F16" s="21">
        <v>176</v>
      </c>
      <c r="G16" s="22">
        <v>0.844662</v>
      </c>
      <c r="H16" s="2">
        <f>VLOOKUP(B:B,[3]Sheet1!$A$1:$Q$65536,17,0)</f>
        <v>351540</v>
      </c>
      <c r="I16" s="2">
        <f t="shared" si="0"/>
        <v>296932.47948</v>
      </c>
    </row>
    <row r="17" customHeight="1" spans="1:9">
      <c r="A17" s="17">
        <v>15</v>
      </c>
      <c r="B17" s="18">
        <v>717</v>
      </c>
      <c r="C17" s="18" t="s">
        <v>30</v>
      </c>
      <c r="D17" s="19"/>
      <c r="E17" s="20" t="s">
        <v>31</v>
      </c>
      <c r="F17" s="21">
        <v>89</v>
      </c>
      <c r="G17" s="22">
        <v>0.834127</v>
      </c>
      <c r="H17" s="2">
        <f>VLOOKUP(B:B,[3]Sheet1!$A$1:$Q$65536,17,0)</f>
        <v>138600</v>
      </c>
      <c r="I17" s="2">
        <f t="shared" si="0"/>
        <v>115610.0022</v>
      </c>
    </row>
    <row r="18" customHeight="1" spans="1:9">
      <c r="A18" s="17">
        <v>16</v>
      </c>
      <c r="B18" s="18">
        <v>349</v>
      </c>
      <c r="C18" s="18" t="s">
        <v>22</v>
      </c>
      <c r="D18" s="19"/>
      <c r="E18" s="20" t="s">
        <v>32</v>
      </c>
      <c r="F18" s="21">
        <v>325</v>
      </c>
      <c r="G18" s="22">
        <v>0.65</v>
      </c>
      <c r="H18" s="2">
        <f>VLOOKUP(B:B,[3]Sheet1!$A$1:$Q$65536,17,0)</f>
        <v>224400</v>
      </c>
      <c r="I18" s="2">
        <f t="shared" si="0"/>
        <v>145860</v>
      </c>
    </row>
    <row r="19" customHeight="1" spans="1:9">
      <c r="A19" s="17">
        <v>17</v>
      </c>
      <c r="B19" s="18">
        <v>710</v>
      </c>
      <c r="C19" s="18" t="s">
        <v>17</v>
      </c>
      <c r="D19" s="19"/>
      <c r="E19" s="20" t="s">
        <v>33</v>
      </c>
      <c r="F19" s="21">
        <v>75</v>
      </c>
      <c r="G19" s="22">
        <v>0.8305745</v>
      </c>
      <c r="H19" s="2">
        <f>VLOOKUP(B:B,[3]Sheet1!$A$1:$Q$65536,17,0)</f>
        <v>106950</v>
      </c>
      <c r="I19" s="2">
        <f t="shared" si="0"/>
        <v>88829.942775</v>
      </c>
    </row>
    <row r="20" customHeight="1" spans="1:9">
      <c r="A20" s="17">
        <v>18</v>
      </c>
      <c r="B20" s="18">
        <v>747</v>
      </c>
      <c r="C20" s="18" t="s">
        <v>22</v>
      </c>
      <c r="D20" s="19"/>
      <c r="E20" s="20" t="s">
        <v>34</v>
      </c>
      <c r="F20" s="21">
        <v>98</v>
      </c>
      <c r="G20" s="22">
        <v>0.833748</v>
      </c>
      <c r="H20" s="2">
        <f>VLOOKUP(B:B,[3]Sheet1!$A$1:$Q$65536,17,0)</f>
        <v>240900</v>
      </c>
      <c r="I20" s="2">
        <f t="shared" si="0"/>
        <v>200849.8932</v>
      </c>
    </row>
    <row r="21" customHeight="1" spans="1:9">
      <c r="A21" s="17">
        <v>19</v>
      </c>
      <c r="B21" s="18">
        <v>748</v>
      </c>
      <c r="C21" s="18" t="s">
        <v>30</v>
      </c>
      <c r="D21" s="19"/>
      <c r="E21" s="20" t="s">
        <v>35</v>
      </c>
      <c r="F21" s="21">
        <v>84</v>
      </c>
      <c r="G21" s="22">
        <v>0.819714</v>
      </c>
      <c r="H21" s="2">
        <f>VLOOKUP(B:B,[3]Sheet1!$A$1:$Q$65536,17,0)</f>
        <v>151800</v>
      </c>
      <c r="I21" s="2">
        <f t="shared" si="0"/>
        <v>124432.5852</v>
      </c>
    </row>
    <row r="22" customHeight="1" spans="1:9">
      <c r="A22" s="17">
        <v>20</v>
      </c>
      <c r="B22" s="18">
        <v>723</v>
      </c>
      <c r="C22" s="18" t="s">
        <v>22</v>
      </c>
      <c r="D22" s="19"/>
      <c r="E22" s="20" t="s">
        <v>36</v>
      </c>
      <c r="F22" s="21">
        <v>102</v>
      </c>
      <c r="G22" s="22">
        <v>0.87669</v>
      </c>
      <c r="H22" s="2">
        <f>VLOOKUP(B:B,[3]Sheet1!$A$1:$Q$65536,17,0)</f>
        <v>135470</v>
      </c>
      <c r="I22" s="2">
        <f t="shared" si="0"/>
        <v>118765.1943</v>
      </c>
    </row>
    <row r="23" customHeight="1" spans="1:9">
      <c r="A23" s="17">
        <v>21</v>
      </c>
      <c r="B23" s="18">
        <v>750</v>
      </c>
      <c r="C23" s="18" t="s">
        <v>15</v>
      </c>
      <c r="D23" s="19"/>
      <c r="E23" s="20" t="s">
        <v>37</v>
      </c>
      <c r="F23" s="24">
        <v>450</v>
      </c>
      <c r="G23" s="23">
        <v>0.696762</v>
      </c>
      <c r="H23" s="2">
        <f>VLOOKUP(B:B,[3]Sheet1!$A$1:$Q$65536,17,0)</f>
        <v>724500</v>
      </c>
      <c r="I23" s="2">
        <f t="shared" si="0"/>
        <v>504804.069</v>
      </c>
    </row>
    <row r="24" customHeight="1" spans="1:9">
      <c r="A24" s="17">
        <v>22</v>
      </c>
      <c r="B24" s="18">
        <v>545</v>
      </c>
      <c r="C24" s="18" t="s">
        <v>15</v>
      </c>
      <c r="D24" s="19"/>
      <c r="E24" s="20" t="s">
        <v>38</v>
      </c>
      <c r="F24" s="21">
        <v>96</v>
      </c>
      <c r="G24" s="22">
        <v>0.843465</v>
      </c>
      <c r="H24" s="2">
        <f>VLOOKUP(B:B,[3]Sheet1!$A$1:$Q$65536,17,0)</f>
        <v>96600</v>
      </c>
      <c r="I24" s="2">
        <f t="shared" si="0"/>
        <v>81478.719</v>
      </c>
    </row>
    <row r="25" customHeight="1" spans="1:9">
      <c r="A25" s="17">
        <v>23</v>
      </c>
      <c r="B25" s="18">
        <v>741</v>
      </c>
      <c r="C25" s="18" t="s">
        <v>12</v>
      </c>
      <c r="D25" s="19"/>
      <c r="E25" s="20" t="s">
        <v>39</v>
      </c>
      <c r="F25" s="21">
        <v>90</v>
      </c>
      <c r="G25" s="23">
        <v>0.763625</v>
      </c>
      <c r="H25" s="2">
        <f>VLOOKUP(B:B,[3]Sheet1!$A$1:$Q$65536,17,0)</f>
        <v>103500</v>
      </c>
      <c r="I25" s="2">
        <f t="shared" si="0"/>
        <v>79035.1875</v>
      </c>
    </row>
    <row r="26" customHeight="1" spans="1:9">
      <c r="A26" s="17">
        <v>24</v>
      </c>
      <c r="B26" s="18">
        <v>732</v>
      </c>
      <c r="C26" s="18" t="s">
        <v>30</v>
      </c>
      <c r="D26" s="19"/>
      <c r="E26" s="20" t="s">
        <v>40</v>
      </c>
      <c r="F26" s="21">
        <v>89</v>
      </c>
      <c r="G26" s="25">
        <v>0.769101</v>
      </c>
      <c r="H26" s="2">
        <f>VLOOKUP(B:B,[3]Sheet1!$A$1:$Q$65536,17,0)</f>
        <v>131100</v>
      </c>
      <c r="I26" s="2">
        <f t="shared" si="0"/>
        <v>100829.1411</v>
      </c>
    </row>
    <row r="27" customHeight="1" spans="1:9">
      <c r="A27" s="17">
        <v>25</v>
      </c>
      <c r="B27" s="18">
        <v>709</v>
      </c>
      <c r="C27" s="18" t="s">
        <v>12</v>
      </c>
      <c r="D27" s="19"/>
      <c r="E27" s="20" t="s">
        <v>41</v>
      </c>
      <c r="F27" s="21">
        <v>303</v>
      </c>
      <c r="G27" s="23">
        <v>0.80032</v>
      </c>
      <c r="H27" s="2">
        <f>VLOOKUP(B:B,[3]Sheet1!$A$1:$Q$65536,17,0)</f>
        <v>285120</v>
      </c>
      <c r="I27" s="2">
        <f t="shared" si="0"/>
        <v>228187.2384</v>
      </c>
    </row>
    <row r="28" s="2" customFormat="1" customHeight="1" spans="1:9">
      <c r="A28" s="17">
        <v>26</v>
      </c>
      <c r="B28" s="18">
        <v>514</v>
      </c>
      <c r="C28" s="18" t="s">
        <v>30</v>
      </c>
      <c r="D28" s="19"/>
      <c r="E28" s="20" t="s">
        <v>42</v>
      </c>
      <c r="F28" s="21">
        <v>81</v>
      </c>
      <c r="G28" s="22">
        <v>0.94</v>
      </c>
      <c r="H28" s="2">
        <f>VLOOKUP(B:B,[3]Sheet1!$A$1:$Q$65536,17,0)</f>
        <v>272160</v>
      </c>
      <c r="I28" s="2">
        <f t="shared" si="0"/>
        <v>255830.4</v>
      </c>
    </row>
    <row r="29" customHeight="1" spans="1:9">
      <c r="A29" s="17">
        <v>27</v>
      </c>
      <c r="B29" s="18">
        <v>726</v>
      </c>
      <c r="C29" s="18" t="s">
        <v>12</v>
      </c>
      <c r="D29" s="19"/>
      <c r="E29" s="20" t="s">
        <v>43</v>
      </c>
      <c r="F29" s="21">
        <v>138</v>
      </c>
      <c r="G29" s="22">
        <v>0.836502</v>
      </c>
      <c r="H29" s="2">
        <f>VLOOKUP(B:B,[3]Sheet1!$A$1:$Q$65536,17,0)</f>
        <v>275400</v>
      </c>
      <c r="I29" s="2">
        <f t="shared" si="0"/>
        <v>230372.6508</v>
      </c>
    </row>
    <row r="30" customHeight="1" spans="1:9">
      <c r="A30" s="17">
        <v>28</v>
      </c>
      <c r="B30" s="18">
        <v>570</v>
      </c>
      <c r="C30" s="18" t="s">
        <v>12</v>
      </c>
      <c r="D30" s="19"/>
      <c r="E30" s="20" t="s">
        <v>44</v>
      </c>
      <c r="F30" s="21">
        <v>108</v>
      </c>
      <c r="G30" s="22">
        <v>0.83232</v>
      </c>
      <c r="H30" s="2">
        <f>VLOOKUP(B:B,[3]Sheet1!$A$1:$Q$65536,17,0)</f>
        <v>148500</v>
      </c>
      <c r="I30" s="2">
        <f t="shared" si="0"/>
        <v>123599.52</v>
      </c>
    </row>
    <row r="31" customHeight="1" spans="1:9">
      <c r="A31" s="17">
        <v>29</v>
      </c>
      <c r="B31" s="18">
        <v>598</v>
      </c>
      <c r="C31" s="18" t="s">
        <v>15</v>
      </c>
      <c r="D31" s="19"/>
      <c r="E31" s="20" t="s">
        <v>45</v>
      </c>
      <c r="F31" s="21">
        <v>201</v>
      </c>
      <c r="G31" s="23">
        <v>0.7262125</v>
      </c>
      <c r="H31" s="2">
        <f>VLOOKUP(B:B,[3]Sheet1!$A$1:$Q$65536,17,0)</f>
        <v>237600</v>
      </c>
      <c r="I31" s="2">
        <f t="shared" si="0"/>
        <v>172548.09</v>
      </c>
    </row>
    <row r="32" customHeight="1" spans="1:9">
      <c r="A32" s="17">
        <v>30</v>
      </c>
      <c r="B32" s="18">
        <v>724</v>
      </c>
      <c r="C32" s="18" t="s">
        <v>15</v>
      </c>
      <c r="D32" s="19"/>
      <c r="E32" s="20" t="s">
        <v>46</v>
      </c>
      <c r="F32" s="21">
        <v>176</v>
      </c>
      <c r="G32" s="22">
        <v>0.846307</v>
      </c>
      <c r="H32" s="2">
        <f>VLOOKUP(B:B,[3]Sheet1!$A$1:$Q$65536,17,0)</f>
        <v>301320</v>
      </c>
      <c r="I32" s="2">
        <f t="shared" si="0"/>
        <v>255009.22524</v>
      </c>
    </row>
    <row r="33" customHeight="1" spans="1:9">
      <c r="A33" s="17">
        <v>31</v>
      </c>
      <c r="B33" s="18">
        <v>546</v>
      </c>
      <c r="C33" s="18" t="s">
        <v>15</v>
      </c>
      <c r="D33" s="19"/>
      <c r="E33" s="20" t="s">
        <v>47</v>
      </c>
      <c r="F33" s="21">
        <v>295</v>
      </c>
      <c r="G33" s="22">
        <v>0.812406</v>
      </c>
      <c r="H33" s="2">
        <f>VLOOKUP(B:B,[3]Sheet1!$A$1:$Q$65536,17,0)</f>
        <v>301320</v>
      </c>
      <c r="I33" s="2">
        <f t="shared" si="0"/>
        <v>244794.17592</v>
      </c>
    </row>
    <row r="34" customHeight="1" spans="1:9">
      <c r="A34" s="17">
        <v>32</v>
      </c>
      <c r="B34" s="18">
        <v>584</v>
      </c>
      <c r="C34" s="18" t="s">
        <v>15</v>
      </c>
      <c r="D34" s="19"/>
      <c r="E34" s="20" t="s">
        <v>48</v>
      </c>
      <c r="F34" s="21">
        <v>167</v>
      </c>
      <c r="G34" s="23">
        <v>0.765675</v>
      </c>
      <c r="H34" s="2">
        <f>VLOOKUP(B:B,[3]Sheet1!$A$1:$Q$65536,17,0)</f>
        <v>174900</v>
      </c>
      <c r="I34" s="2">
        <f t="shared" si="0"/>
        <v>133916.5575</v>
      </c>
    </row>
    <row r="35" customHeight="1" spans="1:9">
      <c r="A35" s="17">
        <v>33</v>
      </c>
      <c r="B35" s="18">
        <v>341</v>
      </c>
      <c r="C35" s="18" t="s">
        <v>30</v>
      </c>
      <c r="D35" s="19"/>
      <c r="E35" s="20" t="s">
        <v>49</v>
      </c>
      <c r="F35" s="24">
        <v>380</v>
      </c>
      <c r="G35" s="25">
        <v>0.76117</v>
      </c>
      <c r="H35" s="2">
        <f>VLOOKUP(B:B,[3]Sheet1!$A$1:$Q$65536,17,0)</f>
        <v>615600</v>
      </c>
      <c r="I35" s="2">
        <f t="shared" si="0"/>
        <v>468576.252</v>
      </c>
    </row>
    <row r="36" customHeight="1" spans="1:9">
      <c r="A36" s="17">
        <v>34</v>
      </c>
      <c r="B36" s="18">
        <v>742</v>
      </c>
      <c r="C36" s="18" t="s">
        <v>22</v>
      </c>
      <c r="D36" s="19"/>
      <c r="E36" s="20" t="s">
        <v>50</v>
      </c>
      <c r="F36" s="21">
        <v>243</v>
      </c>
      <c r="G36" s="23">
        <v>0.6302115</v>
      </c>
      <c r="H36" s="2">
        <f>VLOOKUP(B:B,[3]Sheet1!$A$1:$Q$65536,17,0)</f>
        <v>259200</v>
      </c>
      <c r="I36" s="2">
        <f t="shared" ref="I36:I67" si="1">G36*H36</f>
        <v>163350.8208</v>
      </c>
    </row>
    <row r="37" customHeight="1" spans="1:9">
      <c r="A37" s="17">
        <v>35</v>
      </c>
      <c r="B37" s="18">
        <v>712</v>
      </c>
      <c r="C37" s="18" t="s">
        <v>15</v>
      </c>
      <c r="D37" s="19"/>
      <c r="E37" s="20" t="s">
        <v>51</v>
      </c>
      <c r="F37" s="21">
        <v>326</v>
      </c>
      <c r="G37" s="23">
        <v>0.73718</v>
      </c>
      <c r="H37" s="2">
        <f>VLOOKUP(B:B,[3]Sheet1!$A$1:$Q$65536,17,0)</f>
        <v>405000</v>
      </c>
      <c r="I37" s="2">
        <f t="shared" si="1"/>
        <v>298557.9</v>
      </c>
    </row>
    <row r="38" customHeight="1" spans="1:9">
      <c r="A38" s="17">
        <v>36</v>
      </c>
      <c r="B38" s="18">
        <v>513</v>
      </c>
      <c r="C38" s="18" t="s">
        <v>12</v>
      </c>
      <c r="D38" s="19"/>
      <c r="E38" s="20" t="s">
        <v>52</v>
      </c>
      <c r="F38" s="21">
        <v>161</v>
      </c>
      <c r="G38" s="22" t="s">
        <v>151</v>
      </c>
      <c r="H38" s="2">
        <f>VLOOKUP(B:B,[3]Sheet1!$A$1:$Q$65536,17,0)</f>
        <v>259200</v>
      </c>
      <c r="I38" s="2">
        <f t="shared" si="1"/>
        <v>232943.04</v>
      </c>
    </row>
    <row r="39" customHeight="1" spans="1:9">
      <c r="A39" s="17">
        <v>37</v>
      </c>
      <c r="B39" s="18">
        <v>746</v>
      </c>
      <c r="C39" s="18" t="s">
        <v>30</v>
      </c>
      <c r="D39" s="19"/>
      <c r="E39" s="20" t="s">
        <v>53</v>
      </c>
      <c r="F39" s="21">
        <v>219</v>
      </c>
      <c r="G39" s="22">
        <v>0.831285</v>
      </c>
      <c r="H39" s="2">
        <f>VLOOKUP(B:B,[3]Sheet1!$A$1:$Q$65536,17,0)</f>
        <v>254100</v>
      </c>
      <c r="I39" s="2">
        <f t="shared" si="1"/>
        <v>211229.5185</v>
      </c>
    </row>
    <row r="40" customHeight="1" spans="1:9">
      <c r="A40" s="17">
        <v>38</v>
      </c>
      <c r="B40" s="18">
        <v>307</v>
      </c>
      <c r="C40" s="18" t="s">
        <v>54</v>
      </c>
      <c r="D40" s="19"/>
      <c r="E40" s="20" t="s">
        <v>55</v>
      </c>
      <c r="F40" s="21">
        <v>1141</v>
      </c>
      <c r="G40" s="23">
        <v>0.6358005</v>
      </c>
      <c r="H40" s="2">
        <f>VLOOKUP(B:B,[3]Sheet1!$A$1:$Q$65536,17,0)</f>
        <v>1984500</v>
      </c>
      <c r="I40" s="2">
        <f t="shared" si="1"/>
        <v>1261746.09225</v>
      </c>
    </row>
    <row r="41" customHeight="1" spans="1:9">
      <c r="A41" s="17">
        <v>39</v>
      </c>
      <c r="B41" s="18">
        <v>721</v>
      </c>
      <c r="C41" s="18" t="s">
        <v>30</v>
      </c>
      <c r="D41" s="19"/>
      <c r="E41" s="20" t="s">
        <v>56</v>
      </c>
      <c r="F41" s="21">
        <v>111</v>
      </c>
      <c r="G41" s="22">
        <v>0.9006</v>
      </c>
      <c r="H41" s="2">
        <f>VLOOKUP(B:B,[3]Sheet1!$A$1:$Q$65536,17,0)</f>
        <v>171600</v>
      </c>
      <c r="I41" s="2">
        <f t="shared" si="1"/>
        <v>154542.96</v>
      </c>
    </row>
    <row r="42" customHeight="1" spans="1:9">
      <c r="A42" s="17">
        <v>40</v>
      </c>
      <c r="B42" s="18">
        <v>371</v>
      </c>
      <c r="C42" s="18" t="s">
        <v>30</v>
      </c>
      <c r="D42" s="19"/>
      <c r="E42" s="20" t="s">
        <v>57</v>
      </c>
      <c r="F42" s="21">
        <v>114</v>
      </c>
      <c r="G42" s="23">
        <v>0.816515</v>
      </c>
      <c r="H42" s="2">
        <f>VLOOKUP(B:B,[3]Sheet1!$A$1:$Q$65536,17,0)</f>
        <v>131100</v>
      </c>
      <c r="I42" s="2">
        <f t="shared" si="1"/>
        <v>107045.1165</v>
      </c>
    </row>
    <row r="43" customHeight="1" spans="1:9">
      <c r="A43" s="17">
        <v>41</v>
      </c>
      <c r="B43" s="18">
        <v>343</v>
      </c>
      <c r="C43" s="18" t="s">
        <v>12</v>
      </c>
      <c r="D43" s="19"/>
      <c r="E43" s="20" t="s">
        <v>58</v>
      </c>
      <c r="F43" s="21">
        <v>190</v>
      </c>
      <c r="G43" s="22">
        <v>0.8750315</v>
      </c>
      <c r="H43" s="2">
        <f>VLOOKUP(B:B,[3]Sheet1!$A$1:$Q$65536,17,0)</f>
        <v>550800</v>
      </c>
      <c r="I43" s="2">
        <f t="shared" si="1"/>
        <v>481967.3502</v>
      </c>
    </row>
    <row r="44" customHeight="1" spans="1:9">
      <c r="A44" s="17">
        <v>42</v>
      </c>
      <c r="B44" s="18">
        <v>718</v>
      </c>
      <c r="C44" s="18" t="s">
        <v>22</v>
      </c>
      <c r="D44" s="19"/>
      <c r="E44" s="20" t="s">
        <v>59</v>
      </c>
      <c r="F44" s="21">
        <v>84</v>
      </c>
      <c r="G44" s="25">
        <v>0.750561</v>
      </c>
      <c r="H44" s="2">
        <f>VLOOKUP(B:B,[3]Sheet1!$A$1:$Q$65536,17,0)</f>
        <v>96600</v>
      </c>
      <c r="I44" s="2">
        <f t="shared" si="1"/>
        <v>72504.1926</v>
      </c>
    </row>
    <row r="45" customHeight="1" spans="1:9">
      <c r="A45" s="17">
        <v>43</v>
      </c>
      <c r="B45" s="18">
        <v>571</v>
      </c>
      <c r="C45" s="18" t="s">
        <v>15</v>
      </c>
      <c r="D45" s="19"/>
      <c r="E45" s="20" t="s">
        <v>60</v>
      </c>
      <c r="F45" s="21">
        <v>202</v>
      </c>
      <c r="G45" s="22">
        <v>0.8261085</v>
      </c>
      <c r="H45" s="2">
        <f>VLOOKUP(B:B,[3]Sheet1!$A$1:$Q$65536,17,0)</f>
        <v>534600</v>
      </c>
      <c r="I45" s="2">
        <f t="shared" si="1"/>
        <v>441637.6041</v>
      </c>
    </row>
    <row r="46" customHeight="1" spans="1:9">
      <c r="A46" s="17">
        <v>44</v>
      </c>
      <c r="B46" s="18">
        <v>355</v>
      </c>
      <c r="C46" s="18" t="s">
        <v>22</v>
      </c>
      <c r="D46" s="19"/>
      <c r="E46" s="20" t="s">
        <v>61</v>
      </c>
      <c r="F46" s="21">
        <v>191</v>
      </c>
      <c r="G46" s="25">
        <v>0.732536</v>
      </c>
      <c r="H46" s="2">
        <f>VLOOKUP(B:B,[3]Sheet1!$A$1:$Q$65536,17,0)</f>
        <v>259200</v>
      </c>
      <c r="I46" s="2">
        <f t="shared" si="1"/>
        <v>189873.3312</v>
      </c>
    </row>
    <row r="47" customHeight="1" spans="1:9">
      <c r="A47" s="17">
        <v>45</v>
      </c>
      <c r="B47" s="18">
        <v>515</v>
      </c>
      <c r="C47" s="18" t="s">
        <v>22</v>
      </c>
      <c r="D47" s="19"/>
      <c r="E47" s="20" t="s">
        <v>62</v>
      </c>
      <c r="F47" s="21">
        <v>227</v>
      </c>
      <c r="G47" s="22">
        <v>0.805392</v>
      </c>
      <c r="H47" s="2">
        <f>VLOOKUP(B:B,[3]Sheet1!$A$1:$Q$65536,17,0)</f>
        <v>231000</v>
      </c>
      <c r="I47" s="2">
        <f t="shared" si="1"/>
        <v>186045.552</v>
      </c>
    </row>
    <row r="48" customHeight="1" spans="1:9">
      <c r="A48" s="17">
        <v>46</v>
      </c>
      <c r="B48" s="18">
        <v>56</v>
      </c>
      <c r="C48" s="18" t="s">
        <v>17</v>
      </c>
      <c r="D48" s="19"/>
      <c r="E48" s="20" t="s">
        <v>63</v>
      </c>
      <c r="F48" s="21">
        <v>60</v>
      </c>
      <c r="G48" s="22">
        <v>0.9039</v>
      </c>
      <c r="H48" s="2">
        <f>VLOOKUP(B:B,[3]Sheet1!$A$1:$Q$65536,17,0)</f>
        <v>131100</v>
      </c>
      <c r="I48" s="2">
        <f t="shared" si="1"/>
        <v>118501.29</v>
      </c>
    </row>
    <row r="49" customHeight="1" spans="1:9">
      <c r="A49" s="17">
        <v>47</v>
      </c>
      <c r="B49" s="18">
        <v>730</v>
      </c>
      <c r="C49" s="18" t="s">
        <v>12</v>
      </c>
      <c r="D49" s="19"/>
      <c r="E49" s="20" t="s">
        <v>64</v>
      </c>
      <c r="F49" s="21">
        <v>291</v>
      </c>
      <c r="G49" s="23">
        <v>0.76055</v>
      </c>
      <c r="H49" s="2">
        <f>VLOOKUP(B:B,[3]Sheet1!$A$1:$Q$65536,17,0)</f>
        <v>330000</v>
      </c>
      <c r="I49" s="2">
        <f t="shared" si="1"/>
        <v>250981.5</v>
      </c>
    </row>
    <row r="50" customHeight="1" spans="1:9">
      <c r="A50" s="17">
        <v>48</v>
      </c>
      <c r="B50" s="18">
        <v>377</v>
      </c>
      <c r="C50" s="18" t="s">
        <v>15</v>
      </c>
      <c r="D50" s="19"/>
      <c r="E50" s="20" t="s">
        <v>65</v>
      </c>
      <c r="F50" s="21">
        <v>241</v>
      </c>
      <c r="G50" s="23">
        <v>0.81139</v>
      </c>
      <c r="H50" s="2">
        <f>VLOOKUP(B:B,[3]Sheet1!$A$1:$Q$65536,17,0)</f>
        <v>259200</v>
      </c>
      <c r="I50" s="2">
        <f t="shared" si="1"/>
        <v>210312.288</v>
      </c>
    </row>
    <row r="51" customHeight="1" spans="1:9">
      <c r="A51" s="17">
        <v>49</v>
      </c>
      <c r="B51" s="18">
        <v>704</v>
      </c>
      <c r="C51" s="18" t="s">
        <v>17</v>
      </c>
      <c r="D51" s="19"/>
      <c r="E51" s="20" t="s">
        <v>66</v>
      </c>
      <c r="F51" s="21">
        <v>70</v>
      </c>
      <c r="G51" s="22">
        <v>0.9012185</v>
      </c>
      <c r="H51" s="2">
        <f>VLOOKUP(B:B,[3]Sheet1!$A$1:$Q$65536,17,0)</f>
        <v>181500</v>
      </c>
      <c r="I51" s="2">
        <f t="shared" si="1"/>
        <v>163571.15775</v>
      </c>
    </row>
    <row r="52" customHeight="1" spans="1:9">
      <c r="A52" s="17">
        <v>50</v>
      </c>
      <c r="B52" s="18">
        <v>337</v>
      </c>
      <c r="C52" s="18" t="s">
        <v>22</v>
      </c>
      <c r="D52" s="19"/>
      <c r="E52" s="20" t="s">
        <v>67</v>
      </c>
      <c r="F52" s="24">
        <v>325</v>
      </c>
      <c r="G52" s="25">
        <v>0.717189</v>
      </c>
      <c r="H52" s="2">
        <f>VLOOKUP(B:B,[3]Sheet1!$A$1:$Q$65536,17,0)</f>
        <v>882000</v>
      </c>
      <c r="I52" s="2">
        <f t="shared" si="1"/>
        <v>632560.698</v>
      </c>
    </row>
    <row r="53" customHeight="1" spans="1:9">
      <c r="A53" s="17">
        <v>51</v>
      </c>
      <c r="B53" s="18">
        <v>581</v>
      </c>
      <c r="C53" s="18" t="s">
        <v>12</v>
      </c>
      <c r="D53" s="19"/>
      <c r="E53" s="20" t="s">
        <v>68</v>
      </c>
      <c r="F53" s="21">
        <v>354</v>
      </c>
      <c r="G53" s="23">
        <v>0.76875</v>
      </c>
      <c r="H53" s="2">
        <f>VLOOKUP(B:B,[3]Sheet1!$A$1:$Q$65536,17,0)</f>
        <v>351540</v>
      </c>
      <c r="I53" s="2">
        <f t="shared" si="1"/>
        <v>270246.375</v>
      </c>
    </row>
    <row r="54" customHeight="1" spans="1:9">
      <c r="A54" s="17">
        <v>52</v>
      </c>
      <c r="B54" s="18">
        <v>587</v>
      </c>
      <c r="C54" s="18" t="s">
        <v>17</v>
      </c>
      <c r="D54" s="19"/>
      <c r="E54" s="20" t="s">
        <v>69</v>
      </c>
      <c r="F54" s="21">
        <v>84</v>
      </c>
      <c r="G54" s="22">
        <v>0.90335</v>
      </c>
      <c r="H54" s="2">
        <f>VLOOKUP(B:B,[3]Sheet1!$A$1:$Q$65536,17,0)</f>
        <v>165000</v>
      </c>
      <c r="I54" s="2">
        <f t="shared" si="1"/>
        <v>149052.75</v>
      </c>
    </row>
    <row r="55" customHeight="1" spans="1:9">
      <c r="A55" s="17">
        <v>53</v>
      </c>
      <c r="B55" s="18">
        <v>706</v>
      </c>
      <c r="C55" s="18" t="s">
        <v>17</v>
      </c>
      <c r="D55" s="19"/>
      <c r="E55" s="20" t="s">
        <v>70</v>
      </c>
      <c r="F55" s="21">
        <v>65</v>
      </c>
      <c r="G55" s="22">
        <v>0.8614305</v>
      </c>
      <c r="H55" s="2">
        <f>VLOOKUP(B:B,[3]Sheet1!$A$1:$Q$65536,17,0)</f>
        <v>103500</v>
      </c>
      <c r="I55" s="2">
        <f t="shared" si="1"/>
        <v>89158.05675</v>
      </c>
    </row>
    <row r="56" customHeight="1" spans="1:9">
      <c r="A56" s="17">
        <v>54</v>
      </c>
      <c r="B56" s="18">
        <v>308</v>
      </c>
      <c r="C56" s="18" t="s">
        <v>22</v>
      </c>
      <c r="D56" s="19"/>
      <c r="E56" s="20" t="s">
        <v>71</v>
      </c>
      <c r="F56" s="21">
        <v>257</v>
      </c>
      <c r="G56" s="23">
        <v>0.6790635</v>
      </c>
      <c r="H56" s="2">
        <f>VLOOKUP(B:B,[3]Sheet1!$A$1:$Q$65536,17,0)</f>
        <v>257400</v>
      </c>
      <c r="I56" s="2">
        <f t="shared" si="1"/>
        <v>174790.9449</v>
      </c>
    </row>
    <row r="57" customHeight="1" spans="1:9">
      <c r="A57" s="17">
        <v>55</v>
      </c>
      <c r="B57" s="18">
        <v>539</v>
      </c>
      <c r="C57" s="18" t="s">
        <v>30</v>
      </c>
      <c r="D57" s="19"/>
      <c r="E57" s="20" t="s">
        <v>72</v>
      </c>
      <c r="F57" s="21">
        <v>71</v>
      </c>
      <c r="G57" s="22">
        <v>0.877569</v>
      </c>
      <c r="H57" s="2">
        <f>VLOOKUP(B:B,[3]Sheet1!$A$1:$Q$65536,17,0)</f>
        <v>138600</v>
      </c>
      <c r="I57" s="2">
        <f t="shared" si="1"/>
        <v>121631.0634</v>
      </c>
    </row>
    <row r="58" customHeight="1" spans="1:9">
      <c r="A58" s="17">
        <v>56</v>
      </c>
      <c r="B58" s="18">
        <v>594</v>
      </c>
      <c r="C58" s="18" t="s">
        <v>30</v>
      </c>
      <c r="D58" s="19"/>
      <c r="E58" s="20" t="s">
        <v>73</v>
      </c>
      <c r="F58" s="21">
        <v>72</v>
      </c>
      <c r="G58" s="22">
        <v>0.8537165</v>
      </c>
      <c r="H58" s="2">
        <f>VLOOKUP(B:B,[3]Sheet1!$A$1:$Q$65536,17,0)</f>
        <v>124200</v>
      </c>
      <c r="I58" s="2">
        <f t="shared" si="1"/>
        <v>106031.5893</v>
      </c>
    </row>
    <row r="59" customHeight="1" spans="1:9">
      <c r="A59" s="17">
        <v>57</v>
      </c>
      <c r="B59" s="18">
        <v>329</v>
      </c>
      <c r="C59" s="18" t="s">
        <v>17</v>
      </c>
      <c r="D59" s="19"/>
      <c r="E59" s="20" t="s">
        <v>74</v>
      </c>
      <c r="F59" s="21">
        <v>118</v>
      </c>
      <c r="G59" s="22">
        <v>0.8269205</v>
      </c>
      <c r="H59" s="2">
        <f>VLOOKUP(B:B,[3]Sheet1!$A$1:$Q$65536,17,0)</f>
        <v>217800</v>
      </c>
      <c r="I59" s="2">
        <f t="shared" si="1"/>
        <v>180103.2849</v>
      </c>
    </row>
    <row r="60" customHeight="1" spans="1:9">
      <c r="A60" s="17">
        <v>58</v>
      </c>
      <c r="B60" s="18">
        <v>745</v>
      </c>
      <c r="C60" s="18" t="s">
        <v>12</v>
      </c>
      <c r="D60" s="19"/>
      <c r="E60" s="20" t="s">
        <v>75</v>
      </c>
      <c r="F60" s="21">
        <v>166</v>
      </c>
      <c r="G60" s="25">
        <v>0.726459</v>
      </c>
      <c r="H60" s="2">
        <f>VLOOKUP(B:B,[3]Sheet1!$A$1:$Q$65536,17,0)</f>
        <v>168300</v>
      </c>
      <c r="I60" s="2">
        <f t="shared" si="1"/>
        <v>122263.0497</v>
      </c>
    </row>
    <row r="61" customHeight="1" spans="1:9">
      <c r="A61" s="17">
        <v>59</v>
      </c>
      <c r="B61" s="18">
        <v>740</v>
      </c>
      <c r="C61" s="18" t="s">
        <v>15</v>
      </c>
      <c r="D61" s="19"/>
      <c r="E61" s="20" t="s">
        <v>76</v>
      </c>
      <c r="F61" s="21">
        <v>129</v>
      </c>
      <c r="G61" s="23">
        <v>0.7854575</v>
      </c>
      <c r="H61" s="2">
        <f>VLOOKUP(B:B,[3]Sheet1!$A$1:$Q$65536,17,0)</f>
        <v>124200</v>
      </c>
      <c r="I61" s="2">
        <f t="shared" si="1"/>
        <v>97553.8215</v>
      </c>
    </row>
    <row r="62" customHeight="1" spans="1:9">
      <c r="A62" s="17">
        <v>60</v>
      </c>
      <c r="B62" s="18">
        <v>367</v>
      </c>
      <c r="C62" s="18" t="s">
        <v>17</v>
      </c>
      <c r="D62" s="19"/>
      <c r="E62" s="20" t="s">
        <v>77</v>
      </c>
      <c r="F62" s="21">
        <v>108</v>
      </c>
      <c r="G62" s="22" t="s">
        <v>152</v>
      </c>
      <c r="H62" s="2">
        <f>VLOOKUP(B:B,[3]Sheet1!$A$1:$Q$65536,17,0)</f>
        <v>198000</v>
      </c>
      <c r="I62" s="2">
        <f t="shared" si="1"/>
        <v>177665.4</v>
      </c>
    </row>
    <row r="63" customHeight="1" spans="1:9">
      <c r="A63" s="17">
        <v>61</v>
      </c>
      <c r="B63" s="18">
        <v>591</v>
      </c>
      <c r="C63" s="18" t="s">
        <v>30</v>
      </c>
      <c r="D63" s="19"/>
      <c r="E63" s="20" t="s">
        <v>78</v>
      </c>
      <c r="F63" s="21">
        <v>98</v>
      </c>
      <c r="G63" s="23">
        <v>0.7438425</v>
      </c>
      <c r="H63" s="2">
        <f>VLOOKUP(B:B,[3]Sheet1!$A$1:$Q$65536,17,0)</f>
        <v>155100</v>
      </c>
      <c r="I63" s="2">
        <f t="shared" si="1"/>
        <v>115369.97175</v>
      </c>
    </row>
    <row r="64" customHeight="1" spans="1:9">
      <c r="A64" s="17">
        <v>62</v>
      </c>
      <c r="B64" s="18">
        <v>753</v>
      </c>
      <c r="C64" s="18" t="s">
        <v>15</v>
      </c>
      <c r="D64" s="19"/>
      <c r="E64" s="20" t="s">
        <v>79</v>
      </c>
      <c r="F64" s="21">
        <v>60</v>
      </c>
      <c r="G64" s="22">
        <v>0.9097445</v>
      </c>
      <c r="H64" s="2">
        <f>VLOOKUP(B:B,[3]Sheet1!$A$1:$Q$65536,17,0)</f>
        <v>99820</v>
      </c>
      <c r="I64" s="2">
        <f t="shared" si="1"/>
        <v>90810.69599</v>
      </c>
    </row>
    <row r="65" customHeight="1" spans="1:9">
      <c r="A65" s="17">
        <v>63</v>
      </c>
      <c r="B65" s="18">
        <v>713</v>
      </c>
      <c r="C65" s="18" t="s">
        <v>17</v>
      </c>
      <c r="D65" s="19"/>
      <c r="E65" s="20" t="s">
        <v>80</v>
      </c>
      <c r="F65" s="21">
        <v>50</v>
      </c>
      <c r="G65" s="22">
        <v>0.9045</v>
      </c>
      <c r="H65" s="2">
        <f>VLOOKUP(B:B,[3]Sheet1!$A$1:$Q$65536,17,0)</f>
        <v>106950</v>
      </c>
      <c r="I65" s="2">
        <f t="shared" si="1"/>
        <v>96736.275</v>
      </c>
    </row>
    <row r="66" customHeight="1" spans="1:9">
      <c r="A66" s="17">
        <v>64</v>
      </c>
      <c r="B66" s="18">
        <v>752</v>
      </c>
      <c r="C66" s="18" t="s">
        <v>12</v>
      </c>
      <c r="D66" s="19"/>
      <c r="E66" s="20" t="s">
        <v>81</v>
      </c>
      <c r="F66" s="21">
        <v>86</v>
      </c>
      <c r="G66" s="22">
        <v>0.83895</v>
      </c>
      <c r="H66" s="2">
        <f>VLOOKUP(B:B,[3]Sheet1!$A$1:$Q$65536,17,0)</f>
        <v>124200</v>
      </c>
      <c r="I66" s="2">
        <f t="shared" si="1"/>
        <v>104197.59</v>
      </c>
    </row>
    <row r="67" customHeight="1" spans="1:9">
      <c r="A67" s="17">
        <v>65</v>
      </c>
      <c r="B67" s="18">
        <v>707</v>
      </c>
      <c r="C67" s="18" t="s">
        <v>15</v>
      </c>
      <c r="D67" s="19"/>
      <c r="E67" s="20" t="s">
        <v>82</v>
      </c>
      <c r="F67" s="21">
        <v>289</v>
      </c>
      <c r="G67" s="22">
        <v>0.8123045</v>
      </c>
      <c r="H67" s="2">
        <f>VLOOKUP(B:B,[3]Sheet1!$A$1:$Q$65536,17,0)</f>
        <v>324000</v>
      </c>
      <c r="I67" s="2">
        <f t="shared" si="1"/>
        <v>263186.658</v>
      </c>
    </row>
    <row r="68" customHeight="1" spans="1:9">
      <c r="A68" s="17">
        <v>66</v>
      </c>
      <c r="B68" s="18">
        <v>716</v>
      </c>
      <c r="C68" s="18" t="s">
        <v>30</v>
      </c>
      <c r="D68" s="19"/>
      <c r="E68" s="20" t="s">
        <v>83</v>
      </c>
      <c r="F68" s="21">
        <v>94</v>
      </c>
      <c r="G68" s="22">
        <v>0.850782</v>
      </c>
      <c r="H68" s="2">
        <f>VLOOKUP(B:B,[3]Sheet1!$A$1:$Q$65536,17,0)</f>
        <v>132000</v>
      </c>
      <c r="I68" s="2">
        <f t="shared" ref="I68:I99" si="2">G68*H68</f>
        <v>112303.224</v>
      </c>
    </row>
    <row r="69" customHeight="1" spans="1:9">
      <c r="A69" s="17">
        <v>67</v>
      </c>
      <c r="B69" s="18">
        <v>733</v>
      </c>
      <c r="C69" s="18" t="s">
        <v>15</v>
      </c>
      <c r="D69" s="19"/>
      <c r="E69" s="20" t="s">
        <v>84</v>
      </c>
      <c r="F69" s="21">
        <v>193</v>
      </c>
      <c r="G69" s="23">
        <v>0.7</v>
      </c>
      <c r="H69" s="2">
        <f>VLOOKUP(B:B,[3]Sheet1!$A$1:$Q$65536,17,0)</f>
        <v>124200</v>
      </c>
      <c r="I69" s="2">
        <f t="shared" si="2"/>
        <v>86940</v>
      </c>
    </row>
    <row r="70" customHeight="1" spans="1:9">
      <c r="A70" s="17">
        <v>68</v>
      </c>
      <c r="B70" s="18">
        <v>737</v>
      </c>
      <c r="C70" s="18" t="s">
        <v>15</v>
      </c>
      <c r="D70" s="19"/>
      <c r="E70" s="20" t="s">
        <v>85</v>
      </c>
      <c r="F70" s="21">
        <v>209</v>
      </c>
      <c r="G70" s="23">
        <v>0.7448675</v>
      </c>
      <c r="H70" s="2">
        <f>VLOOKUP(B:B,[3]Sheet1!$A$1:$Q$65536,17,0)</f>
        <v>207900</v>
      </c>
      <c r="I70" s="2">
        <f t="shared" si="2"/>
        <v>154857.95325</v>
      </c>
    </row>
    <row r="71" customHeight="1" spans="1:9">
      <c r="A71" s="17">
        <v>69</v>
      </c>
      <c r="B71" s="18">
        <v>578</v>
      </c>
      <c r="C71" s="18" t="s">
        <v>22</v>
      </c>
      <c r="D71" s="19"/>
      <c r="E71" s="20" t="s">
        <v>86</v>
      </c>
      <c r="F71" s="21">
        <v>310</v>
      </c>
      <c r="G71" s="23">
        <v>0.8131325</v>
      </c>
      <c r="H71" s="2">
        <f>VLOOKUP(B:B,[3]Sheet1!$A$1:$Q$65536,17,0)</f>
        <v>267840</v>
      </c>
      <c r="I71" s="2">
        <f t="shared" si="2"/>
        <v>217789.4088</v>
      </c>
    </row>
    <row r="72" customHeight="1" spans="1:9">
      <c r="A72" s="17">
        <v>70</v>
      </c>
      <c r="B72" s="18">
        <v>585</v>
      </c>
      <c r="C72" s="18" t="s">
        <v>12</v>
      </c>
      <c r="D72" s="19"/>
      <c r="E72" s="20" t="s">
        <v>87</v>
      </c>
      <c r="F72" s="21">
        <v>297</v>
      </c>
      <c r="G72" s="23">
        <v>0.8028825</v>
      </c>
      <c r="H72" s="2">
        <f>VLOOKUP(B:B,[3]Sheet1!$A$1:$Q$65536,17,0)</f>
        <v>349920</v>
      </c>
      <c r="I72" s="2">
        <f t="shared" si="2"/>
        <v>280944.6444</v>
      </c>
    </row>
    <row r="73" customHeight="1" spans="1:9">
      <c r="A73" s="17">
        <v>71</v>
      </c>
      <c r="B73" s="18">
        <v>727</v>
      </c>
      <c r="C73" s="18" t="s">
        <v>12</v>
      </c>
      <c r="D73" s="19"/>
      <c r="E73" s="20" t="s">
        <v>88</v>
      </c>
      <c r="F73" s="21">
        <v>134</v>
      </c>
      <c r="G73" s="22">
        <v>0.8376795</v>
      </c>
      <c r="H73" s="2">
        <f>VLOOKUP(B:B,[3]Sheet1!$A$1:$Q$65536,17,0)</f>
        <v>148500</v>
      </c>
      <c r="I73" s="2">
        <f t="shared" si="2"/>
        <v>124395.40575</v>
      </c>
    </row>
    <row r="74" customHeight="1" spans="1:9">
      <c r="A74" s="17">
        <v>72</v>
      </c>
      <c r="B74" s="18">
        <v>379</v>
      </c>
      <c r="C74" s="18" t="s">
        <v>12</v>
      </c>
      <c r="D74" s="19"/>
      <c r="E74" s="20" t="s">
        <v>89</v>
      </c>
      <c r="F74" s="21">
        <v>236</v>
      </c>
      <c r="G74" s="23">
        <v>0.8061625</v>
      </c>
      <c r="H74" s="2">
        <f>VLOOKUP(B:B,[3]Sheet1!$A$1:$Q$65536,17,0)</f>
        <v>231000</v>
      </c>
      <c r="I74" s="2">
        <f t="shared" si="2"/>
        <v>186223.5375</v>
      </c>
    </row>
    <row r="75" customHeight="1" spans="1:9">
      <c r="A75" s="17">
        <v>73</v>
      </c>
      <c r="B75" s="18">
        <v>549</v>
      </c>
      <c r="C75" s="18" t="s">
        <v>30</v>
      </c>
      <c r="D75" s="19"/>
      <c r="E75" s="20" t="s">
        <v>90</v>
      </c>
      <c r="F75" s="21">
        <v>72</v>
      </c>
      <c r="G75" s="22" t="s">
        <v>153</v>
      </c>
      <c r="H75" s="2">
        <f>VLOOKUP(B:B,[3]Sheet1!$A$1:$Q$65536,17,0)</f>
        <v>141900</v>
      </c>
      <c r="I75" s="2">
        <f t="shared" si="2"/>
        <v>126943.74</v>
      </c>
    </row>
    <row r="76" customHeight="1" spans="1:9">
      <c r="A76" s="17">
        <v>74</v>
      </c>
      <c r="B76" s="18">
        <v>720</v>
      </c>
      <c r="C76" s="18" t="s">
        <v>30</v>
      </c>
      <c r="D76" s="19"/>
      <c r="E76" s="20" t="s">
        <v>91</v>
      </c>
      <c r="F76" s="21">
        <v>70</v>
      </c>
      <c r="G76" s="22" t="s">
        <v>154</v>
      </c>
      <c r="H76" s="2">
        <f>VLOOKUP(B:B,[3]Sheet1!$A$1:$Q$65536,17,0)</f>
        <v>120752</v>
      </c>
      <c r="I76" s="2">
        <f t="shared" si="2"/>
        <v>110149.9744</v>
      </c>
    </row>
    <row r="77" customHeight="1" spans="1:9">
      <c r="A77" s="17">
        <v>75</v>
      </c>
      <c r="B77" s="18">
        <v>517</v>
      </c>
      <c r="C77" s="18" t="s">
        <v>22</v>
      </c>
      <c r="D77" s="19"/>
      <c r="E77" s="20" t="s">
        <v>92</v>
      </c>
      <c r="F77" s="24">
        <v>404</v>
      </c>
      <c r="G77" s="23">
        <v>0.6</v>
      </c>
      <c r="H77" s="2">
        <f>VLOOKUP(B:B,[3]Sheet1!$A$1:$Q$65536,17,0)</f>
        <v>643500</v>
      </c>
      <c r="I77" s="2">
        <f t="shared" si="2"/>
        <v>386100</v>
      </c>
    </row>
    <row r="78" customHeight="1" spans="1:9">
      <c r="A78" s="17">
        <v>76</v>
      </c>
      <c r="B78" s="18">
        <v>573</v>
      </c>
      <c r="C78" s="18" t="s">
        <v>15</v>
      </c>
      <c r="D78" s="19"/>
      <c r="E78" s="20" t="s">
        <v>93</v>
      </c>
      <c r="F78" s="21">
        <v>176</v>
      </c>
      <c r="G78" s="23">
        <v>0.8002175</v>
      </c>
      <c r="H78" s="2">
        <f>VLOOKUP(B:B,[3]Sheet1!$A$1:$Q$65536,17,0)</f>
        <v>146630</v>
      </c>
      <c r="I78" s="2">
        <f t="shared" si="2"/>
        <v>117335.892025</v>
      </c>
    </row>
    <row r="79" customHeight="1" spans="1:9">
      <c r="A79" s="17">
        <v>77</v>
      </c>
      <c r="B79" s="18">
        <v>738</v>
      </c>
      <c r="C79" s="18" t="s">
        <v>17</v>
      </c>
      <c r="D79" s="19"/>
      <c r="E79" s="20" t="s">
        <v>94</v>
      </c>
      <c r="F79" s="21">
        <v>63</v>
      </c>
      <c r="G79" s="22" t="s">
        <v>155</v>
      </c>
      <c r="H79" s="2">
        <f>VLOOKUP(B:B,[3]Sheet1!$A$1:$Q$65536,17,0)</f>
        <v>124200</v>
      </c>
      <c r="I79" s="2">
        <f t="shared" si="2"/>
        <v>117369</v>
      </c>
    </row>
    <row r="80" customHeight="1" spans="1:9">
      <c r="A80" s="17">
        <v>78</v>
      </c>
      <c r="B80" s="18">
        <v>373</v>
      </c>
      <c r="C80" s="18" t="s">
        <v>22</v>
      </c>
      <c r="D80" s="19"/>
      <c r="E80" s="20" t="s">
        <v>95</v>
      </c>
      <c r="F80" s="21">
        <v>160</v>
      </c>
      <c r="G80" s="22">
        <v>0.833952</v>
      </c>
      <c r="H80" s="2">
        <f>VLOOKUP(B:B,[3]Sheet1!$A$1:$Q$65536,17,0)</f>
        <v>291600</v>
      </c>
      <c r="I80" s="2">
        <f t="shared" si="2"/>
        <v>243180.4032</v>
      </c>
    </row>
    <row r="81" customHeight="1" spans="1:9">
      <c r="A81" s="17">
        <v>79</v>
      </c>
      <c r="B81" s="18">
        <v>101453</v>
      </c>
      <c r="C81" s="18" t="s">
        <v>17</v>
      </c>
      <c r="D81" s="19" t="s">
        <v>96</v>
      </c>
      <c r="E81" s="20" t="s">
        <v>97</v>
      </c>
      <c r="F81" s="21">
        <v>194</v>
      </c>
      <c r="G81" s="23">
        <v>0.723879</v>
      </c>
      <c r="H81" s="2">
        <f>VLOOKUP(B:B,[3]Sheet1!$A$1:$Q$65536,17,0)</f>
        <v>181500</v>
      </c>
      <c r="I81" s="2">
        <f t="shared" si="2"/>
        <v>131384.0385</v>
      </c>
    </row>
    <row r="82" customHeight="1" spans="1:9">
      <c r="A82" s="17">
        <v>80</v>
      </c>
      <c r="B82" s="18">
        <v>385</v>
      </c>
      <c r="C82" s="18" t="s">
        <v>30</v>
      </c>
      <c r="D82" s="19"/>
      <c r="E82" s="20" t="s">
        <v>98</v>
      </c>
      <c r="F82" s="21">
        <v>74</v>
      </c>
      <c r="G82" s="22" t="s">
        <v>153</v>
      </c>
      <c r="H82" s="2">
        <f>VLOOKUP(B:B,[3]Sheet1!$A$1:$Q$65536,17,0)</f>
        <v>363000</v>
      </c>
      <c r="I82" s="2">
        <f t="shared" si="2"/>
        <v>324739.8</v>
      </c>
    </row>
    <row r="83" customHeight="1" spans="1:9">
      <c r="A83" s="17">
        <v>81</v>
      </c>
      <c r="B83" s="18">
        <v>347</v>
      </c>
      <c r="C83" s="18" t="s">
        <v>12</v>
      </c>
      <c r="D83" s="19"/>
      <c r="E83" s="20" t="s">
        <v>99</v>
      </c>
      <c r="F83" s="21">
        <v>207</v>
      </c>
      <c r="G83" s="23">
        <v>0.6651945</v>
      </c>
      <c r="H83" s="2">
        <f>VLOOKUP(B:B,[3]Sheet1!$A$1:$Q$65536,17,0)</f>
        <v>165000</v>
      </c>
      <c r="I83" s="2">
        <f t="shared" si="2"/>
        <v>109757.0925</v>
      </c>
    </row>
    <row r="84" customHeight="1" spans="1:9">
      <c r="A84" s="17">
        <v>82</v>
      </c>
      <c r="B84" s="18">
        <v>339</v>
      </c>
      <c r="C84" s="18" t="s">
        <v>12</v>
      </c>
      <c r="D84" s="19"/>
      <c r="E84" s="20" t="s">
        <v>100</v>
      </c>
      <c r="F84" s="21">
        <v>114</v>
      </c>
      <c r="G84" s="23">
        <v>0.757475</v>
      </c>
      <c r="H84" s="2">
        <f>VLOOKUP(B:B,[3]Sheet1!$A$1:$Q$65536,17,0)</f>
        <v>138600</v>
      </c>
      <c r="I84" s="2">
        <f t="shared" si="2"/>
        <v>104986.035</v>
      </c>
    </row>
    <row r="85" customHeight="1" spans="1:9">
      <c r="A85" s="17">
        <v>83</v>
      </c>
      <c r="B85" s="18">
        <v>511</v>
      </c>
      <c r="C85" s="18" t="s">
        <v>22</v>
      </c>
      <c r="D85" s="19"/>
      <c r="E85" s="20" t="s">
        <v>101</v>
      </c>
      <c r="F85" s="21">
        <v>214</v>
      </c>
      <c r="G85" s="23">
        <v>0.80565</v>
      </c>
      <c r="H85" s="2">
        <f>VLOOKUP(B:B,[3]Sheet1!$A$1:$Q$65536,17,0)</f>
        <v>214500</v>
      </c>
      <c r="I85" s="2">
        <f t="shared" si="2"/>
        <v>172811.925</v>
      </c>
    </row>
    <row r="86" customHeight="1" spans="1:9">
      <c r="A86" s="17">
        <v>84</v>
      </c>
      <c r="B86" s="18">
        <v>311</v>
      </c>
      <c r="C86" s="18" t="s">
        <v>12</v>
      </c>
      <c r="D86" s="19"/>
      <c r="E86" s="20" t="s">
        <v>102</v>
      </c>
      <c r="F86" s="21">
        <v>115</v>
      </c>
      <c r="G86" s="23">
        <v>0.7555275</v>
      </c>
      <c r="H86" s="2">
        <f>VLOOKUP(B:B,[3]Sheet1!$A$1:$Q$65536,17,0)</f>
        <v>214500</v>
      </c>
      <c r="I86" s="2">
        <f t="shared" si="2"/>
        <v>162060.64875</v>
      </c>
    </row>
    <row r="87" s="2" customFormat="1" customHeight="1" spans="1:9">
      <c r="A87" s="17">
        <v>85</v>
      </c>
      <c r="B87" s="18">
        <v>102565</v>
      </c>
      <c r="C87" s="18" t="s">
        <v>12</v>
      </c>
      <c r="D87" s="19" t="s">
        <v>103</v>
      </c>
      <c r="E87" s="20" t="s">
        <v>104</v>
      </c>
      <c r="F87" s="24">
        <v>340</v>
      </c>
      <c r="G87" s="23">
        <v>0.6</v>
      </c>
      <c r="H87" s="2">
        <f>VLOOKUP(B:B,[3]Sheet1!$A$1:$Q$65536,17,0)</f>
        <v>181500</v>
      </c>
      <c r="I87" s="2">
        <f t="shared" si="2"/>
        <v>108900</v>
      </c>
    </row>
    <row r="88" s="2" customFormat="1" customHeight="1" spans="1:9">
      <c r="A88" s="17">
        <v>86</v>
      </c>
      <c r="B88" s="18">
        <v>102564</v>
      </c>
      <c r="C88" s="18" t="s">
        <v>30</v>
      </c>
      <c r="D88" s="19" t="s">
        <v>105</v>
      </c>
      <c r="E88" s="20" t="s">
        <v>106</v>
      </c>
      <c r="F88" s="21">
        <v>112</v>
      </c>
      <c r="G88" s="23">
        <v>0.81262</v>
      </c>
      <c r="H88" s="2">
        <f>VLOOKUP(B:B,[3]Sheet1!$A$1:$Q$65536,17,0)</f>
        <v>96600</v>
      </c>
      <c r="I88" s="2">
        <f t="shared" si="2"/>
        <v>78499.092</v>
      </c>
    </row>
    <row r="89" s="2" customFormat="1" customHeight="1" spans="1:9">
      <c r="A89" s="17">
        <v>87</v>
      </c>
      <c r="B89" s="18">
        <v>103198</v>
      </c>
      <c r="C89" s="18" t="s">
        <v>12</v>
      </c>
      <c r="D89" s="19" t="s">
        <v>107</v>
      </c>
      <c r="E89" s="20" t="s">
        <v>108</v>
      </c>
      <c r="F89" s="21">
        <v>223</v>
      </c>
      <c r="G89" s="22">
        <v>0.795804</v>
      </c>
      <c r="H89" s="2">
        <f>VLOOKUP(B:B,[3]Sheet1!$A$1:$Q$65536,17,0)</f>
        <v>184800</v>
      </c>
      <c r="I89" s="2">
        <f t="shared" si="2"/>
        <v>147064.5792</v>
      </c>
    </row>
    <row r="90" s="2" customFormat="1" customHeight="1" spans="1:9">
      <c r="A90" s="17">
        <v>88</v>
      </c>
      <c r="B90" s="18">
        <v>102935</v>
      </c>
      <c r="C90" s="18" t="s">
        <v>22</v>
      </c>
      <c r="D90" s="19" t="s">
        <v>107</v>
      </c>
      <c r="E90" s="20" t="s">
        <v>109</v>
      </c>
      <c r="F90" s="21">
        <v>172</v>
      </c>
      <c r="G90" s="25">
        <v>0.760655</v>
      </c>
      <c r="H90" s="2">
        <f>VLOOKUP(B:B,[3]Sheet1!$A$1:$Q$65536,17,0)</f>
        <v>158400</v>
      </c>
      <c r="I90" s="2">
        <f t="shared" si="2"/>
        <v>120487.752</v>
      </c>
    </row>
    <row r="91" customHeight="1" spans="1:9">
      <c r="A91" s="17">
        <v>89</v>
      </c>
      <c r="B91" s="18">
        <v>102479</v>
      </c>
      <c r="C91" s="18" t="s">
        <v>22</v>
      </c>
      <c r="D91" s="19" t="s">
        <v>110</v>
      </c>
      <c r="E91" s="20" t="s">
        <v>111</v>
      </c>
      <c r="F91" s="21">
        <v>182</v>
      </c>
      <c r="G91" s="22">
        <v>0.787848</v>
      </c>
      <c r="H91" s="2">
        <f>VLOOKUP(B:B,[3]Sheet1!$A$1:$Q$65536,17,0)</f>
        <v>138600</v>
      </c>
      <c r="I91" s="2">
        <f t="shared" si="2"/>
        <v>109195.7328</v>
      </c>
    </row>
    <row r="92" s="2" customFormat="1" customHeight="1" spans="1:9">
      <c r="A92" s="17">
        <v>90</v>
      </c>
      <c r="B92" s="18">
        <v>102934</v>
      </c>
      <c r="C92" s="18" t="s">
        <v>12</v>
      </c>
      <c r="D92" s="19" t="s">
        <v>112</v>
      </c>
      <c r="E92" s="20" t="s">
        <v>113</v>
      </c>
      <c r="F92" s="21">
        <v>298</v>
      </c>
      <c r="G92" s="22">
        <v>0.787134</v>
      </c>
      <c r="H92" s="2">
        <f>VLOOKUP(B:B,[3]Sheet1!$A$1:$Q$65536,17,0)</f>
        <v>264000</v>
      </c>
      <c r="I92" s="2">
        <f t="shared" si="2"/>
        <v>207803.376</v>
      </c>
    </row>
    <row r="93" customHeight="1" spans="1:9">
      <c r="A93" s="17">
        <v>91</v>
      </c>
      <c r="B93" s="18">
        <v>102567</v>
      </c>
      <c r="C93" s="18" t="s">
        <v>30</v>
      </c>
      <c r="D93" s="19" t="s">
        <v>114</v>
      </c>
      <c r="E93" s="20" t="s">
        <v>115</v>
      </c>
      <c r="F93" s="21">
        <v>70</v>
      </c>
      <c r="G93" s="22">
        <v>0.833034</v>
      </c>
      <c r="H93" s="2">
        <f>VLOOKUP(B:B,[3]Sheet1!$A$1:$Q$65536,17,0)</f>
        <v>96600</v>
      </c>
      <c r="I93" s="2">
        <f t="shared" si="2"/>
        <v>80471.0844</v>
      </c>
    </row>
    <row r="94" s="3" customFormat="1" customHeight="1" spans="1:9">
      <c r="A94" s="17">
        <v>92</v>
      </c>
      <c r="B94" s="18">
        <v>102478</v>
      </c>
      <c r="C94" s="18" t="s">
        <v>22</v>
      </c>
      <c r="D94" s="19" t="s">
        <v>116</v>
      </c>
      <c r="E94" s="20" t="s">
        <v>117</v>
      </c>
      <c r="F94" s="21">
        <v>92</v>
      </c>
      <c r="G94" s="22">
        <v>0.812609</v>
      </c>
      <c r="H94" s="2">
        <f>VLOOKUP(B:B,[3]Sheet1!$A$1:$Q$65536,17,0)</f>
        <v>86250</v>
      </c>
      <c r="I94" s="2">
        <f t="shared" si="2"/>
        <v>70087.52625</v>
      </c>
    </row>
    <row r="95" customHeight="1" spans="1:9">
      <c r="A95" s="17">
        <v>93</v>
      </c>
      <c r="B95" s="18">
        <v>103199</v>
      </c>
      <c r="C95" s="18" t="s">
        <v>12</v>
      </c>
      <c r="D95" s="19" t="s">
        <v>118</v>
      </c>
      <c r="E95" s="20" t="s">
        <v>119</v>
      </c>
      <c r="F95" s="21">
        <v>256</v>
      </c>
      <c r="G95" s="23">
        <v>0.7119765</v>
      </c>
      <c r="H95" s="2">
        <f>VLOOKUP(B:B,[3]Sheet1!$A$1:$Q$65536,17,0)</f>
        <v>179400</v>
      </c>
      <c r="I95" s="2">
        <f t="shared" si="2"/>
        <v>127728.5841</v>
      </c>
    </row>
    <row r="96" customHeight="1" spans="1:9">
      <c r="A96" s="17">
        <v>94</v>
      </c>
      <c r="B96" s="18">
        <v>103639</v>
      </c>
      <c r="C96" s="18" t="s">
        <v>15</v>
      </c>
      <c r="D96" s="19" t="s">
        <v>120</v>
      </c>
      <c r="E96" s="20" t="s">
        <v>121</v>
      </c>
      <c r="F96" s="21">
        <v>288</v>
      </c>
      <c r="G96" s="25">
        <v>0.659818</v>
      </c>
      <c r="H96" s="2">
        <f>VLOOKUP(B:B,[3]Sheet1!$A$1:$Q$65536,17,0)</f>
        <v>181500</v>
      </c>
      <c r="I96" s="2">
        <f t="shared" si="2"/>
        <v>119756.967</v>
      </c>
    </row>
    <row r="97" customHeight="1" spans="1:9">
      <c r="A97" s="17">
        <v>95</v>
      </c>
      <c r="B97" s="26">
        <v>104428</v>
      </c>
      <c r="C97" s="18" t="s">
        <v>17</v>
      </c>
      <c r="D97" s="19" t="s">
        <v>122</v>
      </c>
      <c r="E97" s="20" t="s">
        <v>123</v>
      </c>
      <c r="F97" s="21">
        <v>124</v>
      </c>
      <c r="G97" s="23">
        <v>0.738</v>
      </c>
      <c r="H97" s="2">
        <f>VLOOKUP(B:B,[3]Sheet1!$A$1:$Q$65536,17,0)</f>
        <v>103500</v>
      </c>
      <c r="I97" s="2">
        <f t="shared" si="2"/>
        <v>76383</v>
      </c>
    </row>
    <row r="98" customHeight="1" spans="1:9">
      <c r="A98" s="17">
        <v>98</v>
      </c>
      <c r="B98" s="26">
        <v>104533</v>
      </c>
      <c r="C98" s="18" t="s">
        <v>30</v>
      </c>
      <c r="D98" s="19" t="s">
        <v>124</v>
      </c>
      <c r="E98" s="20" t="s">
        <v>125</v>
      </c>
      <c r="F98" s="21">
        <v>71</v>
      </c>
      <c r="G98" s="22">
        <v>0.8784825</v>
      </c>
      <c r="H98" s="2">
        <f>VLOOKUP(B:B,[3]Sheet1!$A$1:$Q$65536,17,0)</f>
        <v>96600</v>
      </c>
      <c r="I98" s="2">
        <f t="shared" si="2"/>
        <v>84861.4095</v>
      </c>
    </row>
    <row r="99" customHeight="1" spans="1:9">
      <c r="A99" s="17">
        <v>99</v>
      </c>
      <c r="B99" s="26">
        <v>104838</v>
      </c>
      <c r="C99" s="18" t="s">
        <v>17</v>
      </c>
      <c r="D99" s="19" t="s">
        <v>126</v>
      </c>
      <c r="E99" s="27" t="s">
        <v>127</v>
      </c>
      <c r="F99" s="21"/>
      <c r="G99" s="22">
        <v>0.840072</v>
      </c>
      <c r="H99" s="2">
        <f>VLOOKUP(B:B,[3]Sheet1!$A$1:$Q$65536,17,0)</f>
        <v>75900</v>
      </c>
      <c r="I99" s="2">
        <f t="shared" si="2"/>
        <v>63761.4648</v>
      </c>
    </row>
    <row r="100" customHeight="1" spans="1:9">
      <c r="A100" s="17">
        <v>100</v>
      </c>
      <c r="B100" s="26">
        <v>105267</v>
      </c>
      <c r="C100" s="18" t="s">
        <v>12</v>
      </c>
      <c r="D100" s="28" t="s">
        <v>128</v>
      </c>
      <c r="E100" s="27" t="s">
        <v>129</v>
      </c>
      <c r="F100" s="21"/>
      <c r="G100" s="23">
        <v>0.721395</v>
      </c>
      <c r="H100" s="2">
        <f>VLOOKUP(B:B,[3]Sheet1!$A$1:$Q$65536,17,0)</f>
        <v>136400</v>
      </c>
      <c r="I100" s="2">
        <f>G100*H100</f>
        <v>98398.278</v>
      </c>
    </row>
    <row r="101" customHeight="1" spans="1:9">
      <c r="A101" s="17">
        <v>96</v>
      </c>
      <c r="B101" s="26">
        <v>104429</v>
      </c>
      <c r="C101" s="18" t="str">
        <f>VLOOKUP(B:B,[1]查询时间段分门店销售汇总!$D$1:$H$65536,5,0)</f>
        <v>西北片区</v>
      </c>
      <c r="D101" s="19" t="s">
        <v>130</v>
      </c>
      <c r="E101" s="27" t="s">
        <v>131</v>
      </c>
      <c r="F101" s="21"/>
      <c r="G101" s="23">
        <v>0.6</v>
      </c>
      <c r="H101" s="2">
        <f>VLOOKUP(B:B,[3]Sheet1!$A$1:$Q$65536,17,0)</f>
        <v>120750</v>
      </c>
      <c r="I101" s="2">
        <f>G101*H101</f>
        <v>72450</v>
      </c>
    </row>
    <row r="102" customHeight="1" spans="1:9">
      <c r="A102" s="17">
        <v>97</v>
      </c>
      <c r="B102" s="26">
        <v>104430</v>
      </c>
      <c r="C102" s="18" t="str">
        <f>VLOOKUP(B:B,[1]查询时间段分门店销售汇总!$D$1:$H$65536,5,0)</f>
        <v>东南片区</v>
      </c>
      <c r="D102" s="19" t="s">
        <v>132</v>
      </c>
      <c r="E102" s="27" t="s">
        <v>133</v>
      </c>
      <c r="F102" s="21"/>
      <c r="G102" s="22">
        <v>0.886482</v>
      </c>
      <c r="H102" s="2">
        <f>VLOOKUP(B:B,[3]Sheet1!$A$1:$Q$65536,17,0)</f>
        <v>103500</v>
      </c>
      <c r="I102" s="2">
        <f>G102*H102</f>
        <v>91750.887</v>
      </c>
    </row>
    <row r="103" customHeight="1" spans="1:9">
      <c r="A103" s="17">
        <v>101</v>
      </c>
      <c r="B103" s="26">
        <v>105396</v>
      </c>
      <c r="C103" s="18" t="s">
        <v>15</v>
      </c>
      <c r="D103" s="28" t="s">
        <v>134</v>
      </c>
      <c r="E103" s="27" t="s">
        <v>135</v>
      </c>
      <c r="F103" s="21"/>
      <c r="G103" s="22">
        <v>0.61</v>
      </c>
      <c r="H103" s="2">
        <f>VLOOKUP(B:B,[3]Sheet1!$A$1:$Q$65536,17,0)</f>
        <v>75900</v>
      </c>
      <c r="I103" s="2">
        <f>G103*H103</f>
        <v>46299</v>
      </c>
    </row>
    <row r="104" customHeight="1" spans="1:9">
      <c r="A104" s="17">
        <v>102</v>
      </c>
      <c r="B104" s="29">
        <v>105910</v>
      </c>
      <c r="C104" s="18" t="s">
        <v>15</v>
      </c>
      <c r="D104" s="28"/>
      <c r="E104" s="30" t="s">
        <v>136</v>
      </c>
      <c r="F104" s="21"/>
      <c r="G104" s="25">
        <v>0.546312</v>
      </c>
      <c r="H104" s="2">
        <f>VLOOKUP(B:B,[3]Sheet1!$A$1:$Q$65536,17,0)</f>
        <v>78429.96</v>
      </c>
      <c r="I104" s="2">
        <f>G104*H104</f>
        <v>42847.22830752</v>
      </c>
    </row>
    <row r="105" customHeight="1" spans="1:9">
      <c r="A105" s="17">
        <v>103</v>
      </c>
      <c r="B105" s="29">
        <v>105751</v>
      </c>
      <c r="C105" s="18" t="s">
        <v>15</v>
      </c>
      <c r="D105" s="28"/>
      <c r="E105" s="30" t="s">
        <v>137</v>
      </c>
      <c r="F105" s="21"/>
      <c r="G105" s="22">
        <v>0.61</v>
      </c>
      <c r="H105" s="2">
        <f>VLOOKUP(B:B,[3]Sheet1!$A$1:$Q$65536,17,0)</f>
        <v>117300</v>
      </c>
      <c r="I105" s="2">
        <f>G105*H105</f>
        <v>71553</v>
      </c>
    </row>
    <row r="106" customHeight="1" spans="1:9">
      <c r="A106" s="17">
        <v>104</v>
      </c>
      <c r="B106" s="26">
        <v>106066</v>
      </c>
      <c r="C106" s="18" t="s">
        <v>54</v>
      </c>
      <c r="D106" s="28"/>
      <c r="E106" s="27" t="s">
        <v>138</v>
      </c>
      <c r="F106" s="21"/>
      <c r="G106" s="23">
        <v>0.5</v>
      </c>
      <c r="H106" s="2">
        <f>VLOOKUP(B:B,[3]Sheet1!$A$1:$Q$65536,17,0)</f>
        <v>138600</v>
      </c>
      <c r="I106" s="2">
        <f>G106*H106</f>
        <v>69300</v>
      </c>
    </row>
    <row r="107" customHeight="1" spans="1:9">
      <c r="A107" s="17">
        <v>105</v>
      </c>
      <c r="B107" s="29">
        <v>106569</v>
      </c>
      <c r="C107" s="29" t="s">
        <v>12</v>
      </c>
      <c r="D107" s="29"/>
      <c r="E107" s="31" t="s">
        <v>156</v>
      </c>
      <c r="F107" s="21"/>
      <c r="G107" s="23">
        <v>0.5</v>
      </c>
      <c r="H107" s="2">
        <f>VLOOKUP(B:B,[3]Sheet1!$A$1:$Q$65536,17,0)</f>
        <v>75000</v>
      </c>
      <c r="I107" s="2">
        <f>G107*H107</f>
        <v>37500</v>
      </c>
    </row>
    <row r="108" customHeight="1" spans="1:9">
      <c r="A108" s="17">
        <v>106</v>
      </c>
      <c r="B108" s="29">
        <v>106485</v>
      </c>
      <c r="C108" s="29" t="s">
        <v>15</v>
      </c>
      <c r="D108" s="29"/>
      <c r="E108" s="31" t="s">
        <v>157</v>
      </c>
      <c r="F108" s="21"/>
      <c r="G108" s="23">
        <v>0.5</v>
      </c>
      <c r="H108" s="2">
        <v>75000</v>
      </c>
      <c r="I108" s="2">
        <f>G108*H108</f>
        <v>37500</v>
      </c>
    </row>
    <row r="109" customHeight="1" spans="1:9">
      <c r="A109" s="17">
        <v>107</v>
      </c>
      <c r="B109" s="29">
        <v>106399</v>
      </c>
      <c r="C109" s="29" t="s">
        <v>12</v>
      </c>
      <c r="D109" s="29"/>
      <c r="E109" s="31" t="s">
        <v>158</v>
      </c>
      <c r="F109" s="21"/>
      <c r="G109" s="23" t="s">
        <v>159</v>
      </c>
      <c r="H109" s="2">
        <f>VLOOKUP(B:B,[3]Sheet1!$A$1:$Q$65536,17,0)</f>
        <v>75900</v>
      </c>
      <c r="I109" s="2">
        <f>G109*H109</f>
        <v>52674.6</v>
      </c>
    </row>
    <row r="110" customHeight="1" spans="1:9">
      <c r="A110" s="17">
        <v>108</v>
      </c>
      <c r="B110" s="29">
        <v>106568</v>
      </c>
      <c r="C110" s="29" t="s">
        <v>15</v>
      </c>
      <c r="D110" s="29"/>
      <c r="E110" s="31" t="s">
        <v>160</v>
      </c>
      <c r="F110" s="21"/>
      <c r="G110" s="23" t="s">
        <v>161</v>
      </c>
      <c r="H110" s="2">
        <v>75000</v>
      </c>
      <c r="I110" s="2">
        <f>G110*H110</f>
        <v>43522.5</v>
      </c>
    </row>
    <row r="111" customHeight="1" spans="1:9">
      <c r="A111" s="26"/>
      <c r="B111" s="26"/>
      <c r="C111" s="18"/>
      <c r="D111" s="19"/>
      <c r="E111" s="32" t="s">
        <v>139</v>
      </c>
      <c r="F111" s="21">
        <f>SUM(F3:F110)</f>
        <v>18015</v>
      </c>
      <c r="G111" s="22">
        <f>I111/H111</f>
        <v>0.760942087054705</v>
      </c>
      <c r="H111" s="2">
        <f>SUM(H3:H110)</f>
        <v>25661291.96</v>
      </c>
      <c r="I111" s="2">
        <f>SUM(I3:I110)</f>
        <v>19526757.0605625</v>
      </c>
    </row>
    <row r="113" customHeight="1" spans="2:2">
      <c r="B113" s="33" t="s">
        <v>140</v>
      </c>
    </row>
    <row r="114" customHeight="1" spans="2:2">
      <c r="B114" s="33" t="s">
        <v>141</v>
      </c>
    </row>
    <row r="115" customHeight="1" spans="2:2">
      <c r="B115" s="33" t="s">
        <v>142</v>
      </c>
    </row>
    <row r="116" customHeight="1" spans="2:2">
      <c r="B116" s="33" t="s">
        <v>143</v>
      </c>
    </row>
    <row r="117" customHeight="1" spans="2:2">
      <c r="B117" s="33" t="s">
        <v>144</v>
      </c>
    </row>
    <row r="118" customHeight="1" spans="2:2">
      <c r="B118" s="33" t="s">
        <v>145</v>
      </c>
    </row>
    <row r="119" customHeight="1" spans="2:2">
      <c r="B119" s="34" t="s">
        <v>146</v>
      </c>
    </row>
  </sheetData>
  <mergeCells count="1">
    <mergeCell ref="A1:G1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会员发展任务及会员消费占比任务 (2)</vt:lpstr>
      <vt:lpstr>会员发展任务及会员消费占比任务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凉薄1416584028</cp:lastModifiedBy>
  <dcterms:created xsi:type="dcterms:W3CDTF">2019-01-03T09:10:00Z</dcterms:created>
  <dcterms:modified xsi:type="dcterms:W3CDTF">2019-05-07T09:32:08Z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2052-11.1.0.8573</vt:lpwstr>
  </property>
</Properties>
</file>