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0005"/>
  </bookViews>
  <sheets>
    <sheet name="分项目" sheetId="1" r:id="rId1"/>
    <sheet name="总表" sheetId="2" r:id="rId2"/>
    <sheet name="总体情况" sheetId="4" r:id="rId3"/>
  </sheets>
  <definedNames>
    <definedName name="_xlnm._FilterDatabase" localSheetId="1" hidden="1">总表!$C$1:$AR$376</definedName>
  </definedNames>
  <calcPr calcId="124519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165" i="1"/>
  <c r="A166" s="1"/>
  <c r="A167" s="1"/>
  <c r="A168" s="1"/>
  <c r="A169" s="1"/>
  <c r="A170" s="1"/>
  <c r="A171" s="1"/>
  <c r="A172" s="1"/>
  <c r="A173" s="1"/>
  <c r="A4"/>
  <c r="A5" s="1"/>
  <c r="A6" s="1"/>
  <c r="A7" s="1"/>
  <c r="A8" s="1"/>
  <c r="A9" s="1"/>
  <c r="A10" s="1"/>
  <c r="A11" s="1"/>
  <c r="A12" s="1"/>
  <c r="A148"/>
  <c r="A149" s="1"/>
  <c r="A150" s="1"/>
  <c r="A151" s="1"/>
  <c r="A152" s="1"/>
  <c r="A153" s="1"/>
  <c r="A154" s="1"/>
  <c r="A155" s="1"/>
  <c r="A156" s="1"/>
  <c r="A131"/>
  <c r="A132" s="1"/>
  <c r="A133" s="1"/>
  <c r="A134" s="1"/>
  <c r="A135" s="1"/>
  <c r="A136" s="1"/>
  <c r="A137" s="1"/>
  <c r="A138" s="1"/>
  <c r="A139" s="1"/>
  <c r="A116"/>
  <c r="A117" s="1"/>
  <c r="A118" s="1"/>
  <c r="A119" s="1"/>
  <c r="A120" s="1"/>
  <c r="A121" s="1"/>
  <c r="A122" s="1"/>
  <c r="A123" s="1"/>
  <c r="A124" s="1"/>
  <c r="A100"/>
  <c r="A101" s="1"/>
  <c r="A102" s="1"/>
  <c r="A103" s="1"/>
  <c r="A104" s="1"/>
  <c r="A105" s="1"/>
  <c r="A106" s="1"/>
  <c r="A107" s="1"/>
  <c r="A108" s="1"/>
  <c r="A83"/>
  <c r="A84" s="1"/>
  <c r="A85" s="1"/>
  <c r="A86" s="1"/>
  <c r="A87" s="1"/>
  <c r="A88" s="1"/>
  <c r="A89" s="1"/>
  <c r="A90" s="1"/>
  <c r="A91" s="1"/>
  <c r="A67"/>
  <c r="A68" s="1"/>
  <c r="A69" s="1"/>
  <c r="A70" s="1"/>
  <c r="A71" s="1"/>
  <c r="A72" s="1"/>
  <c r="A73" s="1"/>
  <c r="A74" s="1"/>
  <c r="A75" s="1"/>
  <c r="A50"/>
  <c r="A51" s="1"/>
  <c r="A52" s="1"/>
  <c r="A53" s="1"/>
  <c r="A54" s="1"/>
  <c r="A55" s="1"/>
  <c r="A56" s="1"/>
  <c r="A57" s="1"/>
  <c r="A58" s="1"/>
  <c r="A34"/>
  <c r="A35" s="1"/>
  <c r="A36" s="1"/>
  <c r="A37" s="1"/>
  <c r="A38" s="1"/>
  <c r="A39" s="1"/>
  <c r="A40" s="1"/>
  <c r="A41" s="1"/>
  <c r="A42" s="1"/>
  <c r="A19"/>
  <c r="A20" s="1"/>
  <c r="A21" s="1"/>
  <c r="A22" s="1"/>
  <c r="A23" s="1"/>
  <c r="A24" s="1"/>
  <c r="A25" s="1"/>
  <c r="A26" s="1"/>
  <c r="A27" s="1"/>
  <c r="Q21" i="4"/>
  <c r="N21"/>
  <c r="K21"/>
  <c r="H21"/>
  <c r="E21"/>
  <c r="Q9"/>
  <c r="N9"/>
  <c r="K9"/>
  <c r="H9"/>
  <c r="P21"/>
  <c r="M21"/>
  <c r="J21"/>
  <c r="G21"/>
  <c r="D21"/>
  <c r="B21"/>
  <c r="P9"/>
  <c r="M9"/>
  <c r="J9"/>
  <c r="G9"/>
  <c r="E9"/>
  <c r="D9"/>
  <c r="B9"/>
  <c r="K18"/>
  <c r="H18"/>
  <c r="E18"/>
  <c r="AO22" i="2"/>
  <c r="AO23"/>
  <c r="AO24"/>
  <c r="AO25"/>
  <c r="AO26"/>
  <c r="AO27"/>
  <c r="AO28"/>
  <c r="AO29"/>
  <c r="AO30"/>
  <c r="AO31"/>
  <c r="AO32"/>
  <c r="AO33"/>
  <c r="AO34"/>
  <c r="AO35"/>
  <c r="AO36"/>
  <c r="AO37"/>
  <c r="AO38"/>
  <c r="AN13"/>
  <c r="AN14"/>
  <c r="AN15"/>
  <c r="AN16"/>
  <c r="AN17"/>
  <c r="AN18"/>
  <c r="AN19"/>
  <c r="AN20"/>
  <c r="AN21"/>
  <c r="AN12"/>
  <c r="AK13"/>
  <c r="AK14"/>
  <c r="AK15"/>
  <c r="AK16"/>
  <c r="AK17"/>
  <c r="AK18"/>
  <c r="AK19"/>
  <c r="AK20"/>
  <c r="AK21"/>
  <c r="AK12"/>
  <c r="AH13"/>
  <c r="AH14"/>
  <c r="AH15"/>
  <c r="AH16"/>
  <c r="AH17"/>
  <c r="AH18"/>
  <c r="AH19"/>
  <c r="AH20"/>
  <c r="AH21"/>
  <c r="AH12"/>
  <c r="AE13"/>
  <c r="AE14"/>
  <c r="AE15"/>
  <c r="AE16"/>
  <c r="AE17"/>
  <c r="AE18"/>
  <c r="AE19"/>
  <c r="AE20"/>
  <c r="AE21"/>
  <c r="AE12"/>
  <c r="AB13"/>
  <c r="AB14"/>
  <c r="AB15"/>
  <c r="AB16"/>
  <c r="AB17"/>
  <c r="AB18"/>
  <c r="AB19"/>
  <c r="AB20"/>
  <c r="AB21"/>
  <c r="AB12"/>
  <c r="Y13"/>
  <c r="Y14"/>
  <c r="Y15"/>
  <c r="Y16"/>
  <c r="Y17"/>
  <c r="Y18"/>
  <c r="Y19"/>
  <c r="Y20"/>
  <c r="Y21"/>
  <c r="Y12"/>
  <c r="V13"/>
  <c r="V14"/>
  <c r="V15"/>
  <c r="V16"/>
  <c r="V17"/>
  <c r="V18"/>
  <c r="V19"/>
  <c r="V20"/>
  <c r="V21"/>
  <c r="V12"/>
  <c r="S13"/>
  <c r="S14"/>
  <c r="S15"/>
  <c r="S16"/>
  <c r="S17"/>
  <c r="S18"/>
  <c r="S19"/>
  <c r="S20"/>
  <c r="S21"/>
  <c r="S12"/>
  <c r="P13"/>
  <c r="P14"/>
  <c r="P15"/>
  <c r="P16"/>
  <c r="P17"/>
  <c r="P18"/>
  <c r="P19"/>
  <c r="P20"/>
  <c r="P21"/>
  <c r="P12"/>
  <c r="M13"/>
  <c r="M14"/>
  <c r="M15"/>
  <c r="M16"/>
  <c r="M17"/>
  <c r="M18"/>
  <c r="M19"/>
  <c r="M20"/>
  <c r="M21"/>
  <c r="M12"/>
  <c r="AN348"/>
  <c r="AN347"/>
  <c r="AN346"/>
  <c r="AN335"/>
  <c r="AN334"/>
  <c r="AN333"/>
  <c r="AN327"/>
  <c r="AN326"/>
  <c r="AN325"/>
  <c r="AN324"/>
  <c r="AN323"/>
  <c r="AN317"/>
  <c r="AN316"/>
  <c r="AN315"/>
  <c r="AN294"/>
  <c r="AN293"/>
  <c r="AN291"/>
  <c r="AN290"/>
  <c r="AN264"/>
  <c r="AN263"/>
  <c r="AN258"/>
  <c r="AN257"/>
  <c r="AN256"/>
  <c r="AN255"/>
  <c r="AN254"/>
  <c r="AN247"/>
  <c r="AN246"/>
  <c r="AN240"/>
  <c r="AN239"/>
  <c r="AN229"/>
  <c r="AN228"/>
  <c r="AN220"/>
  <c r="AN219"/>
  <c r="AN164"/>
  <c r="AN163"/>
  <c r="AK348"/>
  <c r="AK347"/>
  <c r="AK346"/>
  <c r="AK335"/>
  <c r="AK334"/>
  <c r="AK333"/>
  <c r="AK327"/>
  <c r="AK326"/>
  <c r="AK325"/>
  <c r="AK324"/>
  <c r="AK323"/>
  <c r="AK317"/>
  <c r="AK316"/>
  <c r="AK315"/>
  <c r="AK294"/>
  <c r="AK293"/>
  <c r="AK291"/>
  <c r="AK290"/>
  <c r="AK264"/>
  <c r="AK263"/>
  <c r="AK258"/>
  <c r="AK257"/>
  <c r="AK256"/>
  <c r="AK255"/>
  <c r="AK254"/>
  <c r="AK247"/>
  <c r="AK246"/>
  <c r="AK240"/>
  <c r="AK239"/>
  <c r="AK229"/>
  <c r="AK228"/>
  <c r="AK220"/>
  <c r="AK219"/>
  <c r="AK164"/>
  <c r="AK163"/>
  <c r="AH348"/>
  <c r="AH347"/>
  <c r="AH346"/>
  <c r="AH335"/>
  <c r="AH334"/>
  <c r="AH333"/>
  <c r="AH327"/>
  <c r="AH326"/>
  <c r="AH325"/>
  <c r="AH324"/>
  <c r="AH323"/>
  <c r="AH317"/>
  <c r="AH316"/>
  <c r="AH315"/>
  <c r="AH294"/>
  <c r="AH293"/>
  <c r="AH291"/>
  <c r="AH290"/>
  <c r="AH264"/>
  <c r="AH263"/>
  <c r="AH258"/>
  <c r="AH257"/>
  <c r="AH256"/>
  <c r="AH255"/>
  <c r="AH254"/>
  <c r="AH247"/>
  <c r="AH246"/>
  <c r="AH240"/>
  <c r="AH239"/>
  <c r="AH229"/>
  <c r="AH228"/>
  <c r="AH220"/>
  <c r="AH219"/>
  <c r="AH164"/>
  <c r="AH163"/>
  <c r="AE348"/>
  <c r="AE347"/>
  <c r="AE346"/>
  <c r="AE335"/>
  <c r="AE334"/>
  <c r="AE333"/>
  <c r="AE327"/>
  <c r="AE326"/>
  <c r="AE325"/>
  <c r="AE324"/>
  <c r="AE323"/>
  <c r="AE317"/>
  <c r="AE316"/>
  <c r="AE315"/>
  <c r="AE294"/>
  <c r="AE293"/>
  <c r="AE291"/>
  <c r="AE290"/>
  <c r="AE264"/>
  <c r="AE263"/>
  <c r="AE258"/>
  <c r="AE257"/>
  <c r="AE256"/>
  <c r="AE255"/>
  <c r="AE254"/>
  <c r="AE247"/>
  <c r="AE246"/>
  <c r="AE240"/>
  <c r="AE239"/>
  <c r="AE229"/>
  <c r="AE228"/>
  <c r="AE220"/>
  <c r="AE219"/>
  <c r="AE164"/>
  <c r="AE163"/>
  <c r="AB348"/>
  <c r="AB347"/>
  <c r="AB346"/>
  <c r="AB335"/>
  <c r="AB334"/>
  <c r="AB333"/>
  <c r="AB327"/>
  <c r="AB326"/>
  <c r="AB325"/>
  <c r="AB324"/>
  <c r="AB323"/>
  <c r="AB317"/>
  <c r="AB316"/>
  <c r="AB315"/>
  <c r="AB294"/>
  <c r="AB293"/>
  <c r="AB291"/>
  <c r="AB290"/>
  <c r="AB264"/>
  <c r="AB263"/>
  <c r="AB258"/>
  <c r="AB257"/>
  <c r="AB256"/>
  <c r="AB255"/>
  <c r="AB254"/>
  <c r="AB247"/>
  <c r="AB246"/>
  <c r="AB240"/>
  <c r="AB239"/>
  <c r="AB229"/>
  <c r="AB228"/>
  <c r="AB220"/>
  <c r="AB219"/>
  <c r="AB164"/>
  <c r="AB163"/>
  <c r="Y348"/>
  <c r="Y347"/>
  <c r="Y346"/>
  <c r="Y335"/>
  <c r="Y334"/>
  <c r="Y333"/>
  <c r="Y327"/>
  <c r="Y326"/>
  <c r="Y325"/>
  <c r="Y324"/>
  <c r="Y323"/>
  <c r="Y317"/>
  <c r="Y316"/>
  <c r="Y315"/>
  <c r="Y294"/>
  <c r="Y293"/>
  <c r="Y291"/>
  <c r="Y290"/>
  <c r="Y264"/>
  <c r="Y263"/>
  <c r="Y258"/>
  <c r="Y257"/>
  <c r="Y256"/>
  <c r="Y255"/>
  <c r="Y254"/>
  <c r="Y247"/>
  <c r="Y246"/>
  <c r="Y240"/>
  <c r="Y239"/>
  <c r="Y229"/>
  <c r="Y228"/>
  <c r="Y220"/>
  <c r="Y219"/>
  <c r="Y164"/>
  <c r="Y163"/>
  <c r="V348"/>
  <c r="V347"/>
  <c r="V346"/>
  <c r="V335"/>
  <c r="V334"/>
  <c r="V333"/>
  <c r="V327"/>
  <c r="V326"/>
  <c r="V325"/>
  <c r="V324"/>
  <c r="V323"/>
  <c r="V317"/>
  <c r="V316"/>
  <c r="V315"/>
  <c r="V294"/>
  <c r="V293"/>
  <c r="V291"/>
  <c r="V290"/>
  <c r="V264"/>
  <c r="V263"/>
  <c r="V258"/>
  <c r="V257"/>
  <c r="V256"/>
  <c r="V255"/>
  <c r="V254"/>
  <c r="V247"/>
  <c r="V246"/>
  <c r="V240"/>
  <c r="V239"/>
  <c r="V229"/>
  <c r="V228"/>
  <c r="V220"/>
  <c r="V219"/>
  <c r="V164"/>
  <c r="V163"/>
  <c r="S348"/>
  <c r="S347"/>
  <c r="S346"/>
  <c r="S335"/>
  <c r="S334"/>
  <c r="S333"/>
  <c r="S327"/>
  <c r="S326"/>
  <c r="S325"/>
  <c r="S324"/>
  <c r="S323"/>
  <c r="S317"/>
  <c r="S316"/>
  <c r="S315"/>
  <c r="S294"/>
  <c r="S293"/>
  <c r="S291"/>
  <c r="S290"/>
  <c r="S264"/>
  <c r="S263"/>
  <c r="S258"/>
  <c r="S257"/>
  <c r="S256"/>
  <c r="S255"/>
  <c r="S254"/>
  <c r="S247"/>
  <c r="S246"/>
  <c r="S240"/>
  <c r="S239"/>
  <c r="S229"/>
  <c r="S228"/>
  <c r="S220"/>
  <c r="S219"/>
  <c r="S164"/>
  <c r="S163"/>
  <c r="P348"/>
  <c r="P347"/>
  <c r="P346"/>
  <c r="P335"/>
  <c r="P334"/>
  <c r="P333"/>
  <c r="P327"/>
  <c r="P326"/>
  <c r="P325"/>
  <c r="P324"/>
  <c r="P323"/>
  <c r="P317"/>
  <c r="P316"/>
  <c r="P315"/>
  <c r="P294"/>
  <c r="P293"/>
  <c r="P291"/>
  <c r="P290"/>
  <c r="P264"/>
  <c r="P263"/>
  <c r="P258"/>
  <c r="P257"/>
  <c r="P256"/>
  <c r="P255"/>
  <c r="P254"/>
  <c r="P247"/>
  <c r="P246"/>
  <c r="P240"/>
  <c r="P239"/>
  <c r="P229"/>
  <c r="P228"/>
  <c r="P220"/>
  <c r="P219"/>
  <c r="P164"/>
  <c r="P163"/>
  <c r="M348"/>
  <c r="M347"/>
  <c r="M346"/>
  <c r="M335"/>
  <c r="M334"/>
  <c r="M333"/>
  <c r="M327"/>
  <c r="M326"/>
  <c r="M325"/>
  <c r="M324"/>
  <c r="M323"/>
  <c r="M317"/>
  <c r="M316"/>
  <c r="M315"/>
  <c r="M294"/>
  <c r="M293"/>
  <c r="M291"/>
  <c r="M290"/>
  <c r="M264"/>
  <c r="M263"/>
  <c r="M258"/>
  <c r="M257"/>
  <c r="M256"/>
  <c r="M255"/>
  <c r="M254"/>
  <c r="M247"/>
  <c r="M246"/>
  <c r="M240"/>
  <c r="M239"/>
  <c r="M229"/>
  <c r="M228"/>
  <c r="M220"/>
  <c r="M219"/>
  <c r="M164"/>
  <c r="M163"/>
  <c r="AN342"/>
  <c r="AN341"/>
  <c r="AN340"/>
  <c r="AN331"/>
  <c r="AN330"/>
  <c r="AN329"/>
  <c r="AN328"/>
  <c r="AN314"/>
  <c r="AN313"/>
  <c r="AN312"/>
  <c r="AN300"/>
  <c r="AN299"/>
  <c r="AN289"/>
  <c r="AN288"/>
  <c r="AN287"/>
  <c r="AN283"/>
  <c r="AN282"/>
  <c r="AN281"/>
  <c r="AN280"/>
  <c r="AN250"/>
  <c r="AN249"/>
  <c r="AN248"/>
  <c r="AN206"/>
  <c r="AN205"/>
  <c r="AN204"/>
  <c r="AN171"/>
  <c r="AN170"/>
  <c r="AN169"/>
  <c r="AN158"/>
  <c r="AN157"/>
  <c r="AN156"/>
  <c r="AN110"/>
  <c r="AN109"/>
  <c r="AN108"/>
  <c r="AN11"/>
  <c r="AN10"/>
  <c r="AK342"/>
  <c r="AK341"/>
  <c r="AK340"/>
  <c r="AK332"/>
  <c r="AK331"/>
  <c r="AK330"/>
  <c r="AK329"/>
  <c r="AK328"/>
  <c r="AK314"/>
  <c r="AK313"/>
  <c r="AK312"/>
  <c r="AK300"/>
  <c r="AK299"/>
  <c r="AK289"/>
  <c r="AK288"/>
  <c r="AK287"/>
  <c r="AK283"/>
  <c r="AK282"/>
  <c r="AK281"/>
  <c r="AK280"/>
  <c r="AK250"/>
  <c r="AK249"/>
  <c r="AK248"/>
  <c r="AK206"/>
  <c r="AK205"/>
  <c r="AK204"/>
  <c r="AK171"/>
  <c r="AK170"/>
  <c r="AK169"/>
  <c r="AK158"/>
  <c r="AK157"/>
  <c r="AK156"/>
  <c r="AK110"/>
  <c r="AK109"/>
  <c r="AK108"/>
  <c r="AK11"/>
  <c r="AK10"/>
  <c r="AH342"/>
  <c r="AH341"/>
  <c r="AH340"/>
  <c r="AH332"/>
  <c r="AH331"/>
  <c r="AH330"/>
  <c r="AH329"/>
  <c r="AH328"/>
  <c r="AH314"/>
  <c r="AH313"/>
  <c r="AH312"/>
  <c r="AH300"/>
  <c r="AH299"/>
  <c r="AH289"/>
  <c r="AH288"/>
  <c r="AH287"/>
  <c r="AH283"/>
  <c r="AH282"/>
  <c r="AH281"/>
  <c r="AH280"/>
  <c r="AH250"/>
  <c r="AH249"/>
  <c r="AH248"/>
  <c r="AH206"/>
  <c r="AH205"/>
  <c r="AH204"/>
  <c r="AH171"/>
  <c r="AH170"/>
  <c r="AH169"/>
  <c r="AH158"/>
  <c r="AH157"/>
  <c r="AH156"/>
  <c r="AH110"/>
  <c r="AH109"/>
  <c r="AH108"/>
  <c r="AH11"/>
  <c r="AH10"/>
  <c r="AE342"/>
  <c r="AE341"/>
  <c r="AE340"/>
  <c r="AE332"/>
  <c r="AE331"/>
  <c r="AE330"/>
  <c r="AE329"/>
  <c r="AE328"/>
  <c r="AE314"/>
  <c r="AE313"/>
  <c r="AE312"/>
  <c r="AE300"/>
  <c r="AE299"/>
  <c r="AE289"/>
  <c r="AE288"/>
  <c r="AE287"/>
  <c r="AE283"/>
  <c r="AE282"/>
  <c r="AE281"/>
  <c r="AE280"/>
  <c r="AE250"/>
  <c r="AE249"/>
  <c r="AE248"/>
  <c r="AE206"/>
  <c r="AE205"/>
  <c r="AE204"/>
  <c r="AE171"/>
  <c r="AE170"/>
  <c r="AE169"/>
  <c r="AE158"/>
  <c r="AE157"/>
  <c r="AE156"/>
  <c r="AE110"/>
  <c r="AE109"/>
  <c r="AE108"/>
  <c r="AE11"/>
  <c r="AE10"/>
  <c r="AB342"/>
  <c r="AB341"/>
  <c r="AB340"/>
  <c r="AB332"/>
  <c r="AB331"/>
  <c r="AB330"/>
  <c r="AB329"/>
  <c r="AB328"/>
  <c r="AB314"/>
  <c r="AB313"/>
  <c r="AB312"/>
  <c r="AB300"/>
  <c r="AB299"/>
  <c r="AB289"/>
  <c r="AB288"/>
  <c r="AB287"/>
  <c r="AB283"/>
  <c r="AB282"/>
  <c r="AB281"/>
  <c r="AB280"/>
  <c r="AB250"/>
  <c r="AB249"/>
  <c r="AB248"/>
  <c r="AB206"/>
  <c r="AB205"/>
  <c r="AB204"/>
  <c r="AB171"/>
  <c r="AB170"/>
  <c r="AB169"/>
  <c r="AB158"/>
  <c r="AB157"/>
  <c r="AB156"/>
  <c r="AB110"/>
  <c r="AB109"/>
  <c r="AB108"/>
  <c r="AB11"/>
  <c r="AB10"/>
  <c r="Y342"/>
  <c r="Y341"/>
  <c r="Y340"/>
  <c r="Y332"/>
  <c r="Y331"/>
  <c r="Y330"/>
  <c r="Y329"/>
  <c r="Y328"/>
  <c r="Y314"/>
  <c r="Y313"/>
  <c r="Y312"/>
  <c r="Y300"/>
  <c r="Y299"/>
  <c r="Y289"/>
  <c r="Y288"/>
  <c r="Y287"/>
  <c r="Y283"/>
  <c r="Y282"/>
  <c r="Y281"/>
  <c r="Y280"/>
  <c r="Y250"/>
  <c r="Y249"/>
  <c r="Y248"/>
  <c r="Y206"/>
  <c r="Y205"/>
  <c r="Y204"/>
  <c r="Y171"/>
  <c r="Y170"/>
  <c r="Y169"/>
  <c r="Y158"/>
  <c r="Y157"/>
  <c r="Y156"/>
  <c r="Y110"/>
  <c r="Y109"/>
  <c r="Y108"/>
  <c r="Y11"/>
  <c r="Y10"/>
  <c r="V342"/>
  <c r="V341"/>
  <c r="V340"/>
  <c r="V332"/>
  <c r="V331"/>
  <c r="V330"/>
  <c r="V329"/>
  <c r="V328"/>
  <c r="V314"/>
  <c r="V313"/>
  <c r="V312"/>
  <c r="V300"/>
  <c r="V299"/>
  <c r="V289"/>
  <c r="V288"/>
  <c r="V287"/>
  <c r="V283"/>
  <c r="V282"/>
  <c r="V281"/>
  <c r="V280"/>
  <c r="V250"/>
  <c r="V249"/>
  <c r="V248"/>
  <c r="V206"/>
  <c r="V205"/>
  <c r="V204"/>
  <c r="V171"/>
  <c r="V170"/>
  <c r="V169"/>
  <c r="V158"/>
  <c r="V157"/>
  <c r="V156"/>
  <c r="V110"/>
  <c r="V109"/>
  <c r="V108"/>
  <c r="V11"/>
  <c r="V10"/>
  <c r="S342"/>
  <c r="S341"/>
  <c r="S340"/>
  <c r="S332"/>
  <c r="S331"/>
  <c r="S330"/>
  <c r="S329"/>
  <c r="S328"/>
  <c r="S314"/>
  <c r="S313"/>
  <c r="S312"/>
  <c r="S300"/>
  <c r="S299"/>
  <c r="S289"/>
  <c r="S288"/>
  <c r="S287"/>
  <c r="S283"/>
  <c r="S282"/>
  <c r="S281"/>
  <c r="S280"/>
  <c r="S250"/>
  <c r="S249"/>
  <c r="S248"/>
  <c r="S206"/>
  <c r="S205"/>
  <c r="S204"/>
  <c r="S171"/>
  <c r="S170"/>
  <c r="S169"/>
  <c r="S158"/>
  <c r="S157"/>
  <c r="S156"/>
  <c r="S110"/>
  <c r="S109"/>
  <c r="S108"/>
  <c r="S11"/>
  <c r="S10"/>
  <c r="P342"/>
  <c r="P341"/>
  <c r="P340"/>
  <c r="P332"/>
  <c r="P331"/>
  <c r="P330"/>
  <c r="P329"/>
  <c r="P328"/>
  <c r="P314"/>
  <c r="P313"/>
  <c r="P312"/>
  <c r="P300"/>
  <c r="P299"/>
  <c r="P289"/>
  <c r="P288"/>
  <c r="P287"/>
  <c r="P283"/>
  <c r="P282"/>
  <c r="P281"/>
  <c r="P280"/>
  <c r="P250"/>
  <c r="P249"/>
  <c r="P248"/>
  <c r="P206"/>
  <c r="P205"/>
  <c r="P204"/>
  <c r="P171"/>
  <c r="P170"/>
  <c r="P169"/>
  <c r="P158"/>
  <c r="P157"/>
  <c r="P156"/>
  <c r="P110"/>
  <c r="P109"/>
  <c r="P108"/>
  <c r="P11"/>
  <c r="P10"/>
  <c r="M342"/>
  <c r="M341"/>
  <c r="M340"/>
  <c r="M332"/>
  <c r="M331"/>
  <c r="M330"/>
  <c r="M329"/>
  <c r="M328"/>
  <c r="M314"/>
  <c r="M313"/>
  <c r="M312"/>
  <c r="M300"/>
  <c r="M299"/>
  <c r="M289"/>
  <c r="M288"/>
  <c r="M287"/>
  <c r="M283"/>
  <c r="M282"/>
  <c r="M281"/>
  <c r="M280"/>
  <c r="M250"/>
  <c r="M249"/>
  <c r="M248"/>
  <c r="M206"/>
  <c r="M205"/>
  <c r="M204"/>
  <c r="M171"/>
  <c r="M170"/>
  <c r="M169"/>
  <c r="M158"/>
  <c r="M157"/>
  <c r="M156"/>
  <c r="M110"/>
  <c r="M109"/>
  <c r="M108"/>
  <c r="M11"/>
  <c r="M10"/>
  <c r="AN376"/>
  <c r="AN375"/>
  <c r="AN374"/>
  <c r="AN373"/>
  <c r="AN372"/>
  <c r="AN371"/>
  <c r="AN370"/>
  <c r="AN369"/>
  <c r="AN368"/>
  <c r="AN367"/>
  <c r="AN366"/>
  <c r="AN365"/>
  <c r="AN364"/>
  <c r="AN363"/>
  <c r="AN362"/>
  <c r="AN361"/>
  <c r="AN360"/>
  <c r="AN354"/>
  <c r="AN353"/>
  <c r="AN352"/>
  <c r="AN351"/>
  <c r="AN350"/>
  <c r="AN349"/>
  <c r="AN345"/>
  <c r="AN344"/>
  <c r="AN343"/>
  <c r="AN339"/>
  <c r="AN338"/>
  <c r="AN337"/>
  <c r="AN336"/>
  <c r="AN311"/>
  <c r="AN310"/>
  <c r="AN309"/>
  <c r="AN308"/>
  <c r="AN307"/>
  <c r="AN306"/>
  <c r="AN305"/>
  <c r="AN286"/>
  <c r="AN285"/>
  <c r="AN284"/>
  <c r="AN275"/>
  <c r="AN274"/>
  <c r="AN273"/>
  <c r="AN262"/>
  <c r="AN261"/>
  <c r="AN260"/>
  <c r="AN259"/>
  <c r="AN253"/>
  <c r="AN252"/>
  <c r="AN251"/>
  <c r="AN227"/>
  <c r="AN226"/>
  <c r="AN225"/>
  <c r="AN224"/>
  <c r="AN218"/>
  <c r="AN217"/>
  <c r="AN216"/>
  <c r="AN215"/>
  <c r="AN186"/>
  <c r="AN185"/>
  <c r="AN184"/>
  <c r="AN174"/>
  <c r="AN173"/>
  <c r="AN172"/>
  <c r="AN138"/>
  <c r="AN137"/>
  <c r="AN136"/>
  <c r="AN107"/>
  <c r="AN106"/>
  <c r="AN105"/>
  <c r="AN104"/>
  <c r="AN78"/>
  <c r="AN77"/>
  <c r="AN76"/>
  <c r="AN59"/>
  <c r="AN58"/>
  <c r="AN57"/>
  <c r="AN56"/>
  <c r="AN45"/>
  <c r="AN44"/>
  <c r="AK376"/>
  <c r="AK375"/>
  <c r="AK374"/>
  <c r="AK373"/>
  <c r="AK372"/>
  <c r="AK371"/>
  <c r="AK370"/>
  <c r="AK369"/>
  <c r="AK368"/>
  <c r="AK367"/>
  <c r="AK366"/>
  <c r="AK365"/>
  <c r="AK364"/>
  <c r="AK363"/>
  <c r="AK362"/>
  <c r="AK361"/>
  <c r="AK360"/>
  <c r="AK354"/>
  <c r="AK353"/>
  <c r="AK352"/>
  <c r="AK351"/>
  <c r="AK350"/>
  <c r="AK349"/>
  <c r="AK345"/>
  <c r="AK344"/>
  <c r="AK343"/>
  <c r="AK339"/>
  <c r="AK338"/>
  <c r="AK337"/>
  <c r="AK336"/>
  <c r="AK311"/>
  <c r="AK310"/>
  <c r="AK309"/>
  <c r="AK308"/>
  <c r="AK307"/>
  <c r="AK306"/>
  <c r="AK305"/>
  <c r="AK286"/>
  <c r="AK285"/>
  <c r="AK284"/>
  <c r="AK275"/>
  <c r="AK274"/>
  <c r="AK273"/>
  <c r="AK262"/>
  <c r="AK261"/>
  <c r="AK260"/>
  <c r="AK259"/>
  <c r="AK253"/>
  <c r="AK252"/>
  <c r="AK251"/>
  <c r="AK227"/>
  <c r="AK226"/>
  <c r="AK225"/>
  <c r="AK224"/>
  <c r="AK218"/>
  <c r="AK217"/>
  <c r="AK216"/>
  <c r="AK215"/>
  <c r="AK186"/>
  <c r="AK185"/>
  <c r="AK184"/>
  <c r="AK174"/>
  <c r="AK173"/>
  <c r="AK172"/>
  <c r="AK138"/>
  <c r="AK137"/>
  <c r="AK136"/>
  <c r="AK107"/>
  <c r="AK106"/>
  <c r="AK105"/>
  <c r="AK104"/>
  <c r="AK78"/>
  <c r="AK77"/>
  <c r="AK76"/>
  <c r="AK59"/>
  <c r="AK58"/>
  <c r="AK57"/>
  <c r="AK56"/>
  <c r="AK45"/>
  <c r="AK44"/>
  <c r="AH376"/>
  <c r="AH375"/>
  <c r="AH374"/>
  <c r="AH373"/>
  <c r="AH372"/>
  <c r="AH371"/>
  <c r="AH370"/>
  <c r="AH369"/>
  <c r="AH368"/>
  <c r="AH367"/>
  <c r="AH366"/>
  <c r="AH365"/>
  <c r="AH364"/>
  <c r="AH363"/>
  <c r="AH362"/>
  <c r="AH361"/>
  <c r="AH360"/>
  <c r="AH354"/>
  <c r="AH353"/>
  <c r="AH352"/>
  <c r="AH351"/>
  <c r="AH350"/>
  <c r="AH349"/>
  <c r="AH345"/>
  <c r="AH344"/>
  <c r="AH343"/>
  <c r="AH339"/>
  <c r="AH338"/>
  <c r="AH337"/>
  <c r="AH336"/>
  <c r="AH311"/>
  <c r="AH310"/>
  <c r="AH309"/>
  <c r="AH308"/>
  <c r="AH307"/>
  <c r="AH306"/>
  <c r="AH305"/>
  <c r="AH286"/>
  <c r="AH285"/>
  <c r="AH284"/>
  <c r="AH275"/>
  <c r="AH274"/>
  <c r="AH273"/>
  <c r="AH262"/>
  <c r="AH261"/>
  <c r="AH260"/>
  <c r="AH259"/>
  <c r="AH253"/>
  <c r="AH252"/>
  <c r="AH251"/>
  <c r="AH227"/>
  <c r="AH226"/>
  <c r="AH225"/>
  <c r="AH224"/>
  <c r="AH218"/>
  <c r="AH217"/>
  <c r="AH216"/>
  <c r="AH215"/>
  <c r="AH186"/>
  <c r="AH185"/>
  <c r="AH184"/>
  <c r="AH174"/>
  <c r="AH173"/>
  <c r="AH172"/>
  <c r="AH138"/>
  <c r="AH137"/>
  <c r="AH136"/>
  <c r="AH107"/>
  <c r="AH106"/>
  <c r="AH105"/>
  <c r="AH104"/>
  <c r="AH78"/>
  <c r="AH77"/>
  <c r="AH76"/>
  <c r="AH59"/>
  <c r="AH58"/>
  <c r="AH57"/>
  <c r="AH56"/>
  <c r="AH45"/>
  <c r="AH44"/>
  <c r="AE376"/>
  <c r="AE375"/>
  <c r="AE374"/>
  <c r="AE373"/>
  <c r="AE372"/>
  <c r="AE371"/>
  <c r="AE370"/>
  <c r="AE369"/>
  <c r="AE368"/>
  <c r="AE367"/>
  <c r="AE366"/>
  <c r="AE365"/>
  <c r="AE364"/>
  <c r="AE363"/>
  <c r="AE362"/>
  <c r="AE361"/>
  <c r="AE360"/>
  <c r="AE354"/>
  <c r="AE353"/>
  <c r="AE352"/>
  <c r="AE351"/>
  <c r="AE350"/>
  <c r="AE349"/>
  <c r="AE345"/>
  <c r="AE344"/>
  <c r="AE343"/>
  <c r="AE339"/>
  <c r="AE338"/>
  <c r="AE337"/>
  <c r="AE336"/>
  <c r="AE311"/>
  <c r="AE310"/>
  <c r="AE309"/>
  <c r="AE308"/>
  <c r="AE307"/>
  <c r="AE306"/>
  <c r="AE305"/>
  <c r="AE286"/>
  <c r="AE285"/>
  <c r="AE284"/>
  <c r="AE275"/>
  <c r="AE274"/>
  <c r="AE273"/>
  <c r="AE262"/>
  <c r="AE261"/>
  <c r="AE260"/>
  <c r="AE259"/>
  <c r="AE253"/>
  <c r="AE252"/>
  <c r="AE251"/>
  <c r="AE227"/>
  <c r="AE226"/>
  <c r="AE225"/>
  <c r="AE224"/>
  <c r="AE218"/>
  <c r="AE217"/>
  <c r="AE216"/>
  <c r="AE215"/>
  <c r="AE186"/>
  <c r="AE185"/>
  <c r="AE184"/>
  <c r="AE174"/>
  <c r="AE173"/>
  <c r="AE172"/>
  <c r="AE138"/>
  <c r="AE137"/>
  <c r="AE136"/>
  <c r="AE107"/>
  <c r="AE106"/>
  <c r="AE105"/>
  <c r="AE104"/>
  <c r="AE78"/>
  <c r="AE77"/>
  <c r="AE76"/>
  <c r="AE59"/>
  <c r="AE58"/>
  <c r="AE57"/>
  <c r="AE56"/>
  <c r="AE45"/>
  <c r="AE44"/>
  <c r="AB376"/>
  <c r="AB375"/>
  <c r="AB374"/>
  <c r="AB373"/>
  <c r="AB372"/>
  <c r="AB371"/>
  <c r="AB370"/>
  <c r="AB369"/>
  <c r="AB368"/>
  <c r="AB367"/>
  <c r="AB366"/>
  <c r="AB365"/>
  <c r="AB364"/>
  <c r="AB363"/>
  <c r="AB362"/>
  <c r="AB361"/>
  <c r="AB360"/>
  <c r="AB354"/>
  <c r="AB353"/>
  <c r="AB352"/>
  <c r="AB351"/>
  <c r="AB350"/>
  <c r="AB349"/>
  <c r="AB345"/>
  <c r="AB344"/>
  <c r="AB343"/>
  <c r="AB339"/>
  <c r="AB338"/>
  <c r="AB337"/>
  <c r="AB336"/>
  <c r="AB311"/>
  <c r="AB310"/>
  <c r="AB309"/>
  <c r="AB308"/>
  <c r="AB307"/>
  <c r="AB306"/>
  <c r="AB305"/>
  <c r="AB286"/>
  <c r="AB285"/>
  <c r="AB284"/>
  <c r="AB275"/>
  <c r="AB274"/>
  <c r="AB273"/>
  <c r="AB262"/>
  <c r="AB261"/>
  <c r="AB260"/>
  <c r="AB259"/>
  <c r="AB253"/>
  <c r="AB252"/>
  <c r="AB251"/>
  <c r="AB227"/>
  <c r="AB226"/>
  <c r="AB225"/>
  <c r="AB224"/>
  <c r="AB218"/>
  <c r="AB217"/>
  <c r="AB216"/>
  <c r="AB215"/>
  <c r="AB186"/>
  <c r="AB185"/>
  <c r="AB184"/>
  <c r="AB174"/>
  <c r="AB173"/>
  <c r="AB172"/>
  <c r="AB138"/>
  <c r="AB137"/>
  <c r="AB136"/>
  <c r="AB107"/>
  <c r="AB106"/>
  <c r="AB105"/>
  <c r="AB104"/>
  <c r="AB78"/>
  <c r="AB77"/>
  <c r="AB76"/>
  <c r="AB59"/>
  <c r="AB58"/>
  <c r="AB57"/>
  <c r="AB56"/>
  <c r="AB45"/>
  <c r="AB44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4"/>
  <c r="Y353"/>
  <c r="Y352"/>
  <c r="Y351"/>
  <c r="Y350"/>
  <c r="Y349"/>
  <c r="Y345"/>
  <c r="Y344"/>
  <c r="Y343"/>
  <c r="Y339"/>
  <c r="Y338"/>
  <c r="Y337"/>
  <c r="Y336"/>
  <c r="Y311"/>
  <c r="Y310"/>
  <c r="Y309"/>
  <c r="Y308"/>
  <c r="Y307"/>
  <c r="Y306"/>
  <c r="Y305"/>
  <c r="Y286"/>
  <c r="Y285"/>
  <c r="Y284"/>
  <c r="Y275"/>
  <c r="Y274"/>
  <c r="Y273"/>
  <c r="Y262"/>
  <c r="Y261"/>
  <c r="Y260"/>
  <c r="Y259"/>
  <c r="Y253"/>
  <c r="Y252"/>
  <c r="Y251"/>
  <c r="Y227"/>
  <c r="Y226"/>
  <c r="Y225"/>
  <c r="Y224"/>
  <c r="Y218"/>
  <c r="Y217"/>
  <c r="Y216"/>
  <c r="Y215"/>
  <c r="Y186"/>
  <c r="Y185"/>
  <c r="Y184"/>
  <c r="Y174"/>
  <c r="Y173"/>
  <c r="Y172"/>
  <c r="Y138"/>
  <c r="Y137"/>
  <c r="Y136"/>
  <c r="Y107"/>
  <c r="Y106"/>
  <c r="Y105"/>
  <c r="Y104"/>
  <c r="Y78"/>
  <c r="Y77"/>
  <c r="Y76"/>
  <c r="Y59"/>
  <c r="Y58"/>
  <c r="Y57"/>
  <c r="Y56"/>
  <c r="Y45"/>
  <c r="Y44"/>
  <c r="V376"/>
  <c r="V375"/>
  <c r="V374"/>
  <c r="V373"/>
  <c r="V372"/>
  <c r="V371"/>
  <c r="V370"/>
  <c r="V369"/>
  <c r="V368"/>
  <c r="V367"/>
  <c r="V366"/>
  <c r="V365"/>
  <c r="V364"/>
  <c r="V363"/>
  <c r="V362"/>
  <c r="V361"/>
  <c r="V360"/>
  <c r="V354"/>
  <c r="V353"/>
  <c r="V352"/>
  <c r="V351"/>
  <c r="V350"/>
  <c r="V349"/>
  <c r="V345"/>
  <c r="V344"/>
  <c r="V343"/>
  <c r="V339"/>
  <c r="V338"/>
  <c r="V337"/>
  <c r="V336"/>
  <c r="V311"/>
  <c r="V310"/>
  <c r="V309"/>
  <c r="V308"/>
  <c r="V307"/>
  <c r="V306"/>
  <c r="V305"/>
  <c r="V286"/>
  <c r="V285"/>
  <c r="V284"/>
  <c r="V275"/>
  <c r="V274"/>
  <c r="V273"/>
  <c r="V262"/>
  <c r="V261"/>
  <c r="V260"/>
  <c r="V259"/>
  <c r="V253"/>
  <c r="V252"/>
  <c r="V251"/>
  <c r="V227"/>
  <c r="V226"/>
  <c r="V225"/>
  <c r="V224"/>
  <c r="V218"/>
  <c r="V217"/>
  <c r="V216"/>
  <c r="V215"/>
  <c r="V186"/>
  <c r="V185"/>
  <c r="V184"/>
  <c r="V174"/>
  <c r="V173"/>
  <c r="V172"/>
  <c r="V138"/>
  <c r="V137"/>
  <c r="V136"/>
  <c r="V107"/>
  <c r="V106"/>
  <c r="V105"/>
  <c r="V104"/>
  <c r="V78"/>
  <c r="V77"/>
  <c r="V76"/>
  <c r="V59"/>
  <c r="V58"/>
  <c r="V57"/>
  <c r="V56"/>
  <c r="V45"/>
  <c r="V44"/>
  <c r="S376"/>
  <c r="S375"/>
  <c r="S374"/>
  <c r="S373"/>
  <c r="S372"/>
  <c r="S371"/>
  <c r="S370"/>
  <c r="S369"/>
  <c r="S368"/>
  <c r="S367"/>
  <c r="S366"/>
  <c r="S365"/>
  <c r="S364"/>
  <c r="S363"/>
  <c r="S362"/>
  <c r="S361"/>
  <c r="S360"/>
  <c r="S354"/>
  <c r="S353"/>
  <c r="S352"/>
  <c r="S351"/>
  <c r="S350"/>
  <c r="S349"/>
  <c r="S345"/>
  <c r="S344"/>
  <c r="S343"/>
  <c r="S339"/>
  <c r="S338"/>
  <c r="S337"/>
  <c r="S336"/>
  <c r="S311"/>
  <c r="S310"/>
  <c r="S309"/>
  <c r="S308"/>
  <c r="S307"/>
  <c r="S306"/>
  <c r="S305"/>
  <c r="S286"/>
  <c r="S285"/>
  <c r="S284"/>
  <c r="S275"/>
  <c r="S274"/>
  <c r="S273"/>
  <c r="S262"/>
  <c r="S261"/>
  <c r="S260"/>
  <c r="S259"/>
  <c r="S253"/>
  <c r="S252"/>
  <c r="S251"/>
  <c r="S227"/>
  <c r="S226"/>
  <c r="S225"/>
  <c r="S224"/>
  <c r="S218"/>
  <c r="S217"/>
  <c r="S216"/>
  <c r="S215"/>
  <c r="S186"/>
  <c r="S185"/>
  <c r="S184"/>
  <c r="S174"/>
  <c r="S173"/>
  <c r="S172"/>
  <c r="S138"/>
  <c r="S137"/>
  <c r="S136"/>
  <c r="S107"/>
  <c r="S106"/>
  <c r="S105"/>
  <c r="S104"/>
  <c r="S78"/>
  <c r="S77"/>
  <c r="S76"/>
  <c r="S59"/>
  <c r="S58"/>
  <c r="S57"/>
  <c r="S56"/>
  <c r="S45"/>
  <c r="S44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4"/>
  <c r="P353"/>
  <c r="P352"/>
  <c r="P351"/>
  <c r="P350"/>
  <c r="P349"/>
  <c r="P345"/>
  <c r="P344"/>
  <c r="P343"/>
  <c r="P339"/>
  <c r="P338"/>
  <c r="P337"/>
  <c r="P336"/>
  <c r="P311"/>
  <c r="P310"/>
  <c r="P309"/>
  <c r="P308"/>
  <c r="P307"/>
  <c r="P306"/>
  <c r="P305"/>
  <c r="P286"/>
  <c r="P285"/>
  <c r="P284"/>
  <c r="P275"/>
  <c r="P274"/>
  <c r="P273"/>
  <c r="P262"/>
  <c r="P261"/>
  <c r="P260"/>
  <c r="P259"/>
  <c r="P253"/>
  <c r="P252"/>
  <c r="P251"/>
  <c r="P227"/>
  <c r="P226"/>
  <c r="P225"/>
  <c r="P224"/>
  <c r="P218"/>
  <c r="P217"/>
  <c r="P216"/>
  <c r="P215"/>
  <c r="P186"/>
  <c r="P185"/>
  <c r="P184"/>
  <c r="P174"/>
  <c r="P173"/>
  <c r="P172"/>
  <c r="P138"/>
  <c r="P137"/>
  <c r="P136"/>
  <c r="P107"/>
  <c r="P106"/>
  <c r="P105"/>
  <c r="P104"/>
  <c r="P78"/>
  <c r="P77"/>
  <c r="P76"/>
  <c r="P59"/>
  <c r="P58"/>
  <c r="P57"/>
  <c r="P56"/>
  <c r="P45"/>
  <c r="P44"/>
  <c r="M376"/>
  <c r="AO376" s="1"/>
  <c r="M375"/>
  <c r="AO375" s="1"/>
  <c r="M374"/>
  <c r="AO374" s="1"/>
  <c r="M373"/>
  <c r="AO373" s="1"/>
  <c r="M372"/>
  <c r="AO372" s="1"/>
  <c r="M371"/>
  <c r="M370"/>
  <c r="AO370" s="1"/>
  <c r="M369"/>
  <c r="AO369" s="1"/>
  <c r="M368"/>
  <c r="AO368" s="1"/>
  <c r="M367"/>
  <c r="M366"/>
  <c r="AO366" s="1"/>
  <c r="M365"/>
  <c r="AO365" s="1"/>
  <c r="M364"/>
  <c r="AO364" s="1"/>
  <c r="M363"/>
  <c r="AO363" s="1"/>
  <c r="M362"/>
  <c r="AO362" s="1"/>
  <c r="M361"/>
  <c r="AO361" s="1"/>
  <c r="M360"/>
  <c r="AO360" s="1"/>
  <c r="M354"/>
  <c r="AO354" s="1"/>
  <c r="M353"/>
  <c r="AO353" s="1"/>
  <c r="M352"/>
  <c r="AO352" s="1"/>
  <c r="M351"/>
  <c r="AO351" s="1"/>
  <c r="M350"/>
  <c r="AO350" s="1"/>
  <c r="M349"/>
  <c r="AO349" s="1"/>
  <c r="M345"/>
  <c r="AO345" s="1"/>
  <c r="M344"/>
  <c r="AO344" s="1"/>
  <c r="M343"/>
  <c r="M339"/>
  <c r="AO339" s="1"/>
  <c r="M338"/>
  <c r="AO338" s="1"/>
  <c r="M337"/>
  <c r="AO337" s="1"/>
  <c r="M336"/>
  <c r="AO336" s="1"/>
  <c r="M311"/>
  <c r="AO311" s="1"/>
  <c r="M310"/>
  <c r="AO310" s="1"/>
  <c r="M309"/>
  <c r="AO309" s="1"/>
  <c r="M308"/>
  <c r="AO308" s="1"/>
  <c r="M307"/>
  <c r="AO307" s="1"/>
  <c r="M306"/>
  <c r="AO306" s="1"/>
  <c r="M305"/>
  <c r="AO305" s="1"/>
  <c r="M286"/>
  <c r="AO286" s="1"/>
  <c r="M285"/>
  <c r="AO285" s="1"/>
  <c r="M284"/>
  <c r="AO284" s="1"/>
  <c r="M275"/>
  <c r="AO275" s="1"/>
  <c r="M274"/>
  <c r="AO274" s="1"/>
  <c r="M273"/>
  <c r="AO273" s="1"/>
  <c r="M262"/>
  <c r="AO262" s="1"/>
  <c r="M261"/>
  <c r="AO261" s="1"/>
  <c r="M260"/>
  <c r="AO260" s="1"/>
  <c r="M259"/>
  <c r="AO259" s="1"/>
  <c r="M253"/>
  <c r="AO253" s="1"/>
  <c r="M252"/>
  <c r="AO252" s="1"/>
  <c r="M251"/>
  <c r="AO251" s="1"/>
  <c r="M227"/>
  <c r="AO227" s="1"/>
  <c r="M226"/>
  <c r="M225"/>
  <c r="AO225" s="1"/>
  <c r="M224"/>
  <c r="AO224" s="1"/>
  <c r="M218"/>
  <c r="AO218" s="1"/>
  <c r="M217"/>
  <c r="M216"/>
  <c r="AO216" s="1"/>
  <c r="M215"/>
  <c r="AO215" s="1"/>
  <c r="M186"/>
  <c r="AO186" s="1"/>
  <c r="M185"/>
  <c r="AO185" s="1"/>
  <c r="M184"/>
  <c r="AO184" s="1"/>
  <c r="M174"/>
  <c r="AO174" s="1"/>
  <c r="M173"/>
  <c r="AO173" s="1"/>
  <c r="M172"/>
  <c r="AO172" s="1"/>
  <c r="M138"/>
  <c r="AO138" s="1"/>
  <c r="M137"/>
  <c r="AO137" s="1"/>
  <c r="M136"/>
  <c r="AO136" s="1"/>
  <c r="M107"/>
  <c r="AO107" s="1"/>
  <c r="M106"/>
  <c r="AO106" s="1"/>
  <c r="M105"/>
  <c r="AO105" s="1"/>
  <c r="M104"/>
  <c r="AO104" s="1"/>
  <c r="M78"/>
  <c r="AO78" s="1"/>
  <c r="M77"/>
  <c r="AO77" s="1"/>
  <c r="M76"/>
  <c r="AO76" s="1"/>
  <c r="M59"/>
  <c r="AO59" s="1"/>
  <c r="M58"/>
  <c r="AO58" s="1"/>
  <c r="M57"/>
  <c r="AO57" s="1"/>
  <c r="M56"/>
  <c r="AO56" s="1"/>
  <c r="M45"/>
  <c r="AO45" s="1"/>
  <c r="M44"/>
  <c r="AO44" s="1"/>
  <c r="AN238"/>
  <c r="AN237"/>
  <c r="AN236"/>
  <c r="AN235"/>
  <c r="AN223"/>
  <c r="AN222"/>
  <c r="AN221"/>
  <c r="AN214"/>
  <c r="AN213"/>
  <c r="AN212"/>
  <c r="AN211"/>
  <c r="AN183"/>
  <c r="AN182"/>
  <c r="AN181"/>
  <c r="AN180"/>
  <c r="AN149"/>
  <c r="AN148"/>
  <c r="AN147"/>
  <c r="AN146"/>
  <c r="AN135"/>
  <c r="AN134"/>
  <c r="AN133"/>
  <c r="AN132"/>
  <c r="AN131"/>
  <c r="AN130"/>
  <c r="AN129"/>
  <c r="AN120"/>
  <c r="AN119"/>
  <c r="AN118"/>
  <c r="AN117"/>
  <c r="AN116"/>
  <c r="AN115"/>
  <c r="AN114"/>
  <c r="AN113"/>
  <c r="AN112"/>
  <c r="AN111"/>
  <c r="AN95"/>
  <c r="AN94"/>
  <c r="AN93"/>
  <c r="AN92"/>
  <c r="AN86"/>
  <c r="AN85"/>
  <c r="AN84"/>
  <c r="AN83"/>
  <c r="AN82"/>
  <c r="AN81"/>
  <c r="AN80"/>
  <c r="AN79"/>
  <c r="AN9"/>
  <c r="AN8"/>
  <c r="AN7"/>
  <c r="AN6"/>
  <c r="AN5"/>
  <c r="AN4"/>
  <c r="AN3"/>
  <c r="AN2"/>
  <c r="AN304"/>
  <c r="AN303"/>
  <c r="AN302"/>
  <c r="AN301"/>
  <c r="AN298"/>
  <c r="AN297"/>
  <c r="AN296"/>
  <c r="AN295"/>
  <c r="AN292"/>
  <c r="AN279"/>
  <c r="AN278"/>
  <c r="AN277"/>
  <c r="AN276"/>
  <c r="AN272"/>
  <c r="AN271"/>
  <c r="AN270"/>
  <c r="AN269"/>
  <c r="AN268"/>
  <c r="AN267"/>
  <c r="AN266"/>
  <c r="AN265"/>
  <c r="AN234"/>
  <c r="AN233"/>
  <c r="AN232"/>
  <c r="AN231"/>
  <c r="AN230"/>
  <c r="AN210"/>
  <c r="AN209"/>
  <c r="AN208"/>
  <c r="AN207"/>
  <c r="AN195"/>
  <c r="AN194"/>
  <c r="AN193"/>
  <c r="AN192"/>
  <c r="AN191"/>
  <c r="AN190"/>
  <c r="AN189"/>
  <c r="AN188"/>
  <c r="AN187"/>
  <c r="AN168"/>
  <c r="AN167"/>
  <c r="AN166"/>
  <c r="AN165"/>
  <c r="AN145"/>
  <c r="AN144"/>
  <c r="AN143"/>
  <c r="AN142"/>
  <c r="AN141"/>
  <c r="AN140"/>
  <c r="AN139"/>
  <c r="AN103"/>
  <c r="AN102"/>
  <c r="AN101"/>
  <c r="AN100"/>
  <c r="AN99"/>
  <c r="AN98"/>
  <c r="AN97"/>
  <c r="AN96"/>
  <c r="AN91"/>
  <c r="AN90"/>
  <c r="AN89"/>
  <c r="AN88"/>
  <c r="AN87"/>
  <c r="AN48"/>
  <c r="AN47"/>
  <c r="AN46"/>
  <c r="AN43"/>
  <c r="AN42"/>
  <c r="AN41"/>
  <c r="AN40"/>
  <c r="AN39"/>
  <c r="AN359"/>
  <c r="AN358"/>
  <c r="AN357"/>
  <c r="AN356"/>
  <c r="AN355"/>
  <c r="AN322"/>
  <c r="AN321"/>
  <c r="AN320"/>
  <c r="AN319"/>
  <c r="AN318"/>
  <c r="AN245"/>
  <c r="AN244"/>
  <c r="AN243"/>
  <c r="AN242"/>
  <c r="AN241"/>
  <c r="AN203"/>
  <c r="AN202"/>
  <c r="AN201"/>
  <c r="AN200"/>
  <c r="AN199"/>
  <c r="AN198"/>
  <c r="AN197"/>
  <c r="AN196"/>
  <c r="AN179"/>
  <c r="AN178"/>
  <c r="AN177"/>
  <c r="AN176"/>
  <c r="AN175"/>
  <c r="AN162"/>
  <c r="AN161"/>
  <c r="AN160"/>
  <c r="AN159"/>
  <c r="AN155"/>
  <c r="AN154"/>
  <c r="AN153"/>
  <c r="AN152"/>
  <c r="AN151"/>
  <c r="AN150"/>
  <c r="AN128"/>
  <c r="AN127"/>
  <c r="AN126"/>
  <c r="AN125"/>
  <c r="AN124"/>
  <c r="AN123"/>
  <c r="AN122"/>
  <c r="AN121"/>
  <c r="AN75"/>
  <c r="AN74"/>
  <c r="AN73"/>
  <c r="AN72"/>
  <c r="AN71"/>
  <c r="AN70"/>
  <c r="AN69"/>
  <c r="AN68"/>
  <c r="AN67"/>
  <c r="AN66"/>
  <c r="AN65"/>
  <c r="AN64"/>
  <c r="AN63"/>
  <c r="AN62"/>
  <c r="AN61"/>
  <c r="AN60"/>
  <c r="AN55"/>
  <c r="AN54"/>
  <c r="AN53"/>
  <c r="AN52"/>
  <c r="AN51"/>
  <c r="AN50"/>
  <c r="AN49"/>
  <c r="AK238"/>
  <c r="AK237"/>
  <c r="AK236"/>
  <c r="AK235"/>
  <c r="AK223"/>
  <c r="AK222"/>
  <c r="AK221"/>
  <c r="AK214"/>
  <c r="AK213"/>
  <c r="AK212"/>
  <c r="AK211"/>
  <c r="AK183"/>
  <c r="AK182"/>
  <c r="AK181"/>
  <c r="AK180"/>
  <c r="AK149"/>
  <c r="AK148"/>
  <c r="AK147"/>
  <c r="AK146"/>
  <c r="AK135"/>
  <c r="AK134"/>
  <c r="AK133"/>
  <c r="AK132"/>
  <c r="AK131"/>
  <c r="AK130"/>
  <c r="AK129"/>
  <c r="AK120"/>
  <c r="AK119"/>
  <c r="AK118"/>
  <c r="AK117"/>
  <c r="AK116"/>
  <c r="AK115"/>
  <c r="AK114"/>
  <c r="AK113"/>
  <c r="AK112"/>
  <c r="AK111"/>
  <c r="AK95"/>
  <c r="AK94"/>
  <c r="AK93"/>
  <c r="AK92"/>
  <c r="AK86"/>
  <c r="AK85"/>
  <c r="AK84"/>
  <c r="AK83"/>
  <c r="AK82"/>
  <c r="AK81"/>
  <c r="AK80"/>
  <c r="AK79"/>
  <c r="AK9"/>
  <c r="AK8"/>
  <c r="AK7"/>
  <c r="AK6"/>
  <c r="AK5"/>
  <c r="AK4"/>
  <c r="AK3"/>
  <c r="AK2"/>
  <c r="AH238"/>
  <c r="AH237"/>
  <c r="AH236"/>
  <c r="AH235"/>
  <c r="AH223"/>
  <c r="AH222"/>
  <c r="AH221"/>
  <c r="AH214"/>
  <c r="AH213"/>
  <c r="AH212"/>
  <c r="AH211"/>
  <c r="AH183"/>
  <c r="AH182"/>
  <c r="AH181"/>
  <c r="AH180"/>
  <c r="AH149"/>
  <c r="AH148"/>
  <c r="AH147"/>
  <c r="AH146"/>
  <c r="AH135"/>
  <c r="AH134"/>
  <c r="AH133"/>
  <c r="AH132"/>
  <c r="AH131"/>
  <c r="AH130"/>
  <c r="AH129"/>
  <c r="AH120"/>
  <c r="AH119"/>
  <c r="AH118"/>
  <c r="AH117"/>
  <c r="AH116"/>
  <c r="AH115"/>
  <c r="AH114"/>
  <c r="AH113"/>
  <c r="AH112"/>
  <c r="AH111"/>
  <c r="AH95"/>
  <c r="AH94"/>
  <c r="AH93"/>
  <c r="AH92"/>
  <c r="AH86"/>
  <c r="AH85"/>
  <c r="AH84"/>
  <c r="AH83"/>
  <c r="AH82"/>
  <c r="AH81"/>
  <c r="AH80"/>
  <c r="AH79"/>
  <c r="AH3"/>
  <c r="AH4"/>
  <c r="AH5"/>
  <c r="AH6"/>
  <c r="AH7"/>
  <c r="AH8"/>
  <c r="AH9"/>
  <c r="AH2"/>
  <c r="AE238"/>
  <c r="AE237"/>
  <c r="AE236"/>
  <c r="AE235"/>
  <c r="AE223"/>
  <c r="AE222"/>
  <c r="AE221"/>
  <c r="AE214"/>
  <c r="AE213"/>
  <c r="AE212"/>
  <c r="AE211"/>
  <c r="AE183"/>
  <c r="AE182"/>
  <c r="AE181"/>
  <c r="AE180"/>
  <c r="AE149"/>
  <c r="AE148"/>
  <c r="AE147"/>
  <c r="AE146"/>
  <c r="AE135"/>
  <c r="AE134"/>
  <c r="AE133"/>
  <c r="AE132"/>
  <c r="AE131"/>
  <c r="AE130"/>
  <c r="AE129"/>
  <c r="AE120"/>
  <c r="AE119"/>
  <c r="AE118"/>
  <c r="AE117"/>
  <c r="AE116"/>
  <c r="AE115"/>
  <c r="AE114"/>
  <c r="AE113"/>
  <c r="AE112"/>
  <c r="AE111"/>
  <c r="AE95"/>
  <c r="AE94"/>
  <c r="AE93"/>
  <c r="AE92"/>
  <c r="AE86"/>
  <c r="AE85"/>
  <c r="AE84"/>
  <c r="AE83"/>
  <c r="AE82"/>
  <c r="AE81"/>
  <c r="AE80"/>
  <c r="AE79"/>
  <c r="AE3"/>
  <c r="AE4"/>
  <c r="AE5"/>
  <c r="AE6"/>
  <c r="AE7"/>
  <c r="AE8"/>
  <c r="AE9"/>
  <c r="AE2"/>
  <c r="AB238"/>
  <c r="AB237"/>
  <c r="AB236"/>
  <c r="AB235"/>
  <c r="AB223"/>
  <c r="AB222"/>
  <c r="AB221"/>
  <c r="AB214"/>
  <c r="AB213"/>
  <c r="AB212"/>
  <c r="AB211"/>
  <c r="AB183"/>
  <c r="AB182"/>
  <c r="AB181"/>
  <c r="AB180"/>
  <c r="AB149"/>
  <c r="AB148"/>
  <c r="AB147"/>
  <c r="AB146"/>
  <c r="AB135"/>
  <c r="AB134"/>
  <c r="AB133"/>
  <c r="AB132"/>
  <c r="AB131"/>
  <c r="AB130"/>
  <c r="AB129"/>
  <c r="AB120"/>
  <c r="AB119"/>
  <c r="AB118"/>
  <c r="AB117"/>
  <c r="AB116"/>
  <c r="AB115"/>
  <c r="AB114"/>
  <c r="AB113"/>
  <c r="AB112"/>
  <c r="AB111"/>
  <c r="AB95"/>
  <c r="AB94"/>
  <c r="AB93"/>
  <c r="AB92"/>
  <c r="AB86"/>
  <c r="AB85"/>
  <c r="AB84"/>
  <c r="AB83"/>
  <c r="AB82"/>
  <c r="AB81"/>
  <c r="AB80"/>
  <c r="AB79"/>
  <c r="AB9"/>
  <c r="AB8"/>
  <c r="AB7"/>
  <c r="AB6"/>
  <c r="AB5"/>
  <c r="AB4"/>
  <c r="AB3"/>
  <c r="AB2"/>
  <c r="Y238"/>
  <c r="Y237"/>
  <c r="Y236"/>
  <c r="Y235"/>
  <c r="Y223"/>
  <c r="Y222"/>
  <c r="Y221"/>
  <c r="Y214"/>
  <c r="Y213"/>
  <c r="Y212"/>
  <c r="Y211"/>
  <c r="Y183"/>
  <c r="Y182"/>
  <c r="Y181"/>
  <c r="Y180"/>
  <c r="Y149"/>
  <c r="Y148"/>
  <c r="Y147"/>
  <c r="Y146"/>
  <c r="Y135"/>
  <c r="Y134"/>
  <c r="Y133"/>
  <c r="Y132"/>
  <c r="Y131"/>
  <c r="Y130"/>
  <c r="Y129"/>
  <c r="Y120"/>
  <c r="Y119"/>
  <c r="Y118"/>
  <c r="Y117"/>
  <c r="Y116"/>
  <c r="Y115"/>
  <c r="Y114"/>
  <c r="Y113"/>
  <c r="Y112"/>
  <c r="Y111"/>
  <c r="Y95"/>
  <c r="Y94"/>
  <c r="Y93"/>
  <c r="Y92"/>
  <c r="Y86"/>
  <c r="Y85"/>
  <c r="Y84"/>
  <c r="Y83"/>
  <c r="Y82"/>
  <c r="Y81"/>
  <c r="Y80"/>
  <c r="Y79"/>
  <c r="Y9"/>
  <c r="Y8"/>
  <c r="Y7"/>
  <c r="Y6"/>
  <c r="Y5"/>
  <c r="Y4"/>
  <c r="Y3"/>
  <c r="Y2"/>
  <c r="V238"/>
  <c r="V237"/>
  <c r="V236"/>
  <c r="V235"/>
  <c r="V223"/>
  <c r="V222"/>
  <c r="V221"/>
  <c r="V214"/>
  <c r="V213"/>
  <c r="V212"/>
  <c r="V211"/>
  <c r="V183"/>
  <c r="V182"/>
  <c r="V181"/>
  <c r="V180"/>
  <c r="V149"/>
  <c r="V148"/>
  <c r="V147"/>
  <c r="V146"/>
  <c r="V135"/>
  <c r="V134"/>
  <c r="V133"/>
  <c r="V132"/>
  <c r="V131"/>
  <c r="V130"/>
  <c r="V129"/>
  <c r="V120"/>
  <c r="V119"/>
  <c r="V118"/>
  <c r="V117"/>
  <c r="V116"/>
  <c r="V115"/>
  <c r="V114"/>
  <c r="V113"/>
  <c r="V112"/>
  <c r="V111"/>
  <c r="V95"/>
  <c r="V94"/>
  <c r="V93"/>
  <c r="V92"/>
  <c r="V86"/>
  <c r="V85"/>
  <c r="V84"/>
  <c r="V83"/>
  <c r="V82"/>
  <c r="V81"/>
  <c r="V80"/>
  <c r="V79"/>
  <c r="V9"/>
  <c r="V8"/>
  <c r="V7"/>
  <c r="V6"/>
  <c r="V5"/>
  <c r="V4"/>
  <c r="V3"/>
  <c r="V2"/>
  <c r="S238"/>
  <c r="S237"/>
  <c r="S236"/>
  <c r="S235"/>
  <c r="S223"/>
  <c r="S222"/>
  <c r="S221"/>
  <c r="S214"/>
  <c r="S213"/>
  <c r="S212"/>
  <c r="S211"/>
  <c r="S183"/>
  <c r="S182"/>
  <c r="S181"/>
  <c r="S180"/>
  <c r="S149"/>
  <c r="S148"/>
  <c r="S147"/>
  <c r="S146"/>
  <c r="S135"/>
  <c r="S134"/>
  <c r="S133"/>
  <c r="S132"/>
  <c r="S131"/>
  <c r="S130"/>
  <c r="S129"/>
  <c r="S120"/>
  <c r="S119"/>
  <c r="S118"/>
  <c r="S117"/>
  <c r="S116"/>
  <c r="S115"/>
  <c r="S114"/>
  <c r="S113"/>
  <c r="S112"/>
  <c r="S111"/>
  <c r="S95"/>
  <c r="S94"/>
  <c r="S93"/>
  <c r="S92"/>
  <c r="S86"/>
  <c r="S85"/>
  <c r="S84"/>
  <c r="S83"/>
  <c r="S82"/>
  <c r="S81"/>
  <c r="S80"/>
  <c r="S79"/>
  <c r="S9"/>
  <c r="S8"/>
  <c r="S7"/>
  <c r="S6"/>
  <c r="S5"/>
  <c r="S4"/>
  <c r="S3"/>
  <c r="S2"/>
  <c r="P238"/>
  <c r="P237"/>
  <c r="P236"/>
  <c r="P235"/>
  <c r="P223"/>
  <c r="P222"/>
  <c r="P221"/>
  <c r="P214"/>
  <c r="P213"/>
  <c r="P212"/>
  <c r="P211"/>
  <c r="P183"/>
  <c r="P182"/>
  <c r="P181"/>
  <c r="P180"/>
  <c r="P149"/>
  <c r="P148"/>
  <c r="P147"/>
  <c r="P146"/>
  <c r="P135"/>
  <c r="P134"/>
  <c r="P133"/>
  <c r="P132"/>
  <c r="P131"/>
  <c r="P130"/>
  <c r="P129"/>
  <c r="P120"/>
  <c r="P119"/>
  <c r="P118"/>
  <c r="P117"/>
  <c r="P116"/>
  <c r="P115"/>
  <c r="P114"/>
  <c r="P113"/>
  <c r="P112"/>
  <c r="P111"/>
  <c r="P95"/>
  <c r="P94"/>
  <c r="P93"/>
  <c r="P92"/>
  <c r="P86"/>
  <c r="P85"/>
  <c r="P84"/>
  <c r="P83"/>
  <c r="P82"/>
  <c r="P81"/>
  <c r="P80"/>
  <c r="P79"/>
  <c r="P9"/>
  <c r="P8"/>
  <c r="P7"/>
  <c r="P6"/>
  <c r="P5"/>
  <c r="P4"/>
  <c r="P3"/>
  <c r="P2"/>
  <c r="M238"/>
  <c r="M237"/>
  <c r="AO237" s="1"/>
  <c r="M236"/>
  <c r="AO236" s="1"/>
  <c r="M235"/>
  <c r="AO235" s="1"/>
  <c r="M223"/>
  <c r="M222"/>
  <c r="AO222" s="1"/>
  <c r="M221"/>
  <c r="AO221" s="1"/>
  <c r="M214"/>
  <c r="AO214" s="1"/>
  <c r="M213"/>
  <c r="AO213" s="1"/>
  <c r="M212"/>
  <c r="AO212" s="1"/>
  <c r="M211"/>
  <c r="AO211" s="1"/>
  <c r="M183"/>
  <c r="AO183" s="1"/>
  <c r="M182"/>
  <c r="AO182" s="1"/>
  <c r="M181"/>
  <c r="AO181" s="1"/>
  <c r="M180"/>
  <c r="AO180" s="1"/>
  <c r="M149"/>
  <c r="AO149" s="1"/>
  <c r="M148"/>
  <c r="AO148" s="1"/>
  <c r="M147"/>
  <c r="AO147" s="1"/>
  <c r="M146"/>
  <c r="AO146" s="1"/>
  <c r="M135"/>
  <c r="AO135" s="1"/>
  <c r="M134"/>
  <c r="AO134" s="1"/>
  <c r="M133"/>
  <c r="AO133" s="1"/>
  <c r="M132"/>
  <c r="AO132" s="1"/>
  <c r="M131"/>
  <c r="AO131" s="1"/>
  <c r="M130"/>
  <c r="AO130" s="1"/>
  <c r="M129"/>
  <c r="AO129" s="1"/>
  <c r="M120"/>
  <c r="AO120" s="1"/>
  <c r="M119"/>
  <c r="AO119" s="1"/>
  <c r="M118"/>
  <c r="AO118" s="1"/>
  <c r="M117"/>
  <c r="AO117" s="1"/>
  <c r="M116"/>
  <c r="AO116" s="1"/>
  <c r="M115"/>
  <c r="AO115" s="1"/>
  <c r="M114"/>
  <c r="AO114" s="1"/>
  <c r="M113"/>
  <c r="AO113" s="1"/>
  <c r="M112"/>
  <c r="AO112" s="1"/>
  <c r="M111"/>
  <c r="AO111" s="1"/>
  <c r="M95"/>
  <c r="AO95" s="1"/>
  <c r="M94"/>
  <c r="AO94" s="1"/>
  <c r="M93"/>
  <c r="AO93" s="1"/>
  <c r="M92"/>
  <c r="AO92" s="1"/>
  <c r="M86"/>
  <c r="AO86" s="1"/>
  <c r="M85"/>
  <c r="AO85" s="1"/>
  <c r="M84"/>
  <c r="AO84" s="1"/>
  <c r="M83"/>
  <c r="AO83" s="1"/>
  <c r="M82"/>
  <c r="M81"/>
  <c r="AO81" s="1"/>
  <c r="M80"/>
  <c r="AO80" s="1"/>
  <c r="M79"/>
  <c r="AO79" s="1"/>
  <c r="M3"/>
  <c r="M4"/>
  <c r="AO4" s="1"/>
  <c r="M5"/>
  <c r="M6"/>
  <c r="AO6" s="1"/>
  <c r="M7"/>
  <c r="M8"/>
  <c r="AO8" s="1"/>
  <c r="M9"/>
  <c r="M2"/>
  <c r="AO2" s="1"/>
  <c r="AK304"/>
  <c r="AK303"/>
  <c r="AK302"/>
  <c r="AK301"/>
  <c r="AK298"/>
  <c r="AK297"/>
  <c r="AK296"/>
  <c r="AK295"/>
  <c r="AK292"/>
  <c r="AK279"/>
  <c r="AK278"/>
  <c r="AK277"/>
  <c r="AK276"/>
  <c r="AK272"/>
  <c r="AK271"/>
  <c r="AK270"/>
  <c r="AK269"/>
  <c r="AK268"/>
  <c r="AK267"/>
  <c r="AK266"/>
  <c r="AK265"/>
  <c r="AK234"/>
  <c r="AK233"/>
  <c r="AK232"/>
  <c r="AK231"/>
  <c r="AK230"/>
  <c r="AK210"/>
  <c r="AK209"/>
  <c r="AK208"/>
  <c r="AK207"/>
  <c r="AK195"/>
  <c r="AK194"/>
  <c r="AK193"/>
  <c r="AK192"/>
  <c r="AK191"/>
  <c r="AK190"/>
  <c r="AK189"/>
  <c r="AK188"/>
  <c r="AK187"/>
  <c r="AK168"/>
  <c r="AK167"/>
  <c r="AK166"/>
  <c r="AK165"/>
  <c r="AK145"/>
  <c r="AK144"/>
  <c r="AK143"/>
  <c r="AK142"/>
  <c r="AK141"/>
  <c r="AK140"/>
  <c r="AK139"/>
  <c r="AK103"/>
  <c r="AK102"/>
  <c r="AK101"/>
  <c r="AK100"/>
  <c r="AK99"/>
  <c r="AK98"/>
  <c r="AK97"/>
  <c r="AK96"/>
  <c r="AK91"/>
  <c r="AK90"/>
  <c r="AK89"/>
  <c r="AK88"/>
  <c r="AK87"/>
  <c r="AK48"/>
  <c r="AK47"/>
  <c r="AK46"/>
  <c r="AK43"/>
  <c r="AK42"/>
  <c r="AK41"/>
  <c r="AK40"/>
  <c r="AK39"/>
  <c r="AH304"/>
  <c r="AH303"/>
  <c r="AH302"/>
  <c r="AH301"/>
  <c r="AH298"/>
  <c r="AH297"/>
  <c r="AH296"/>
  <c r="AH295"/>
  <c r="AH292"/>
  <c r="AH279"/>
  <c r="AH278"/>
  <c r="AH277"/>
  <c r="AH276"/>
  <c r="AH272"/>
  <c r="AH271"/>
  <c r="AH270"/>
  <c r="AH269"/>
  <c r="AH268"/>
  <c r="AH267"/>
  <c r="AH266"/>
  <c r="AH265"/>
  <c r="AH234"/>
  <c r="AH233"/>
  <c r="AH232"/>
  <c r="AH231"/>
  <c r="AH230"/>
  <c r="AH210"/>
  <c r="AH209"/>
  <c r="AH208"/>
  <c r="AH207"/>
  <c r="AH195"/>
  <c r="AH194"/>
  <c r="AH193"/>
  <c r="AH192"/>
  <c r="AH191"/>
  <c r="AH190"/>
  <c r="AH189"/>
  <c r="AH188"/>
  <c r="AH187"/>
  <c r="AH168"/>
  <c r="AH167"/>
  <c r="AH166"/>
  <c r="AH165"/>
  <c r="AH145"/>
  <c r="AH144"/>
  <c r="AH143"/>
  <c r="AH142"/>
  <c r="AH141"/>
  <c r="AH140"/>
  <c r="AH139"/>
  <c r="AH103"/>
  <c r="AH102"/>
  <c r="AH101"/>
  <c r="AH100"/>
  <c r="AH99"/>
  <c r="AH98"/>
  <c r="AH97"/>
  <c r="AH96"/>
  <c r="AH91"/>
  <c r="AH90"/>
  <c r="AH89"/>
  <c r="AH88"/>
  <c r="AH87"/>
  <c r="AH48"/>
  <c r="AH47"/>
  <c r="AH46"/>
  <c r="AH43"/>
  <c r="AH42"/>
  <c r="AH41"/>
  <c r="AH40"/>
  <c r="AH39"/>
  <c r="AE304"/>
  <c r="AE303"/>
  <c r="AE302"/>
  <c r="AE301"/>
  <c r="AE298"/>
  <c r="AE297"/>
  <c r="AE296"/>
  <c r="AE295"/>
  <c r="AE292"/>
  <c r="AE279"/>
  <c r="AE278"/>
  <c r="AE277"/>
  <c r="AE276"/>
  <c r="AE272"/>
  <c r="AE271"/>
  <c r="AE270"/>
  <c r="AE269"/>
  <c r="AE268"/>
  <c r="AE267"/>
  <c r="AE266"/>
  <c r="AE265"/>
  <c r="AE234"/>
  <c r="AE233"/>
  <c r="AE232"/>
  <c r="AE231"/>
  <c r="AE230"/>
  <c r="AE210"/>
  <c r="AE209"/>
  <c r="AE208"/>
  <c r="AE207"/>
  <c r="AE195"/>
  <c r="AE194"/>
  <c r="AE193"/>
  <c r="AE192"/>
  <c r="AE191"/>
  <c r="AE190"/>
  <c r="AE189"/>
  <c r="AE188"/>
  <c r="AE187"/>
  <c r="AE168"/>
  <c r="AE167"/>
  <c r="AE166"/>
  <c r="AE165"/>
  <c r="AE145"/>
  <c r="AE144"/>
  <c r="AE143"/>
  <c r="AE142"/>
  <c r="AE141"/>
  <c r="AE140"/>
  <c r="AE139"/>
  <c r="AE103"/>
  <c r="AE102"/>
  <c r="AE101"/>
  <c r="AE100"/>
  <c r="AE99"/>
  <c r="AE98"/>
  <c r="AE97"/>
  <c r="AE96"/>
  <c r="AE91"/>
  <c r="AE90"/>
  <c r="AE89"/>
  <c r="AE88"/>
  <c r="AE87"/>
  <c r="AE48"/>
  <c r="AE47"/>
  <c r="AE46"/>
  <c r="AE43"/>
  <c r="AE42"/>
  <c r="AE41"/>
  <c r="AE40"/>
  <c r="AE39"/>
  <c r="AB304"/>
  <c r="AB303"/>
  <c r="AB302"/>
  <c r="AB301"/>
  <c r="AB298"/>
  <c r="AB297"/>
  <c r="AB296"/>
  <c r="AB295"/>
  <c r="AB292"/>
  <c r="AB279"/>
  <c r="AB278"/>
  <c r="AB277"/>
  <c r="AB276"/>
  <c r="AB272"/>
  <c r="AB271"/>
  <c r="AB270"/>
  <c r="AB269"/>
  <c r="AB268"/>
  <c r="AB267"/>
  <c r="AB266"/>
  <c r="AB265"/>
  <c r="AB234"/>
  <c r="AB233"/>
  <c r="AB232"/>
  <c r="AB231"/>
  <c r="AB230"/>
  <c r="AB210"/>
  <c r="AB209"/>
  <c r="AB208"/>
  <c r="AB207"/>
  <c r="AB195"/>
  <c r="AB194"/>
  <c r="AB193"/>
  <c r="AB192"/>
  <c r="AB191"/>
  <c r="AB190"/>
  <c r="AB189"/>
  <c r="AB188"/>
  <c r="AB187"/>
  <c r="AB168"/>
  <c r="AB167"/>
  <c r="AB166"/>
  <c r="AB165"/>
  <c r="AB145"/>
  <c r="AB144"/>
  <c r="AB143"/>
  <c r="AB142"/>
  <c r="AB141"/>
  <c r="AB140"/>
  <c r="AB139"/>
  <c r="AB103"/>
  <c r="AB102"/>
  <c r="AB101"/>
  <c r="AB100"/>
  <c r="AB99"/>
  <c r="AB98"/>
  <c r="AB97"/>
  <c r="AB96"/>
  <c r="AB91"/>
  <c r="AB90"/>
  <c r="AB89"/>
  <c r="AB88"/>
  <c r="AB87"/>
  <c r="AB48"/>
  <c r="AB47"/>
  <c r="AB46"/>
  <c r="AB43"/>
  <c r="AB42"/>
  <c r="AB41"/>
  <c r="AB40"/>
  <c r="AB39"/>
  <c r="Y304"/>
  <c r="Y303"/>
  <c r="Y302"/>
  <c r="Y301"/>
  <c r="Y298"/>
  <c r="Y297"/>
  <c r="Y296"/>
  <c r="Y295"/>
  <c r="Y292"/>
  <c r="Y279"/>
  <c r="Y278"/>
  <c r="Y277"/>
  <c r="Y276"/>
  <c r="Y272"/>
  <c r="Y271"/>
  <c r="Y270"/>
  <c r="Y269"/>
  <c r="Y268"/>
  <c r="Y267"/>
  <c r="Y266"/>
  <c r="Y265"/>
  <c r="Y234"/>
  <c r="Y233"/>
  <c r="Y232"/>
  <c r="Y231"/>
  <c r="Y230"/>
  <c r="Y210"/>
  <c r="Y209"/>
  <c r="Y208"/>
  <c r="Y207"/>
  <c r="Y195"/>
  <c r="Y194"/>
  <c r="Y193"/>
  <c r="Y192"/>
  <c r="Y191"/>
  <c r="Y190"/>
  <c r="Y189"/>
  <c r="Y188"/>
  <c r="Y187"/>
  <c r="Y168"/>
  <c r="Y167"/>
  <c r="Y166"/>
  <c r="Y165"/>
  <c r="Y145"/>
  <c r="Y144"/>
  <c r="Y143"/>
  <c r="Y142"/>
  <c r="Y141"/>
  <c r="Y140"/>
  <c r="Y139"/>
  <c r="Y103"/>
  <c r="Y102"/>
  <c r="Y101"/>
  <c r="Y100"/>
  <c r="Y99"/>
  <c r="Y98"/>
  <c r="Y97"/>
  <c r="Y96"/>
  <c r="Y91"/>
  <c r="Y90"/>
  <c r="Y89"/>
  <c r="Y88"/>
  <c r="Y87"/>
  <c r="Y48"/>
  <c r="Y47"/>
  <c r="Y46"/>
  <c r="Y43"/>
  <c r="Y42"/>
  <c r="Y41"/>
  <c r="Y40"/>
  <c r="Y39"/>
  <c r="V304"/>
  <c r="V303"/>
  <c r="V302"/>
  <c r="V301"/>
  <c r="V298"/>
  <c r="V297"/>
  <c r="V296"/>
  <c r="V295"/>
  <c r="V292"/>
  <c r="V279"/>
  <c r="V278"/>
  <c r="V277"/>
  <c r="V276"/>
  <c r="V272"/>
  <c r="V271"/>
  <c r="V270"/>
  <c r="V269"/>
  <c r="V268"/>
  <c r="V267"/>
  <c r="V266"/>
  <c r="V265"/>
  <c r="V234"/>
  <c r="V233"/>
  <c r="V232"/>
  <c r="V231"/>
  <c r="V230"/>
  <c r="V210"/>
  <c r="V209"/>
  <c r="V208"/>
  <c r="V207"/>
  <c r="V195"/>
  <c r="V194"/>
  <c r="V193"/>
  <c r="V192"/>
  <c r="V191"/>
  <c r="V190"/>
  <c r="V189"/>
  <c r="V188"/>
  <c r="V187"/>
  <c r="V168"/>
  <c r="V167"/>
  <c r="V166"/>
  <c r="V165"/>
  <c r="V145"/>
  <c r="V144"/>
  <c r="V143"/>
  <c r="V142"/>
  <c r="V141"/>
  <c r="V140"/>
  <c r="V139"/>
  <c r="V103"/>
  <c r="V102"/>
  <c r="V101"/>
  <c r="V100"/>
  <c r="V99"/>
  <c r="V98"/>
  <c r="V97"/>
  <c r="V96"/>
  <c r="V91"/>
  <c r="V90"/>
  <c r="V89"/>
  <c r="V88"/>
  <c r="V87"/>
  <c r="V48"/>
  <c r="V47"/>
  <c r="V46"/>
  <c r="V43"/>
  <c r="V42"/>
  <c r="V41"/>
  <c r="V40"/>
  <c r="V39"/>
  <c r="S304"/>
  <c r="S303"/>
  <c r="S302"/>
  <c r="S301"/>
  <c r="S298"/>
  <c r="S297"/>
  <c r="S296"/>
  <c r="S295"/>
  <c r="S292"/>
  <c r="S279"/>
  <c r="S278"/>
  <c r="S277"/>
  <c r="S276"/>
  <c r="S272"/>
  <c r="S271"/>
  <c r="S270"/>
  <c r="S269"/>
  <c r="S268"/>
  <c r="S267"/>
  <c r="S266"/>
  <c r="S265"/>
  <c r="S234"/>
  <c r="S233"/>
  <c r="S232"/>
  <c r="S231"/>
  <c r="S230"/>
  <c r="S210"/>
  <c r="S209"/>
  <c r="S208"/>
  <c r="S207"/>
  <c r="S195"/>
  <c r="S194"/>
  <c r="S193"/>
  <c r="S192"/>
  <c r="S191"/>
  <c r="S190"/>
  <c r="S189"/>
  <c r="S188"/>
  <c r="S187"/>
  <c r="S168"/>
  <c r="S167"/>
  <c r="S166"/>
  <c r="S165"/>
  <c r="S145"/>
  <c r="S144"/>
  <c r="S143"/>
  <c r="S142"/>
  <c r="S141"/>
  <c r="S140"/>
  <c r="S139"/>
  <c r="S103"/>
  <c r="S102"/>
  <c r="S101"/>
  <c r="S100"/>
  <c r="S99"/>
  <c r="S98"/>
  <c r="S97"/>
  <c r="S96"/>
  <c r="S91"/>
  <c r="S90"/>
  <c r="S89"/>
  <c r="S88"/>
  <c r="S87"/>
  <c r="S48"/>
  <c r="S47"/>
  <c r="S46"/>
  <c r="S43"/>
  <c r="S42"/>
  <c r="S41"/>
  <c r="S40"/>
  <c r="S39"/>
  <c r="P304"/>
  <c r="P303"/>
  <c r="P302"/>
  <c r="P301"/>
  <c r="P298"/>
  <c r="P297"/>
  <c r="P296"/>
  <c r="P295"/>
  <c r="P292"/>
  <c r="P279"/>
  <c r="P278"/>
  <c r="P277"/>
  <c r="P276"/>
  <c r="P272"/>
  <c r="P271"/>
  <c r="P270"/>
  <c r="P269"/>
  <c r="P268"/>
  <c r="P267"/>
  <c r="P266"/>
  <c r="P265"/>
  <c r="P234"/>
  <c r="P233"/>
  <c r="P232"/>
  <c r="P231"/>
  <c r="P230"/>
  <c r="P210"/>
  <c r="P209"/>
  <c r="P208"/>
  <c r="P207"/>
  <c r="P195"/>
  <c r="P194"/>
  <c r="P193"/>
  <c r="P192"/>
  <c r="P191"/>
  <c r="P190"/>
  <c r="P189"/>
  <c r="P188"/>
  <c r="P187"/>
  <c r="P168"/>
  <c r="P167"/>
  <c r="P166"/>
  <c r="P165"/>
  <c r="P145"/>
  <c r="P144"/>
  <c r="P143"/>
  <c r="P142"/>
  <c r="P141"/>
  <c r="P140"/>
  <c r="P139"/>
  <c r="P103"/>
  <c r="P102"/>
  <c r="P101"/>
  <c r="P100"/>
  <c r="P99"/>
  <c r="P98"/>
  <c r="P97"/>
  <c r="P96"/>
  <c r="P91"/>
  <c r="P90"/>
  <c r="P89"/>
  <c r="P88"/>
  <c r="P87"/>
  <c r="P48"/>
  <c r="P47"/>
  <c r="P46"/>
  <c r="P43"/>
  <c r="P42"/>
  <c r="P41"/>
  <c r="P40"/>
  <c r="P39"/>
  <c r="M304"/>
  <c r="M303"/>
  <c r="M302"/>
  <c r="M301"/>
  <c r="M298"/>
  <c r="M297"/>
  <c r="M296"/>
  <c r="M295"/>
  <c r="M292"/>
  <c r="M279"/>
  <c r="M278"/>
  <c r="M277"/>
  <c r="M276"/>
  <c r="M272"/>
  <c r="M271"/>
  <c r="M270"/>
  <c r="M269"/>
  <c r="M268"/>
  <c r="M267"/>
  <c r="M266"/>
  <c r="M265"/>
  <c r="M234"/>
  <c r="M233"/>
  <c r="M232"/>
  <c r="M231"/>
  <c r="M230"/>
  <c r="M210"/>
  <c r="M209"/>
  <c r="M208"/>
  <c r="M207"/>
  <c r="M195"/>
  <c r="M194"/>
  <c r="M193"/>
  <c r="M192"/>
  <c r="M191"/>
  <c r="M190"/>
  <c r="M189"/>
  <c r="M188"/>
  <c r="M187"/>
  <c r="M168"/>
  <c r="M167"/>
  <c r="M166"/>
  <c r="M165"/>
  <c r="M145"/>
  <c r="M144"/>
  <c r="M143"/>
  <c r="M142"/>
  <c r="M141"/>
  <c r="M140"/>
  <c r="M139"/>
  <c r="M103"/>
  <c r="M102"/>
  <c r="M101"/>
  <c r="M100"/>
  <c r="M99"/>
  <c r="M98"/>
  <c r="M97"/>
  <c r="M96"/>
  <c r="M91"/>
  <c r="M90"/>
  <c r="M89"/>
  <c r="M88"/>
  <c r="M87"/>
  <c r="M39"/>
  <c r="M48"/>
  <c r="M47"/>
  <c r="M46"/>
  <c r="M43"/>
  <c r="M42"/>
  <c r="M41"/>
  <c r="M40"/>
  <c r="AK359"/>
  <c r="AK358"/>
  <c r="AK357"/>
  <c r="AK356"/>
  <c r="AK355"/>
  <c r="AK322"/>
  <c r="AK321"/>
  <c r="AK320"/>
  <c r="AK319"/>
  <c r="AK318"/>
  <c r="AK245"/>
  <c r="AK244"/>
  <c r="AK243"/>
  <c r="AK242"/>
  <c r="AK241"/>
  <c r="AK203"/>
  <c r="AK202"/>
  <c r="AK201"/>
  <c r="AK200"/>
  <c r="AK199"/>
  <c r="AK198"/>
  <c r="AK197"/>
  <c r="AK196"/>
  <c r="AK179"/>
  <c r="AK178"/>
  <c r="AK177"/>
  <c r="AK176"/>
  <c r="AK175"/>
  <c r="AK162"/>
  <c r="AK161"/>
  <c r="AK160"/>
  <c r="AK159"/>
  <c r="AK155"/>
  <c r="AK154"/>
  <c r="AK153"/>
  <c r="AK152"/>
  <c r="AK151"/>
  <c r="AK150"/>
  <c r="AK128"/>
  <c r="AK127"/>
  <c r="AK126"/>
  <c r="AK125"/>
  <c r="AK124"/>
  <c r="AK123"/>
  <c r="AK122"/>
  <c r="AK121"/>
  <c r="AK75"/>
  <c r="AK74"/>
  <c r="AK73"/>
  <c r="AK72"/>
  <c r="AK71"/>
  <c r="AK70"/>
  <c r="AK69"/>
  <c r="AK68"/>
  <c r="AK67"/>
  <c r="AK66"/>
  <c r="AK65"/>
  <c r="AK64"/>
  <c r="AK63"/>
  <c r="AK62"/>
  <c r="AK61"/>
  <c r="AK60"/>
  <c r="AK55"/>
  <c r="AK54"/>
  <c r="AK53"/>
  <c r="AK52"/>
  <c r="AK51"/>
  <c r="AK50"/>
  <c r="AK49"/>
  <c r="AH359"/>
  <c r="AH358"/>
  <c r="AH357"/>
  <c r="AH356"/>
  <c r="AH355"/>
  <c r="AH322"/>
  <c r="AH321"/>
  <c r="AH320"/>
  <c r="AH319"/>
  <c r="AH318"/>
  <c r="AH245"/>
  <c r="AH244"/>
  <c r="AH243"/>
  <c r="AH242"/>
  <c r="AH241"/>
  <c r="AH203"/>
  <c r="AH202"/>
  <c r="AH201"/>
  <c r="AH200"/>
  <c r="AH199"/>
  <c r="AH198"/>
  <c r="AH197"/>
  <c r="AH196"/>
  <c r="AH179"/>
  <c r="AH178"/>
  <c r="AH177"/>
  <c r="AH176"/>
  <c r="AH175"/>
  <c r="AH162"/>
  <c r="AH161"/>
  <c r="AH160"/>
  <c r="AH159"/>
  <c r="AH155"/>
  <c r="AH154"/>
  <c r="AH153"/>
  <c r="AH152"/>
  <c r="AH151"/>
  <c r="AH150"/>
  <c r="AH128"/>
  <c r="AH127"/>
  <c r="AH126"/>
  <c r="AH125"/>
  <c r="AH124"/>
  <c r="AH123"/>
  <c r="AH122"/>
  <c r="AH121"/>
  <c r="AH75"/>
  <c r="AH74"/>
  <c r="AH73"/>
  <c r="AH72"/>
  <c r="AH71"/>
  <c r="AH70"/>
  <c r="AH69"/>
  <c r="AH68"/>
  <c r="AH67"/>
  <c r="AH66"/>
  <c r="AH65"/>
  <c r="AH64"/>
  <c r="AH63"/>
  <c r="AH62"/>
  <c r="AH61"/>
  <c r="AH60"/>
  <c r="AH55"/>
  <c r="AH54"/>
  <c r="AH53"/>
  <c r="AH52"/>
  <c r="AH51"/>
  <c r="AH50"/>
  <c r="AH49"/>
  <c r="AE359"/>
  <c r="AE358"/>
  <c r="AE357"/>
  <c r="AE356"/>
  <c r="AE355"/>
  <c r="AE322"/>
  <c r="AE321"/>
  <c r="AE320"/>
  <c r="AE319"/>
  <c r="AE318"/>
  <c r="AE245"/>
  <c r="AE244"/>
  <c r="AE243"/>
  <c r="AE242"/>
  <c r="AE241"/>
  <c r="AE203"/>
  <c r="AE202"/>
  <c r="AE201"/>
  <c r="AE200"/>
  <c r="AE199"/>
  <c r="AE198"/>
  <c r="AE197"/>
  <c r="AE196"/>
  <c r="AE179"/>
  <c r="AE178"/>
  <c r="AE177"/>
  <c r="AE176"/>
  <c r="AE175"/>
  <c r="AE162"/>
  <c r="AE161"/>
  <c r="AE160"/>
  <c r="AE159"/>
  <c r="AE155"/>
  <c r="AE154"/>
  <c r="AE153"/>
  <c r="AE152"/>
  <c r="AE151"/>
  <c r="AE150"/>
  <c r="AE128"/>
  <c r="AE127"/>
  <c r="AE126"/>
  <c r="AE125"/>
  <c r="AE124"/>
  <c r="AE123"/>
  <c r="AE122"/>
  <c r="AE121"/>
  <c r="AE75"/>
  <c r="AE74"/>
  <c r="AE73"/>
  <c r="AE72"/>
  <c r="AE71"/>
  <c r="AE70"/>
  <c r="AE69"/>
  <c r="AE68"/>
  <c r="AE67"/>
  <c r="AE66"/>
  <c r="AE65"/>
  <c r="AE64"/>
  <c r="AE63"/>
  <c r="AE62"/>
  <c r="AE61"/>
  <c r="AE60"/>
  <c r="AE55"/>
  <c r="AE54"/>
  <c r="AE53"/>
  <c r="AE52"/>
  <c r="AE51"/>
  <c r="AE50"/>
  <c r="AE49"/>
  <c r="AB359"/>
  <c r="AB358"/>
  <c r="AB357"/>
  <c r="AB356"/>
  <c r="AB355"/>
  <c r="AB322"/>
  <c r="AB321"/>
  <c r="AB320"/>
  <c r="AB319"/>
  <c r="AB318"/>
  <c r="AB245"/>
  <c r="AB244"/>
  <c r="AB243"/>
  <c r="AB242"/>
  <c r="AB241"/>
  <c r="AB203"/>
  <c r="AB202"/>
  <c r="AB201"/>
  <c r="AB200"/>
  <c r="AB199"/>
  <c r="AB198"/>
  <c r="AB197"/>
  <c r="AB196"/>
  <c r="AB179"/>
  <c r="AB178"/>
  <c r="AB177"/>
  <c r="AB176"/>
  <c r="AB175"/>
  <c r="AB162"/>
  <c r="AB161"/>
  <c r="AB160"/>
  <c r="AB159"/>
  <c r="AB155"/>
  <c r="AB154"/>
  <c r="AB153"/>
  <c r="AB152"/>
  <c r="AB151"/>
  <c r="AB150"/>
  <c r="AB128"/>
  <c r="AB127"/>
  <c r="AB126"/>
  <c r="AB125"/>
  <c r="AB124"/>
  <c r="AB123"/>
  <c r="AB122"/>
  <c r="AB121"/>
  <c r="AB75"/>
  <c r="AB74"/>
  <c r="AB73"/>
  <c r="AB72"/>
  <c r="AB71"/>
  <c r="AB70"/>
  <c r="AB69"/>
  <c r="AB68"/>
  <c r="AB67"/>
  <c r="AB66"/>
  <c r="AB65"/>
  <c r="AB64"/>
  <c r="AB63"/>
  <c r="AB62"/>
  <c r="AB61"/>
  <c r="AB60"/>
  <c r="AB55"/>
  <c r="AB54"/>
  <c r="AB53"/>
  <c r="AB52"/>
  <c r="AB51"/>
  <c r="AB50"/>
  <c r="AB49"/>
  <c r="Y359"/>
  <c r="Y358"/>
  <c r="Y357"/>
  <c r="Y356"/>
  <c r="Y355"/>
  <c r="Y322"/>
  <c r="Y321"/>
  <c r="Y320"/>
  <c r="Y319"/>
  <c r="Y318"/>
  <c r="Y245"/>
  <c r="Y244"/>
  <c r="Y243"/>
  <c r="Y242"/>
  <c r="Y241"/>
  <c r="Y203"/>
  <c r="Y202"/>
  <c r="Y201"/>
  <c r="Y200"/>
  <c r="Y199"/>
  <c r="Y198"/>
  <c r="Y197"/>
  <c r="Y196"/>
  <c r="Y179"/>
  <c r="Y178"/>
  <c r="Y177"/>
  <c r="Y176"/>
  <c r="Y175"/>
  <c r="Y162"/>
  <c r="Y161"/>
  <c r="Y160"/>
  <c r="Y159"/>
  <c r="Y155"/>
  <c r="Y154"/>
  <c r="Y153"/>
  <c r="Y152"/>
  <c r="Y151"/>
  <c r="Y150"/>
  <c r="Y128"/>
  <c r="Y127"/>
  <c r="Y126"/>
  <c r="Y125"/>
  <c r="Y124"/>
  <c r="Y123"/>
  <c r="Y122"/>
  <c r="Y121"/>
  <c r="Y75"/>
  <c r="Y74"/>
  <c r="Y73"/>
  <c r="Y72"/>
  <c r="Y71"/>
  <c r="Y70"/>
  <c r="Y69"/>
  <c r="Y68"/>
  <c r="Y67"/>
  <c r="Y66"/>
  <c r="Y65"/>
  <c r="Y64"/>
  <c r="Y63"/>
  <c r="Y62"/>
  <c r="Y61"/>
  <c r="Y60"/>
  <c r="Y55"/>
  <c r="Y54"/>
  <c r="Y53"/>
  <c r="Y52"/>
  <c r="Y51"/>
  <c r="Y50"/>
  <c r="Y49"/>
  <c r="V359"/>
  <c r="V358"/>
  <c r="V357"/>
  <c r="V356"/>
  <c r="V355"/>
  <c r="V322"/>
  <c r="V321"/>
  <c r="V320"/>
  <c r="V319"/>
  <c r="V318"/>
  <c r="V245"/>
  <c r="V244"/>
  <c r="V243"/>
  <c r="V242"/>
  <c r="V241"/>
  <c r="V203"/>
  <c r="V202"/>
  <c r="V201"/>
  <c r="V200"/>
  <c r="V199"/>
  <c r="V198"/>
  <c r="V197"/>
  <c r="V196"/>
  <c r="V179"/>
  <c r="V178"/>
  <c r="V177"/>
  <c r="V176"/>
  <c r="V175"/>
  <c r="V162"/>
  <c r="V161"/>
  <c r="V160"/>
  <c r="V159"/>
  <c r="V155"/>
  <c r="V154"/>
  <c r="V153"/>
  <c r="V152"/>
  <c r="V151"/>
  <c r="V150"/>
  <c r="V128"/>
  <c r="V127"/>
  <c r="V126"/>
  <c r="V125"/>
  <c r="V124"/>
  <c r="V123"/>
  <c r="V122"/>
  <c r="V121"/>
  <c r="V75"/>
  <c r="V74"/>
  <c r="V73"/>
  <c r="V72"/>
  <c r="V71"/>
  <c r="V70"/>
  <c r="V69"/>
  <c r="V68"/>
  <c r="V67"/>
  <c r="V66"/>
  <c r="V65"/>
  <c r="V64"/>
  <c r="V63"/>
  <c r="V62"/>
  <c r="V61"/>
  <c r="V60"/>
  <c r="V55"/>
  <c r="V54"/>
  <c r="V53"/>
  <c r="V52"/>
  <c r="V51"/>
  <c r="V50"/>
  <c r="V49"/>
  <c r="S359"/>
  <c r="S358"/>
  <c r="S357"/>
  <c r="S356"/>
  <c r="S355"/>
  <c r="S322"/>
  <c r="S321"/>
  <c r="S320"/>
  <c r="S319"/>
  <c r="S318"/>
  <c r="S245"/>
  <c r="S244"/>
  <c r="S243"/>
  <c r="S242"/>
  <c r="S241"/>
  <c r="S203"/>
  <c r="S202"/>
  <c r="S201"/>
  <c r="S200"/>
  <c r="S199"/>
  <c r="S198"/>
  <c r="S197"/>
  <c r="S196"/>
  <c r="S179"/>
  <c r="S178"/>
  <c r="S177"/>
  <c r="S176"/>
  <c r="S175"/>
  <c r="S162"/>
  <c r="S161"/>
  <c r="S160"/>
  <c r="S159"/>
  <c r="S155"/>
  <c r="S154"/>
  <c r="S153"/>
  <c r="S152"/>
  <c r="S151"/>
  <c r="S150"/>
  <c r="S128"/>
  <c r="S127"/>
  <c r="S126"/>
  <c r="S125"/>
  <c r="S124"/>
  <c r="S123"/>
  <c r="S122"/>
  <c r="S121"/>
  <c r="S75"/>
  <c r="S74"/>
  <c r="S73"/>
  <c r="S72"/>
  <c r="S71"/>
  <c r="S70"/>
  <c r="S69"/>
  <c r="S68"/>
  <c r="S67"/>
  <c r="S66"/>
  <c r="S65"/>
  <c r="S64"/>
  <c r="S63"/>
  <c r="S62"/>
  <c r="S61"/>
  <c r="S60"/>
  <c r="S55"/>
  <c r="S54"/>
  <c r="S53"/>
  <c r="S52"/>
  <c r="S51"/>
  <c r="S50"/>
  <c r="S49"/>
  <c r="P359"/>
  <c r="P358"/>
  <c r="P357"/>
  <c r="P356"/>
  <c r="P355"/>
  <c r="P322"/>
  <c r="P321"/>
  <c r="P320"/>
  <c r="P319"/>
  <c r="P318"/>
  <c r="P245"/>
  <c r="P244"/>
  <c r="P243"/>
  <c r="P242"/>
  <c r="P241"/>
  <c r="P203"/>
  <c r="P202"/>
  <c r="P201"/>
  <c r="P200"/>
  <c r="P199"/>
  <c r="P198"/>
  <c r="P197"/>
  <c r="P196"/>
  <c r="P179"/>
  <c r="P178"/>
  <c r="P177"/>
  <c r="P176"/>
  <c r="P175"/>
  <c r="P162"/>
  <c r="P161"/>
  <c r="P160"/>
  <c r="P159"/>
  <c r="P155"/>
  <c r="P154"/>
  <c r="P153"/>
  <c r="P152"/>
  <c r="P151"/>
  <c r="P150"/>
  <c r="P128"/>
  <c r="P127"/>
  <c r="P126"/>
  <c r="P125"/>
  <c r="P124"/>
  <c r="P123"/>
  <c r="P122"/>
  <c r="P121"/>
  <c r="P75"/>
  <c r="P74"/>
  <c r="P73"/>
  <c r="P72"/>
  <c r="P71"/>
  <c r="P70"/>
  <c r="P69"/>
  <c r="P68"/>
  <c r="P67"/>
  <c r="P66"/>
  <c r="P65"/>
  <c r="P64"/>
  <c r="P63"/>
  <c r="P62"/>
  <c r="P61"/>
  <c r="P60"/>
  <c r="P55"/>
  <c r="P54"/>
  <c r="P53"/>
  <c r="P52"/>
  <c r="P51"/>
  <c r="P50"/>
  <c r="P49"/>
  <c r="M359"/>
  <c r="M358"/>
  <c r="M357"/>
  <c r="M356"/>
  <c r="M355"/>
  <c r="M322"/>
  <c r="M321"/>
  <c r="M320"/>
  <c r="M319"/>
  <c r="M318"/>
  <c r="M245"/>
  <c r="M244"/>
  <c r="M243"/>
  <c r="M242"/>
  <c r="M241"/>
  <c r="M203"/>
  <c r="M202"/>
  <c r="M201"/>
  <c r="M200"/>
  <c r="M199"/>
  <c r="M198"/>
  <c r="M197"/>
  <c r="M196"/>
  <c r="M179"/>
  <c r="M178"/>
  <c r="M177"/>
  <c r="M176"/>
  <c r="M175"/>
  <c r="M162"/>
  <c r="M161"/>
  <c r="M160"/>
  <c r="M159"/>
  <c r="M155"/>
  <c r="M154"/>
  <c r="M153"/>
  <c r="M152"/>
  <c r="M151"/>
  <c r="M150"/>
  <c r="M128"/>
  <c r="M127"/>
  <c r="M126"/>
  <c r="M125"/>
  <c r="M124"/>
  <c r="M123"/>
  <c r="M122"/>
  <c r="M121"/>
  <c r="M75"/>
  <c r="M74"/>
  <c r="M73"/>
  <c r="M72"/>
  <c r="M71"/>
  <c r="M70"/>
  <c r="M69"/>
  <c r="M68"/>
  <c r="M67"/>
  <c r="M66"/>
  <c r="M65"/>
  <c r="M64"/>
  <c r="M63"/>
  <c r="M62"/>
  <c r="M61"/>
  <c r="M60"/>
  <c r="M55"/>
  <c r="M54"/>
  <c r="M53"/>
  <c r="M52"/>
  <c r="M51"/>
  <c r="M50"/>
  <c r="M49"/>
  <c r="Q20" i="4"/>
  <c r="N20"/>
  <c r="K20"/>
  <c r="H20"/>
  <c r="E20"/>
  <c r="Q8"/>
  <c r="N8"/>
  <c r="K8"/>
  <c r="H8"/>
  <c r="E8"/>
  <c r="Q19"/>
  <c r="N19"/>
  <c r="K19"/>
  <c r="H19"/>
  <c r="E19"/>
  <c r="Q7"/>
  <c r="N7"/>
  <c r="K7"/>
  <c r="H7"/>
  <c r="E7"/>
  <c r="Q18"/>
  <c r="N18"/>
  <c r="Q6"/>
  <c r="N6"/>
  <c r="K6"/>
  <c r="H6"/>
  <c r="E6"/>
  <c r="Q17"/>
  <c r="N17"/>
  <c r="K17"/>
  <c r="H17"/>
  <c r="E17"/>
  <c r="Q5"/>
  <c r="N5"/>
  <c r="K5"/>
  <c r="H5"/>
  <c r="E5"/>
  <c r="Q16"/>
  <c r="N16"/>
  <c r="K16"/>
  <c r="H16"/>
  <c r="E16"/>
  <c r="Q4"/>
  <c r="N4"/>
  <c r="K4"/>
  <c r="H4"/>
  <c r="E4"/>
  <c r="Q15"/>
  <c r="N15"/>
  <c r="K15"/>
  <c r="H15"/>
  <c r="E15"/>
  <c r="Q3"/>
  <c r="N3"/>
  <c r="K3"/>
  <c r="H3"/>
  <c r="E3"/>
  <c r="Q14"/>
  <c r="N14"/>
  <c r="K14"/>
  <c r="H14"/>
  <c r="E14"/>
  <c r="Q2"/>
  <c r="N2"/>
  <c r="K2"/>
  <c r="H2"/>
  <c r="E2"/>
  <c r="AO226" i="2" l="1"/>
  <c r="AO217"/>
  <c r="AO82"/>
  <c r="AO367"/>
  <c r="AO371"/>
  <c r="AO223"/>
  <c r="AO238"/>
  <c r="AO343"/>
  <c r="AO7"/>
  <c r="AO3"/>
  <c r="AO19"/>
  <c r="AO15"/>
  <c r="AO20"/>
  <c r="AO16"/>
  <c r="AO49"/>
  <c r="AO53"/>
  <c r="AO61"/>
  <c r="AO65"/>
  <c r="AO69"/>
  <c r="AO73"/>
  <c r="AO122"/>
  <c r="AO126"/>
  <c r="AO151"/>
  <c r="AO155"/>
  <c r="AO162"/>
  <c r="AO178"/>
  <c r="AO198"/>
  <c r="AO202"/>
  <c r="AO243"/>
  <c r="AO319"/>
  <c r="AO355"/>
  <c r="AO359"/>
  <c r="AO121"/>
  <c r="AO125"/>
  <c r="AO161"/>
  <c r="AO177"/>
  <c r="AO197"/>
  <c r="AO201"/>
  <c r="AO153"/>
  <c r="AO241"/>
  <c r="AO245"/>
  <c r="AO321"/>
  <c r="AO357"/>
  <c r="AO43"/>
  <c r="AO39"/>
  <c r="AO90"/>
  <c r="AO98"/>
  <c r="AO102"/>
  <c r="AO141"/>
  <c r="AO145"/>
  <c r="AO190"/>
  <c r="AO194"/>
  <c r="AO209"/>
  <c r="AO266"/>
  <c r="AO270"/>
  <c r="AO277"/>
  <c r="AO295"/>
  <c r="AO301"/>
  <c r="AO10"/>
  <c r="AO110"/>
  <c r="AO169"/>
  <c r="AO205"/>
  <c r="AO250"/>
  <c r="AO283"/>
  <c r="AO299"/>
  <c r="AO314"/>
  <c r="AO331"/>
  <c r="AO342"/>
  <c r="AO109"/>
  <c r="AO249"/>
  <c r="AO289"/>
  <c r="AO313"/>
  <c r="AO341"/>
  <c r="AO157"/>
  <c r="AO281"/>
  <c r="AO329"/>
  <c r="AO219"/>
  <c r="AO239"/>
  <c r="AO254"/>
  <c r="AO258"/>
  <c r="AO291"/>
  <c r="AO325"/>
  <c r="AO334"/>
  <c r="AO18"/>
  <c r="AO14"/>
  <c r="AO12"/>
  <c r="AO154"/>
  <c r="AO242"/>
  <c r="AO322"/>
  <c r="AO167"/>
  <c r="AO231"/>
  <c r="AO298"/>
  <c r="AO315"/>
  <c r="AO347"/>
  <c r="AO51"/>
  <c r="AO55"/>
  <c r="AO63"/>
  <c r="AO67"/>
  <c r="AO71"/>
  <c r="AO75"/>
  <c r="AO47"/>
  <c r="AO139"/>
  <c r="AO143"/>
  <c r="AO166"/>
  <c r="AO207"/>
  <c r="AO230"/>
  <c r="AO234"/>
  <c r="AO279"/>
  <c r="AO303"/>
  <c r="AO171"/>
  <c r="AO163"/>
  <c r="AO246"/>
  <c r="AO294"/>
  <c r="AO323"/>
  <c r="AO327"/>
  <c r="AO346"/>
  <c r="AO150"/>
  <c r="AO318"/>
  <c r="AO358"/>
  <c r="AO42"/>
  <c r="AO158"/>
  <c r="AO282"/>
  <c r="AO330"/>
  <c r="AO247"/>
  <c r="AO290"/>
  <c r="AO50"/>
  <c r="AO54"/>
  <c r="AO62"/>
  <c r="AO66"/>
  <c r="AO70"/>
  <c r="AO74"/>
  <c r="AO123"/>
  <c r="AO127"/>
  <c r="AO152"/>
  <c r="AO159"/>
  <c r="AO175"/>
  <c r="AO179"/>
  <c r="AO199"/>
  <c r="AO203"/>
  <c r="AO244"/>
  <c r="AO320"/>
  <c r="AO356"/>
  <c r="AO52"/>
  <c r="AO60"/>
  <c r="AO64"/>
  <c r="AO68"/>
  <c r="AO72"/>
  <c r="AO124"/>
  <c r="AO128"/>
  <c r="AO160"/>
  <c r="AO176"/>
  <c r="AO196"/>
  <c r="AO200"/>
  <c r="AO40"/>
  <c r="AO46"/>
  <c r="AO87"/>
  <c r="AO91"/>
  <c r="AO99"/>
  <c r="AO103"/>
  <c r="AO142"/>
  <c r="AO165"/>
  <c r="AO187"/>
  <c r="AO191"/>
  <c r="AO195"/>
  <c r="AO210"/>
  <c r="AO233"/>
  <c r="AO267"/>
  <c r="AO271"/>
  <c r="AO278"/>
  <c r="AO296"/>
  <c r="AO302"/>
  <c r="AO88"/>
  <c r="AO96"/>
  <c r="AO100"/>
  <c r="AO188"/>
  <c r="AO192"/>
  <c r="AO268"/>
  <c r="AO272"/>
  <c r="AO297"/>
  <c r="AO41"/>
  <c r="AO89"/>
  <c r="AO97"/>
  <c r="AO101"/>
  <c r="AO140"/>
  <c r="AO144"/>
  <c r="AO189"/>
  <c r="AO193"/>
  <c r="AO208"/>
  <c r="AO265"/>
  <c r="AO269"/>
  <c r="AO276"/>
  <c r="AO292"/>
  <c r="AO304"/>
  <c r="AO48"/>
  <c r="AO168"/>
  <c r="AO232"/>
  <c r="AO9"/>
  <c r="AO5"/>
  <c r="AO11"/>
  <c r="AO156"/>
  <c r="AO170"/>
  <c r="AO206"/>
  <c r="AO280"/>
  <c r="AO287"/>
  <c r="AO300"/>
  <c r="AO328"/>
  <c r="AO332"/>
  <c r="AO204"/>
  <c r="AO108"/>
  <c r="AO248"/>
  <c r="AO288"/>
  <c r="AO312"/>
  <c r="AO340"/>
  <c r="AO220"/>
  <c r="AO240"/>
  <c r="AO255"/>
  <c r="AO263"/>
  <c r="AO293"/>
  <c r="AO317"/>
  <c r="AO326"/>
  <c r="AO335"/>
  <c r="AO228"/>
  <c r="AO256"/>
  <c r="AO264"/>
  <c r="AO164"/>
  <c r="AO229"/>
  <c r="AO257"/>
  <c r="AO324"/>
  <c r="AO333"/>
  <c r="AO316"/>
  <c r="AO348"/>
  <c r="AO21"/>
  <c r="AO17"/>
  <c r="AO13"/>
</calcChain>
</file>

<file path=xl/sharedStrings.xml><?xml version="1.0" encoding="utf-8"?>
<sst xmlns="http://schemas.openxmlformats.org/spreadsheetml/2006/main" count="7368" uniqueCount="694">
  <si>
    <t>2014-7-1</t>
  </si>
  <si>
    <t>2017/7/19</t>
  </si>
  <si>
    <t>2011-6-21</t>
  </si>
  <si>
    <t>2018/3/23</t>
  </si>
  <si>
    <t>2012-9-1</t>
  </si>
  <si>
    <t>2011-7-10</t>
  </si>
  <si>
    <t>2012-5-22</t>
  </si>
  <si>
    <t>2017/3/30</t>
  </si>
  <si>
    <t>2011-8-16</t>
  </si>
  <si>
    <t>2018/7/2</t>
  </si>
  <si>
    <t>2018/8/9</t>
  </si>
  <si>
    <t>2016-4-14</t>
  </si>
  <si>
    <t>2012-6-30</t>
  </si>
  <si>
    <t>2012-7-9</t>
  </si>
  <si>
    <t>2013-2-22</t>
  </si>
  <si>
    <t>2013-8-17</t>
  </si>
  <si>
    <t>2014-9-16</t>
  </si>
  <si>
    <t>2015-1-12</t>
  </si>
  <si>
    <t>2011-4-12</t>
  </si>
  <si>
    <t>2017/4/11</t>
  </si>
  <si>
    <t>2018/3/21</t>
  </si>
  <si>
    <t>2018/7/4</t>
  </si>
  <si>
    <t>2018/7/9</t>
  </si>
  <si>
    <t>2017/10/26</t>
  </si>
  <si>
    <t>2016/9/8</t>
  </si>
  <si>
    <t>2018/1/23</t>
  </si>
  <si>
    <t>2018/3/1</t>
  </si>
  <si>
    <t>2018/3/28</t>
  </si>
  <si>
    <t>2018/4/24</t>
  </si>
  <si>
    <t>2018/4/28</t>
  </si>
  <si>
    <t>2012-7-10</t>
  </si>
  <si>
    <t>2015-9-16</t>
  </si>
  <si>
    <t>2018/5/9</t>
  </si>
  <si>
    <t>2014-10-21</t>
  </si>
  <si>
    <t>2018/6/21</t>
  </si>
  <si>
    <t>2011-11-26</t>
  </si>
  <si>
    <t>2018/4/5</t>
  </si>
  <si>
    <t>2011-4-5</t>
  </si>
  <si>
    <t>2018/4/26</t>
  </si>
  <si>
    <t>2013-8-21</t>
  </si>
  <si>
    <t>2017/10/28</t>
  </si>
  <si>
    <t>2015-5-25</t>
  </si>
  <si>
    <t>2013-4-13</t>
  </si>
  <si>
    <t>2011-9-2</t>
  </si>
  <si>
    <t>2018/3/22</t>
  </si>
  <si>
    <t>2017/7/18</t>
  </si>
  <si>
    <t>2015-10-12</t>
  </si>
  <si>
    <t>2017/3/28</t>
  </si>
  <si>
    <t>2018/7/12</t>
  </si>
  <si>
    <t>2018/3/16</t>
  </si>
  <si>
    <t>2018/3/11</t>
  </si>
  <si>
    <t>2013-3-16</t>
  </si>
  <si>
    <t>2018/4/1</t>
  </si>
  <si>
    <t>2012-5-14</t>
  </si>
  <si>
    <t>2011-5-5</t>
  </si>
  <si>
    <t>2012-9-12</t>
  </si>
  <si>
    <t>2018/4/10</t>
  </si>
  <si>
    <t>2011-3-4</t>
  </si>
  <si>
    <t>2017/7/6</t>
  </si>
  <si>
    <t>2011-1-13</t>
  </si>
  <si>
    <t>2018/5/22</t>
  </si>
  <si>
    <t>2018/8/14</t>
  </si>
  <si>
    <t>2011-7-2</t>
  </si>
  <si>
    <t>2018/5/5</t>
  </si>
  <si>
    <t>2012-1-1</t>
  </si>
  <si>
    <t>2017/7/26</t>
  </si>
  <si>
    <t>2011-11-1</t>
  </si>
  <si>
    <t>2011-2-23</t>
  </si>
  <si>
    <t>2018/3/14</t>
  </si>
  <si>
    <t>2017/6/7</t>
  </si>
  <si>
    <t>2018/3/8</t>
  </si>
  <si>
    <t>2012-8-31</t>
  </si>
  <si>
    <t>2018/7/14</t>
  </si>
  <si>
    <t>2018/5/15</t>
  </si>
  <si>
    <t>2011-8-6</t>
  </si>
  <si>
    <t>2015-9-11</t>
  </si>
  <si>
    <t>2017/6/13</t>
  </si>
  <si>
    <t>2011-1-7</t>
  </si>
  <si>
    <t>2018/4/17</t>
  </si>
  <si>
    <t>2018/7/23</t>
  </si>
  <si>
    <t>2011-2-15</t>
  </si>
  <si>
    <t>2012-4-18</t>
  </si>
  <si>
    <t>2018/5/10</t>
  </si>
  <si>
    <t>2018/7/17</t>
  </si>
  <si>
    <t>2017/7/3</t>
  </si>
  <si>
    <t>2018/6/13</t>
  </si>
  <si>
    <t>2011-5-30</t>
  </si>
  <si>
    <t>2016/10/10</t>
  </si>
  <si>
    <t>2018/6/5</t>
  </si>
  <si>
    <t>2013-3-20</t>
  </si>
  <si>
    <t>2011-8-23</t>
  </si>
  <si>
    <t>2018/6/1</t>
  </si>
  <si>
    <t>2011-3-10</t>
  </si>
  <si>
    <t>2018/5/2</t>
  </si>
  <si>
    <t>2017/2/28</t>
  </si>
  <si>
    <t>2011-10-19</t>
  </si>
  <si>
    <t>2017/7/24</t>
  </si>
  <si>
    <t>2015-3-14</t>
  </si>
  <si>
    <t>2017/3/18</t>
  </si>
  <si>
    <t>2011-8-24</t>
  </si>
  <si>
    <t>2016-7-16</t>
  </si>
  <si>
    <t>2018/8/7</t>
  </si>
  <si>
    <t>2017/3/22</t>
  </si>
  <si>
    <t>2011-8-22</t>
  </si>
  <si>
    <t>2017/3/24</t>
  </si>
  <si>
    <t>2012-8-22</t>
  </si>
  <si>
    <t>2017/7/10</t>
  </si>
  <si>
    <t>2018/4/18</t>
  </si>
  <si>
    <t>2014-9-21</t>
  </si>
  <si>
    <t>2016-5-13</t>
  </si>
  <si>
    <t>2018/4/27</t>
  </si>
  <si>
    <t>2018/4/3</t>
  </si>
  <si>
    <t>2013-5-22</t>
  </si>
  <si>
    <t>2017/7/15</t>
  </si>
  <si>
    <t>2011-10-31</t>
  </si>
  <si>
    <t>2012-5-29</t>
  </si>
  <si>
    <t>2013-3-18</t>
  </si>
  <si>
    <t>2011-11-29</t>
  </si>
  <si>
    <t>2017/4/23</t>
  </si>
  <si>
    <t>2012-1-5</t>
  </si>
  <si>
    <t>2018/5/26</t>
  </si>
  <si>
    <t>2015-6-20</t>
  </si>
  <si>
    <t>2011-9-24</t>
  </si>
  <si>
    <t>2015-9-1</t>
  </si>
  <si>
    <t>2018/5/8</t>
  </si>
  <si>
    <t>2011-8-7</t>
  </si>
  <si>
    <t>2013-3-9</t>
  </si>
  <si>
    <t>2018/5/16</t>
  </si>
  <si>
    <t>2012-4-17</t>
  </si>
  <si>
    <t>2011-11-24</t>
  </si>
  <si>
    <t>2013-5-14</t>
  </si>
  <si>
    <t>2012-5-26</t>
  </si>
  <si>
    <t>2017/5/4</t>
  </si>
  <si>
    <t>2015-6-15</t>
  </si>
  <si>
    <t>2011-6-18</t>
  </si>
  <si>
    <t>2017/12/27</t>
  </si>
  <si>
    <t>2011-8-26</t>
  </si>
  <si>
    <t>2017/5/23</t>
  </si>
  <si>
    <t>2017/5/6</t>
  </si>
  <si>
    <t>2017/6/22</t>
  </si>
  <si>
    <t>2015-9-22</t>
  </si>
  <si>
    <t>2017/10/16</t>
  </si>
  <si>
    <t>2016/10/28</t>
  </si>
  <si>
    <t>2017/5/16</t>
  </si>
  <si>
    <t>2016-4-26</t>
  </si>
  <si>
    <t>2017/5/9</t>
  </si>
  <si>
    <t>2017/10/11</t>
  </si>
  <si>
    <t>2017/10/30</t>
  </si>
  <si>
    <t>2018/7/26</t>
  </si>
  <si>
    <t>2017/6/30</t>
  </si>
  <si>
    <t>2017/3/25</t>
  </si>
  <si>
    <t>2015-4-17</t>
  </si>
  <si>
    <t>2018/4/21</t>
  </si>
  <si>
    <t>2013-4-1</t>
  </si>
  <si>
    <t>2018/2/10</t>
  </si>
  <si>
    <t>2018/4/25</t>
  </si>
  <si>
    <t>2013-7-2</t>
  </si>
  <si>
    <t>2018/5/3</t>
  </si>
  <si>
    <t>2015-11-2</t>
  </si>
  <si>
    <t>2017/6/8</t>
  </si>
  <si>
    <t>2018/5/29</t>
  </si>
  <si>
    <t>2018/7/20</t>
  </si>
  <si>
    <t>2016-4-6</t>
  </si>
  <si>
    <t>2017/4/17</t>
  </si>
  <si>
    <t>2018/5/17</t>
  </si>
  <si>
    <t>2018/6/6</t>
  </si>
  <si>
    <t>2018/6/19</t>
  </si>
  <si>
    <t>门店id</t>
  </si>
  <si>
    <t>id</t>
  </si>
  <si>
    <t>入职时间</t>
  </si>
  <si>
    <t>司龄</t>
  </si>
  <si>
    <t>门店名称</t>
  </si>
  <si>
    <t>门店分类</t>
  </si>
  <si>
    <t>动销天数</t>
  </si>
  <si>
    <t>实收金额</t>
  </si>
  <si>
    <t>达标情况</t>
  </si>
  <si>
    <t>进销毛利</t>
  </si>
  <si>
    <t>进销毛利率</t>
  </si>
  <si>
    <t>客流量</t>
  </si>
  <si>
    <t>客单价</t>
  </si>
  <si>
    <t>销售品种数</t>
  </si>
  <si>
    <t>客品数（中西成药）</t>
  </si>
  <si>
    <t>关联用药（中西成药）</t>
  </si>
  <si>
    <t>疗程用药（中西成药）</t>
  </si>
  <si>
    <t>裸卖率（中西成药）</t>
  </si>
  <si>
    <t>刘丹</t>
  </si>
  <si>
    <t>崇州中心店</t>
  </si>
  <si>
    <t>B1</t>
  </si>
  <si>
    <t>↓</t>
  </si>
  <si>
    <t>↑</t>
  </si>
  <si>
    <t>林霞</t>
  </si>
  <si>
    <t>刘莎</t>
  </si>
  <si>
    <t>李茜</t>
  </si>
  <si>
    <t>韩艳梅</t>
  </si>
  <si>
    <t>崇州怀远店</t>
  </si>
  <si>
    <t>曹琼</t>
  </si>
  <si>
    <t>费诗尧</t>
  </si>
  <si>
    <t>窦潘</t>
  </si>
  <si>
    <t>胡建梅</t>
  </si>
  <si>
    <t>崇州三江店</t>
  </si>
  <si>
    <t>C1</t>
  </si>
  <si>
    <t>何倩倩</t>
  </si>
  <si>
    <t>黄长菊</t>
  </si>
  <si>
    <t>旗舰店</t>
  </si>
  <si>
    <t>T</t>
  </si>
  <si>
    <t>唐文琼</t>
  </si>
  <si>
    <t>廖桂英</t>
  </si>
  <si>
    <t>销售代表</t>
  </si>
  <si>
    <t>余志彬</t>
  </si>
  <si>
    <t>李静</t>
  </si>
  <si>
    <t>张光群</t>
  </si>
  <si>
    <t>阳玲</t>
  </si>
  <si>
    <t>李金华</t>
  </si>
  <si>
    <t>马昕</t>
  </si>
  <si>
    <t>阮丽</t>
  </si>
  <si>
    <t>张玲</t>
  </si>
  <si>
    <t>申彩文</t>
  </si>
  <si>
    <t>程帆</t>
  </si>
  <si>
    <t>黄萍</t>
  </si>
  <si>
    <t>谢琴</t>
  </si>
  <si>
    <t>吴凤兰</t>
  </si>
  <si>
    <t>曾梦薇</t>
  </si>
  <si>
    <t>秦睿熹</t>
  </si>
  <si>
    <t>张娟娟</t>
  </si>
  <si>
    <t>毛茜</t>
  </si>
  <si>
    <t>谭庆娟</t>
  </si>
  <si>
    <t>代珍慧</t>
  </si>
  <si>
    <t>宋卫欣</t>
  </si>
  <si>
    <t>彭关敏</t>
  </si>
  <si>
    <t>阴静</t>
  </si>
  <si>
    <t>王晓雁</t>
  </si>
  <si>
    <t>肖瑞溪</t>
  </si>
  <si>
    <t>易永红</t>
  </si>
  <si>
    <t>红星店</t>
  </si>
  <si>
    <t>A2</t>
  </si>
  <si>
    <t>邓黎</t>
  </si>
  <si>
    <t>段文秀</t>
  </si>
  <si>
    <t>冯晓雨</t>
  </si>
  <si>
    <t>吴丹</t>
  </si>
  <si>
    <t>杨素芬</t>
  </si>
  <si>
    <t>西部店</t>
  </si>
  <si>
    <t xml:space="preserve">B2 </t>
  </si>
  <si>
    <t>周娟</t>
  </si>
  <si>
    <t>罗璇</t>
  </si>
  <si>
    <t>温江店</t>
  </si>
  <si>
    <t>夏彩红</t>
  </si>
  <si>
    <t>李思琪</t>
  </si>
  <si>
    <t>莫晓菊</t>
  </si>
  <si>
    <t>浆洗街店</t>
  </si>
  <si>
    <t>A1</t>
  </si>
  <si>
    <t>赵英</t>
  </si>
  <si>
    <t>唐丽</t>
  </si>
  <si>
    <t>陈思敏</t>
  </si>
  <si>
    <t>王盛英</t>
  </si>
  <si>
    <t>江元梅</t>
  </si>
  <si>
    <t>周金梅</t>
  </si>
  <si>
    <t>黎婷婷</t>
  </si>
  <si>
    <t>沙河源店</t>
  </si>
  <si>
    <t>B2</t>
  </si>
  <si>
    <t>周楚</t>
  </si>
  <si>
    <t>陈燕</t>
  </si>
  <si>
    <t>古素琼</t>
  </si>
  <si>
    <t>邛崃中心店</t>
  </si>
  <si>
    <t>周有惠</t>
  </si>
  <si>
    <t>古显琼</t>
  </si>
  <si>
    <t>周静</t>
  </si>
  <si>
    <t>任会茹</t>
  </si>
  <si>
    <t>刘旭</t>
  </si>
  <si>
    <t>杨晓毅</t>
  </si>
  <si>
    <t>王李秋</t>
  </si>
  <si>
    <t>汪梦雨</t>
  </si>
  <si>
    <t>朱晓桃</t>
  </si>
  <si>
    <t>光华店</t>
  </si>
  <si>
    <t>魏津</t>
  </si>
  <si>
    <t>汤雪芹</t>
  </si>
  <si>
    <t>罗丹</t>
  </si>
  <si>
    <t>刘晓燕</t>
  </si>
  <si>
    <t>张登玉</t>
  </si>
  <si>
    <t>李元君</t>
  </si>
  <si>
    <t>林思敏</t>
  </si>
  <si>
    <t>清江东路2店</t>
  </si>
  <si>
    <t>王娇</t>
  </si>
  <si>
    <t>李佳月</t>
  </si>
  <si>
    <t>王丽超</t>
  </si>
  <si>
    <t>人民中路店</t>
  </si>
  <si>
    <t>何亚</t>
  </si>
  <si>
    <t>易金莉</t>
  </si>
  <si>
    <t>张甦</t>
  </si>
  <si>
    <t>刘娟</t>
  </si>
  <si>
    <t>都江堰中心药店</t>
  </si>
  <si>
    <t>聂丽</t>
  </si>
  <si>
    <t>袁晓捷</t>
  </si>
  <si>
    <t>梁海燕</t>
  </si>
  <si>
    <t>梅茜</t>
  </si>
  <si>
    <t>双林路店</t>
  </si>
  <si>
    <t>叶素英</t>
  </si>
  <si>
    <t>陈志勇</t>
  </si>
  <si>
    <t>张玉</t>
  </si>
  <si>
    <t>罗传浩</t>
  </si>
  <si>
    <t>胡艳弘</t>
  </si>
  <si>
    <t>清江东路店</t>
  </si>
  <si>
    <t>李梦菊</t>
  </si>
  <si>
    <t>钱芳</t>
  </si>
  <si>
    <t>杨敏</t>
  </si>
  <si>
    <t>郭祥</t>
  </si>
  <si>
    <t>枣子巷店</t>
  </si>
  <si>
    <t>付能梅</t>
  </si>
  <si>
    <t>杨小琴</t>
  </si>
  <si>
    <t>吴婷</t>
  </si>
  <si>
    <t>胡荣琼</t>
  </si>
  <si>
    <t>光华村街店</t>
  </si>
  <si>
    <t>姜孝杨</t>
  </si>
  <si>
    <t>陈春花</t>
  </si>
  <si>
    <t>杨梅</t>
  </si>
  <si>
    <t>陈凤珍</t>
  </si>
  <si>
    <t>崇州金带街店</t>
  </si>
  <si>
    <t>彭勤</t>
  </si>
  <si>
    <t>王旭</t>
  </si>
  <si>
    <t>王依纯</t>
  </si>
  <si>
    <t>伍映利</t>
  </si>
  <si>
    <t>新津兴义店</t>
  </si>
  <si>
    <t>张丹</t>
  </si>
  <si>
    <t>庄静</t>
  </si>
  <si>
    <t>钟友群</t>
  </si>
  <si>
    <t>通盈街店</t>
  </si>
  <si>
    <t>赵君兰</t>
  </si>
  <si>
    <t>王娟</t>
  </si>
  <si>
    <t>陈海昕</t>
  </si>
  <si>
    <t>罗婷</t>
  </si>
  <si>
    <t>新园大道店</t>
  </si>
  <si>
    <t>黄伦倩</t>
  </si>
  <si>
    <t>罗周佳</t>
  </si>
  <si>
    <t>刘新</t>
  </si>
  <si>
    <t>土龙路店</t>
  </si>
  <si>
    <t>何英</t>
  </si>
  <si>
    <t>贾静</t>
  </si>
  <si>
    <t>刘芬</t>
  </si>
  <si>
    <t>新津五津西路店</t>
  </si>
  <si>
    <t>王燕丽</t>
  </si>
  <si>
    <t>祁荣</t>
  </si>
  <si>
    <t>李迎新</t>
  </si>
  <si>
    <t>任远芳</t>
  </si>
  <si>
    <t>新乐中街店</t>
  </si>
  <si>
    <t>张建</t>
  </si>
  <si>
    <t>陈会</t>
  </si>
  <si>
    <t>胡忠欢</t>
  </si>
  <si>
    <t>刘樽</t>
  </si>
  <si>
    <t>金丝街店</t>
  </si>
  <si>
    <t>黄娟</t>
  </si>
  <si>
    <t>任嘉欣</t>
  </si>
  <si>
    <t>王皓</t>
  </si>
  <si>
    <t>张芙蓉</t>
  </si>
  <si>
    <t>天久北巷店</t>
  </si>
  <si>
    <t>晏玲</t>
  </si>
  <si>
    <t>陈思吟</t>
  </si>
  <si>
    <t>罗妍</t>
  </si>
  <si>
    <t>杉板桥店</t>
  </si>
  <si>
    <t>殷岱菊</t>
  </si>
  <si>
    <t>董华</t>
  </si>
  <si>
    <t>李媛2</t>
  </si>
  <si>
    <t>顺和街店</t>
  </si>
  <si>
    <t>江月红</t>
  </si>
  <si>
    <t>彭燕</t>
  </si>
  <si>
    <t>张琴</t>
  </si>
  <si>
    <t>新津邓双店</t>
  </si>
  <si>
    <t>郑红艳</t>
  </si>
  <si>
    <t>薛燕</t>
  </si>
  <si>
    <t>谌美静</t>
  </si>
  <si>
    <t>杨伟钰</t>
  </si>
  <si>
    <t>崔家店</t>
  </si>
  <si>
    <t>吕彩霞</t>
  </si>
  <si>
    <t>曾佳敏</t>
  </si>
  <si>
    <t>周宇琳</t>
  </si>
  <si>
    <t>向海英</t>
  </si>
  <si>
    <t>青羊区北东街店</t>
  </si>
  <si>
    <t>罗纬</t>
  </si>
  <si>
    <t>卫荟垟</t>
  </si>
  <si>
    <t>鲁雪</t>
  </si>
  <si>
    <t>唐思瑶</t>
  </si>
  <si>
    <t>刘银花</t>
  </si>
  <si>
    <t>熊小玲</t>
  </si>
  <si>
    <t>大邑子龙店</t>
  </si>
  <si>
    <t>李秀辉</t>
  </si>
  <si>
    <t>芶奂香</t>
  </si>
  <si>
    <t>周红蓉</t>
  </si>
  <si>
    <t>府城大道店</t>
  </si>
  <si>
    <t>贾兰</t>
  </si>
  <si>
    <t>纪莉萍</t>
  </si>
  <si>
    <t>文秋悦</t>
  </si>
  <si>
    <t>张杰</t>
  </si>
  <si>
    <t>龙潭西路店</t>
  </si>
  <si>
    <t>C2</t>
  </si>
  <si>
    <t>刘春花</t>
  </si>
  <si>
    <t>黄梅</t>
  </si>
  <si>
    <t>榕声路店</t>
  </si>
  <si>
    <t>张丽</t>
  </si>
  <si>
    <t>熊琴</t>
  </si>
  <si>
    <t>曾佳丽</t>
  </si>
  <si>
    <t>高艳</t>
  </si>
  <si>
    <t>大邑东壕沟店</t>
  </si>
  <si>
    <t>彭蓉</t>
  </si>
  <si>
    <t>余洁</t>
  </si>
  <si>
    <t>余济秀</t>
  </si>
  <si>
    <t>青羊浣花滨河路店</t>
  </si>
  <si>
    <t>肖瑶</t>
  </si>
  <si>
    <t>王娅</t>
  </si>
  <si>
    <t>杨秀娟</t>
  </si>
  <si>
    <t>高新区民丰大道店</t>
  </si>
  <si>
    <t>于春莲</t>
  </si>
  <si>
    <t>林玲</t>
  </si>
  <si>
    <t>朱文艺</t>
  </si>
  <si>
    <t>陈旭</t>
  </si>
  <si>
    <t>邓红梅</t>
  </si>
  <si>
    <t>郫筒镇东大街药店</t>
  </si>
  <si>
    <t>曹春燕</t>
  </si>
  <si>
    <t>李甜甜</t>
  </si>
  <si>
    <t>罗丽</t>
  </si>
  <si>
    <t>黄丹</t>
  </si>
  <si>
    <t>双流锦华路店</t>
  </si>
  <si>
    <t>邹惠</t>
  </si>
  <si>
    <t>林月强</t>
  </si>
  <si>
    <t>周燕</t>
  </si>
  <si>
    <t>华油路店</t>
  </si>
  <si>
    <t>谢玉涛</t>
  </si>
  <si>
    <t>朱晓芹</t>
  </si>
  <si>
    <t>冯洁</t>
  </si>
  <si>
    <t>舒海燕</t>
  </si>
  <si>
    <t>成华区二环路北四段店汇融名城店</t>
  </si>
  <si>
    <t>李可</t>
  </si>
  <si>
    <t>曾艳</t>
  </si>
  <si>
    <t>张鑫怡</t>
  </si>
  <si>
    <t>李思琦</t>
  </si>
  <si>
    <t>冯莉</t>
  </si>
  <si>
    <t>青羊区十二桥店</t>
  </si>
  <si>
    <t>郑佳</t>
  </si>
  <si>
    <t>周思</t>
  </si>
  <si>
    <t>刘莉</t>
  </si>
  <si>
    <t>王锐锋</t>
  </si>
  <si>
    <t>羊玉梅</t>
  </si>
  <si>
    <t>胡欣</t>
  </si>
  <si>
    <t>罗倩</t>
  </si>
  <si>
    <t>黄鑫</t>
  </si>
  <si>
    <t>高新区中和柳荫街店</t>
  </si>
  <si>
    <t>林云</t>
  </si>
  <si>
    <t>王芳</t>
  </si>
  <si>
    <t>高红华</t>
  </si>
  <si>
    <t>羊子山西路店</t>
  </si>
  <si>
    <t>张亚红</t>
  </si>
  <si>
    <t>王波</t>
  </si>
  <si>
    <t>杨苗</t>
  </si>
  <si>
    <t>杨科</t>
  </si>
  <si>
    <t>都江堰景中店</t>
  </si>
  <si>
    <t>晏祥春</t>
  </si>
  <si>
    <t>吴莉玲</t>
  </si>
  <si>
    <t>李燕</t>
  </si>
  <si>
    <t>付静</t>
  </si>
  <si>
    <t>邛崃长安大道店</t>
  </si>
  <si>
    <t>万义丽</t>
  </si>
  <si>
    <t>何蕴雯</t>
  </si>
  <si>
    <t>李宋琴</t>
  </si>
  <si>
    <t>张群</t>
  </si>
  <si>
    <t>大邑安仁镇千禧街药店</t>
  </si>
  <si>
    <t>李沙</t>
  </si>
  <si>
    <t>廖丹</t>
  </si>
  <si>
    <t>锦江区水杉街店</t>
  </si>
  <si>
    <t>胡光宾</t>
  </si>
  <si>
    <t>刘科屹</t>
  </si>
  <si>
    <t>陈蓉</t>
  </si>
  <si>
    <t>都江堰奎光中段</t>
  </si>
  <si>
    <t>钱亚辉</t>
  </si>
  <si>
    <t>贾益娟</t>
  </si>
  <si>
    <t>刘忆</t>
  </si>
  <si>
    <t>乐良清</t>
  </si>
  <si>
    <t>都江堰翔凤路</t>
  </si>
  <si>
    <t>柳力靖</t>
  </si>
  <si>
    <t>黄姣</t>
  </si>
  <si>
    <t>成华区万科路</t>
  </si>
  <si>
    <t>李小平</t>
  </si>
  <si>
    <t>张洁</t>
  </si>
  <si>
    <t>胡新</t>
  </si>
  <si>
    <t>伍梦丽</t>
  </si>
  <si>
    <t>刘雨婷</t>
  </si>
  <si>
    <t>新都马超东路</t>
  </si>
  <si>
    <t>陈丽媛</t>
  </si>
  <si>
    <t>郑万利</t>
  </si>
  <si>
    <t>苟俊驰</t>
  </si>
  <si>
    <t>孙佳丽</t>
  </si>
  <si>
    <t>都江堰问道西路</t>
  </si>
  <si>
    <t>杨久会</t>
  </si>
  <si>
    <t>廖苹</t>
  </si>
  <si>
    <t>成华区华泰路</t>
  </si>
  <si>
    <t>李桂芳</t>
  </si>
  <si>
    <t>毛静静</t>
  </si>
  <si>
    <t>兰新喻</t>
  </si>
  <si>
    <t>黄艳</t>
  </si>
  <si>
    <t>何丽萍</t>
  </si>
  <si>
    <t>都江堰聚源镇中心街联建房药店</t>
  </si>
  <si>
    <t>蒲旭荣</t>
  </si>
  <si>
    <t>胡怡梅</t>
  </si>
  <si>
    <t>大邑沙渠镇店</t>
  </si>
  <si>
    <t>邓杨梅</t>
  </si>
  <si>
    <t>叶娟</t>
  </si>
  <si>
    <t>付曦</t>
  </si>
  <si>
    <t>大邑通达店</t>
  </si>
  <si>
    <t>袁文秀</t>
  </si>
  <si>
    <t>唐礼萍</t>
  </si>
  <si>
    <t>单菊</t>
  </si>
  <si>
    <t>龙泉驿生店</t>
  </si>
  <si>
    <t>杨丽蓉</t>
  </si>
  <si>
    <t>孟小明</t>
  </si>
  <si>
    <t>大邑新场镇店</t>
  </si>
  <si>
    <t>胡永丽</t>
  </si>
  <si>
    <t>王茹</t>
  </si>
  <si>
    <t>杨平</t>
  </si>
  <si>
    <t>邛崃洪川小区店</t>
  </si>
  <si>
    <t>戚彩</t>
  </si>
  <si>
    <t>马婷婷</t>
  </si>
  <si>
    <t>杨若澜</t>
  </si>
  <si>
    <t>宋留艺</t>
  </si>
  <si>
    <t>锦江区柳翠路店</t>
  </si>
  <si>
    <t>谯红俐</t>
  </si>
  <si>
    <t>张阳</t>
  </si>
  <si>
    <t>观音桥店</t>
  </si>
  <si>
    <t>袁咏梅</t>
  </si>
  <si>
    <t>王美</t>
  </si>
  <si>
    <t>王媚</t>
  </si>
  <si>
    <t>陈文芳</t>
  </si>
  <si>
    <t>交大三店</t>
  </si>
  <si>
    <t>魏小琴</t>
  </si>
  <si>
    <t>曾胜男</t>
  </si>
  <si>
    <t>张茹君</t>
  </si>
  <si>
    <t>梁娟</t>
  </si>
  <si>
    <t>交大黄苑东街</t>
  </si>
  <si>
    <t>李秀芳</t>
  </si>
  <si>
    <t>陈小风</t>
  </si>
  <si>
    <t>蔡小丽</t>
  </si>
  <si>
    <t>新都新繁店</t>
  </si>
  <si>
    <t>钟学兰</t>
  </si>
  <si>
    <t>朱朝霞</t>
  </si>
  <si>
    <t>范旭</t>
  </si>
  <si>
    <t>闵雪</t>
  </si>
  <si>
    <t>邛崃羊安镇店</t>
  </si>
  <si>
    <t>李雪梅</t>
  </si>
  <si>
    <t>李银萍</t>
  </si>
  <si>
    <t>双流区三强西街药店</t>
  </si>
  <si>
    <t>袁媛</t>
  </si>
  <si>
    <t>张平英</t>
  </si>
  <si>
    <t>高新区大源北街</t>
  </si>
  <si>
    <t>李蕊如</t>
  </si>
  <si>
    <t>于新蕾</t>
  </si>
  <si>
    <t>杨文英</t>
  </si>
  <si>
    <t>都江堰蒲阳路店</t>
  </si>
  <si>
    <t>韩启敏</t>
  </si>
  <si>
    <t>杨洁</t>
  </si>
  <si>
    <t>陈丽梅</t>
  </si>
  <si>
    <t>华康路店</t>
  </si>
  <si>
    <t>黄雨</t>
  </si>
  <si>
    <t>王伽璐</t>
  </si>
  <si>
    <t>新怡店</t>
  </si>
  <si>
    <t>苟姗</t>
  </si>
  <si>
    <t>廖莹</t>
  </si>
  <si>
    <t>肖然</t>
  </si>
  <si>
    <t>庆云南街店</t>
  </si>
  <si>
    <t>赖千禧</t>
  </si>
  <si>
    <t>陈琪</t>
  </si>
  <si>
    <t>谭凤旭</t>
  </si>
  <si>
    <t>邓玉英</t>
  </si>
  <si>
    <t>成华区万宇路店</t>
  </si>
  <si>
    <t>何晓蝶</t>
  </si>
  <si>
    <t>闵腾西</t>
  </si>
  <si>
    <t>科华路店</t>
  </si>
  <si>
    <t>黄玲</t>
  </si>
  <si>
    <t>尹萍</t>
  </si>
  <si>
    <t>梅雅霜</t>
  </si>
  <si>
    <t>胡欢</t>
  </si>
  <si>
    <t>金沙路店</t>
  </si>
  <si>
    <t>杨琼</t>
  </si>
  <si>
    <t>程欢欢</t>
  </si>
  <si>
    <t>大邑内蒙古桃源店</t>
  </si>
  <si>
    <t>高亚</t>
  </si>
  <si>
    <t>田兰</t>
  </si>
  <si>
    <t>方晓敏</t>
  </si>
  <si>
    <t>王娜</t>
  </si>
  <si>
    <t>郫县一环路东南段店</t>
  </si>
  <si>
    <t>何媛</t>
  </si>
  <si>
    <t>王俊</t>
  </si>
  <si>
    <t>杨丽</t>
  </si>
  <si>
    <t>大邑东街店</t>
  </si>
  <si>
    <t>孙莉</t>
  </si>
  <si>
    <t>许静</t>
  </si>
  <si>
    <t>蒋雪琴</t>
  </si>
  <si>
    <t>成汉南路店</t>
  </si>
  <si>
    <t>吴伟利</t>
  </si>
  <si>
    <t>胡人元</t>
  </si>
  <si>
    <t>甘俊莉</t>
  </si>
  <si>
    <t>欧双雪</t>
  </si>
  <si>
    <t>李俊俐</t>
  </si>
  <si>
    <t>聚萃街店</t>
  </si>
  <si>
    <t>李海燕</t>
  </si>
  <si>
    <t>黄天平</t>
  </si>
  <si>
    <t>合欢树街店</t>
  </si>
  <si>
    <t>李青燕</t>
  </si>
  <si>
    <t>黄霞</t>
  </si>
  <si>
    <t>朱玉梅</t>
  </si>
  <si>
    <t>崇州尚贤坊店</t>
  </si>
  <si>
    <t>刘敏</t>
  </si>
  <si>
    <t>郑娇</t>
  </si>
  <si>
    <t>邓洋</t>
  </si>
  <si>
    <t>王芳茹</t>
  </si>
  <si>
    <t>王慧</t>
  </si>
  <si>
    <t>温江鱼凫路店</t>
  </si>
  <si>
    <t>李小凤</t>
  </si>
  <si>
    <t>谭娟</t>
  </si>
  <si>
    <t>毛春英</t>
  </si>
  <si>
    <t>温江江安店</t>
  </si>
  <si>
    <t>文清芳</t>
  </si>
  <si>
    <t>王馨</t>
  </si>
  <si>
    <t>毛露瑶</t>
  </si>
  <si>
    <t>蔡旌晶</t>
  </si>
  <si>
    <t>静明路店</t>
  </si>
  <si>
    <t>李新莲</t>
  </si>
  <si>
    <t>马雪</t>
  </si>
  <si>
    <t xml:space="preserve"> </t>
  </si>
  <si>
    <t>杨菊</t>
  </si>
  <si>
    <t>劼人路店</t>
  </si>
  <si>
    <t>彭宇</t>
  </si>
  <si>
    <t>陈昱邑</t>
  </si>
  <si>
    <t>邛崃翠荫街店</t>
  </si>
  <si>
    <t>陈礼凤</t>
  </si>
  <si>
    <t>任姗姗</t>
  </si>
  <si>
    <t>佳灵路店</t>
  </si>
  <si>
    <t>王婷</t>
  </si>
  <si>
    <t>袁韬</t>
  </si>
  <si>
    <t>朱春梅</t>
  </si>
  <si>
    <t>武阳西路店</t>
  </si>
  <si>
    <t>李红梅</t>
  </si>
  <si>
    <t>陈星月</t>
  </si>
  <si>
    <t>代志斌</t>
  </si>
  <si>
    <t>银河北街店</t>
  </si>
  <si>
    <t>王艳</t>
  </si>
  <si>
    <t>杨艳</t>
  </si>
  <si>
    <t>赵芮莹</t>
  </si>
  <si>
    <t>刘秀琼</t>
  </si>
  <si>
    <t>周莉</t>
  </si>
  <si>
    <t>童子街店</t>
  </si>
  <si>
    <t>彭志萍</t>
  </si>
  <si>
    <t>伍佳慧</t>
  </si>
  <si>
    <t>曹师</t>
  </si>
  <si>
    <t>高文棋</t>
  </si>
  <si>
    <t>贝森北路店</t>
  </si>
  <si>
    <t>李玉先</t>
  </si>
  <si>
    <t>李秋龙</t>
  </si>
  <si>
    <t>蒋奇成</t>
  </si>
  <si>
    <t>姜萍</t>
  </si>
  <si>
    <t>西林一街店</t>
  </si>
  <si>
    <t>黄敏</t>
  </si>
  <si>
    <t>曾抗历</t>
  </si>
  <si>
    <t>冯静</t>
  </si>
  <si>
    <t>刘思蝶</t>
  </si>
  <si>
    <t>金马河路店</t>
  </si>
  <si>
    <t>杨静思</t>
  </si>
  <si>
    <t>唐冬芳</t>
  </si>
  <si>
    <t>马玉梅</t>
  </si>
  <si>
    <t>王冬梅</t>
  </si>
  <si>
    <t>门店类型</t>
  </si>
  <si>
    <t>人数</t>
  </si>
  <si>
    <t>达标率</t>
  </si>
  <si>
    <t>项目得分</t>
    <phoneticPr fontId="10" type="noConversion"/>
  </si>
  <si>
    <t>合计</t>
    <phoneticPr fontId="10" type="noConversion"/>
  </si>
  <si>
    <t>序号</t>
    <phoneticPr fontId="10" type="noConversion"/>
  </si>
  <si>
    <t>实收金额得分排名前10位员工</t>
    <phoneticPr fontId="10" type="noConversion"/>
  </si>
  <si>
    <t>进销毛利得分排名前10位员工</t>
    <phoneticPr fontId="10" type="noConversion"/>
  </si>
  <si>
    <t>进销毛利率得分排名前10位员工</t>
    <phoneticPr fontId="10" type="noConversion"/>
  </si>
  <si>
    <t>客流量得分排名前10位员工</t>
    <phoneticPr fontId="10" type="noConversion"/>
  </si>
  <si>
    <t>客单价得分排名前10位员工</t>
    <phoneticPr fontId="10" type="noConversion"/>
  </si>
  <si>
    <t>销售品种数得分排名前10位员工</t>
    <phoneticPr fontId="10" type="noConversion"/>
  </si>
  <si>
    <t>客品数（中西成药）得分排名前10位员工</t>
    <phoneticPr fontId="10" type="noConversion"/>
  </si>
  <si>
    <t>关联用药（中西成药）得分排名前10位员工</t>
    <phoneticPr fontId="10" type="noConversion"/>
  </si>
  <si>
    <t>疗程用药（中西成药）得分排名前10位员工</t>
    <phoneticPr fontId="10" type="noConversion"/>
  </si>
  <si>
    <t>裸卖率得分排名前10位员工</t>
    <phoneticPr fontId="10" type="noConversion"/>
  </si>
  <si>
    <t>个人总分排名前10位员工</t>
    <phoneticPr fontId="10" type="noConversion"/>
  </si>
  <si>
    <t>都江堰奎光中段</t>
    <phoneticPr fontId="10" type="noConversion"/>
  </si>
  <si>
    <t>片区</t>
  </si>
  <si>
    <t>城郊二片</t>
  </si>
  <si>
    <t>旗舰片区</t>
  </si>
  <si>
    <t>城中片区</t>
  </si>
  <si>
    <t>西北片区</t>
  </si>
  <si>
    <t>城郊一片</t>
  </si>
  <si>
    <t>东南片区</t>
  </si>
  <si>
    <t>排名</t>
    <phoneticPr fontId="10" type="noConversion"/>
  </si>
  <si>
    <t>项目得分</t>
    <phoneticPr fontId="10" type="noConversion"/>
  </si>
  <si>
    <t>项目得分</t>
    <phoneticPr fontId="10" type="noConversion"/>
  </si>
  <si>
    <t>个人总分</t>
    <phoneticPr fontId="10" type="noConversion"/>
  </si>
  <si>
    <t>姓名</t>
    <phoneticPr fontId="10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</si>
</sst>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9" formatCode="yyyy/m/d;@"/>
    <numFmt numFmtId="180" formatCode="0.0_ "/>
    <numFmt numFmtId="181" formatCode="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Arial"/>
      <family val="2"/>
    </font>
    <font>
      <sz val="11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sz val="1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81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81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3" borderId="1" xfId="0" applyFont="1" applyFill="1" applyBorder="1">
      <alignment vertical="center"/>
    </xf>
    <xf numFmtId="0" fontId="15" fillId="0" borderId="0" xfId="0" applyFont="1">
      <alignment vertical="center"/>
    </xf>
    <xf numFmtId="0" fontId="18" fillId="0" borderId="1" xfId="0" applyFont="1" applyBorder="1">
      <alignment vertical="center"/>
    </xf>
    <xf numFmtId="0" fontId="18" fillId="3" borderId="1" xfId="0" applyFont="1" applyFill="1" applyBorder="1">
      <alignment vertical="center"/>
    </xf>
    <xf numFmtId="176" fontId="18" fillId="0" borderId="1" xfId="0" applyNumberFormat="1" applyFont="1" applyBorder="1">
      <alignment vertical="center"/>
    </xf>
    <xf numFmtId="0" fontId="18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17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/>
    </xf>
    <xf numFmtId="181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176" fontId="0" fillId="0" borderId="0" xfId="0" applyNumberForma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73"/>
  <sheetViews>
    <sheetView tabSelected="1" zoomScale="85" zoomScaleNormal="85" workbookViewId="0">
      <pane xSplit="8" ySplit="1" topLeftCell="I17" activePane="bottomRight" state="frozen"/>
      <selection pane="topRight" activeCell="I1" sqref="I1"/>
      <selection pane="bottomLeft" activeCell="A2" sqref="A2"/>
      <selection pane="bottomRight" activeCell="D20" sqref="D20"/>
    </sheetView>
  </sheetViews>
  <sheetFormatPr defaultColWidth="9" defaultRowHeight="13.5"/>
  <cols>
    <col min="1" max="1" width="6.25" style="3" customWidth="1"/>
    <col min="2" max="2" width="7.625" customWidth="1"/>
    <col min="3" max="3" width="17.125" customWidth="1"/>
    <col min="5" max="5" width="7.25" customWidth="1"/>
    <col min="6" max="6" width="11.875" customWidth="1"/>
    <col min="7" max="7" width="6.625" customWidth="1"/>
    <col min="11" max="11" width="4.875" customWidth="1"/>
    <col min="14" max="14" width="5.625" customWidth="1"/>
    <col min="17" max="17" width="5.25" customWidth="1"/>
    <col min="20" max="20" width="4.875" customWidth="1"/>
    <col min="23" max="23" width="5" customWidth="1"/>
    <col min="26" max="26" width="5" customWidth="1"/>
    <col min="29" max="29" width="5.5" customWidth="1"/>
    <col min="32" max="32" width="4.875" customWidth="1"/>
    <col min="35" max="35" width="4.875" customWidth="1"/>
    <col min="38" max="38" width="4.875" customWidth="1"/>
  </cols>
  <sheetData>
    <row r="1" spans="1:40" ht="50.25" customHeight="1">
      <c r="A1" s="86" t="s">
        <v>680</v>
      </c>
      <c r="B1" s="86"/>
      <c r="C1" s="86"/>
      <c r="D1" s="86"/>
      <c r="E1" s="86"/>
      <c r="F1" s="86"/>
      <c r="G1" s="86"/>
      <c r="H1" s="86"/>
      <c r="I1" s="86"/>
      <c r="J1" s="86"/>
    </row>
    <row r="2" spans="1:40" s="85" customFormat="1" ht="40.5">
      <c r="A2" s="83" t="s">
        <v>689</v>
      </c>
      <c r="B2" s="35" t="s">
        <v>167</v>
      </c>
      <c r="C2" s="78" t="s">
        <v>171</v>
      </c>
      <c r="D2" s="78" t="s">
        <v>693</v>
      </c>
      <c r="E2" s="20" t="s">
        <v>168</v>
      </c>
      <c r="F2" s="78" t="s">
        <v>169</v>
      </c>
      <c r="G2" s="84" t="s">
        <v>170</v>
      </c>
      <c r="H2" s="78" t="s">
        <v>172</v>
      </c>
      <c r="I2" s="35" t="s">
        <v>173</v>
      </c>
      <c r="J2" s="35" t="s">
        <v>174</v>
      </c>
      <c r="K2" s="30" t="s">
        <v>175</v>
      </c>
      <c r="L2" s="30" t="s">
        <v>667</v>
      </c>
      <c r="M2" s="30" t="s">
        <v>176</v>
      </c>
      <c r="N2" s="30" t="s">
        <v>175</v>
      </c>
      <c r="O2" s="30" t="s">
        <v>667</v>
      </c>
      <c r="P2" s="30" t="s">
        <v>177</v>
      </c>
      <c r="Q2" s="30" t="s">
        <v>175</v>
      </c>
      <c r="R2" s="30" t="s">
        <v>667</v>
      </c>
      <c r="S2" s="30" t="s">
        <v>178</v>
      </c>
      <c r="T2" s="30" t="s">
        <v>175</v>
      </c>
      <c r="U2" s="30" t="s">
        <v>690</v>
      </c>
      <c r="V2" s="30" t="s">
        <v>179</v>
      </c>
      <c r="W2" s="30" t="s">
        <v>175</v>
      </c>
      <c r="X2" s="30" t="s">
        <v>691</v>
      </c>
      <c r="Y2" s="30" t="s">
        <v>180</v>
      </c>
      <c r="Z2" s="30" t="s">
        <v>175</v>
      </c>
      <c r="AA2" s="30" t="s">
        <v>691</v>
      </c>
      <c r="AB2" s="37" t="s">
        <v>181</v>
      </c>
      <c r="AC2" s="30" t="s">
        <v>175</v>
      </c>
      <c r="AD2" s="30" t="s">
        <v>691</v>
      </c>
      <c r="AE2" s="37" t="s">
        <v>182</v>
      </c>
      <c r="AF2" s="30" t="s">
        <v>175</v>
      </c>
      <c r="AG2" s="30" t="s">
        <v>691</v>
      </c>
      <c r="AH2" s="37" t="s">
        <v>183</v>
      </c>
      <c r="AI2" s="30" t="s">
        <v>175</v>
      </c>
      <c r="AJ2" s="30" t="s">
        <v>691</v>
      </c>
      <c r="AK2" s="30" t="s">
        <v>184</v>
      </c>
      <c r="AL2" s="30" t="s">
        <v>175</v>
      </c>
      <c r="AM2" s="30" t="s">
        <v>691</v>
      </c>
      <c r="AN2" s="83" t="s">
        <v>692</v>
      </c>
    </row>
    <row r="3" spans="1:40" ht="18" customHeight="1">
      <c r="A3" s="10">
        <v>1</v>
      </c>
      <c r="B3" s="15">
        <v>311</v>
      </c>
      <c r="C3" s="15" t="s">
        <v>240</v>
      </c>
      <c r="D3" s="15" t="s">
        <v>239</v>
      </c>
      <c r="E3" s="21">
        <v>4093</v>
      </c>
      <c r="F3" s="25">
        <v>40110</v>
      </c>
      <c r="G3" s="22">
        <v>8.8978799467275405</v>
      </c>
      <c r="H3" s="15" t="s">
        <v>241</v>
      </c>
      <c r="I3" s="21">
        <v>27</v>
      </c>
      <c r="J3" s="24">
        <v>9.1293279999999992</v>
      </c>
      <c r="K3" s="34" t="s">
        <v>189</v>
      </c>
      <c r="L3" s="34">
        <v>248.75553133514984</v>
      </c>
      <c r="M3" s="38">
        <v>2.20578728</v>
      </c>
      <c r="N3" s="34" t="s">
        <v>189</v>
      </c>
      <c r="O3" s="34">
        <v>191.80758956521743</v>
      </c>
      <c r="P3" s="39">
        <v>24.161551430700001</v>
      </c>
      <c r="Q3" s="33" t="s">
        <v>188</v>
      </c>
      <c r="R3" s="34">
        <v>76.0993745848819</v>
      </c>
      <c r="S3" s="40">
        <v>433</v>
      </c>
      <c r="T3" s="33" t="s">
        <v>188</v>
      </c>
      <c r="U3" s="34">
        <v>66.9242658423493</v>
      </c>
      <c r="V3" s="39">
        <v>210.838983834</v>
      </c>
      <c r="W3" s="34" t="s">
        <v>189</v>
      </c>
      <c r="X3" s="34">
        <v>407.10365675613059</v>
      </c>
      <c r="Y3" s="41">
        <v>597</v>
      </c>
      <c r="Z3" s="33" t="s">
        <v>188</v>
      </c>
      <c r="AA3" s="34">
        <v>92.701863354037258</v>
      </c>
      <c r="AB3" s="38">
        <v>7.5631347150259103</v>
      </c>
      <c r="AC3" s="34" t="s">
        <v>189</v>
      </c>
      <c r="AD3" s="34">
        <v>350.14512569564397</v>
      </c>
      <c r="AE3" s="38">
        <v>1.99481865284974</v>
      </c>
      <c r="AF3" s="34" t="s">
        <v>189</v>
      </c>
      <c r="AG3" s="34">
        <v>123.90177968010806</v>
      </c>
      <c r="AH3" s="38">
        <v>3.7913896103896101</v>
      </c>
      <c r="AI3" s="34" t="s">
        <v>189</v>
      </c>
      <c r="AJ3" s="34">
        <v>287.22648563557647</v>
      </c>
      <c r="AK3" s="38">
        <v>35.384615384615401</v>
      </c>
      <c r="AL3" s="34" t="s">
        <v>189</v>
      </c>
      <c r="AM3" s="48">
        <v>138.89807526952836</v>
      </c>
      <c r="AN3" s="59">
        <v>1983.5637477186233</v>
      </c>
    </row>
    <row r="4" spans="1:40" ht="18" customHeight="1">
      <c r="A4" s="10">
        <f>A3+1</f>
        <v>2</v>
      </c>
      <c r="B4" s="15">
        <v>357</v>
      </c>
      <c r="C4" s="15" t="s">
        <v>300</v>
      </c>
      <c r="D4" s="15" t="s">
        <v>299</v>
      </c>
      <c r="E4" s="21">
        <v>6814</v>
      </c>
      <c r="F4" s="25" t="s">
        <v>35</v>
      </c>
      <c r="G4" s="22">
        <v>6.8074689878234302</v>
      </c>
      <c r="H4" s="15" t="s">
        <v>187</v>
      </c>
      <c r="I4" s="21">
        <v>28</v>
      </c>
      <c r="J4" s="24">
        <v>10.906950999999999</v>
      </c>
      <c r="K4" s="34" t="s">
        <v>189</v>
      </c>
      <c r="L4" s="34">
        <v>215.97922772277229</v>
      </c>
      <c r="M4" s="38">
        <v>2.9110197800000002</v>
      </c>
      <c r="N4" s="34" t="s">
        <v>189</v>
      </c>
      <c r="O4" s="34">
        <v>180.80868198757764</v>
      </c>
      <c r="P4" s="39">
        <v>26.689583367499999</v>
      </c>
      <c r="Q4" s="33" t="s">
        <v>188</v>
      </c>
      <c r="R4" s="34">
        <v>83.145119524922123</v>
      </c>
      <c r="S4" s="40">
        <v>840</v>
      </c>
      <c r="T4" s="34" t="s">
        <v>189</v>
      </c>
      <c r="U4" s="34">
        <v>110.67193675889328</v>
      </c>
      <c r="V4" s="39">
        <v>129.844654762</v>
      </c>
      <c r="W4" s="34" t="s">
        <v>189</v>
      </c>
      <c r="X4" s="34">
        <v>197.18246736826123</v>
      </c>
      <c r="Y4" s="41">
        <v>941</v>
      </c>
      <c r="Z4" s="34" t="s">
        <v>189</v>
      </c>
      <c r="AA4" s="34">
        <v>129.43603851444291</v>
      </c>
      <c r="AB4" s="38">
        <v>8.50453094890511</v>
      </c>
      <c r="AC4" s="34" t="s">
        <v>189</v>
      </c>
      <c r="AD4" s="34">
        <v>374.64894048040134</v>
      </c>
      <c r="AE4" s="38">
        <v>1.73576642335766</v>
      </c>
      <c r="AF4" s="34" t="s">
        <v>189</v>
      </c>
      <c r="AG4" s="34">
        <v>107.81157909053789</v>
      </c>
      <c r="AH4" s="38">
        <v>4.89958259041211</v>
      </c>
      <c r="AI4" s="34" t="s">
        <v>189</v>
      </c>
      <c r="AJ4" s="34">
        <v>352.48795614475614</v>
      </c>
      <c r="AK4" s="38">
        <v>51.010101010101003</v>
      </c>
      <c r="AL4" s="33" t="s">
        <v>188</v>
      </c>
      <c r="AM4" s="48">
        <v>108.89064011980216</v>
      </c>
      <c r="AN4" s="59">
        <v>1861.0625877123668</v>
      </c>
    </row>
    <row r="5" spans="1:40" ht="18" customHeight="1">
      <c r="A5" s="10">
        <f t="shared" ref="A5:A12" si="0">A4+1</f>
        <v>3</v>
      </c>
      <c r="B5" s="15">
        <v>311</v>
      </c>
      <c r="C5" s="15" t="s">
        <v>240</v>
      </c>
      <c r="D5" s="15" t="s">
        <v>242</v>
      </c>
      <c r="E5" s="21">
        <v>4302</v>
      </c>
      <c r="F5" s="25">
        <v>40329</v>
      </c>
      <c r="G5" s="22">
        <v>8.2978799467275408</v>
      </c>
      <c r="H5" s="15" t="s">
        <v>241</v>
      </c>
      <c r="I5" s="21">
        <v>27</v>
      </c>
      <c r="J5" s="24">
        <v>8.9852080000000001</v>
      </c>
      <c r="K5" s="34" t="s">
        <v>189</v>
      </c>
      <c r="L5" s="34">
        <v>244.82855585831064</v>
      </c>
      <c r="M5" s="38">
        <v>2.1551815300000001</v>
      </c>
      <c r="N5" s="34" t="s">
        <v>189</v>
      </c>
      <c r="O5" s="34">
        <v>187.4070895652174</v>
      </c>
      <c r="P5" s="39">
        <v>23.985883576700001</v>
      </c>
      <c r="Q5" s="33" t="s">
        <v>188</v>
      </c>
      <c r="R5" s="34">
        <v>75.546090005354344</v>
      </c>
      <c r="S5" s="40">
        <v>548</v>
      </c>
      <c r="T5" s="33" t="s">
        <v>188</v>
      </c>
      <c r="U5" s="34">
        <v>84.69860896445131</v>
      </c>
      <c r="V5" s="39">
        <v>163.963649635</v>
      </c>
      <c r="W5" s="34" t="s">
        <v>189</v>
      </c>
      <c r="X5" s="34">
        <v>316.59326054257576</v>
      </c>
      <c r="Y5" s="41">
        <v>646</v>
      </c>
      <c r="Z5" s="34" t="s">
        <v>189</v>
      </c>
      <c r="AA5" s="34">
        <v>100.31055900621118</v>
      </c>
      <c r="AB5" s="38">
        <v>5.85433547094188</v>
      </c>
      <c r="AC5" s="34" t="s">
        <v>189</v>
      </c>
      <c r="AD5" s="34">
        <v>271.03404958064255</v>
      </c>
      <c r="AE5" s="38">
        <v>2.00200400801603</v>
      </c>
      <c r="AF5" s="34" t="s">
        <v>189</v>
      </c>
      <c r="AG5" s="34">
        <v>124.34807503205154</v>
      </c>
      <c r="AH5" s="38">
        <v>2.9242376376376402</v>
      </c>
      <c r="AI5" s="34" t="s">
        <v>189</v>
      </c>
      <c r="AJ5" s="34">
        <v>221.53315436648788</v>
      </c>
      <c r="AK5" s="38">
        <v>35.779816513761503</v>
      </c>
      <c r="AL5" s="34" t="s">
        <v>189</v>
      </c>
      <c r="AM5" s="48">
        <v>138.04854575717647</v>
      </c>
      <c r="AN5" s="59">
        <v>1764.3479886784792</v>
      </c>
    </row>
    <row r="6" spans="1:40" ht="18" customHeight="1">
      <c r="A6" s="10">
        <f t="shared" si="0"/>
        <v>4</v>
      </c>
      <c r="B6" s="15">
        <v>578</v>
      </c>
      <c r="C6" s="15" t="s">
        <v>422</v>
      </c>
      <c r="D6" s="15" t="s">
        <v>421</v>
      </c>
      <c r="E6" s="21">
        <v>9331</v>
      </c>
      <c r="F6" s="25">
        <v>42175</v>
      </c>
      <c r="G6" s="22">
        <v>3.2403457001521998</v>
      </c>
      <c r="H6" s="15" t="s">
        <v>234</v>
      </c>
      <c r="I6" s="21">
        <v>27</v>
      </c>
      <c r="J6" s="24">
        <v>12.743008</v>
      </c>
      <c r="K6" s="34" t="s">
        <v>189</v>
      </c>
      <c r="L6" s="34">
        <v>216.71782312925168</v>
      </c>
      <c r="M6" s="38">
        <v>3.4350387699999998</v>
      </c>
      <c r="N6" s="34" t="s">
        <v>189</v>
      </c>
      <c r="O6" s="34">
        <v>185.67777135135134</v>
      </c>
      <c r="P6" s="39">
        <v>26.9562631523</v>
      </c>
      <c r="Q6" s="33" t="s">
        <v>188</v>
      </c>
      <c r="R6" s="34">
        <v>85.629806709974588</v>
      </c>
      <c r="S6" s="40">
        <v>1265</v>
      </c>
      <c r="T6" s="34" t="s">
        <v>189</v>
      </c>
      <c r="U6" s="34">
        <v>138.40262582056891</v>
      </c>
      <c r="V6" s="39">
        <v>100.73524110699999</v>
      </c>
      <c r="W6" s="34" t="s">
        <v>189</v>
      </c>
      <c r="X6" s="34">
        <v>153.32608996499238</v>
      </c>
      <c r="Y6" s="41">
        <v>1026</v>
      </c>
      <c r="Z6" s="34" t="s">
        <v>189</v>
      </c>
      <c r="AA6" s="34">
        <v>122.14285714285715</v>
      </c>
      <c r="AB6" s="38">
        <v>5.8625472846441902</v>
      </c>
      <c r="AC6" s="34" t="s">
        <v>189</v>
      </c>
      <c r="AD6" s="34">
        <v>267.69622304311372</v>
      </c>
      <c r="AE6" s="38">
        <v>1.6882022471910101</v>
      </c>
      <c r="AF6" s="34" t="s">
        <v>189</v>
      </c>
      <c r="AG6" s="34">
        <v>106.84824349310189</v>
      </c>
      <c r="AH6" s="38">
        <v>3.4726569606211899</v>
      </c>
      <c r="AI6" s="34" t="s">
        <v>189</v>
      </c>
      <c r="AJ6" s="34">
        <v>251.64180874066597</v>
      </c>
      <c r="AK6" s="38">
        <v>42.285714285714299</v>
      </c>
      <c r="AL6" s="34" t="s">
        <v>189</v>
      </c>
      <c r="AM6" s="48">
        <v>117.64020732630595</v>
      </c>
      <c r="AN6" s="59">
        <v>1645.7234567221835</v>
      </c>
    </row>
    <row r="7" spans="1:40" ht="18" customHeight="1">
      <c r="A7" s="10">
        <f t="shared" si="0"/>
        <v>5</v>
      </c>
      <c r="B7" s="15">
        <v>704</v>
      </c>
      <c r="C7" s="77" t="s">
        <v>681</v>
      </c>
      <c r="D7" s="15" t="s">
        <v>469</v>
      </c>
      <c r="E7" s="21">
        <v>9731</v>
      </c>
      <c r="F7" s="25" t="s">
        <v>97</v>
      </c>
      <c r="G7" s="22">
        <v>3.50883885083713</v>
      </c>
      <c r="H7" s="15" t="s">
        <v>241</v>
      </c>
      <c r="I7" s="21">
        <v>23</v>
      </c>
      <c r="J7" s="24">
        <v>5.9776889999999998</v>
      </c>
      <c r="K7" s="34" t="s">
        <v>189</v>
      </c>
      <c r="L7" s="34">
        <v>162.87980926430515</v>
      </c>
      <c r="M7" s="38">
        <v>1.60644794</v>
      </c>
      <c r="N7" s="34" t="s">
        <v>189</v>
      </c>
      <c r="O7" s="34">
        <v>139.69112521739132</v>
      </c>
      <c r="P7" s="39">
        <v>26.874063538600002</v>
      </c>
      <c r="Q7" s="33" t="s">
        <v>188</v>
      </c>
      <c r="R7" s="34">
        <v>84.642719806614181</v>
      </c>
      <c r="S7" s="40">
        <v>620</v>
      </c>
      <c r="T7" s="33" t="s">
        <v>188</v>
      </c>
      <c r="U7" s="34">
        <v>95.826893353941273</v>
      </c>
      <c r="V7" s="39">
        <v>96.414338709700004</v>
      </c>
      <c r="W7" s="34" t="s">
        <v>189</v>
      </c>
      <c r="X7" s="34">
        <v>186.16400600444103</v>
      </c>
      <c r="Y7" s="41">
        <v>745</v>
      </c>
      <c r="Z7" s="34" t="s">
        <v>189</v>
      </c>
      <c r="AA7" s="34">
        <v>115.6832298136646</v>
      </c>
      <c r="AB7" s="38">
        <v>5.5876272727272696</v>
      </c>
      <c r="AC7" s="34" t="s">
        <v>189</v>
      </c>
      <c r="AD7" s="34">
        <v>258.68644781144764</v>
      </c>
      <c r="AE7" s="38">
        <v>1.7981818181818201</v>
      </c>
      <c r="AF7" s="34" t="s">
        <v>189</v>
      </c>
      <c r="AG7" s="34">
        <v>111.68831168831179</v>
      </c>
      <c r="AH7" s="38">
        <v>3.1073761375126399</v>
      </c>
      <c r="AI7" s="34" t="s">
        <v>189</v>
      </c>
      <c r="AJ7" s="34">
        <v>235.40728314489695</v>
      </c>
      <c r="AK7" s="38">
        <v>9.5238095238095202</v>
      </c>
      <c r="AL7" s="34" t="s">
        <v>189</v>
      </c>
      <c r="AM7" s="48">
        <v>194.4888015395324</v>
      </c>
      <c r="AN7" s="59">
        <v>1585.1586276445466</v>
      </c>
    </row>
    <row r="8" spans="1:40" ht="18" customHeight="1">
      <c r="A8" s="10">
        <f t="shared" si="0"/>
        <v>6</v>
      </c>
      <c r="B8" s="15">
        <v>704</v>
      </c>
      <c r="C8" s="15" t="s">
        <v>468</v>
      </c>
      <c r="D8" s="15" t="s">
        <v>467</v>
      </c>
      <c r="E8" s="21">
        <v>6505</v>
      </c>
      <c r="F8" s="25" t="s">
        <v>99</v>
      </c>
      <c r="G8" s="22">
        <v>7.0650032343987803</v>
      </c>
      <c r="H8" s="15" t="s">
        <v>241</v>
      </c>
      <c r="I8" s="21">
        <v>29</v>
      </c>
      <c r="J8" s="24">
        <v>6.4771229999999997</v>
      </c>
      <c r="K8" s="34" t="s">
        <v>189</v>
      </c>
      <c r="L8" s="34">
        <v>176.48836512261582</v>
      </c>
      <c r="M8" s="38">
        <v>1.99107678</v>
      </c>
      <c r="N8" s="34" t="s">
        <v>189</v>
      </c>
      <c r="O8" s="34">
        <v>173.13711130434783</v>
      </c>
      <c r="P8" s="39">
        <v>30.740141572100001</v>
      </c>
      <c r="Q8" s="33" t="s">
        <v>188</v>
      </c>
      <c r="R8" s="34">
        <v>96.819343534173228</v>
      </c>
      <c r="S8" s="40">
        <v>719</v>
      </c>
      <c r="T8" s="34" t="s">
        <v>189</v>
      </c>
      <c r="U8" s="34">
        <v>111.12828438948996</v>
      </c>
      <c r="V8" s="39">
        <v>90.085159944400004</v>
      </c>
      <c r="W8" s="34" t="s">
        <v>189</v>
      </c>
      <c r="X8" s="34">
        <v>173.94315494188069</v>
      </c>
      <c r="Y8" s="41">
        <v>857</v>
      </c>
      <c r="Z8" s="34" t="s">
        <v>189</v>
      </c>
      <c r="AA8" s="34">
        <v>133.07453416149067</v>
      </c>
      <c r="AB8" s="38">
        <v>3.7516536547433899</v>
      </c>
      <c r="AC8" s="34" t="s">
        <v>189</v>
      </c>
      <c r="AD8" s="34">
        <v>173.68766920108285</v>
      </c>
      <c r="AE8" s="38">
        <v>1.8289269051321899</v>
      </c>
      <c r="AF8" s="34" t="s">
        <v>189</v>
      </c>
      <c r="AG8" s="34">
        <v>113.59794441814843</v>
      </c>
      <c r="AH8" s="38">
        <v>2.0512868197278902</v>
      </c>
      <c r="AI8" s="34" t="s">
        <v>189</v>
      </c>
      <c r="AJ8" s="34">
        <v>155.40051664605227</v>
      </c>
      <c r="AK8" s="38">
        <v>17.543859649122801</v>
      </c>
      <c r="AL8" s="34" t="s">
        <v>189</v>
      </c>
      <c r="AM8" s="48">
        <v>177.24879697093121</v>
      </c>
      <c r="AN8" s="59">
        <v>1484.5257206902129</v>
      </c>
    </row>
    <row r="9" spans="1:40" ht="18" customHeight="1">
      <c r="A9" s="10">
        <f t="shared" si="0"/>
        <v>7</v>
      </c>
      <c r="B9" s="15">
        <v>707</v>
      </c>
      <c r="C9" s="15" t="s">
        <v>476</v>
      </c>
      <c r="D9" s="15" t="s">
        <v>475</v>
      </c>
      <c r="E9" s="21">
        <v>10951</v>
      </c>
      <c r="F9" s="25" t="s">
        <v>102</v>
      </c>
      <c r="G9" s="22">
        <v>1.48418131659056</v>
      </c>
      <c r="H9" s="15" t="s">
        <v>234</v>
      </c>
      <c r="I9" s="21">
        <v>25</v>
      </c>
      <c r="J9" s="24">
        <v>11.913935</v>
      </c>
      <c r="K9" s="34" t="s">
        <v>189</v>
      </c>
      <c r="L9" s="34">
        <v>202.61794217687074</v>
      </c>
      <c r="M9" s="38">
        <v>3.6868930500000001</v>
      </c>
      <c r="N9" s="34" t="s">
        <v>189</v>
      </c>
      <c r="O9" s="34">
        <v>199.29151621621622</v>
      </c>
      <c r="P9" s="39">
        <v>30.946056445699998</v>
      </c>
      <c r="Q9" s="33" t="s">
        <v>188</v>
      </c>
      <c r="R9" s="34">
        <v>98.303864185832268</v>
      </c>
      <c r="S9" s="40">
        <v>993</v>
      </c>
      <c r="T9" s="34" t="s">
        <v>189</v>
      </c>
      <c r="U9" s="34">
        <v>108.64332603938732</v>
      </c>
      <c r="V9" s="39">
        <v>119.979204431</v>
      </c>
      <c r="W9" s="34" t="s">
        <v>189</v>
      </c>
      <c r="X9" s="34">
        <v>182.61674951445966</v>
      </c>
      <c r="Y9" s="41">
        <v>1089</v>
      </c>
      <c r="Z9" s="34" t="s">
        <v>189</v>
      </c>
      <c r="AA9" s="34">
        <v>129.64285714285714</v>
      </c>
      <c r="AB9" s="38">
        <v>3.5165536249999998</v>
      </c>
      <c r="AC9" s="34" t="s">
        <v>189</v>
      </c>
      <c r="AD9" s="34">
        <v>160.57322488584472</v>
      </c>
      <c r="AE9" s="38">
        <v>1.6</v>
      </c>
      <c r="AF9" s="34" t="s">
        <v>189</v>
      </c>
      <c r="AG9" s="34">
        <v>101.26582278481013</v>
      </c>
      <c r="AH9" s="38">
        <v>2.1978460156250001</v>
      </c>
      <c r="AI9" s="34" t="s">
        <v>189</v>
      </c>
      <c r="AJ9" s="34">
        <v>159.26420403079712</v>
      </c>
      <c r="AK9" s="38">
        <v>43.801652892561997</v>
      </c>
      <c r="AL9" s="34" t="s">
        <v>189</v>
      </c>
      <c r="AM9" s="48">
        <v>114.55023870248266</v>
      </c>
      <c r="AN9" s="59">
        <v>1456.7697456795579</v>
      </c>
    </row>
    <row r="10" spans="1:40" ht="18" customHeight="1">
      <c r="A10" s="10">
        <f t="shared" si="0"/>
        <v>8</v>
      </c>
      <c r="B10" s="15">
        <v>754</v>
      </c>
      <c r="C10" s="15" t="s">
        <v>604</v>
      </c>
      <c r="D10" s="15" t="s">
        <v>603</v>
      </c>
      <c r="E10" s="21">
        <v>4540</v>
      </c>
      <c r="F10" s="25">
        <v>40365</v>
      </c>
      <c r="G10" s="22">
        <v>8.1992498097412394</v>
      </c>
      <c r="H10" s="15" t="s">
        <v>200</v>
      </c>
      <c r="I10" s="21">
        <v>29</v>
      </c>
      <c r="J10" s="24">
        <v>7.4960930000000001</v>
      </c>
      <c r="K10" s="34" t="s">
        <v>189</v>
      </c>
      <c r="L10" s="34">
        <v>192.20751282051282</v>
      </c>
      <c r="M10" s="38">
        <v>2.0010333</v>
      </c>
      <c r="N10" s="34" t="s">
        <v>189</v>
      </c>
      <c r="O10" s="34">
        <v>166.75277500000001</v>
      </c>
      <c r="P10" s="39">
        <v>26.6943499767</v>
      </c>
      <c r="Q10" s="33" t="s">
        <v>188</v>
      </c>
      <c r="R10" s="34">
        <v>88.071098570438807</v>
      </c>
      <c r="S10" s="40">
        <v>858</v>
      </c>
      <c r="T10" s="34" t="s">
        <v>189</v>
      </c>
      <c r="U10" s="34">
        <v>136.62420382165607</v>
      </c>
      <c r="V10" s="39">
        <v>87.367051282099993</v>
      </c>
      <c r="W10" s="34" t="s">
        <v>189</v>
      </c>
      <c r="X10" s="34">
        <v>143.15427049336392</v>
      </c>
      <c r="Y10" s="41">
        <v>828</v>
      </c>
      <c r="Z10" s="34" t="s">
        <v>189</v>
      </c>
      <c r="AA10" s="34">
        <v>131.22028526148969</v>
      </c>
      <c r="AB10" s="38">
        <v>3.4773249653259399</v>
      </c>
      <c r="AC10" s="34" t="s">
        <v>189</v>
      </c>
      <c r="AD10" s="34">
        <v>167.17908487143941</v>
      </c>
      <c r="AE10" s="38">
        <v>1.57697642163662</v>
      </c>
      <c r="AF10" s="33" t="s">
        <v>188</v>
      </c>
      <c r="AG10" s="34">
        <v>97.344223557816051</v>
      </c>
      <c r="AH10" s="38">
        <v>2.2050583113456499</v>
      </c>
      <c r="AI10" s="34" t="s">
        <v>189</v>
      </c>
      <c r="AJ10" s="34">
        <v>172.27018057387889</v>
      </c>
      <c r="AK10" s="38">
        <v>47.766323024054998</v>
      </c>
      <c r="AL10" s="33" t="s">
        <v>188</v>
      </c>
      <c r="AM10" s="48">
        <v>121.02334795167981</v>
      </c>
      <c r="AN10" s="59">
        <v>1415.8469829222756</v>
      </c>
    </row>
    <row r="11" spans="1:40" ht="18" customHeight="1">
      <c r="A11" s="10">
        <f t="shared" si="0"/>
        <v>9</v>
      </c>
      <c r="B11" s="15">
        <v>391</v>
      </c>
      <c r="C11" s="15" t="s">
        <v>347</v>
      </c>
      <c r="D11" s="15" t="s">
        <v>346</v>
      </c>
      <c r="E11" s="21">
        <v>4246</v>
      </c>
      <c r="F11" s="25">
        <v>38353</v>
      </c>
      <c r="G11" s="22">
        <v>13.7115785768645</v>
      </c>
      <c r="H11" s="15" t="s">
        <v>187</v>
      </c>
      <c r="I11" s="21">
        <v>28</v>
      </c>
      <c r="J11" s="24">
        <v>8.9797829999999994</v>
      </c>
      <c r="K11" s="34" t="s">
        <v>189</v>
      </c>
      <c r="L11" s="34">
        <v>177.81748514851486</v>
      </c>
      <c r="M11" s="38">
        <v>3.2781469799999998</v>
      </c>
      <c r="N11" s="34" t="s">
        <v>189</v>
      </c>
      <c r="O11" s="34">
        <v>203.61161366459623</v>
      </c>
      <c r="P11" s="39">
        <v>36.505859662799999</v>
      </c>
      <c r="Q11" s="34" t="s">
        <v>189</v>
      </c>
      <c r="R11" s="34">
        <v>113.72541951028037</v>
      </c>
      <c r="S11" s="40">
        <v>950</v>
      </c>
      <c r="T11" s="34" t="s">
        <v>189</v>
      </c>
      <c r="U11" s="34">
        <v>125.16469038208169</v>
      </c>
      <c r="V11" s="39">
        <v>94.524031578899994</v>
      </c>
      <c r="W11" s="34" t="s">
        <v>189</v>
      </c>
      <c r="X11" s="34">
        <v>143.54446709020502</v>
      </c>
      <c r="Y11" s="41">
        <v>906</v>
      </c>
      <c r="Z11" s="34" t="s">
        <v>189</v>
      </c>
      <c r="AA11" s="34">
        <v>124.62173314993123</v>
      </c>
      <c r="AB11" s="38">
        <v>3.0986830864197499</v>
      </c>
      <c r="AC11" s="34" t="s">
        <v>189</v>
      </c>
      <c r="AD11" s="34">
        <v>136.50586283787445</v>
      </c>
      <c r="AE11" s="38">
        <v>1.80617283950617</v>
      </c>
      <c r="AF11" s="34" t="s">
        <v>189</v>
      </c>
      <c r="AG11" s="34">
        <v>112.18464841653228</v>
      </c>
      <c r="AH11" s="38">
        <v>1.71560717703349</v>
      </c>
      <c r="AI11" s="34" t="s">
        <v>189</v>
      </c>
      <c r="AJ11" s="34">
        <v>123.42497676499929</v>
      </c>
      <c r="AK11" s="38">
        <v>35.242290748898697</v>
      </c>
      <c r="AL11" s="34" t="s">
        <v>189</v>
      </c>
      <c r="AM11" s="48">
        <v>143.93800678173216</v>
      </c>
      <c r="AN11" s="59">
        <v>1404.5389037467476</v>
      </c>
    </row>
    <row r="12" spans="1:40" ht="18" customHeight="1">
      <c r="A12" s="10">
        <f t="shared" si="0"/>
        <v>10</v>
      </c>
      <c r="B12" s="15">
        <v>357</v>
      </c>
      <c r="C12" s="15" t="s">
        <v>300</v>
      </c>
      <c r="D12" s="15" t="s">
        <v>301</v>
      </c>
      <c r="E12" s="21">
        <v>11453</v>
      </c>
      <c r="F12" s="25" t="s">
        <v>36</v>
      </c>
      <c r="G12" s="22">
        <v>0.44582515220699598</v>
      </c>
      <c r="H12" s="15" t="s">
        <v>187</v>
      </c>
      <c r="I12" s="21">
        <v>28</v>
      </c>
      <c r="J12" s="24">
        <v>6.6048989999999996</v>
      </c>
      <c r="K12" s="34" t="s">
        <v>189</v>
      </c>
      <c r="L12" s="34">
        <v>130.7900792079208</v>
      </c>
      <c r="M12" s="38">
        <v>1.7529251100000001</v>
      </c>
      <c r="N12" s="34" t="s">
        <v>189</v>
      </c>
      <c r="O12" s="34">
        <v>108.87733602484472</v>
      </c>
      <c r="P12" s="39">
        <v>26.539771614999999</v>
      </c>
      <c r="Q12" s="33" t="s">
        <v>188</v>
      </c>
      <c r="R12" s="34">
        <v>82.678416246105911</v>
      </c>
      <c r="S12" s="40">
        <v>619</v>
      </c>
      <c r="T12" s="33" t="s">
        <v>188</v>
      </c>
      <c r="U12" s="34">
        <v>81.554677206851125</v>
      </c>
      <c r="V12" s="39">
        <v>106.70273021</v>
      </c>
      <c r="W12" s="34" t="s">
        <v>189</v>
      </c>
      <c r="X12" s="34">
        <v>162.03907397114656</v>
      </c>
      <c r="Y12" s="41">
        <v>696</v>
      </c>
      <c r="Z12" s="33" t="s">
        <v>188</v>
      </c>
      <c r="AA12" s="34">
        <v>95.735900962861081</v>
      </c>
      <c r="AB12" s="38">
        <v>6.1322875486381303</v>
      </c>
      <c r="AC12" s="34" t="s">
        <v>189</v>
      </c>
      <c r="AD12" s="34">
        <v>270.14482593119516</v>
      </c>
      <c r="AE12" s="38">
        <v>1.784046692607</v>
      </c>
      <c r="AF12" s="34" t="s">
        <v>189</v>
      </c>
      <c r="AG12" s="34">
        <v>110.81035357807451</v>
      </c>
      <c r="AH12" s="38">
        <v>3.4372909487459098</v>
      </c>
      <c r="AI12" s="34" t="s">
        <v>189</v>
      </c>
      <c r="AJ12" s="34">
        <v>247.28711861481366</v>
      </c>
      <c r="AK12" s="38">
        <v>54.464285714285701</v>
      </c>
      <c r="AL12" s="33" t="s">
        <v>188</v>
      </c>
      <c r="AM12" s="48">
        <v>101.21296796113424</v>
      </c>
      <c r="AN12" s="59">
        <v>1391.1307497049474</v>
      </c>
    </row>
    <row r="13" spans="1:40" ht="14.25">
      <c r="A13" s="18"/>
      <c r="B13" s="75"/>
      <c r="C13" s="18"/>
      <c r="D13" s="60"/>
      <c r="E13" s="19"/>
      <c r="F13" s="18"/>
      <c r="G13" s="18"/>
      <c r="H13" s="75"/>
      <c r="I13" s="76"/>
      <c r="J13" s="67"/>
      <c r="K13" s="67"/>
      <c r="L13" s="68"/>
      <c r="M13" s="67"/>
      <c r="N13" s="67"/>
      <c r="O13" s="69"/>
      <c r="P13" s="70"/>
      <c r="Q13" s="67"/>
      <c r="R13" s="71"/>
      <c r="S13" s="70"/>
      <c r="T13" s="67"/>
      <c r="U13" s="69"/>
      <c r="V13" s="67"/>
      <c r="W13" s="67"/>
      <c r="X13" s="72"/>
      <c r="Y13" s="70"/>
      <c r="Z13" s="67"/>
      <c r="AA13" s="68"/>
      <c r="AB13" s="67"/>
      <c r="AC13" s="67"/>
      <c r="AD13" s="68"/>
      <c r="AE13" s="67"/>
      <c r="AF13" s="67"/>
      <c r="AG13" s="68"/>
      <c r="AH13" s="67"/>
      <c r="AI13" s="67"/>
      <c r="AJ13" s="68"/>
      <c r="AK13" s="70"/>
      <c r="AL13" s="73"/>
      <c r="AM13" s="74"/>
    </row>
    <row r="14" spans="1:40" ht="14.25">
      <c r="A14" s="18"/>
      <c r="B14" s="75"/>
      <c r="C14" s="18"/>
      <c r="D14" s="60"/>
      <c r="E14" s="19"/>
      <c r="F14" s="18"/>
      <c r="G14" s="18"/>
      <c r="H14" s="75"/>
      <c r="I14" s="76"/>
      <c r="J14" s="67"/>
      <c r="K14" s="67"/>
      <c r="L14" s="68"/>
      <c r="M14" s="67"/>
      <c r="N14" s="67"/>
      <c r="O14" s="69"/>
      <c r="P14" s="70"/>
      <c r="Q14" s="67"/>
      <c r="R14" s="71"/>
      <c r="S14" s="70"/>
      <c r="T14" s="67"/>
      <c r="U14" s="69"/>
      <c r="V14" s="67"/>
      <c r="W14" s="67"/>
      <c r="X14" s="72"/>
      <c r="Y14" s="70"/>
      <c r="Z14" s="67"/>
      <c r="AA14" s="68"/>
      <c r="AB14" s="67"/>
      <c r="AC14" s="67"/>
      <c r="AD14" s="68"/>
      <c r="AE14" s="67"/>
      <c r="AF14" s="67"/>
      <c r="AG14" s="68"/>
      <c r="AH14" s="67"/>
      <c r="AI14" s="67"/>
      <c r="AJ14" s="68"/>
      <c r="AK14" s="70"/>
      <c r="AL14" s="73"/>
      <c r="AM14" s="74"/>
    </row>
    <row r="15" spans="1:40" ht="14.25">
      <c r="A15" s="18"/>
      <c r="B15" s="75"/>
      <c r="C15" s="18"/>
      <c r="D15" s="60"/>
      <c r="E15" s="19"/>
      <c r="F15" s="18"/>
      <c r="G15" s="18"/>
      <c r="H15" s="75"/>
      <c r="I15" s="76"/>
      <c r="J15" s="67"/>
      <c r="K15" s="67"/>
      <c r="L15" s="68"/>
      <c r="M15" s="67"/>
      <c r="N15" s="67"/>
      <c r="O15" s="69"/>
      <c r="P15" s="70"/>
      <c r="Q15" s="67"/>
      <c r="R15" s="71"/>
      <c r="S15" s="70"/>
      <c r="T15" s="67"/>
      <c r="U15" s="69"/>
      <c r="V15" s="67"/>
      <c r="W15" s="67"/>
      <c r="X15" s="72"/>
      <c r="Y15" s="70"/>
      <c r="Z15" s="67"/>
      <c r="AA15" s="68"/>
      <c r="AB15" s="67"/>
      <c r="AC15" s="67"/>
      <c r="AD15" s="68"/>
      <c r="AE15" s="67"/>
      <c r="AF15" s="67"/>
      <c r="AG15" s="68"/>
      <c r="AH15" s="67"/>
      <c r="AI15" s="67"/>
      <c r="AJ15" s="68"/>
      <c r="AK15" s="70"/>
      <c r="AL15" s="73"/>
      <c r="AM15" s="74"/>
    </row>
    <row r="16" spans="1:40" ht="33.75" customHeight="1">
      <c r="A16" s="86" t="s">
        <v>670</v>
      </c>
      <c r="B16" s="86"/>
      <c r="C16" s="86"/>
      <c r="D16" s="86"/>
      <c r="E16" s="86"/>
      <c r="F16" s="86"/>
      <c r="G16" s="86"/>
      <c r="H16" s="86"/>
      <c r="I16" s="86"/>
      <c r="J16" s="86"/>
    </row>
    <row r="17" spans="1:40" s="85" customFormat="1" ht="40.5">
      <c r="A17" s="83" t="s">
        <v>689</v>
      </c>
      <c r="B17" s="78" t="s">
        <v>167</v>
      </c>
      <c r="C17" s="78" t="s">
        <v>171</v>
      </c>
      <c r="D17" s="78" t="s">
        <v>693</v>
      </c>
      <c r="E17" s="20" t="s">
        <v>168</v>
      </c>
      <c r="F17" s="78" t="s">
        <v>169</v>
      </c>
      <c r="G17" s="84" t="s">
        <v>170</v>
      </c>
      <c r="H17" s="78" t="s">
        <v>172</v>
      </c>
      <c r="I17" s="35" t="s">
        <v>173</v>
      </c>
      <c r="J17" s="35" t="s">
        <v>174</v>
      </c>
      <c r="K17" s="30" t="s">
        <v>175</v>
      </c>
      <c r="L17" s="30" t="s">
        <v>667</v>
      </c>
      <c r="M17" s="30" t="s">
        <v>176</v>
      </c>
      <c r="N17" s="30" t="s">
        <v>175</v>
      </c>
      <c r="O17" s="30" t="s">
        <v>667</v>
      </c>
      <c r="P17" s="30" t="s">
        <v>177</v>
      </c>
      <c r="Q17" s="30" t="s">
        <v>175</v>
      </c>
      <c r="R17" s="30" t="s">
        <v>667</v>
      </c>
      <c r="S17" s="30" t="s">
        <v>178</v>
      </c>
      <c r="T17" s="30" t="s">
        <v>175</v>
      </c>
      <c r="U17" s="30" t="s">
        <v>690</v>
      </c>
      <c r="V17" s="30" t="s">
        <v>179</v>
      </c>
      <c r="W17" s="30" t="s">
        <v>175</v>
      </c>
      <c r="X17" s="30" t="s">
        <v>691</v>
      </c>
      <c r="Y17" s="30" t="s">
        <v>180</v>
      </c>
      <c r="Z17" s="30" t="s">
        <v>175</v>
      </c>
      <c r="AA17" s="30" t="s">
        <v>691</v>
      </c>
      <c r="AB17" s="37" t="s">
        <v>181</v>
      </c>
      <c r="AC17" s="30" t="s">
        <v>175</v>
      </c>
      <c r="AD17" s="30" t="s">
        <v>691</v>
      </c>
      <c r="AE17" s="37" t="s">
        <v>182</v>
      </c>
      <c r="AF17" s="30" t="s">
        <v>175</v>
      </c>
      <c r="AG17" s="30" t="s">
        <v>691</v>
      </c>
      <c r="AH17" s="37" t="s">
        <v>183</v>
      </c>
      <c r="AI17" s="30" t="s">
        <v>175</v>
      </c>
      <c r="AJ17" s="30" t="s">
        <v>691</v>
      </c>
      <c r="AK17" s="30" t="s">
        <v>184</v>
      </c>
      <c r="AL17" s="30" t="s">
        <v>175</v>
      </c>
      <c r="AM17" s="30" t="s">
        <v>691</v>
      </c>
      <c r="AN17" s="83" t="s">
        <v>692</v>
      </c>
    </row>
    <row r="18" spans="1:40" ht="18" customHeight="1">
      <c r="A18" s="10">
        <v>1</v>
      </c>
      <c r="B18" s="15">
        <v>337</v>
      </c>
      <c r="C18" s="15" t="s">
        <v>248</v>
      </c>
      <c r="D18" s="15" t="s">
        <v>247</v>
      </c>
      <c r="E18" s="21">
        <v>4264</v>
      </c>
      <c r="F18" s="25">
        <v>39995</v>
      </c>
      <c r="G18" s="22">
        <v>9.2129484398782306</v>
      </c>
      <c r="H18" s="15" t="s">
        <v>249</v>
      </c>
      <c r="I18" s="21">
        <v>30</v>
      </c>
      <c r="J18" s="53">
        <v>16.433921999999999</v>
      </c>
      <c r="K18" s="34" t="s">
        <v>189</v>
      </c>
      <c r="L18" s="54">
        <v>195.17722090261282</v>
      </c>
      <c r="M18" s="38">
        <v>3.11780583</v>
      </c>
      <c r="N18" s="34" t="s">
        <v>189</v>
      </c>
      <c r="O18" s="34">
        <v>131.55298860759493</v>
      </c>
      <c r="P18" s="39">
        <v>18.971769672499999</v>
      </c>
      <c r="Q18" s="33" t="s">
        <v>188</v>
      </c>
      <c r="R18" s="34">
        <v>65.919978014245999</v>
      </c>
      <c r="S18" s="40">
        <v>1019</v>
      </c>
      <c r="T18" s="34" t="s">
        <v>189</v>
      </c>
      <c r="U18" s="34">
        <v>110.04319654427646</v>
      </c>
      <c r="V18" s="39">
        <v>161.274995093</v>
      </c>
      <c r="W18" s="34" t="s">
        <v>189</v>
      </c>
      <c r="X18" s="34">
        <v>177.22526933296703</v>
      </c>
      <c r="Y18" s="41">
        <v>1009</v>
      </c>
      <c r="Z18" s="34" t="s">
        <v>189</v>
      </c>
      <c r="AA18" s="34">
        <v>117.87383177570095</v>
      </c>
      <c r="AB18" s="38">
        <v>2.90973728606357</v>
      </c>
      <c r="AC18" s="34" t="s">
        <v>189</v>
      </c>
      <c r="AD18" s="34">
        <v>124.34774726767395</v>
      </c>
      <c r="AE18" s="38">
        <v>1.6662591687041599</v>
      </c>
      <c r="AF18" s="34" t="s">
        <v>189</v>
      </c>
      <c r="AG18" s="34">
        <v>104.14119804400998</v>
      </c>
      <c r="AH18" s="38">
        <v>1.7462693323551</v>
      </c>
      <c r="AI18" s="34" t="s">
        <v>189</v>
      </c>
      <c r="AJ18" s="34">
        <v>120.43236774862758</v>
      </c>
      <c r="AK18" s="38">
        <v>49.367088607594901</v>
      </c>
      <c r="AL18" s="34" t="s">
        <v>189</v>
      </c>
      <c r="AM18" s="50">
        <v>99.319167109464686</v>
      </c>
      <c r="AN18" s="32">
        <v>1246.0329653471742</v>
      </c>
    </row>
    <row r="19" spans="1:40" ht="18" customHeight="1">
      <c r="A19" s="10">
        <f>A18+1</f>
        <v>2</v>
      </c>
      <c r="B19" s="15">
        <v>578</v>
      </c>
      <c r="C19" s="15" t="s">
        <v>422</v>
      </c>
      <c r="D19" s="15" t="s">
        <v>421</v>
      </c>
      <c r="E19" s="21">
        <v>9331</v>
      </c>
      <c r="F19" s="25">
        <v>42175</v>
      </c>
      <c r="G19" s="22">
        <v>3.2403457001521998</v>
      </c>
      <c r="H19" s="15" t="s">
        <v>234</v>
      </c>
      <c r="I19" s="21">
        <v>27</v>
      </c>
      <c r="J19" s="53">
        <v>12.743008</v>
      </c>
      <c r="K19" s="34" t="s">
        <v>189</v>
      </c>
      <c r="L19" s="54">
        <v>216.71782312925168</v>
      </c>
      <c r="M19" s="38">
        <v>3.4350387699999998</v>
      </c>
      <c r="N19" s="34" t="s">
        <v>189</v>
      </c>
      <c r="O19" s="34">
        <v>185.67777135135134</v>
      </c>
      <c r="P19" s="39">
        <v>26.9562631523</v>
      </c>
      <c r="Q19" s="33" t="s">
        <v>188</v>
      </c>
      <c r="R19" s="34">
        <v>85.629806709974588</v>
      </c>
      <c r="S19" s="40">
        <v>1265</v>
      </c>
      <c r="T19" s="34" t="s">
        <v>189</v>
      </c>
      <c r="U19" s="34">
        <v>138.40262582056891</v>
      </c>
      <c r="V19" s="39">
        <v>100.73524110699999</v>
      </c>
      <c r="W19" s="34" t="s">
        <v>189</v>
      </c>
      <c r="X19" s="34">
        <v>153.32608996499238</v>
      </c>
      <c r="Y19" s="41">
        <v>1026</v>
      </c>
      <c r="Z19" s="34" t="s">
        <v>189</v>
      </c>
      <c r="AA19" s="34">
        <v>122.14285714285715</v>
      </c>
      <c r="AB19" s="38">
        <v>5.8625472846441902</v>
      </c>
      <c r="AC19" s="34" t="s">
        <v>189</v>
      </c>
      <c r="AD19" s="34">
        <v>267.69622304311372</v>
      </c>
      <c r="AE19" s="38">
        <v>1.6882022471910101</v>
      </c>
      <c r="AF19" s="34" t="s">
        <v>189</v>
      </c>
      <c r="AG19" s="34">
        <v>106.84824349310189</v>
      </c>
      <c r="AH19" s="38">
        <v>3.4726569606211899</v>
      </c>
      <c r="AI19" s="34" t="s">
        <v>189</v>
      </c>
      <c r="AJ19" s="34">
        <v>251.64180874066597</v>
      </c>
      <c r="AK19" s="38">
        <v>42.285714285714299</v>
      </c>
      <c r="AL19" s="34" t="s">
        <v>189</v>
      </c>
      <c r="AM19" s="48">
        <v>117.64020732630595</v>
      </c>
      <c r="AN19" s="32">
        <v>1645.7234567221835</v>
      </c>
    </row>
    <row r="20" spans="1:40" ht="18" customHeight="1">
      <c r="A20" s="10">
        <f t="shared" ref="A20:A27" si="1">A19+1</f>
        <v>3</v>
      </c>
      <c r="B20" s="15">
        <v>707</v>
      </c>
      <c r="C20" s="15" t="s">
        <v>476</v>
      </c>
      <c r="D20" s="15" t="s">
        <v>475</v>
      </c>
      <c r="E20" s="21">
        <v>10951</v>
      </c>
      <c r="F20" s="25" t="s">
        <v>102</v>
      </c>
      <c r="G20" s="22">
        <v>1.48418131659056</v>
      </c>
      <c r="H20" s="15" t="s">
        <v>234</v>
      </c>
      <c r="I20" s="21">
        <v>25</v>
      </c>
      <c r="J20" s="53">
        <v>11.913935</v>
      </c>
      <c r="K20" s="34" t="s">
        <v>189</v>
      </c>
      <c r="L20" s="54">
        <v>202.61794217687074</v>
      </c>
      <c r="M20" s="38">
        <v>3.6868930500000001</v>
      </c>
      <c r="N20" s="34" t="s">
        <v>189</v>
      </c>
      <c r="O20" s="34">
        <v>199.29151621621622</v>
      </c>
      <c r="P20" s="39">
        <v>30.946056445699998</v>
      </c>
      <c r="Q20" s="33" t="s">
        <v>188</v>
      </c>
      <c r="R20" s="34">
        <v>98.303864185832268</v>
      </c>
      <c r="S20" s="40">
        <v>993</v>
      </c>
      <c r="T20" s="34" t="s">
        <v>189</v>
      </c>
      <c r="U20" s="34">
        <v>108.64332603938732</v>
      </c>
      <c r="V20" s="39">
        <v>119.979204431</v>
      </c>
      <c r="W20" s="34" t="s">
        <v>189</v>
      </c>
      <c r="X20" s="34">
        <v>182.61674951445966</v>
      </c>
      <c r="Y20" s="41">
        <v>1089</v>
      </c>
      <c r="Z20" s="34" t="s">
        <v>189</v>
      </c>
      <c r="AA20" s="34">
        <v>129.64285714285714</v>
      </c>
      <c r="AB20" s="38">
        <v>3.5165536249999998</v>
      </c>
      <c r="AC20" s="34" t="s">
        <v>189</v>
      </c>
      <c r="AD20" s="34">
        <v>160.57322488584472</v>
      </c>
      <c r="AE20" s="38">
        <v>1.6</v>
      </c>
      <c r="AF20" s="34" t="s">
        <v>189</v>
      </c>
      <c r="AG20" s="34">
        <v>101.26582278481013</v>
      </c>
      <c r="AH20" s="38">
        <v>2.1978460156250001</v>
      </c>
      <c r="AI20" s="34" t="s">
        <v>189</v>
      </c>
      <c r="AJ20" s="34">
        <v>159.26420403079712</v>
      </c>
      <c r="AK20" s="38">
        <v>43.801652892561997</v>
      </c>
      <c r="AL20" s="34" t="s">
        <v>189</v>
      </c>
      <c r="AM20" s="48">
        <v>114.55023870248266</v>
      </c>
      <c r="AN20" s="32">
        <v>1456.7697456795579</v>
      </c>
    </row>
    <row r="21" spans="1:40" ht="18" customHeight="1">
      <c r="A21" s="10">
        <f t="shared" si="1"/>
        <v>4</v>
      </c>
      <c r="B21" s="15">
        <v>357</v>
      </c>
      <c r="C21" s="15" t="s">
        <v>300</v>
      </c>
      <c r="D21" s="15" t="s">
        <v>299</v>
      </c>
      <c r="E21" s="21">
        <v>6814</v>
      </c>
      <c r="F21" s="25" t="s">
        <v>35</v>
      </c>
      <c r="G21" s="22">
        <v>6.8074689878234302</v>
      </c>
      <c r="H21" s="15" t="s">
        <v>187</v>
      </c>
      <c r="I21" s="21">
        <v>28</v>
      </c>
      <c r="J21" s="53">
        <v>10.906950999999999</v>
      </c>
      <c r="K21" s="34" t="s">
        <v>189</v>
      </c>
      <c r="L21" s="54">
        <v>215.97922772277229</v>
      </c>
      <c r="M21" s="38">
        <v>2.9110197800000002</v>
      </c>
      <c r="N21" s="34" t="s">
        <v>189</v>
      </c>
      <c r="O21" s="34">
        <v>180.80868198757764</v>
      </c>
      <c r="P21" s="39">
        <v>26.689583367499999</v>
      </c>
      <c r="Q21" s="33" t="s">
        <v>188</v>
      </c>
      <c r="R21" s="34">
        <v>83.145119524922123</v>
      </c>
      <c r="S21" s="40">
        <v>840</v>
      </c>
      <c r="T21" s="34" t="s">
        <v>189</v>
      </c>
      <c r="U21" s="34">
        <v>110.67193675889328</v>
      </c>
      <c r="V21" s="39">
        <v>129.844654762</v>
      </c>
      <c r="W21" s="34" t="s">
        <v>189</v>
      </c>
      <c r="X21" s="34">
        <v>197.18246736826123</v>
      </c>
      <c r="Y21" s="41">
        <v>941</v>
      </c>
      <c r="Z21" s="34" t="s">
        <v>189</v>
      </c>
      <c r="AA21" s="34">
        <v>129.43603851444291</v>
      </c>
      <c r="AB21" s="38">
        <v>8.50453094890511</v>
      </c>
      <c r="AC21" s="34" t="s">
        <v>189</v>
      </c>
      <c r="AD21" s="34">
        <v>374.64894048040134</v>
      </c>
      <c r="AE21" s="38">
        <v>1.73576642335766</v>
      </c>
      <c r="AF21" s="34" t="s">
        <v>189</v>
      </c>
      <c r="AG21" s="34">
        <v>107.81157909053789</v>
      </c>
      <c r="AH21" s="38">
        <v>4.89958259041211</v>
      </c>
      <c r="AI21" s="34" t="s">
        <v>189</v>
      </c>
      <c r="AJ21" s="34">
        <v>352.48795614475614</v>
      </c>
      <c r="AK21" s="38">
        <v>51.010101010101003</v>
      </c>
      <c r="AL21" s="33" t="s">
        <v>188</v>
      </c>
      <c r="AM21" s="48">
        <v>108.89064011980216</v>
      </c>
      <c r="AN21" s="32">
        <v>1861.0625877123668</v>
      </c>
    </row>
    <row r="22" spans="1:40" ht="18" customHeight="1">
      <c r="A22" s="10">
        <f t="shared" si="1"/>
        <v>5</v>
      </c>
      <c r="B22" s="15">
        <v>377</v>
      </c>
      <c r="C22" s="15" t="s">
        <v>329</v>
      </c>
      <c r="D22" s="15" t="s">
        <v>328</v>
      </c>
      <c r="E22" s="21">
        <v>8940</v>
      </c>
      <c r="F22" s="25" t="s">
        <v>0</v>
      </c>
      <c r="G22" s="22">
        <v>4.2102087138508297</v>
      </c>
      <c r="H22" s="15" t="s">
        <v>187</v>
      </c>
      <c r="I22" s="21">
        <v>29</v>
      </c>
      <c r="J22" s="53">
        <v>10.465681</v>
      </c>
      <c r="K22" s="34" t="s">
        <v>189</v>
      </c>
      <c r="L22" s="54">
        <v>207.24120792079211</v>
      </c>
      <c r="M22" s="38">
        <v>3.3029504300000001</v>
      </c>
      <c r="N22" s="34" t="s">
        <v>189</v>
      </c>
      <c r="O22" s="34">
        <v>205.152200621118</v>
      </c>
      <c r="P22" s="39">
        <v>31.559823292899999</v>
      </c>
      <c r="Q22" s="33" t="s">
        <v>188</v>
      </c>
      <c r="R22" s="34">
        <v>98.317206519937685</v>
      </c>
      <c r="S22" s="40">
        <v>1756</v>
      </c>
      <c r="T22" s="34" t="s">
        <v>189</v>
      </c>
      <c r="U22" s="34">
        <v>231.35704874835307</v>
      </c>
      <c r="V22" s="39">
        <v>59.599550113900001</v>
      </c>
      <c r="W22" s="33" t="s">
        <v>188</v>
      </c>
      <c r="X22" s="34">
        <v>90.508048768261204</v>
      </c>
      <c r="Y22" s="41">
        <v>1169</v>
      </c>
      <c r="Z22" s="34" t="s">
        <v>189</v>
      </c>
      <c r="AA22" s="34">
        <v>160.79779917469051</v>
      </c>
      <c r="AB22" s="38">
        <v>1.99043668918919</v>
      </c>
      <c r="AC22" s="33" t="s">
        <v>188</v>
      </c>
      <c r="AD22" s="34">
        <v>87.684435647100884</v>
      </c>
      <c r="AE22" s="38">
        <v>1.51554054054054</v>
      </c>
      <c r="AF22" s="33" t="s">
        <v>188</v>
      </c>
      <c r="AG22" s="34">
        <v>94.132952828604971</v>
      </c>
      <c r="AH22" s="38">
        <v>1.31335100312082</v>
      </c>
      <c r="AI22" s="33" t="s">
        <v>188</v>
      </c>
      <c r="AJ22" s="34">
        <v>94.485683677756839</v>
      </c>
      <c r="AK22" s="38">
        <v>51.780821917808197</v>
      </c>
      <c r="AL22" s="33" t="s">
        <v>188</v>
      </c>
      <c r="AM22" s="48">
        <v>107.17754630404934</v>
      </c>
      <c r="AN22" s="32">
        <v>1376.8541302106648</v>
      </c>
    </row>
    <row r="23" spans="1:40" ht="18" customHeight="1">
      <c r="A23" s="10">
        <f t="shared" si="1"/>
        <v>6</v>
      </c>
      <c r="B23" s="15">
        <v>373</v>
      </c>
      <c r="C23" s="15" t="s">
        <v>324</v>
      </c>
      <c r="D23" s="15" t="s">
        <v>323</v>
      </c>
      <c r="E23" s="21">
        <v>8075</v>
      </c>
      <c r="F23" s="25" t="s">
        <v>51</v>
      </c>
      <c r="G23" s="22">
        <v>5.5033593987823402</v>
      </c>
      <c r="H23" s="15" t="s">
        <v>187</v>
      </c>
      <c r="I23" s="21">
        <v>28</v>
      </c>
      <c r="J23" s="53">
        <v>10.414427</v>
      </c>
      <c r="K23" s="34" t="s">
        <v>189</v>
      </c>
      <c r="L23" s="54">
        <v>206.22627722772279</v>
      </c>
      <c r="M23" s="38">
        <v>3.1845238600000001</v>
      </c>
      <c r="N23" s="34" t="s">
        <v>189</v>
      </c>
      <c r="O23" s="34">
        <v>197.79651304347826</v>
      </c>
      <c r="P23" s="39">
        <v>30.5780035714</v>
      </c>
      <c r="Q23" s="33" t="s">
        <v>188</v>
      </c>
      <c r="R23" s="34">
        <v>95.258578104049846</v>
      </c>
      <c r="S23" s="40">
        <v>1137</v>
      </c>
      <c r="T23" s="34" t="s">
        <v>189</v>
      </c>
      <c r="U23" s="34">
        <v>149.80237154150197</v>
      </c>
      <c r="V23" s="39">
        <v>91.595664028100003</v>
      </c>
      <c r="W23" s="34" t="s">
        <v>189</v>
      </c>
      <c r="X23" s="34">
        <v>139.09743967820808</v>
      </c>
      <c r="Y23" s="41">
        <v>1007</v>
      </c>
      <c r="Z23" s="34" t="s">
        <v>189</v>
      </c>
      <c r="AA23" s="34">
        <v>138.51444291609354</v>
      </c>
      <c r="AB23" s="38">
        <v>2.18340021119324</v>
      </c>
      <c r="AC23" s="33" t="s">
        <v>188</v>
      </c>
      <c r="AD23" s="34">
        <v>96.185031330098681</v>
      </c>
      <c r="AE23" s="38">
        <v>1.69799366420275</v>
      </c>
      <c r="AF23" s="34" t="s">
        <v>189</v>
      </c>
      <c r="AG23" s="34">
        <v>105.46544498153727</v>
      </c>
      <c r="AH23" s="38">
        <v>1.28587064676617</v>
      </c>
      <c r="AI23" s="33" t="s">
        <v>188</v>
      </c>
      <c r="AJ23" s="34">
        <v>92.508679623465468</v>
      </c>
      <c r="AK23" s="38">
        <v>42.448979591836697</v>
      </c>
      <c r="AL23" s="34" t="s">
        <v>189</v>
      </c>
      <c r="AM23" s="48">
        <v>127.91958303659325</v>
      </c>
      <c r="AN23" s="32">
        <v>1348.7743614827491</v>
      </c>
    </row>
    <row r="24" spans="1:40" ht="18" customHeight="1">
      <c r="A24" s="10">
        <f t="shared" si="1"/>
        <v>7</v>
      </c>
      <c r="B24" s="15">
        <v>399</v>
      </c>
      <c r="C24" s="15" t="s">
        <v>352</v>
      </c>
      <c r="D24" s="15" t="s">
        <v>351</v>
      </c>
      <c r="E24" s="21">
        <v>11106</v>
      </c>
      <c r="F24" s="25">
        <v>43282</v>
      </c>
      <c r="G24" s="22">
        <v>0.20746898782343401</v>
      </c>
      <c r="H24" s="15" t="s">
        <v>187</v>
      </c>
      <c r="I24" s="21">
        <v>29</v>
      </c>
      <c r="J24" s="53">
        <v>10.319437000000001</v>
      </c>
      <c r="K24" s="34" t="s">
        <v>189</v>
      </c>
      <c r="L24" s="54">
        <v>204.3452871287129</v>
      </c>
      <c r="M24" s="38">
        <v>2.7880581499999999</v>
      </c>
      <c r="N24" s="34" t="s">
        <v>189</v>
      </c>
      <c r="O24" s="34">
        <v>173.17131366459625</v>
      </c>
      <c r="P24" s="39">
        <v>27.017541266999999</v>
      </c>
      <c r="Q24" s="33" t="s">
        <v>188</v>
      </c>
      <c r="R24" s="34">
        <v>84.166795224299065</v>
      </c>
      <c r="S24" s="40">
        <v>1100</v>
      </c>
      <c r="T24" s="34" t="s">
        <v>189</v>
      </c>
      <c r="U24" s="34">
        <v>144.92753623188406</v>
      </c>
      <c r="V24" s="39">
        <v>93.813063636400003</v>
      </c>
      <c r="W24" s="34" t="s">
        <v>189</v>
      </c>
      <c r="X24" s="34">
        <v>142.46478912133637</v>
      </c>
      <c r="Y24" s="41">
        <v>1038</v>
      </c>
      <c r="Z24" s="34" t="s">
        <v>189</v>
      </c>
      <c r="AA24" s="34">
        <v>142.77854195323246</v>
      </c>
      <c r="AB24" s="38">
        <v>2.78829462025316</v>
      </c>
      <c r="AC24" s="34" t="s">
        <v>189</v>
      </c>
      <c r="AD24" s="34">
        <v>122.83236212568987</v>
      </c>
      <c r="AE24" s="38">
        <v>1.8533755274261601</v>
      </c>
      <c r="AF24" s="34" t="s">
        <v>189</v>
      </c>
      <c r="AG24" s="34">
        <v>115.11649238671802</v>
      </c>
      <c r="AH24" s="38">
        <v>1.5044412635173601</v>
      </c>
      <c r="AI24" s="34" t="s">
        <v>189</v>
      </c>
      <c r="AJ24" s="34">
        <v>108.23318442570937</v>
      </c>
      <c r="AK24" s="38">
        <v>39.920948616600803</v>
      </c>
      <c r="AL24" s="34" t="s">
        <v>189</v>
      </c>
      <c r="AM24" s="48">
        <v>133.53867833607291</v>
      </c>
      <c r="AN24" s="32">
        <v>1371.5749805982514</v>
      </c>
    </row>
    <row r="25" spans="1:40" ht="18" customHeight="1">
      <c r="A25" s="10">
        <f t="shared" si="1"/>
        <v>8</v>
      </c>
      <c r="B25" s="15">
        <v>311</v>
      </c>
      <c r="C25" s="15" t="s">
        <v>240</v>
      </c>
      <c r="D25" s="15" t="s">
        <v>239</v>
      </c>
      <c r="E25" s="21">
        <v>4093</v>
      </c>
      <c r="F25" s="25">
        <v>40110</v>
      </c>
      <c r="G25" s="22">
        <v>8.8978799467275405</v>
      </c>
      <c r="H25" s="15" t="s">
        <v>241</v>
      </c>
      <c r="I25" s="21">
        <v>27</v>
      </c>
      <c r="J25" s="53">
        <v>9.1293279999999992</v>
      </c>
      <c r="K25" s="34" t="s">
        <v>189</v>
      </c>
      <c r="L25" s="54">
        <v>248.75553133514984</v>
      </c>
      <c r="M25" s="38">
        <v>2.20578728</v>
      </c>
      <c r="N25" s="34" t="s">
        <v>189</v>
      </c>
      <c r="O25" s="34">
        <v>191.80758956521743</v>
      </c>
      <c r="P25" s="39">
        <v>24.161551430700001</v>
      </c>
      <c r="Q25" s="33" t="s">
        <v>188</v>
      </c>
      <c r="R25" s="34">
        <v>76.0993745848819</v>
      </c>
      <c r="S25" s="40">
        <v>433</v>
      </c>
      <c r="T25" s="33" t="s">
        <v>188</v>
      </c>
      <c r="U25" s="34">
        <v>66.9242658423493</v>
      </c>
      <c r="V25" s="39">
        <v>210.838983834</v>
      </c>
      <c r="W25" s="34" t="s">
        <v>189</v>
      </c>
      <c r="X25" s="34">
        <v>407.10365675613059</v>
      </c>
      <c r="Y25" s="41">
        <v>597</v>
      </c>
      <c r="Z25" s="33" t="s">
        <v>188</v>
      </c>
      <c r="AA25" s="34">
        <v>92.701863354037258</v>
      </c>
      <c r="AB25" s="38">
        <v>7.5631347150259103</v>
      </c>
      <c r="AC25" s="34" t="s">
        <v>189</v>
      </c>
      <c r="AD25" s="34">
        <v>350.14512569564397</v>
      </c>
      <c r="AE25" s="38">
        <v>1.99481865284974</v>
      </c>
      <c r="AF25" s="34" t="s">
        <v>189</v>
      </c>
      <c r="AG25" s="34">
        <v>123.90177968010806</v>
      </c>
      <c r="AH25" s="38">
        <v>3.7913896103896101</v>
      </c>
      <c r="AI25" s="34" t="s">
        <v>189</v>
      </c>
      <c r="AJ25" s="34">
        <v>287.22648563557647</v>
      </c>
      <c r="AK25" s="38">
        <v>35.384615384615401</v>
      </c>
      <c r="AL25" s="34" t="s">
        <v>189</v>
      </c>
      <c r="AM25" s="48">
        <v>138.89807526952836</v>
      </c>
      <c r="AN25" s="32">
        <v>1983.5637477186233</v>
      </c>
    </row>
    <row r="26" spans="1:40" ht="18" customHeight="1">
      <c r="A26" s="10">
        <f t="shared" si="1"/>
        <v>9</v>
      </c>
      <c r="B26" s="15">
        <v>311</v>
      </c>
      <c r="C26" s="15" t="s">
        <v>240</v>
      </c>
      <c r="D26" s="15" t="s">
        <v>242</v>
      </c>
      <c r="E26" s="21">
        <v>4302</v>
      </c>
      <c r="F26" s="25">
        <v>40329</v>
      </c>
      <c r="G26" s="22">
        <v>8.2978799467275408</v>
      </c>
      <c r="H26" s="15" t="s">
        <v>241</v>
      </c>
      <c r="I26" s="21">
        <v>27</v>
      </c>
      <c r="J26" s="53">
        <v>8.9852080000000001</v>
      </c>
      <c r="K26" s="34" t="s">
        <v>189</v>
      </c>
      <c r="L26" s="54">
        <v>244.82855585831064</v>
      </c>
      <c r="M26" s="38">
        <v>2.1551815300000001</v>
      </c>
      <c r="N26" s="34" t="s">
        <v>189</v>
      </c>
      <c r="O26" s="34">
        <v>187.4070895652174</v>
      </c>
      <c r="P26" s="39">
        <v>23.985883576700001</v>
      </c>
      <c r="Q26" s="33" t="s">
        <v>188</v>
      </c>
      <c r="R26" s="34">
        <v>75.546090005354344</v>
      </c>
      <c r="S26" s="40">
        <v>548</v>
      </c>
      <c r="T26" s="33" t="s">
        <v>188</v>
      </c>
      <c r="U26" s="34">
        <v>84.69860896445131</v>
      </c>
      <c r="V26" s="39">
        <v>163.963649635</v>
      </c>
      <c r="W26" s="34" t="s">
        <v>189</v>
      </c>
      <c r="X26" s="34">
        <v>316.59326054257576</v>
      </c>
      <c r="Y26" s="41">
        <v>646</v>
      </c>
      <c r="Z26" s="34" t="s">
        <v>189</v>
      </c>
      <c r="AA26" s="34">
        <v>100.31055900621118</v>
      </c>
      <c r="AB26" s="38">
        <v>5.85433547094188</v>
      </c>
      <c r="AC26" s="34" t="s">
        <v>189</v>
      </c>
      <c r="AD26" s="34">
        <v>271.03404958064255</v>
      </c>
      <c r="AE26" s="38">
        <v>2.00200400801603</v>
      </c>
      <c r="AF26" s="34" t="s">
        <v>189</v>
      </c>
      <c r="AG26" s="34">
        <v>124.34807503205154</v>
      </c>
      <c r="AH26" s="38">
        <v>2.9242376376376402</v>
      </c>
      <c r="AI26" s="34" t="s">
        <v>189</v>
      </c>
      <c r="AJ26" s="34">
        <v>221.53315436648788</v>
      </c>
      <c r="AK26" s="38">
        <v>35.779816513761503</v>
      </c>
      <c r="AL26" s="34" t="s">
        <v>189</v>
      </c>
      <c r="AM26" s="48">
        <v>138.04854575717647</v>
      </c>
      <c r="AN26" s="32">
        <v>1764.3479886784792</v>
      </c>
    </row>
    <row r="27" spans="1:40" ht="18" customHeight="1">
      <c r="A27" s="10">
        <f t="shared" si="1"/>
        <v>10</v>
      </c>
      <c r="B27" s="15">
        <v>754</v>
      </c>
      <c r="C27" s="15" t="s">
        <v>604</v>
      </c>
      <c r="D27" s="15" t="s">
        <v>603</v>
      </c>
      <c r="E27" s="21">
        <v>4540</v>
      </c>
      <c r="F27" s="25">
        <v>40365</v>
      </c>
      <c r="G27" s="22">
        <v>8.1992498097412394</v>
      </c>
      <c r="H27" s="15" t="s">
        <v>200</v>
      </c>
      <c r="I27" s="21">
        <v>29</v>
      </c>
      <c r="J27" s="53">
        <v>7.4960930000000001</v>
      </c>
      <c r="K27" s="34" t="s">
        <v>189</v>
      </c>
      <c r="L27" s="54">
        <v>192.20751282051282</v>
      </c>
      <c r="M27" s="38">
        <v>2.0010333</v>
      </c>
      <c r="N27" s="34" t="s">
        <v>189</v>
      </c>
      <c r="O27" s="34">
        <v>166.75277500000001</v>
      </c>
      <c r="P27" s="39">
        <v>26.6943499767</v>
      </c>
      <c r="Q27" s="33" t="s">
        <v>188</v>
      </c>
      <c r="R27" s="34">
        <v>88.071098570438807</v>
      </c>
      <c r="S27" s="40">
        <v>858</v>
      </c>
      <c r="T27" s="34" t="s">
        <v>189</v>
      </c>
      <c r="U27" s="34">
        <v>136.62420382165607</v>
      </c>
      <c r="V27" s="39">
        <v>87.367051282099993</v>
      </c>
      <c r="W27" s="34" t="s">
        <v>189</v>
      </c>
      <c r="X27" s="34">
        <v>143.15427049336392</v>
      </c>
      <c r="Y27" s="41">
        <v>828</v>
      </c>
      <c r="Z27" s="34" t="s">
        <v>189</v>
      </c>
      <c r="AA27" s="34">
        <v>131.22028526148969</v>
      </c>
      <c r="AB27" s="38">
        <v>3.4773249653259399</v>
      </c>
      <c r="AC27" s="34" t="s">
        <v>189</v>
      </c>
      <c r="AD27" s="34">
        <v>167.17908487143941</v>
      </c>
      <c r="AE27" s="38">
        <v>1.57697642163662</v>
      </c>
      <c r="AF27" s="33" t="s">
        <v>188</v>
      </c>
      <c r="AG27" s="34">
        <v>97.344223557816051</v>
      </c>
      <c r="AH27" s="38">
        <v>2.2050583113456499</v>
      </c>
      <c r="AI27" s="34" t="s">
        <v>189</v>
      </c>
      <c r="AJ27" s="34">
        <v>172.27018057387889</v>
      </c>
      <c r="AK27" s="38">
        <v>47.766323024054998</v>
      </c>
      <c r="AL27" s="33" t="s">
        <v>188</v>
      </c>
      <c r="AM27" s="48">
        <v>121.02334795167981</v>
      </c>
      <c r="AN27" s="32">
        <v>1415.8469829222756</v>
      </c>
    </row>
    <row r="31" spans="1:40" ht="33.75" customHeight="1">
      <c r="A31" s="86" t="s">
        <v>671</v>
      </c>
      <c r="B31" s="86"/>
      <c r="C31" s="86"/>
      <c r="D31" s="86"/>
      <c r="E31" s="86"/>
      <c r="F31" s="86"/>
      <c r="G31" s="86"/>
      <c r="H31" s="86"/>
      <c r="I31" s="86"/>
      <c r="J31" s="86"/>
    </row>
    <row r="32" spans="1:40" s="85" customFormat="1" ht="40.5">
      <c r="A32" s="83" t="s">
        <v>689</v>
      </c>
      <c r="B32" s="78" t="s">
        <v>167</v>
      </c>
      <c r="C32" s="78" t="s">
        <v>171</v>
      </c>
      <c r="D32" s="78" t="s">
        <v>693</v>
      </c>
      <c r="E32" s="20" t="s">
        <v>168</v>
      </c>
      <c r="F32" s="78" t="s">
        <v>169</v>
      </c>
      <c r="G32" s="84" t="s">
        <v>170</v>
      </c>
      <c r="H32" s="78" t="s">
        <v>172</v>
      </c>
      <c r="I32" s="35" t="s">
        <v>173</v>
      </c>
      <c r="J32" s="35" t="s">
        <v>174</v>
      </c>
      <c r="K32" s="30" t="s">
        <v>175</v>
      </c>
      <c r="L32" s="30" t="s">
        <v>667</v>
      </c>
      <c r="M32" s="30" t="s">
        <v>176</v>
      </c>
      <c r="N32" s="30" t="s">
        <v>175</v>
      </c>
      <c r="O32" s="30" t="s">
        <v>667</v>
      </c>
      <c r="P32" s="30" t="s">
        <v>177</v>
      </c>
      <c r="Q32" s="30" t="s">
        <v>175</v>
      </c>
      <c r="R32" s="30" t="s">
        <v>667</v>
      </c>
      <c r="S32" s="30" t="s">
        <v>178</v>
      </c>
      <c r="T32" s="30" t="s">
        <v>175</v>
      </c>
      <c r="U32" s="30" t="s">
        <v>690</v>
      </c>
      <c r="V32" s="30" t="s">
        <v>179</v>
      </c>
      <c r="W32" s="30" t="s">
        <v>175</v>
      </c>
      <c r="X32" s="30" t="s">
        <v>691</v>
      </c>
      <c r="Y32" s="30" t="s">
        <v>180</v>
      </c>
      <c r="Z32" s="30" t="s">
        <v>175</v>
      </c>
      <c r="AA32" s="30" t="s">
        <v>691</v>
      </c>
      <c r="AB32" s="37" t="s">
        <v>181</v>
      </c>
      <c r="AC32" s="30" t="s">
        <v>175</v>
      </c>
      <c r="AD32" s="30" t="s">
        <v>691</v>
      </c>
      <c r="AE32" s="37" t="s">
        <v>182</v>
      </c>
      <c r="AF32" s="30" t="s">
        <v>175</v>
      </c>
      <c r="AG32" s="30" t="s">
        <v>691</v>
      </c>
      <c r="AH32" s="37" t="s">
        <v>183</v>
      </c>
      <c r="AI32" s="30" t="s">
        <v>175</v>
      </c>
      <c r="AJ32" s="30" t="s">
        <v>691</v>
      </c>
      <c r="AK32" s="30" t="s">
        <v>184</v>
      </c>
      <c r="AL32" s="30" t="s">
        <v>175</v>
      </c>
      <c r="AM32" s="30" t="s">
        <v>691</v>
      </c>
      <c r="AN32" s="83" t="s">
        <v>692</v>
      </c>
    </row>
    <row r="33" spans="1:40" ht="18.75" customHeight="1">
      <c r="A33" s="10">
        <v>1</v>
      </c>
      <c r="B33" s="15">
        <v>377</v>
      </c>
      <c r="C33" s="15" t="s">
        <v>329</v>
      </c>
      <c r="D33" s="15" t="s">
        <v>328</v>
      </c>
      <c r="E33" s="21">
        <v>8940</v>
      </c>
      <c r="F33" s="25" t="s">
        <v>0</v>
      </c>
      <c r="G33" s="22">
        <v>4.2102087138508297</v>
      </c>
      <c r="H33" s="15" t="s">
        <v>187</v>
      </c>
      <c r="I33" s="21">
        <v>29</v>
      </c>
      <c r="J33" s="24">
        <v>10.465681</v>
      </c>
      <c r="K33" s="34" t="s">
        <v>189</v>
      </c>
      <c r="L33" s="34">
        <v>207.24120792079211</v>
      </c>
      <c r="M33" s="55">
        <v>3.3029504300000001</v>
      </c>
      <c r="N33" s="34" t="s">
        <v>189</v>
      </c>
      <c r="O33" s="54">
        <v>205.152200621118</v>
      </c>
      <c r="P33" s="39">
        <v>31.559823292899999</v>
      </c>
      <c r="Q33" s="33" t="s">
        <v>188</v>
      </c>
      <c r="R33" s="34">
        <v>98.317206519937685</v>
      </c>
      <c r="S33" s="40">
        <v>1756</v>
      </c>
      <c r="T33" s="34" t="s">
        <v>189</v>
      </c>
      <c r="U33" s="34">
        <v>231.35704874835307</v>
      </c>
      <c r="V33" s="39">
        <v>59.599550113900001</v>
      </c>
      <c r="W33" s="33" t="s">
        <v>188</v>
      </c>
      <c r="X33" s="34">
        <v>90.508048768261204</v>
      </c>
      <c r="Y33" s="41">
        <v>1169</v>
      </c>
      <c r="Z33" s="34" t="s">
        <v>189</v>
      </c>
      <c r="AA33" s="34">
        <v>160.79779917469051</v>
      </c>
      <c r="AB33" s="38">
        <v>1.99043668918919</v>
      </c>
      <c r="AC33" s="33" t="s">
        <v>188</v>
      </c>
      <c r="AD33" s="34">
        <v>87.684435647100884</v>
      </c>
      <c r="AE33" s="38">
        <v>1.51554054054054</v>
      </c>
      <c r="AF33" s="33" t="s">
        <v>188</v>
      </c>
      <c r="AG33" s="34">
        <v>94.132952828604971</v>
      </c>
      <c r="AH33" s="38">
        <v>1.31335100312082</v>
      </c>
      <c r="AI33" s="33" t="s">
        <v>188</v>
      </c>
      <c r="AJ33" s="34">
        <v>94.485683677756839</v>
      </c>
      <c r="AK33" s="38">
        <v>51.780821917808197</v>
      </c>
      <c r="AL33" s="33" t="s">
        <v>188</v>
      </c>
      <c r="AM33" s="48">
        <v>107.17754630404934</v>
      </c>
      <c r="AN33" s="32">
        <v>1376.8541302106648</v>
      </c>
    </row>
    <row r="34" spans="1:40" ht="18.75" customHeight="1">
      <c r="A34" s="10">
        <f>A33+1</f>
        <v>2</v>
      </c>
      <c r="B34" s="15">
        <v>391</v>
      </c>
      <c r="C34" s="15" t="s">
        <v>347</v>
      </c>
      <c r="D34" s="15" t="s">
        <v>346</v>
      </c>
      <c r="E34" s="21">
        <v>4246</v>
      </c>
      <c r="F34" s="25">
        <v>38353</v>
      </c>
      <c r="G34" s="22">
        <v>13.7115785768645</v>
      </c>
      <c r="H34" s="15" t="s">
        <v>187</v>
      </c>
      <c r="I34" s="21">
        <v>28</v>
      </c>
      <c r="J34" s="24">
        <v>8.9797829999999994</v>
      </c>
      <c r="K34" s="34" t="s">
        <v>189</v>
      </c>
      <c r="L34" s="34">
        <v>177.81748514851486</v>
      </c>
      <c r="M34" s="55">
        <v>3.2781469799999998</v>
      </c>
      <c r="N34" s="34" t="s">
        <v>189</v>
      </c>
      <c r="O34" s="54">
        <v>203.61161366459623</v>
      </c>
      <c r="P34" s="39">
        <v>36.505859662799999</v>
      </c>
      <c r="Q34" s="34" t="s">
        <v>189</v>
      </c>
      <c r="R34" s="34">
        <v>113.72541951028037</v>
      </c>
      <c r="S34" s="40">
        <v>950</v>
      </c>
      <c r="T34" s="34" t="s">
        <v>189</v>
      </c>
      <c r="U34" s="34">
        <v>125.16469038208169</v>
      </c>
      <c r="V34" s="39">
        <v>94.524031578899994</v>
      </c>
      <c r="W34" s="34" t="s">
        <v>189</v>
      </c>
      <c r="X34" s="34">
        <v>143.54446709020502</v>
      </c>
      <c r="Y34" s="41">
        <v>906</v>
      </c>
      <c r="Z34" s="34" t="s">
        <v>189</v>
      </c>
      <c r="AA34" s="34">
        <v>124.62173314993123</v>
      </c>
      <c r="AB34" s="38">
        <v>3.0986830864197499</v>
      </c>
      <c r="AC34" s="34" t="s">
        <v>189</v>
      </c>
      <c r="AD34" s="34">
        <v>136.50586283787445</v>
      </c>
      <c r="AE34" s="38">
        <v>1.80617283950617</v>
      </c>
      <c r="AF34" s="34" t="s">
        <v>189</v>
      </c>
      <c r="AG34" s="34">
        <v>112.18464841653228</v>
      </c>
      <c r="AH34" s="38">
        <v>1.71560717703349</v>
      </c>
      <c r="AI34" s="34" t="s">
        <v>189</v>
      </c>
      <c r="AJ34" s="34">
        <v>123.42497676499929</v>
      </c>
      <c r="AK34" s="38">
        <v>35.242290748898697</v>
      </c>
      <c r="AL34" s="34" t="s">
        <v>189</v>
      </c>
      <c r="AM34" s="48">
        <v>143.93800678173216</v>
      </c>
      <c r="AN34" s="32">
        <v>1404.5389037467476</v>
      </c>
    </row>
    <row r="35" spans="1:40" ht="18.75" customHeight="1">
      <c r="A35" s="10">
        <f t="shared" ref="A35:A42" si="2">A34+1</f>
        <v>3</v>
      </c>
      <c r="B35" s="15">
        <v>707</v>
      </c>
      <c r="C35" s="15" t="s">
        <v>476</v>
      </c>
      <c r="D35" s="15" t="s">
        <v>475</v>
      </c>
      <c r="E35" s="21">
        <v>10951</v>
      </c>
      <c r="F35" s="25" t="s">
        <v>102</v>
      </c>
      <c r="G35" s="22">
        <v>1.48418131659056</v>
      </c>
      <c r="H35" s="15" t="s">
        <v>234</v>
      </c>
      <c r="I35" s="21">
        <v>25</v>
      </c>
      <c r="J35" s="24">
        <v>11.913935</v>
      </c>
      <c r="K35" s="34" t="s">
        <v>189</v>
      </c>
      <c r="L35" s="34">
        <v>202.61794217687074</v>
      </c>
      <c r="M35" s="55">
        <v>3.6868930500000001</v>
      </c>
      <c r="N35" s="34" t="s">
        <v>189</v>
      </c>
      <c r="O35" s="54">
        <v>199.29151621621622</v>
      </c>
      <c r="P35" s="39">
        <v>30.946056445699998</v>
      </c>
      <c r="Q35" s="33" t="s">
        <v>188</v>
      </c>
      <c r="R35" s="34">
        <v>98.303864185832268</v>
      </c>
      <c r="S35" s="40">
        <v>993</v>
      </c>
      <c r="T35" s="34" t="s">
        <v>189</v>
      </c>
      <c r="U35" s="34">
        <v>108.64332603938732</v>
      </c>
      <c r="V35" s="39">
        <v>119.979204431</v>
      </c>
      <c r="W35" s="34" t="s">
        <v>189</v>
      </c>
      <c r="X35" s="34">
        <v>182.61674951445966</v>
      </c>
      <c r="Y35" s="41">
        <v>1089</v>
      </c>
      <c r="Z35" s="34" t="s">
        <v>189</v>
      </c>
      <c r="AA35" s="34">
        <v>129.64285714285714</v>
      </c>
      <c r="AB35" s="38">
        <v>3.5165536249999998</v>
      </c>
      <c r="AC35" s="34" t="s">
        <v>189</v>
      </c>
      <c r="AD35" s="34">
        <v>160.57322488584472</v>
      </c>
      <c r="AE35" s="38">
        <v>1.6</v>
      </c>
      <c r="AF35" s="34" t="s">
        <v>189</v>
      </c>
      <c r="AG35" s="34">
        <v>101.26582278481013</v>
      </c>
      <c r="AH35" s="38">
        <v>2.1978460156250001</v>
      </c>
      <c r="AI35" s="34" t="s">
        <v>189</v>
      </c>
      <c r="AJ35" s="34">
        <v>159.26420403079712</v>
      </c>
      <c r="AK35" s="38">
        <v>43.801652892561997</v>
      </c>
      <c r="AL35" s="34" t="s">
        <v>189</v>
      </c>
      <c r="AM35" s="48">
        <v>114.55023870248266</v>
      </c>
      <c r="AN35" s="32">
        <v>1456.7697456795579</v>
      </c>
    </row>
    <row r="36" spans="1:40" ht="18.75" customHeight="1">
      <c r="A36" s="10">
        <f t="shared" si="2"/>
        <v>4</v>
      </c>
      <c r="B36" s="15">
        <v>373</v>
      </c>
      <c r="C36" s="15" t="s">
        <v>324</v>
      </c>
      <c r="D36" s="15" t="s">
        <v>323</v>
      </c>
      <c r="E36" s="21">
        <v>8075</v>
      </c>
      <c r="F36" s="25" t="s">
        <v>51</v>
      </c>
      <c r="G36" s="22">
        <v>5.5033593987823402</v>
      </c>
      <c r="H36" s="15" t="s">
        <v>187</v>
      </c>
      <c r="I36" s="21">
        <v>28</v>
      </c>
      <c r="J36" s="24">
        <v>10.414427</v>
      </c>
      <c r="K36" s="34" t="s">
        <v>189</v>
      </c>
      <c r="L36" s="34">
        <v>206.22627722772279</v>
      </c>
      <c r="M36" s="55">
        <v>3.1845238600000001</v>
      </c>
      <c r="N36" s="34" t="s">
        <v>189</v>
      </c>
      <c r="O36" s="54">
        <v>197.79651304347826</v>
      </c>
      <c r="P36" s="39">
        <v>30.5780035714</v>
      </c>
      <c r="Q36" s="33" t="s">
        <v>188</v>
      </c>
      <c r="R36" s="34">
        <v>95.258578104049846</v>
      </c>
      <c r="S36" s="40">
        <v>1137</v>
      </c>
      <c r="T36" s="34" t="s">
        <v>189</v>
      </c>
      <c r="U36" s="34">
        <v>149.80237154150197</v>
      </c>
      <c r="V36" s="39">
        <v>91.595664028100003</v>
      </c>
      <c r="W36" s="34" t="s">
        <v>189</v>
      </c>
      <c r="X36" s="34">
        <v>139.09743967820808</v>
      </c>
      <c r="Y36" s="41">
        <v>1007</v>
      </c>
      <c r="Z36" s="34" t="s">
        <v>189</v>
      </c>
      <c r="AA36" s="34">
        <v>138.51444291609354</v>
      </c>
      <c r="AB36" s="38">
        <v>2.18340021119324</v>
      </c>
      <c r="AC36" s="33" t="s">
        <v>188</v>
      </c>
      <c r="AD36" s="34">
        <v>96.185031330098681</v>
      </c>
      <c r="AE36" s="38">
        <v>1.69799366420275</v>
      </c>
      <c r="AF36" s="34" t="s">
        <v>189</v>
      </c>
      <c r="AG36" s="34">
        <v>105.46544498153727</v>
      </c>
      <c r="AH36" s="38">
        <v>1.28587064676617</v>
      </c>
      <c r="AI36" s="33" t="s">
        <v>188</v>
      </c>
      <c r="AJ36" s="34">
        <v>92.508679623465468</v>
      </c>
      <c r="AK36" s="38">
        <v>42.448979591836697</v>
      </c>
      <c r="AL36" s="34" t="s">
        <v>189</v>
      </c>
      <c r="AM36" s="48">
        <v>127.91958303659325</v>
      </c>
      <c r="AN36" s="32">
        <v>1348.7743614827491</v>
      </c>
    </row>
    <row r="37" spans="1:40" ht="18.75" customHeight="1">
      <c r="A37" s="10">
        <f t="shared" si="2"/>
        <v>5</v>
      </c>
      <c r="B37" s="15">
        <v>399</v>
      </c>
      <c r="C37" s="15" t="s">
        <v>352</v>
      </c>
      <c r="D37" s="15" t="s">
        <v>353</v>
      </c>
      <c r="E37" s="21">
        <v>7369</v>
      </c>
      <c r="F37" s="25" t="s">
        <v>58</v>
      </c>
      <c r="G37" s="22">
        <v>1.19377035768645</v>
      </c>
      <c r="H37" s="15" t="s">
        <v>187</v>
      </c>
      <c r="I37" s="21">
        <v>29</v>
      </c>
      <c r="J37" s="24">
        <v>9.4264530000000004</v>
      </c>
      <c r="K37" s="34" t="s">
        <v>189</v>
      </c>
      <c r="L37" s="34">
        <v>186.66243564356438</v>
      </c>
      <c r="M37" s="55">
        <v>3.1515603300000001</v>
      </c>
      <c r="N37" s="34" t="s">
        <v>189</v>
      </c>
      <c r="O37" s="54">
        <v>195.74908881987579</v>
      </c>
      <c r="P37" s="39">
        <v>33.433151684899997</v>
      </c>
      <c r="Q37" s="34" t="s">
        <v>189</v>
      </c>
      <c r="R37" s="34">
        <v>104.15312051370715</v>
      </c>
      <c r="S37" s="40">
        <v>1178</v>
      </c>
      <c r="T37" s="34" t="s">
        <v>189</v>
      </c>
      <c r="U37" s="34">
        <v>155.20421607378131</v>
      </c>
      <c r="V37" s="39">
        <v>80.020823429499998</v>
      </c>
      <c r="W37" s="34" t="s">
        <v>189</v>
      </c>
      <c r="X37" s="34">
        <v>121.51985334776008</v>
      </c>
      <c r="Y37" s="41">
        <v>1009</v>
      </c>
      <c r="Z37" s="34" t="s">
        <v>189</v>
      </c>
      <c r="AA37" s="34">
        <v>138.78954607977991</v>
      </c>
      <c r="AB37" s="38">
        <v>2.3966537909836099</v>
      </c>
      <c r="AC37" s="34" t="s">
        <v>189</v>
      </c>
      <c r="AD37" s="34">
        <v>105.57946215786826</v>
      </c>
      <c r="AE37" s="38">
        <v>1.6915983606557401</v>
      </c>
      <c r="AF37" s="34" t="s">
        <v>189</v>
      </c>
      <c r="AG37" s="34">
        <v>105.06822115874161</v>
      </c>
      <c r="AH37" s="38">
        <v>1.4167983646275</v>
      </c>
      <c r="AI37" s="34" t="s">
        <v>189</v>
      </c>
      <c r="AJ37" s="34">
        <v>101.92793990125899</v>
      </c>
      <c r="AK37" s="38">
        <v>50.362318840579697</v>
      </c>
      <c r="AL37" s="33" t="s">
        <v>188</v>
      </c>
      <c r="AM37" s="48">
        <v>110.33047601560413</v>
      </c>
      <c r="AN37" s="32">
        <v>1324.9843597119416</v>
      </c>
    </row>
    <row r="38" spans="1:40" ht="18.75" customHeight="1">
      <c r="A38" s="10">
        <f t="shared" si="2"/>
        <v>6</v>
      </c>
      <c r="B38" s="15">
        <v>737</v>
      </c>
      <c r="C38" s="15" t="s">
        <v>547</v>
      </c>
      <c r="D38" s="15" t="s">
        <v>546</v>
      </c>
      <c r="E38" s="21">
        <v>6220</v>
      </c>
      <c r="F38" s="25" t="s">
        <v>134</v>
      </c>
      <c r="G38" s="22">
        <v>7.2485648782343901</v>
      </c>
      <c r="H38" s="15" t="s">
        <v>241</v>
      </c>
      <c r="I38" s="21">
        <v>25</v>
      </c>
      <c r="J38" s="24">
        <v>6.6864499999999998</v>
      </c>
      <c r="K38" s="34" t="s">
        <v>189</v>
      </c>
      <c r="L38" s="34">
        <v>182.19209809264305</v>
      </c>
      <c r="M38" s="55">
        <v>2.2256467199999999</v>
      </c>
      <c r="N38" s="34" t="s">
        <v>189</v>
      </c>
      <c r="O38" s="54">
        <v>193.53449739130434</v>
      </c>
      <c r="P38" s="39">
        <v>33.2859248181</v>
      </c>
      <c r="Q38" s="34" t="s">
        <v>189</v>
      </c>
      <c r="R38" s="34">
        <v>104.83755848220473</v>
      </c>
      <c r="S38" s="40">
        <v>977</v>
      </c>
      <c r="T38" s="34" t="s">
        <v>189</v>
      </c>
      <c r="U38" s="34">
        <v>151.00463678516229</v>
      </c>
      <c r="V38" s="39">
        <v>68.438587512799998</v>
      </c>
      <c r="W38" s="34" t="s">
        <v>189</v>
      </c>
      <c r="X38" s="34">
        <v>132.14633618999807</v>
      </c>
      <c r="Y38" s="41">
        <v>870</v>
      </c>
      <c r="Z38" s="34" t="s">
        <v>189</v>
      </c>
      <c r="AA38" s="34">
        <v>135.09316770186334</v>
      </c>
      <c r="AB38" s="38">
        <v>2.4919692115143901</v>
      </c>
      <c r="AC38" s="34" t="s">
        <v>189</v>
      </c>
      <c r="AD38" s="34">
        <v>115.36894497751805</v>
      </c>
      <c r="AE38" s="38">
        <v>1.6645807259073799</v>
      </c>
      <c r="AF38" s="34" t="s">
        <v>189</v>
      </c>
      <c r="AG38" s="34">
        <v>103.39010719921613</v>
      </c>
      <c r="AH38" s="38">
        <v>1.4970551879699201</v>
      </c>
      <c r="AI38" s="34" t="s">
        <v>189</v>
      </c>
      <c r="AJ38" s="34">
        <v>113.41327181590304</v>
      </c>
      <c r="AK38" s="38">
        <v>35.205992509363298</v>
      </c>
      <c r="AL38" s="34" t="s">
        <v>189</v>
      </c>
      <c r="AM38" s="48">
        <v>139.28204533670828</v>
      </c>
      <c r="AN38" s="32">
        <v>1370.2626639725213</v>
      </c>
    </row>
    <row r="39" spans="1:40" ht="18.75" customHeight="1">
      <c r="A39" s="10">
        <f t="shared" si="2"/>
        <v>7</v>
      </c>
      <c r="B39" s="15">
        <v>737</v>
      </c>
      <c r="C39" s="15" t="s">
        <v>547</v>
      </c>
      <c r="D39" s="15" t="s">
        <v>548</v>
      </c>
      <c r="E39" s="21">
        <v>11109</v>
      </c>
      <c r="F39" s="25">
        <v>43282</v>
      </c>
      <c r="G39" s="22">
        <v>0.20746898782343401</v>
      </c>
      <c r="H39" s="15" t="s">
        <v>241</v>
      </c>
      <c r="I39" s="21">
        <v>30</v>
      </c>
      <c r="J39" s="24">
        <v>6.0583660000000004</v>
      </c>
      <c r="K39" s="34" t="s">
        <v>189</v>
      </c>
      <c r="L39" s="34">
        <v>165.07809264305178</v>
      </c>
      <c r="M39" s="55">
        <v>2.2153300800000002</v>
      </c>
      <c r="N39" s="34" t="s">
        <v>189</v>
      </c>
      <c r="O39" s="54">
        <v>192.63739826086962</v>
      </c>
      <c r="P39" s="39">
        <v>36.566461649899999</v>
      </c>
      <c r="Q39" s="34" t="s">
        <v>189</v>
      </c>
      <c r="R39" s="34">
        <v>115.16995795244094</v>
      </c>
      <c r="S39" s="40">
        <v>1068</v>
      </c>
      <c r="T39" s="34" t="s">
        <v>189</v>
      </c>
      <c r="U39" s="34">
        <v>165.06955177743433</v>
      </c>
      <c r="V39" s="39">
        <v>56.726273408200001</v>
      </c>
      <c r="W39" s="33" t="s">
        <v>188</v>
      </c>
      <c r="X39" s="34">
        <v>109.53132536821781</v>
      </c>
      <c r="Y39" s="41">
        <v>913</v>
      </c>
      <c r="Z39" s="34" t="s">
        <v>189</v>
      </c>
      <c r="AA39" s="34">
        <v>141.77018633540374</v>
      </c>
      <c r="AB39" s="38">
        <v>2.03248458049887</v>
      </c>
      <c r="AC39" s="33" t="s">
        <v>188</v>
      </c>
      <c r="AD39" s="34">
        <v>94.096508356429169</v>
      </c>
      <c r="AE39" s="38">
        <v>1.6179138321995501</v>
      </c>
      <c r="AF39" s="34" t="s">
        <v>189</v>
      </c>
      <c r="AG39" s="34">
        <v>100.49154237264287</v>
      </c>
      <c r="AH39" s="38">
        <v>1.25623784162579</v>
      </c>
      <c r="AI39" s="33" t="s">
        <v>188</v>
      </c>
      <c r="AJ39" s="34">
        <v>95.169533456499238</v>
      </c>
      <c r="AK39" s="38">
        <v>38.785046728971999</v>
      </c>
      <c r="AL39" s="34" t="s">
        <v>189</v>
      </c>
      <c r="AM39" s="48">
        <v>131.58846360926054</v>
      </c>
      <c r="AN39" s="32">
        <v>1310.6025601322501</v>
      </c>
    </row>
    <row r="40" spans="1:40" ht="18.75" customHeight="1">
      <c r="A40" s="10">
        <f t="shared" si="2"/>
        <v>8</v>
      </c>
      <c r="B40" s="15">
        <v>311</v>
      </c>
      <c r="C40" s="15" t="s">
        <v>240</v>
      </c>
      <c r="D40" s="15" t="s">
        <v>239</v>
      </c>
      <c r="E40" s="21">
        <v>4093</v>
      </c>
      <c r="F40" s="25">
        <v>40110</v>
      </c>
      <c r="G40" s="22">
        <v>8.8978799467275405</v>
      </c>
      <c r="H40" s="15" t="s">
        <v>241</v>
      </c>
      <c r="I40" s="21">
        <v>27</v>
      </c>
      <c r="J40" s="24">
        <v>9.1293279999999992</v>
      </c>
      <c r="K40" s="34" t="s">
        <v>189</v>
      </c>
      <c r="L40" s="34">
        <v>248.75553133514984</v>
      </c>
      <c r="M40" s="55">
        <v>2.20578728</v>
      </c>
      <c r="N40" s="34" t="s">
        <v>189</v>
      </c>
      <c r="O40" s="54">
        <v>191.80758956521743</v>
      </c>
      <c r="P40" s="39">
        <v>24.161551430700001</v>
      </c>
      <c r="Q40" s="33" t="s">
        <v>188</v>
      </c>
      <c r="R40" s="34">
        <v>76.0993745848819</v>
      </c>
      <c r="S40" s="40">
        <v>433</v>
      </c>
      <c r="T40" s="33" t="s">
        <v>188</v>
      </c>
      <c r="U40" s="34">
        <v>66.9242658423493</v>
      </c>
      <c r="V40" s="39">
        <v>210.838983834</v>
      </c>
      <c r="W40" s="34" t="s">
        <v>189</v>
      </c>
      <c r="X40" s="34">
        <v>407.10365675613059</v>
      </c>
      <c r="Y40" s="41">
        <v>597</v>
      </c>
      <c r="Z40" s="33" t="s">
        <v>188</v>
      </c>
      <c r="AA40" s="34">
        <v>92.701863354037258</v>
      </c>
      <c r="AB40" s="38">
        <v>7.5631347150259103</v>
      </c>
      <c r="AC40" s="34" t="s">
        <v>189</v>
      </c>
      <c r="AD40" s="34">
        <v>350.14512569564397</v>
      </c>
      <c r="AE40" s="38">
        <v>1.99481865284974</v>
      </c>
      <c r="AF40" s="34" t="s">
        <v>189</v>
      </c>
      <c r="AG40" s="34">
        <v>123.90177968010806</v>
      </c>
      <c r="AH40" s="38">
        <v>3.7913896103896101</v>
      </c>
      <c r="AI40" s="34" t="s">
        <v>189</v>
      </c>
      <c r="AJ40" s="34">
        <v>287.22648563557647</v>
      </c>
      <c r="AK40" s="38">
        <v>35.384615384615401</v>
      </c>
      <c r="AL40" s="34" t="s">
        <v>189</v>
      </c>
      <c r="AM40" s="48">
        <v>138.89807526952836</v>
      </c>
      <c r="AN40" s="32">
        <v>1983.5637477186233</v>
      </c>
    </row>
    <row r="41" spans="1:40" ht="18.75" customHeight="1">
      <c r="A41" s="10">
        <f t="shared" si="2"/>
        <v>9</v>
      </c>
      <c r="B41" s="15">
        <v>391</v>
      </c>
      <c r="C41" s="15" t="s">
        <v>347</v>
      </c>
      <c r="D41" s="15" t="s">
        <v>348</v>
      </c>
      <c r="E41" s="21">
        <v>4188</v>
      </c>
      <c r="F41" s="25">
        <v>40360</v>
      </c>
      <c r="G41" s="22">
        <v>8.2129484398782306</v>
      </c>
      <c r="H41" s="15" t="s">
        <v>187</v>
      </c>
      <c r="I41" s="21">
        <v>27</v>
      </c>
      <c r="J41" s="24">
        <v>8.3992520000000006</v>
      </c>
      <c r="K41" s="34" t="s">
        <v>189</v>
      </c>
      <c r="L41" s="34">
        <v>166.32182178217823</v>
      </c>
      <c r="M41" s="55">
        <v>3.08194385</v>
      </c>
      <c r="N41" s="34" t="s">
        <v>189</v>
      </c>
      <c r="O41" s="54">
        <v>191.42508385093166</v>
      </c>
      <c r="P41" s="39">
        <v>36.693075169099998</v>
      </c>
      <c r="Q41" s="34" t="s">
        <v>189</v>
      </c>
      <c r="R41" s="34">
        <v>114.30864538660434</v>
      </c>
      <c r="S41" s="40">
        <v>966</v>
      </c>
      <c r="T41" s="34" t="s">
        <v>189</v>
      </c>
      <c r="U41" s="34">
        <v>127.27272727272727</v>
      </c>
      <c r="V41" s="39">
        <v>86.948778467899999</v>
      </c>
      <c r="W41" s="34" t="s">
        <v>189</v>
      </c>
      <c r="X41" s="34">
        <v>132.0406658586181</v>
      </c>
      <c r="Y41" s="41">
        <v>885</v>
      </c>
      <c r="Z41" s="34" t="s">
        <v>189</v>
      </c>
      <c r="AA41" s="34">
        <v>121.73314993122422</v>
      </c>
      <c r="AB41" s="38">
        <v>2.8880057644110302</v>
      </c>
      <c r="AC41" s="34" t="s">
        <v>189</v>
      </c>
      <c r="AD41" s="34">
        <v>127.22492354233611</v>
      </c>
      <c r="AE41" s="38">
        <v>1.7406015037594</v>
      </c>
      <c r="AF41" s="34" t="s">
        <v>189</v>
      </c>
      <c r="AG41" s="34">
        <v>108.11189464344099</v>
      </c>
      <c r="AH41" s="38">
        <v>1.65919985601152</v>
      </c>
      <c r="AI41" s="34" t="s">
        <v>189</v>
      </c>
      <c r="AJ41" s="34">
        <v>119.3668961159367</v>
      </c>
      <c r="AK41" s="38">
        <v>50.373134328358198</v>
      </c>
      <c r="AL41" s="33" t="s">
        <v>188</v>
      </c>
      <c r="AM41" s="48">
        <v>110.30643625614982</v>
      </c>
      <c r="AN41" s="32">
        <v>1318.1122446401473</v>
      </c>
    </row>
    <row r="42" spans="1:40" ht="18.75" customHeight="1">
      <c r="A42" s="10">
        <f t="shared" si="2"/>
        <v>10</v>
      </c>
      <c r="B42" s="15">
        <v>750</v>
      </c>
      <c r="C42" s="15" t="s">
        <v>591</v>
      </c>
      <c r="D42" s="15" t="s">
        <v>590</v>
      </c>
      <c r="E42" s="21">
        <v>4033</v>
      </c>
      <c r="F42" s="25">
        <v>39630</v>
      </c>
      <c r="G42" s="22">
        <v>10.2129484398782</v>
      </c>
      <c r="H42" s="15" t="s">
        <v>249</v>
      </c>
      <c r="I42" s="21">
        <v>25</v>
      </c>
      <c r="J42" s="24">
        <v>11.912794</v>
      </c>
      <c r="K42" s="34" t="s">
        <v>189</v>
      </c>
      <c r="L42" s="34">
        <v>141.48211401425181</v>
      </c>
      <c r="M42" s="55">
        <v>4.4628867799999998</v>
      </c>
      <c r="N42" s="34" t="s">
        <v>189</v>
      </c>
      <c r="O42" s="54">
        <v>188.30745907172994</v>
      </c>
      <c r="P42" s="39">
        <v>37.4629728341</v>
      </c>
      <c r="Q42" s="34" t="s">
        <v>189</v>
      </c>
      <c r="R42" s="34">
        <v>130.1701627314107</v>
      </c>
      <c r="S42" s="40">
        <v>1123</v>
      </c>
      <c r="T42" s="34" t="s">
        <v>189</v>
      </c>
      <c r="U42" s="34">
        <v>121.2742980561555</v>
      </c>
      <c r="V42" s="39">
        <v>106.080089047</v>
      </c>
      <c r="W42" s="34" t="s">
        <v>189</v>
      </c>
      <c r="X42" s="34">
        <v>116.57152642527473</v>
      </c>
      <c r="Y42" s="41">
        <v>1048</v>
      </c>
      <c r="Z42" s="34" t="s">
        <v>189</v>
      </c>
      <c r="AA42" s="34">
        <v>122.42990654205607</v>
      </c>
      <c r="AB42" s="38">
        <v>2.8660776330075999</v>
      </c>
      <c r="AC42" s="34" t="s">
        <v>189</v>
      </c>
      <c r="AD42" s="34">
        <v>122.48195012852992</v>
      </c>
      <c r="AE42" s="38">
        <v>1.9739413680781801</v>
      </c>
      <c r="AF42" s="34" t="s">
        <v>189</v>
      </c>
      <c r="AG42" s="34">
        <v>123.37133550488626</v>
      </c>
      <c r="AH42" s="38">
        <v>1.4519568206820701</v>
      </c>
      <c r="AI42" s="34" t="s">
        <v>189</v>
      </c>
      <c r="AJ42" s="34">
        <v>100.13495315048759</v>
      </c>
      <c r="AK42" s="38">
        <v>33.3333333333333</v>
      </c>
      <c r="AL42" s="34" t="s">
        <v>189</v>
      </c>
      <c r="AM42" s="50">
        <v>130.77023669412847</v>
      </c>
      <c r="AN42" s="32">
        <v>1296.993942318911</v>
      </c>
    </row>
    <row r="47" spans="1:40" ht="38.25" customHeight="1">
      <c r="A47" s="86" t="s">
        <v>672</v>
      </c>
      <c r="B47" s="86"/>
      <c r="C47" s="86"/>
      <c r="D47" s="86"/>
      <c r="E47" s="86"/>
      <c r="F47" s="86"/>
      <c r="G47" s="86"/>
      <c r="H47" s="86"/>
      <c r="I47" s="86"/>
      <c r="J47" s="86"/>
    </row>
    <row r="48" spans="1:40" s="85" customFormat="1" ht="40.5">
      <c r="A48" s="83" t="s">
        <v>689</v>
      </c>
      <c r="B48" s="78" t="s">
        <v>167</v>
      </c>
      <c r="C48" s="78" t="s">
        <v>171</v>
      </c>
      <c r="D48" s="78" t="s">
        <v>693</v>
      </c>
      <c r="E48" s="20" t="s">
        <v>168</v>
      </c>
      <c r="F48" s="78" t="s">
        <v>169</v>
      </c>
      <c r="G48" s="84" t="s">
        <v>170</v>
      </c>
      <c r="H48" s="78" t="s">
        <v>172</v>
      </c>
      <c r="I48" s="35" t="s">
        <v>173</v>
      </c>
      <c r="J48" s="35" t="s">
        <v>174</v>
      </c>
      <c r="K48" s="30" t="s">
        <v>175</v>
      </c>
      <c r="L48" s="30" t="s">
        <v>667</v>
      </c>
      <c r="M48" s="30" t="s">
        <v>176</v>
      </c>
      <c r="N48" s="30" t="s">
        <v>175</v>
      </c>
      <c r="O48" s="30" t="s">
        <v>667</v>
      </c>
      <c r="P48" s="30" t="s">
        <v>177</v>
      </c>
      <c r="Q48" s="30" t="s">
        <v>175</v>
      </c>
      <c r="R48" s="30" t="s">
        <v>667</v>
      </c>
      <c r="S48" s="30" t="s">
        <v>178</v>
      </c>
      <c r="T48" s="30" t="s">
        <v>175</v>
      </c>
      <c r="U48" s="30" t="s">
        <v>690</v>
      </c>
      <c r="V48" s="30" t="s">
        <v>179</v>
      </c>
      <c r="W48" s="30" t="s">
        <v>175</v>
      </c>
      <c r="X48" s="30" t="s">
        <v>691</v>
      </c>
      <c r="Y48" s="30" t="s">
        <v>180</v>
      </c>
      <c r="Z48" s="30" t="s">
        <v>175</v>
      </c>
      <c r="AA48" s="30" t="s">
        <v>691</v>
      </c>
      <c r="AB48" s="37" t="s">
        <v>181</v>
      </c>
      <c r="AC48" s="30" t="s">
        <v>175</v>
      </c>
      <c r="AD48" s="30" t="s">
        <v>691</v>
      </c>
      <c r="AE48" s="37" t="s">
        <v>182</v>
      </c>
      <c r="AF48" s="30" t="s">
        <v>175</v>
      </c>
      <c r="AG48" s="30" t="s">
        <v>691</v>
      </c>
      <c r="AH48" s="37" t="s">
        <v>183</v>
      </c>
      <c r="AI48" s="30" t="s">
        <v>175</v>
      </c>
      <c r="AJ48" s="30" t="s">
        <v>691</v>
      </c>
      <c r="AK48" s="30" t="s">
        <v>184</v>
      </c>
      <c r="AL48" s="30" t="s">
        <v>175</v>
      </c>
      <c r="AM48" s="30" t="s">
        <v>691</v>
      </c>
      <c r="AN48" s="83" t="s">
        <v>692</v>
      </c>
    </row>
    <row r="49" spans="1:40" ht="17.25" customHeight="1">
      <c r="A49" s="10">
        <v>1</v>
      </c>
      <c r="B49" s="15">
        <v>750</v>
      </c>
      <c r="C49" s="15" t="s">
        <v>591</v>
      </c>
      <c r="D49" s="15" t="s">
        <v>590</v>
      </c>
      <c r="E49" s="21">
        <v>4033</v>
      </c>
      <c r="F49" s="25">
        <v>39630</v>
      </c>
      <c r="G49" s="22">
        <v>10.2129484398782</v>
      </c>
      <c r="H49" s="15" t="s">
        <v>249</v>
      </c>
      <c r="I49" s="21">
        <v>25</v>
      </c>
      <c r="J49" s="24">
        <v>11.912794</v>
      </c>
      <c r="K49" s="34" t="s">
        <v>189</v>
      </c>
      <c r="L49" s="34">
        <v>141.48211401425181</v>
      </c>
      <c r="M49" s="38">
        <v>4.4628867799999998</v>
      </c>
      <c r="N49" s="34" t="s">
        <v>189</v>
      </c>
      <c r="O49" s="34">
        <v>188.30745907172994</v>
      </c>
      <c r="P49" s="56">
        <v>37.4629728341</v>
      </c>
      <c r="Q49" s="34" t="s">
        <v>189</v>
      </c>
      <c r="R49" s="54">
        <v>130.1701627314107</v>
      </c>
      <c r="S49" s="40">
        <v>1123</v>
      </c>
      <c r="T49" s="34" t="s">
        <v>189</v>
      </c>
      <c r="U49" s="34">
        <v>121.2742980561555</v>
      </c>
      <c r="V49" s="39">
        <v>106.080089047</v>
      </c>
      <c r="W49" s="34" t="s">
        <v>189</v>
      </c>
      <c r="X49" s="34">
        <v>116.57152642527473</v>
      </c>
      <c r="Y49" s="41">
        <v>1048</v>
      </c>
      <c r="Z49" s="34" t="s">
        <v>189</v>
      </c>
      <c r="AA49" s="34">
        <v>122.42990654205607</v>
      </c>
      <c r="AB49" s="38">
        <v>2.8660776330075999</v>
      </c>
      <c r="AC49" s="34" t="s">
        <v>189</v>
      </c>
      <c r="AD49" s="34">
        <v>122.48195012852992</v>
      </c>
      <c r="AE49" s="38">
        <v>1.9739413680781801</v>
      </c>
      <c r="AF49" s="34" t="s">
        <v>189</v>
      </c>
      <c r="AG49" s="34">
        <v>123.37133550488626</v>
      </c>
      <c r="AH49" s="38">
        <v>1.4519568206820701</v>
      </c>
      <c r="AI49" s="34" t="s">
        <v>189</v>
      </c>
      <c r="AJ49" s="34">
        <v>100.13495315048759</v>
      </c>
      <c r="AK49" s="38">
        <v>33.3333333333333</v>
      </c>
      <c r="AL49" s="34" t="s">
        <v>189</v>
      </c>
      <c r="AM49" s="50">
        <v>130.77023669412847</v>
      </c>
      <c r="AN49" s="32">
        <v>1296.993942318911</v>
      </c>
    </row>
    <row r="50" spans="1:40" ht="17.25" customHeight="1">
      <c r="A50" s="10">
        <f>A49+1</f>
        <v>2</v>
      </c>
      <c r="B50" s="15">
        <v>750</v>
      </c>
      <c r="C50" s="15" t="s">
        <v>591</v>
      </c>
      <c r="D50" s="15" t="s">
        <v>594</v>
      </c>
      <c r="E50" s="21">
        <v>11622</v>
      </c>
      <c r="F50" s="25" t="s">
        <v>120</v>
      </c>
      <c r="G50" s="22">
        <v>0.306099124809736</v>
      </c>
      <c r="H50" s="15" t="s">
        <v>249</v>
      </c>
      <c r="I50" s="21">
        <v>27</v>
      </c>
      <c r="J50" s="24">
        <v>7.7759349999999996</v>
      </c>
      <c r="K50" s="33" t="s">
        <v>188</v>
      </c>
      <c r="L50" s="34">
        <v>92.350771971496442</v>
      </c>
      <c r="M50" s="38">
        <v>2.8868294099999998</v>
      </c>
      <c r="N50" s="34" t="s">
        <v>189</v>
      </c>
      <c r="O50" s="34">
        <v>121.80714810126581</v>
      </c>
      <c r="P50" s="56">
        <v>37.125174143000002</v>
      </c>
      <c r="Q50" s="34" t="s">
        <v>189</v>
      </c>
      <c r="R50" s="54">
        <v>128.99643552119528</v>
      </c>
      <c r="S50" s="40">
        <v>1194</v>
      </c>
      <c r="T50" s="34" t="s">
        <v>189</v>
      </c>
      <c r="U50" s="34">
        <v>128.94168466522677</v>
      </c>
      <c r="V50" s="39">
        <v>65.125083752099997</v>
      </c>
      <c r="W50" s="33" t="s">
        <v>188</v>
      </c>
      <c r="X50" s="34">
        <v>71.566026101208791</v>
      </c>
      <c r="Y50" s="41">
        <v>993</v>
      </c>
      <c r="Z50" s="34" t="s">
        <v>189</v>
      </c>
      <c r="AA50" s="34">
        <v>116.00467289719627</v>
      </c>
      <c r="AB50" s="38">
        <v>2.0420105953582199</v>
      </c>
      <c r="AC50" s="33" t="s">
        <v>188</v>
      </c>
      <c r="AD50" s="34">
        <v>87.265410058043585</v>
      </c>
      <c r="AE50" s="38">
        <v>1.6700302724520699</v>
      </c>
      <c r="AF50" s="34" t="s">
        <v>189</v>
      </c>
      <c r="AG50" s="34">
        <v>104.37689202825436</v>
      </c>
      <c r="AH50" s="38">
        <v>1.22273867069486</v>
      </c>
      <c r="AI50" s="33" t="s">
        <v>188</v>
      </c>
      <c r="AJ50" s="34">
        <v>84.326804875507591</v>
      </c>
      <c r="AK50" s="38">
        <v>45.6375838926174</v>
      </c>
      <c r="AL50" s="34" t="s">
        <v>189</v>
      </c>
      <c r="AM50" s="50">
        <v>106.63479032440684</v>
      </c>
      <c r="AN50" s="32">
        <v>1042.2706365438019</v>
      </c>
    </row>
    <row r="51" spans="1:40" ht="17.25" customHeight="1">
      <c r="A51" s="10">
        <f t="shared" ref="A51:A58" si="3">A50+1</f>
        <v>3</v>
      </c>
      <c r="B51" s="15">
        <v>712</v>
      </c>
      <c r="C51" s="15" t="s">
        <v>490</v>
      </c>
      <c r="D51" s="15" t="s">
        <v>489</v>
      </c>
      <c r="E51" s="21">
        <v>11383</v>
      </c>
      <c r="F51" s="25" t="s">
        <v>68</v>
      </c>
      <c r="G51" s="22">
        <v>0.50609912480973596</v>
      </c>
      <c r="H51" s="15" t="s">
        <v>249</v>
      </c>
      <c r="I51" s="21">
        <v>31</v>
      </c>
      <c r="J51" s="24">
        <v>9.4991029999999999</v>
      </c>
      <c r="K51" s="34" t="s">
        <v>189</v>
      </c>
      <c r="L51" s="34">
        <v>112.81595011876485</v>
      </c>
      <c r="M51" s="38">
        <v>3.40565352</v>
      </c>
      <c r="N51" s="34" t="s">
        <v>189</v>
      </c>
      <c r="O51" s="34">
        <v>143.69846075949366</v>
      </c>
      <c r="P51" s="56">
        <v>35.852369639499997</v>
      </c>
      <c r="Q51" s="34" t="s">
        <v>189</v>
      </c>
      <c r="R51" s="54">
        <v>124.57390423731755</v>
      </c>
      <c r="S51" s="40">
        <v>1192</v>
      </c>
      <c r="T51" s="34" t="s">
        <v>189</v>
      </c>
      <c r="U51" s="34">
        <v>128.72570194384448</v>
      </c>
      <c r="V51" s="39">
        <v>79.690461409400001</v>
      </c>
      <c r="W51" s="33" t="s">
        <v>188</v>
      </c>
      <c r="X51" s="34">
        <v>87.571935614725277</v>
      </c>
      <c r="Y51" s="41">
        <v>898</v>
      </c>
      <c r="Z51" s="34" t="s">
        <v>189</v>
      </c>
      <c r="AA51" s="34">
        <v>104.90654205607477</v>
      </c>
      <c r="AB51" s="38">
        <v>2.1633023711340198</v>
      </c>
      <c r="AC51" s="33" t="s">
        <v>188</v>
      </c>
      <c r="AD51" s="34">
        <v>92.448819279231614</v>
      </c>
      <c r="AE51" s="38">
        <v>1.5680412371134</v>
      </c>
      <c r="AF51" s="33" t="s">
        <v>188</v>
      </c>
      <c r="AG51" s="34">
        <v>98.002577319587502</v>
      </c>
      <c r="AH51" s="38">
        <v>1.37962084155161</v>
      </c>
      <c r="AI51" s="33" t="s">
        <v>188</v>
      </c>
      <c r="AJ51" s="34">
        <v>95.146264934593788</v>
      </c>
      <c r="AK51" s="38">
        <v>40.865384615384599</v>
      </c>
      <c r="AL51" s="34" t="s">
        <v>189</v>
      </c>
      <c r="AM51" s="50">
        <v>115.99571475993606</v>
      </c>
      <c r="AN51" s="32">
        <v>1103.8858710235695</v>
      </c>
    </row>
    <row r="52" spans="1:40" ht="17.25" customHeight="1">
      <c r="A52" s="10">
        <f t="shared" si="3"/>
        <v>4</v>
      </c>
      <c r="B52" s="15">
        <v>750</v>
      </c>
      <c r="C52" s="15" t="s">
        <v>591</v>
      </c>
      <c r="D52" s="15" t="s">
        <v>595</v>
      </c>
      <c r="E52" s="21">
        <v>11762</v>
      </c>
      <c r="F52" s="25" t="s">
        <v>21</v>
      </c>
      <c r="G52" s="22">
        <v>0.19924980974124301</v>
      </c>
      <c r="H52" s="15" t="s">
        <v>249</v>
      </c>
      <c r="I52" s="21">
        <v>28</v>
      </c>
      <c r="J52" s="24">
        <v>4.6310589999999996</v>
      </c>
      <c r="K52" s="33" t="s">
        <v>188</v>
      </c>
      <c r="L52" s="34">
        <v>55.000700712589065</v>
      </c>
      <c r="M52" s="38">
        <v>1.65747522</v>
      </c>
      <c r="N52" s="33" t="s">
        <v>188</v>
      </c>
      <c r="O52" s="34">
        <v>69.935663291139235</v>
      </c>
      <c r="P52" s="56">
        <v>35.790414676200001</v>
      </c>
      <c r="Q52" s="34" t="s">
        <v>189</v>
      </c>
      <c r="R52" s="54">
        <v>124.35863334329396</v>
      </c>
      <c r="S52" s="40">
        <v>963</v>
      </c>
      <c r="T52" s="34" t="s">
        <v>189</v>
      </c>
      <c r="U52" s="34">
        <v>103.99568034557237</v>
      </c>
      <c r="V52" s="39">
        <v>48.089916926299999</v>
      </c>
      <c r="W52" s="33" t="s">
        <v>188</v>
      </c>
      <c r="X52" s="34">
        <v>52.846062556373631</v>
      </c>
      <c r="Y52" s="41">
        <v>793</v>
      </c>
      <c r="Z52" s="33" t="s">
        <v>188</v>
      </c>
      <c r="AA52" s="34">
        <v>92.640186915887853</v>
      </c>
      <c r="AB52" s="38">
        <v>1.8680867187500001</v>
      </c>
      <c r="AC52" s="33" t="s">
        <v>188</v>
      </c>
      <c r="AD52" s="34">
        <v>79.832765758547026</v>
      </c>
      <c r="AE52" s="38">
        <v>1.6002604166666701</v>
      </c>
      <c r="AF52" s="34" t="s">
        <v>189</v>
      </c>
      <c r="AG52" s="34">
        <v>100.01627604166687</v>
      </c>
      <c r="AH52" s="38">
        <v>1.16736419853539</v>
      </c>
      <c r="AI52" s="33" t="s">
        <v>188</v>
      </c>
      <c r="AJ52" s="34">
        <v>80.507875761061371</v>
      </c>
      <c r="AK52" s="38">
        <v>52.272727272727302</v>
      </c>
      <c r="AL52" s="33" t="s">
        <v>188</v>
      </c>
      <c r="AM52" s="50">
        <v>93.619601269660066</v>
      </c>
      <c r="AN52" s="32">
        <v>852.75344599579148</v>
      </c>
    </row>
    <row r="53" spans="1:40" ht="17.25" customHeight="1">
      <c r="A53" s="10">
        <f t="shared" si="3"/>
        <v>5</v>
      </c>
      <c r="B53" s="15">
        <v>349</v>
      </c>
      <c r="C53" s="15" t="s">
        <v>284</v>
      </c>
      <c r="D53" s="15" t="s">
        <v>287</v>
      </c>
      <c r="E53" s="21">
        <v>11398</v>
      </c>
      <c r="F53" s="25" t="s">
        <v>20</v>
      </c>
      <c r="G53" s="22">
        <v>0.48692104261795499</v>
      </c>
      <c r="H53" s="15" t="s">
        <v>187</v>
      </c>
      <c r="I53" s="21">
        <v>27</v>
      </c>
      <c r="J53" s="24">
        <v>3.399108</v>
      </c>
      <c r="K53" s="33" t="s">
        <v>188</v>
      </c>
      <c r="L53" s="34">
        <v>67.309069306930695</v>
      </c>
      <c r="M53" s="38">
        <v>1.3560469500000001</v>
      </c>
      <c r="N53" s="33" t="s">
        <v>188</v>
      </c>
      <c r="O53" s="34">
        <v>84.226518633540365</v>
      </c>
      <c r="P53" s="56">
        <v>39.894200184299997</v>
      </c>
      <c r="Q53" s="34" t="s">
        <v>189</v>
      </c>
      <c r="R53" s="54">
        <v>124.28099745887849</v>
      </c>
      <c r="S53" s="40">
        <v>720</v>
      </c>
      <c r="T53" s="33" t="s">
        <v>188</v>
      </c>
      <c r="U53" s="34">
        <v>94.861660079051376</v>
      </c>
      <c r="V53" s="39">
        <v>47.209833333299997</v>
      </c>
      <c r="W53" s="33" t="s">
        <v>188</v>
      </c>
      <c r="X53" s="34">
        <v>71.692989116628709</v>
      </c>
      <c r="Y53" s="41">
        <v>564</v>
      </c>
      <c r="Z53" s="33" t="s">
        <v>188</v>
      </c>
      <c r="AA53" s="34">
        <v>77.579092159559835</v>
      </c>
      <c r="AB53" s="38">
        <v>1.78732205128205</v>
      </c>
      <c r="AC53" s="33" t="s">
        <v>188</v>
      </c>
      <c r="AD53" s="34">
        <v>78.736654241500005</v>
      </c>
      <c r="AE53" s="38">
        <v>1.60683760683761</v>
      </c>
      <c r="AF53" s="33" t="s">
        <v>188</v>
      </c>
      <c r="AG53" s="34">
        <v>99.803578064447819</v>
      </c>
      <c r="AH53" s="38">
        <v>1.1123227659574499</v>
      </c>
      <c r="AI53" s="33" t="s">
        <v>188</v>
      </c>
      <c r="AJ53" s="34">
        <v>80.023220572478408</v>
      </c>
      <c r="AK53" s="38">
        <v>48.913043478260903</v>
      </c>
      <c r="AL53" s="33" t="s">
        <v>188</v>
      </c>
      <c r="AM53" s="48">
        <v>113.55180378248298</v>
      </c>
      <c r="AN53" s="32">
        <v>892.06558341549862</v>
      </c>
    </row>
    <row r="54" spans="1:40" ht="17.25" customHeight="1">
      <c r="A54" s="10">
        <f t="shared" si="3"/>
        <v>6</v>
      </c>
      <c r="B54" s="15">
        <v>750</v>
      </c>
      <c r="C54" s="15" t="s">
        <v>591</v>
      </c>
      <c r="D54" s="15" t="s">
        <v>592</v>
      </c>
      <c r="E54" s="21">
        <v>11088</v>
      </c>
      <c r="F54" s="25" t="s">
        <v>149</v>
      </c>
      <c r="G54" s="22">
        <v>1.21020871385083</v>
      </c>
      <c r="H54" s="15" t="s">
        <v>249</v>
      </c>
      <c r="I54" s="21">
        <v>27</v>
      </c>
      <c r="J54" s="24">
        <v>10.797634</v>
      </c>
      <c r="K54" s="34" t="s">
        <v>189</v>
      </c>
      <c r="L54" s="34">
        <v>128.23793349168648</v>
      </c>
      <c r="M54" s="38">
        <v>3.8302479100000002</v>
      </c>
      <c r="N54" s="34" t="s">
        <v>189</v>
      </c>
      <c r="O54" s="34">
        <v>161.61383586497891</v>
      </c>
      <c r="P54" s="56">
        <v>35.473029647099999</v>
      </c>
      <c r="Q54" s="34" t="s">
        <v>189</v>
      </c>
      <c r="R54" s="54">
        <v>123.2558361608756</v>
      </c>
      <c r="S54" s="40">
        <v>1320</v>
      </c>
      <c r="T54" s="34" t="s">
        <v>189</v>
      </c>
      <c r="U54" s="34">
        <v>142.548596112311</v>
      </c>
      <c r="V54" s="39">
        <v>81.800257575800003</v>
      </c>
      <c r="W54" s="33" t="s">
        <v>188</v>
      </c>
      <c r="X54" s="34">
        <v>89.890392940439568</v>
      </c>
      <c r="Y54" s="41">
        <v>1105</v>
      </c>
      <c r="Z54" s="34" t="s">
        <v>189</v>
      </c>
      <c r="AA54" s="34">
        <v>129.08878504672899</v>
      </c>
      <c r="AB54" s="38">
        <v>2.1365416590701898</v>
      </c>
      <c r="AC54" s="33" t="s">
        <v>188</v>
      </c>
      <c r="AD54" s="34">
        <v>91.305199105563673</v>
      </c>
      <c r="AE54" s="38">
        <v>1.7383773928896999</v>
      </c>
      <c r="AF54" s="34" t="s">
        <v>189</v>
      </c>
      <c r="AG54" s="34">
        <v>108.64858705560624</v>
      </c>
      <c r="AH54" s="38">
        <v>1.2290436287362301</v>
      </c>
      <c r="AI54" s="33" t="s">
        <v>188</v>
      </c>
      <c r="AJ54" s="34">
        <v>84.761629568015877</v>
      </c>
      <c r="AK54" s="38">
        <v>46.014492753623202</v>
      </c>
      <c r="AL54" s="34" t="s">
        <v>189</v>
      </c>
      <c r="AM54" s="50">
        <v>105.89546340991917</v>
      </c>
      <c r="AN54" s="32">
        <v>1165.2462587561256</v>
      </c>
    </row>
    <row r="55" spans="1:40" ht="17.25" customHeight="1">
      <c r="A55" s="10">
        <f t="shared" si="3"/>
        <v>7</v>
      </c>
      <c r="B55" s="15">
        <v>750</v>
      </c>
      <c r="C55" s="15" t="s">
        <v>591</v>
      </c>
      <c r="D55" s="15" t="s">
        <v>593</v>
      </c>
      <c r="E55" s="21">
        <v>10889</v>
      </c>
      <c r="F55" s="25">
        <v>42881</v>
      </c>
      <c r="G55" s="22">
        <v>1.30609912480974</v>
      </c>
      <c r="H55" s="15" t="s">
        <v>249</v>
      </c>
      <c r="I55" s="21">
        <v>23</v>
      </c>
      <c r="J55" s="24">
        <v>8.1832069999999995</v>
      </c>
      <c r="K55" s="33" t="s">
        <v>188</v>
      </c>
      <c r="L55" s="34">
        <v>97.187731591448923</v>
      </c>
      <c r="M55" s="38">
        <v>2.87332958</v>
      </c>
      <c r="N55" s="34" t="s">
        <v>189</v>
      </c>
      <c r="O55" s="34">
        <v>121.23753502109705</v>
      </c>
      <c r="P55" s="56">
        <v>35.112512490500002</v>
      </c>
      <c r="Q55" s="34" t="s">
        <v>189</v>
      </c>
      <c r="R55" s="54">
        <v>122.00317057157748</v>
      </c>
      <c r="S55" s="40">
        <v>1034</v>
      </c>
      <c r="T55" s="34" t="s">
        <v>189</v>
      </c>
      <c r="U55" s="34">
        <v>111.66306695464363</v>
      </c>
      <c r="V55" s="39">
        <v>79.141266924600004</v>
      </c>
      <c r="W55" s="33" t="s">
        <v>188</v>
      </c>
      <c r="X55" s="34">
        <v>86.968425191868135</v>
      </c>
      <c r="Y55" s="41">
        <v>915</v>
      </c>
      <c r="Z55" s="34" t="s">
        <v>189</v>
      </c>
      <c r="AA55" s="34">
        <v>106.89252336448598</v>
      </c>
      <c r="AB55" s="38">
        <v>2.2710062937062898</v>
      </c>
      <c r="AC55" s="33" t="s">
        <v>188</v>
      </c>
      <c r="AD55" s="34">
        <v>97.051551013089309</v>
      </c>
      <c r="AE55" s="38">
        <v>1.74941724941725</v>
      </c>
      <c r="AF55" s="34" t="s">
        <v>189</v>
      </c>
      <c r="AG55" s="34">
        <v>109.33857808857812</v>
      </c>
      <c r="AH55" s="38">
        <v>1.2981501665556301</v>
      </c>
      <c r="AI55" s="33" t="s">
        <v>188</v>
      </c>
      <c r="AJ55" s="34">
        <v>89.527597693491728</v>
      </c>
      <c r="AK55" s="38">
        <v>44.0366972477064</v>
      </c>
      <c r="AL55" s="34" t="s">
        <v>189</v>
      </c>
      <c r="AM55" s="50">
        <v>109.77501520653905</v>
      </c>
      <c r="AN55" s="32">
        <v>1051.6451946968195</v>
      </c>
    </row>
    <row r="56" spans="1:40" ht="17.25" customHeight="1">
      <c r="A56" s="10">
        <f t="shared" si="3"/>
        <v>8</v>
      </c>
      <c r="B56" s="15">
        <v>341</v>
      </c>
      <c r="C56" s="15" t="s">
        <v>262</v>
      </c>
      <c r="D56" s="15" t="s">
        <v>269</v>
      </c>
      <c r="E56" s="21">
        <v>11483</v>
      </c>
      <c r="F56" s="25" t="s">
        <v>28</v>
      </c>
      <c r="G56" s="22">
        <v>0.39377035768644802</v>
      </c>
      <c r="H56" s="15" t="s">
        <v>249</v>
      </c>
      <c r="I56" s="21">
        <v>30</v>
      </c>
      <c r="J56" s="24">
        <v>4.0010399999999997</v>
      </c>
      <c r="K56" s="33" t="s">
        <v>188</v>
      </c>
      <c r="L56" s="34">
        <v>47.518289786223271</v>
      </c>
      <c r="M56" s="38">
        <v>1.40387722</v>
      </c>
      <c r="N56" s="33" t="s">
        <v>188</v>
      </c>
      <c r="O56" s="34">
        <v>59.235325738396625</v>
      </c>
      <c r="P56" s="56">
        <v>35.087807669999997</v>
      </c>
      <c r="Q56" s="34" t="s">
        <v>189</v>
      </c>
      <c r="R56" s="54">
        <v>121.91733033356496</v>
      </c>
      <c r="S56" s="40">
        <v>704</v>
      </c>
      <c r="T56" s="33" t="s">
        <v>188</v>
      </c>
      <c r="U56" s="34">
        <v>76.025917926565882</v>
      </c>
      <c r="V56" s="39">
        <v>56.832954545500002</v>
      </c>
      <c r="W56" s="33" t="s">
        <v>188</v>
      </c>
      <c r="X56" s="34">
        <v>62.45379620384616</v>
      </c>
      <c r="Y56" s="41">
        <v>849</v>
      </c>
      <c r="Z56" s="33" t="s">
        <v>188</v>
      </c>
      <c r="AA56" s="34">
        <v>99.182242990654203</v>
      </c>
      <c r="AB56" s="38">
        <v>1.99805046511628</v>
      </c>
      <c r="AC56" s="33" t="s">
        <v>188</v>
      </c>
      <c r="AD56" s="34">
        <v>85.38677201351625</v>
      </c>
      <c r="AE56" s="38">
        <v>1.5697674418604699</v>
      </c>
      <c r="AF56" s="33" t="s">
        <v>188</v>
      </c>
      <c r="AG56" s="34">
        <v>98.110465116279372</v>
      </c>
      <c r="AH56" s="38">
        <v>1.2728321481481499</v>
      </c>
      <c r="AI56" s="33" t="s">
        <v>188</v>
      </c>
      <c r="AJ56" s="34">
        <v>87.781527458493102</v>
      </c>
      <c r="AK56" s="38">
        <v>66.176470588235304</v>
      </c>
      <c r="AL56" s="33" t="s">
        <v>188</v>
      </c>
      <c r="AM56" s="50">
        <v>66.346664205109249</v>
      </c>
      <c r="AN56" s="32">
        <v>803.9583317726491</v>
      </c>
    </row>
    <row r="57" spans="1:40" ht="17.25" customHeight="1">
      <c r="A57" s="10">
        <f t="shared" si="3"/>
        <v>9</v>
      </c>
      <c r="B57" s="15">
        <v>349</v>
      </c>
      <c r="C57" s="15" t="s">
        <v>284</v>
      </c>
      <c r="D57" s="15" t="s">
        <v>285</v>
      </c>
      <c r="E57" s="21">
        <v>11484</v>
      </c>
      <c r="F57" s="25" t="s">
        <v>38</v>
      </c>
      <c r="G57" s="22">
        <v>0.38829090563165403</v>
      </c>
      <c r="H57" s="15" t="s">
        <v>187</v>
      </c>
      <c r="I57" s="21">
        <v>27</v>
      </c>
      <c r="J57" s="24">
        <v>4.6581279999999996</v>
      </c>
      <c r="K57" s="33" t="s">
        <v>188</v>
      </c>
      <c r="L57" s="34">
        <v>92.240158415841577</v>
      </c>
      <c r="M57" s="38">
        <v>1.81567148</v>
      </c>
      <c r="N57" s="34" t="s">
        <v>189</v>
      </c>
      <c r="O57" s="34">
        <v>112.77462608695652</v>
      </c>
      <c r="P57" s="56">
        <v>38.978565638399999</v>
      </c>
      <c r="Q57" s="34" t="s">
        <v>189</v>
      </c>
      <c r="R57" s="54">
        <v>121.42855339065419</v>
      </c>
      <c r="S57" s="40">
        <v>781</v>
      </c>
      <c r="T57" s="34" t="s">
        <v>189</v>
      </c>
      <c r="U57" s="34">
        <v>102.89855072463767</v>
      </c>
      <c r="V57" s="39">
        <v>59.643124199699997</v>
      </c>
      <c r="W57" s="33" t="s">
        <v>188</v>
      </c>
      <c r="X57" s="34">
        <v>90.574220500683381</v>
      </c>
      <c r="Y57" s="41">
        <v>740</v>
      </c>
      <c r="Z57" s="34" t="s">
        <v>189</v>
      </c>
      <c r="AA57" s="34">
        <v>101.78817056396147</v>
      </c>
      <c r="AB57" s="38">
        <v>1.8316430513595201</v>
      </c>
      <c r="AC57" s="33" t="s">
        <v>188</v>
      </c>
      <c r="AD57" s="34">
        <v>80.689121205265195</v>
      </c>
      <c r="AE57" s="38">
        <v>1.6858006042296101</v>
      </c>
      <c r="AF57" s="34" t="s">
        <v>189</v>
      </c>
      <c r="AG57" s="34">
        <v>104.70811206395092</v>
      </c>
      <c r="AH57" s="38">
        <v>1.08651227598566</v>
      </c>
      <c r="AI57" s="33" t="s">
        <v>188</v>
      </c>
      <c r="AJ57" s="34">
        <v>78.166350790335258</v>
      </c>
      <c r="AK57" s="38">
        <v>46.846846846846802</v>
      </c>
      <c r="AL57" s="33" t="s">
        <v>188</v>
      </c>
      <c r="AM57" s="48">
        <v>118.14437242310112</v>
      </c>
      <c r="AN57" s="32">
        <v>1003.4122361653873</v>
      </c>
    </row>
    <row r="58" spans="1:40" ht="17.25" customHeight="1">
      <c r="A58" s="10">
        <f t="shared" si="3"/>
        <v>10</v>
      </c>
      <c r="B58" s="15">
        <v>349</v>
      </c>
      <c r="C58" s="15" t="s">
        <v>284</v>
      </c>
      <c r="D58" s="15" t="s">
        <v>286</v>
      </c>
      <c r="E58" s="21">
        <v>10809</v>
      </c>
      <c r="F58" s="25">
        <v>42615</v>
      </c>
      <c r="G58" s="22">
        <v>2.0348662480974098</v>
      </c>
      <c r="H58" s="15" t="s">
        <v>187</v>
      </c>
      <c r="I58" s="21">
        <v>23</v>
      </c>
      <c r="J58" s="24">
        <v>4.5415409999999996</v>
      </c>
      <c r="K58" s="33" t="s">
        <v>188</v>
      </c>
      <c r="L58" s="34">
        <v>89.931504950495039</v>
      </c>
      <c r="M58" s="38">
        <v>1.7682889399999999</v>
      </c>
      <c r="N58" s="34" t="s">
        <v>189</v>
      </c>
      <c r="O58" s="34">
        <v>109.83161118012421</v>
      </c>
      <c r="P58" s="56">
        <v>38.935879693700002</v>
      </c>
      <c r="Q58" s="34" t="s">
        <v>189</v>
      </c>
      <c r="R58" s="54">
        <v>121.29557536978193</v>
      </c>
      <c r="S58" s="40">
        <v>740</v>
      </c>
      <c r="T58" s="33" t="s">
        <v>188</v>
      </c>
      <c r="U58" s="34">
        <v>97.49670619235836</v>
      </c>
      <c r="V58" s="39">
        <v>61.372175675699999</v>
      </c>
      <c r="W58" s="33" t="s">
        <v>188</v>
      </c>
      <c r="X58" s="34">
        <v>93.199963061047839</v>
      </c>
      <c r="Y58" s="41">
        <v>741</v>
      </c>
      <c r="Z58" s="34" t="s">
        <v>189</v>
      </c>
      <c r="AA58" s="34">
        <v>101.92572214580468</v>
      </c>
      <c r="AB58" s="38">
        <v>1.99581972789116</v>
      </c>
      <c r="AC58" s="33" t="s">
        <v>188</v>
      </c>
      <c r="AD58" s="34">
        <v>87.92157391591013</v>
      </c>
      <c r="AE58" s="38">
        <v>1.68707482993197</v>
      </c>
      <c r="AF58" s="34" t="s">
        <v>189</v>
      </c>
      <c r="AG58" s="34">
        <v>104.78725651751365</v>
      </c>
      <c r="AH58" s="38">
        <v>1.1830060483871001</v>
      </c>
      <c r="AI58" s="33" t="s">
        <v>188</v>
      </c>
      <c r="AJ58" s="34">
        <v>85.108348804827344</v>
      </c>
      <c r="AK58" s="38">
        <v>37.7510040160643</v>
      </c>
      <c r="AL58" s="34" t="s">
        <v>189</v>
      </c>
      <c r="AM58" s="48">
        <v>138.36184926413802</v>
      </c>
      <c r="AN58" s="32">
        <v>1029.8601114020012</v>
      </c>
    </row>
    <row r="64" spans="1:40" ht="33.75" customHeight="1">
      <c r="A64" s="86" t="s">
        <v>673</v>
      </c>
      <c r="B64" s="86"/>
      <c r="C64" s="86"/>
      <c r="D64" s="86"/>
      <c r="E64" s="86"/>
      <c r="F64" s="86"/>
      <c r="G64" s="86"/>
      <c r="H64" s="86"/>
      <c r="I64" s="86"/>
      <c r="J64" s="86"/>
    </row>
    <row r="65" spans="1:40" s="85" customFormat="1" ht="40.5">
      <c r="A65" s="83" t="s">
        <v>689</v>
      </c>
      <c r="B65" s="78" t="s">
        <v>167</v>
      </c>
      <c r="C65" s="78" t="s">
        <v>171</v>
      </c>
      <c r="D65" s="78" t="s">
        <v>693</v>
      </c>
      <c r="E65" s="20" t="s">
        <v>168</v>
      </c>
      <c r="F65" s="78" t="s">
        <v>169</v>
      </c>
      <c r="G65" s="84" t="s">
        <v>170</v>
      </c>
      <c r="H65" s="78" t="s">
        <v>172</v>
      </c>
      <c r="I65" s="35" t="s">
        <v>173</v>
      </c>
      <c r="J65" s="35" t="s">
        <v>174</v>
      </c>
      <c r="K65" s="30" t="s">
        <v>175</v>
      </c>
      <c r="L65" s="30" t="s">
        <v>667</v>
      </c>
      <c r="M65" s="30" t="s">
        <v>176</v>
      </c>
      <c r="N65" s="30" t="s">
        <v>175</v>
      </c>
      <c r="O65" s="30" t="s">
        <v>667</v>
      </c>
      <c r="P65" s="30" t="s">
        <v>177</v>
      </c>
      <c r="Q65" s="30" t="s">
        <v>175</v>
      </c>
      <c r="R65" s="30" t="s">
        <v>667</v>
      </c>
      <c r="S65" s="30" t="s">
        <v>178</v>
      </c>
      <c r="T65" s="30" t="s">
        <v>175</v>
      </c>
      <c r="U65" s="30" t="s">
        <v>690</v>
      </c>
      <c r="V65" s="30" t="s">
        <v>179</v>
      </c>
      <c r="W65" s="30" t="s">
        <v>175</v>
      </c>
      <c r="X65" s="30" t="s">
        <v>691</v>
      </c>
      <c r="Y65" s="30" t="s">
        <v>180</v>
      </c>
      <c r="Z65" s="30" t="s">
        <v>175</v>
      </c>
      <c r="AA65" s="30" t="s">
        <v>691</v>
      </c>
      <c r="AB65" s="37" t="s">
        <v>181</v>
      </c>
      <c r="AC65" s="30" t="s">
        <v>175</v>
      </c>
      <c r="AD65" s="30" t="s">
        <v>691</v>
      </c>
      <c r="AE65" s="37" t="s">
        <v>182</v>
      </c>
      <c r="AF65" s="30" t="s">
        <v>175</v>
      </c>
      <c r="AG65" s="30" t="s">
        <v>691</v>
      </c>
      <c r="AH65" s="37" t="s">
        <v>183</v>
      </c>
      <c r="AI65" s="30" t="s">
        <v>175</v>
      </c>
      <c r="AJ65" s="30" t="s">
        <v>691</v>
      </c>
      <c r="AK65" s="30" t="s">
        <v>184</v>
      </c>
      <c r="AL65" s="30" t="s">
        <v>175</v>
      </c>
      <c r="AM65" s="30" t="s">
        <v>691</v>
      </c>
      <c r="AN65" s="83" t="s">
        <v>692</v>
      </c>
    </row>
    <row r="66" spans="1:40" ht="18" customHeight="1">
      <c r="A66" s="10">
        <v>1</v>
      </c>
      <c r="B66" s="15">
        <v>377</v>
      </c>
      <c r="C66" s="15" t="s">
        <v>329</v>
      </c>
      <c r="D66" s="15" t="s">
        <v>328</v>
      </c>
      <c r="E66" s="21">
        <v>8940</v>
      </c>
      <c r="F66" s="25" t="s">
        <v>0</v>
      </c>
      <c r="G66" s="22">
        <v>4.2102087138508297</v>
      </c>
      <c r="H66" s="15" t="s">
        <v>187</v>
      </c>
      <c r="I66" s="21">
        <v>29</v>
      </c>
      <c r="J66" s="24">
        <v>10.465681</v>
      </c>
      <c r="K66" s="34" t="s">
        <v>189</v>
      </c>
      <c r="L66" s="34">
        <v>207.24120792079211</v>
      </c>
      <c r="M66" s="38">
        <v>3.3029504300000001</v>
      </c>
      <c r="N66" s="34" t="s">
        <v>189</v>
      </c>
      <c r="O66" s="34">
        <v>205.152200621118</v>
      </c>
      <c r="P66" s="39">
        <v>31.559823292899999</v>
      </c>
      <c r="Q66" s="33" t="s">
        <v>188</v>
      </c>
      <c r="R66" s="34">
        <v>98.317206519937685</v>
      </c>
      <c r="S66" s="57">
        <v>1756</v>
      </c>
      <c r="T66" s="34" t="s">
        <v>189</v>
      </c>
      <c r="U66" s="54">
        <v>231.35704874835307</v>
      </c>
      <c r="V66" s="39">
        <v>59.599550113900001</v>
      </c>
      <c r="W66" s="33" t="s">
        <v>188</v>
      </c>
      <c r="X66" s="34">
        <v>90.508048768261204</v>
      </c>
      <c r="Y66" s="41">
        <v>1169</v>
      </c>
      <c r="Z66" s="34" t="s">
        <v>189</v>
      </c>
      <c r="AA66" s="34">
        <v>160.79779917469051</v>
      </c>
      <c r="AB66" s="38">
        <v>1.99043668918919</v>
      </c>
      <c r="AC66" s="33" t="s">
        <v>188</v>
      </c>
      <c r="AD66" s="34">
        <v>87.684435647100884</v>
      </c>
      <c r="AE66" s="38">
        <v>1.51554054054054</v>
      </c>
      <c r="AF66" s="33" t="s">
        <v>188</v>
      </c>
      <c r="AG66" s="34">
        <v>94.132952828604971</v>
      </c>
      <c r="AH66" s="38">
        <v>1.31335100312082</v>
      </c>
      <c r="AI66" s="33" t="s">
        <v>188</v>
      </c>
      <c r="AJ66" s="34">
        <v>94.485683677756839</v>
      </c>
      <c r="AK66" s="38">
        <v>51.780821917808197</v>
      </c>
      <c r="AL66" s="33" t="s">
        <v>188</v>
      </c>
      <c r="AM66" s="48">
        <v>107.17754630404934</v>
      </c>
      <c r="AN66" s="32">
        <v>1376.8541302106648</v>
      </c>
    </row>
    <row r="67" spans="1:40" ht="18" customHeight="1">
      <c r="A67" s="10">
        <f>A66+1</f>
        <v>2</v>
      </c>
      <c r="B67" s="15">
        <v>102565</v>
      </c>
      <c r="C67" s="15" t="s">
        <v>630</v>
      </c>
      <c r="D67" s="15" t="s">
        <v>317</v>
      </c>
      <c r="E67" s="21">
        <v>4569</v>
      </c>
      <c r="F67" s="25">
        <v>40725</v>
      </c>
      <c r="G67" s="22">
        <v>7.2129484398782298</v>
      </c>
      <c r="H67" s="15" t="s">
        <v>258</v>
      </c>
      <c r="I67" s="21">
        <v>25</v>
      </c>
      <c r="J67" s="24">
        <v>5.828246</v>
      </c>
      <c r="K67" s="34" t="s">
        <v>189</v>
      </c>
      <c r="L67" s="34">
        <v>158.80779291553134</v>
      </c>
      <c r="M67" s="38">
        <v>2.0796965799999998</v>
      </c>
      <c r="N67" s="34" t="s">
        <v>189</v>
      </c>
      <c r="O67" s="34">
        <v>180.8431808695652</v>
      </c>
      <c r="P67" s="39">
        <v>35.683061078800002</v>
      </c>
      <c r="Q67" s="34" t="s">
        <v>189</v>
      </c>
      <c r="R67" s="34">
        <v>112.38759394897637</v>
      </c>
      <c r="S67" s="57">
        <v>1363</v>
      </c>
      <c r="T67" s="34" t="s">
        <v>189</v>
      </c>
      <c r="U67" s="54">
        <v>210.66460587326122</v>
      </c>
      <c r="V67" s="39">
        <v>42.760425531899998</v>
      </c>
      <c r="W67" s="33" t="s">
        <v>188</v>
      </c>
      <c r="X67" s="34">
        <v>82.565023232091136</v>
      </c>
      <c r="Y67" s="41">
        <v>992</v>
      </c>
      <c r="Z67" s="34" t="s">
        <v>189</v>
      </c>
      <c r="AA67" s="34">
        <v>154.03726708074535</v>
      </c>
      <c r="AB67" s="38">
        <v>1.6370152802893301</v>
      </c>
      <c r="AC67" s="33" t="s">
        <v>188</v>
      </c>
      <c r="AD67" s="34">
        <v>75.787744457839352</v>
      </c>
      <c r="AE67" s="38">
        <v>1.4792043399638299</v>
      </c>
      <c r="AF67" s="33" t="s">
        <v>188</v>
      </c>
      <c r="AG67" s="34">
        <v>91.876045960486323</v>
      </c>
      <c r="AH67" s="38">
        <v>1.1066863691931501</v>
      </c>
      <c r="AI67" s="33" t="s">
        <v>188</v>
      </c>
      <c r="AJ67" s="34">
        <v>83.839876454026523</v>
      </c>
      <c r="AK67" s="38">
        <v>57.894736842105303</v>
      </c>
      <c r="AL67" s="33" t="s">
        <v>188</v>
      </c>
      <c r="AM67" s="48">
        <v>90.510023985156266</v>
      </c>
      <c r="AN67" s="32">
        <v>1241.3191547776792</v>
      </c>
    </row>
    <row r="68" spans="1:40" ht="18" customHeight="1">
      <c r="A68" s="10">
        <f t="shared" ref="A68:A75" si="4">A67+1</f>
        <v>3</v>
      </c>
      <c r="B68" s="15">
        <v>581</v>
      </c>
      <c r="C68" s="15" t="s">
        <v>427</v>
      </c>
      <c r="D68" s="15" t="s">
        <v>426</v>
      </c>
      <c r="E68" s="21">
        <v>5641</v>
      </c>
      <c r="F68" s="25" t="s">
        <v>80</v>
      </c>
      <c r="G68" s="22">
        <v>7.5855511796042601</v>
      </c>
      <c r="H68" s="15" t="s">
        <v>234</v>
      </c>
      <c r="I68" s="21">
        <v>31</v>
      </c>
      <c r="J68" s="24">
        <v>9.3801819999999996</v>
      </c>
      <c r="K68" s="34" t="s">
        <v>189</v>
      </c>
      <c r="L68" s="34">
        <v>159.52690476190477</v>
      </c>
      <c r="M68" s="38">
        <v>3.1321122799999999</v>
      </c>
      <c r="N68" s="34" t="s">
        <v>189</v>
      </c>
      <c r="O68" s="34">
        <v>169.30336648648648</v>
      </c>
      <c r="P68" s="39">
        <v>33.390741032500003</v>
      </c>
      <c r="Q68" s="34" t="s">
        <v>189</v>
      </c>
      <c r="R68" s="34">
        <v>106.06969832433293</v>
      </c>
      <c r="S68" s="57">
        <v>1825</v>
      </c>
      <c r="T68" s="34" t="s">
        <v>189</v>
      </c>
      <c r="U68" s="54">
        <v>199.67177242888403</v>
      </c>
      <c r="V68" s="39">
        <v>51.398257534199999</v>
      </c>
      <c r="W68" s="33" t="s">
        <v>188</v>
      </c>
      <c r="X68" s="34">
        <v>78.231746627397257</v>
      </c>
      <c r="Y68" s="41">
        <v>1204</v>
      </c>
      <c r="Z68" s="34" t="s">
        <v>189</v>
      </c>
      <c r="AA68" s="34">
        <v>143.33333333333334</v>
      </c>
      <c r="AB68" s="38">
        <v>1.7129910643889601</v>
      </c>
      <c r="AC68" s="33" t="s">
        <v>188</v>
      </c>
      <c r="AD68" s="34">
        <v>78.218770063422838</v>
      </c>
      <c r="AE68" s="38">
        <v>1.4553219448094601</v>
      </c>
      <c r="AF68" s="33" t="s">
        <v>188</v>
      </c>
      <c r="AG68" s="34">
        <v>92.108983848699992</v>
      </c>
      <c r="AH68" s="38">
        <v>1.17705300225734</v>
      </c>
      <c r="AI68" s="33" t="s">
        <v>188</v>
      </c>
      <c r="AJ68" s="34">
        <v>85.293695815749288</v>
      </c>
      <c r="AK68" s="38">
        <v>58.904109589041099</v>
      </c>
      <c r="AL68" s="33" t="s">
        <v>188</v>
      </c>
      <c r="AM68" s="48">
        <v>83.766592765917039</v>
      </c>
      <c r="AN68" s="32">
        <v>1195.5248644561279</v>
      </c>
    </row>
    <row r="69" spans="1:40" ht="18" customHeight="1">
      <c r="A69" s="10">
        <f t="shared" si="4"/>
        <v>4</v>
      </c>
      <c r="B69" s="15">
        <v>581</v>
      </c>
      <c r="C69" s="15" t="s">
        <v>427</v>
      </c>
      <c r="D69" s="15" t="s">
        <v>429</v>
      </c>
      <c r="E69" s="21">
        <v>7666</v>
      </c>
      <c r="F69" s="25" t="s">
        <v>82</v>
      </c>
      <c r="G69" s="22">
        <v>0.34993474124809198</v>
      </c>
      <c r="H69" s="15" t="s">
        <v>234</v>
      </c>
      <c r="I69" s="21">
        <v>30</v>
      </c>
      <c r="J69" s="24">
        <v>7.8547919999999998</v>
      </c>
      <c r="K69" s="34" t="s">
        <v>189</v>
      </c>
      <c r="L69" s="34">
        <v>133.58489795918368</v>
      </c>
      <c r="M69" s="38">
        <v>2.8779273399999998</v>
      </c>
      <c r="N69" s="34" t="s">
        <v>189</v>
      </c>
      <c r="O69" s="34">
        <v>155.56363999999999</v>
      </c>
      <c r="P69" s="39">
        <v>36.639128572700002</v>
      </c>
      <c r="Q69" s="34" t="s">
        <v>189</v>
      </c>
      <c r="R69" s="34">
        <v>116.38859139993647</v>
      </c>
      <c r="S69" s="57">
        <v>1743</v>
      </c>
      <c r="T69" s="34" t="s">
        <v>189</v>
      </c>
      <c r="U69" s="54">
        <v>190.70021881838076</v>
      </c>
      <c r="V69" s="39">
        <v>45.064784853699997</v>
      </c>
      <c r="W69" s="33" t="s">
        <v>188</v>
      </c>
      <c r="X69" s="34">
        <v>68.591757768188728</v>
      </c>
      <c r="Y69" s="41">
        <v>1114</v>
      </c>
      <c r="Z69" s="34" t="s">
        <v>189</v>
      </c>
      <c r="AA69" s="34">
        <v>132.61904761904762</v>
      </c>
      <c r="AB69" s="38">
        <v>1.63470944055944</v>
      </c>
      <c r="AC69" s="33" t="s">
        <v>188</v>
      </c>
      <c r="AD69" s="34">
        <v>74.644266692211872</v>
      </c>
      <c r="AE69" s="38">
        <v>1.42657342657343</v>
      </c>
      <c r="AF69" s="33" t="s">
        <v>188</v>
      </c>
      <c r="AG69" s="34">
        <v>90.28945737806518</v>
      </c>
      <c r="AH69" s="38">
        <v>1.1458992647058801</v>
      </c>
      <c r="AI69" s="33" t="s">
        <v>188</v>
      </c>
      <c r="AJ69" s="34">
        <v>83.036178601875378</v>
      </c>
      <c r="AK69" s="38">
        <v>58.620689655172399</v>
      </c>
      <c r="AL69" s="33" t="s">
        <v>188</v>
      </c>
      <c r="AM69" s="48">
        <v>84.344293405682023</v>
      </c>
      <c r="AN69" s="32">
        <v>1129.7623496425717</v>
      </c>
    </row>
    <row r="70" spans="1:40" ht="18" customHeight="1">
      <c r="A70" s="10">
        <f t="shared" si="4"/>
        <v>5</v>
      </c>
      <c r="B70" s="15">
        <v>377</v>
      </c>
      <c r="C70" s="15" t="s">
        <v>329</v>
      </c>
      <c r="D70" s="15" t="s">
        <v>330</v>
      </c>
      <c r="E70" s="21">
        <v>11119</v>
      </c>
      <c r="F70" s="25">
        <v>43282</v>
      </c>
      <c r="G70" s="22">
        <v>0.20746898782343401</v>
      </c>
      <c r="H70" s="15" t="s">
        <v>187</v>
      </c>
      <c r="I70" s="21">
        <v>27</v>
      </c>
      <c r="J70" s="24">
        <v>7.4798819999999999</v>
      </c>
      <c r="K70" s="34" t="s">
        <v>189</v>
      </c>
      <c r="L70" s="34">
        <v>148.11647524752476</v>
      </c>
      <c r="M70" s="38">
        <v>2.4502802699999999</v>
      </c>
      <c r="N70" s="34" t="s">
        <v>189</v>
      </c>
      <c r="O70" s="34">
        <v>152.19132111801241</v>
      </c>
      <c r="P70" s="39">
        <v>32.758274395199997</v>
      </c>
      <c r="Q70" s="34" t="s">
        <v>189</v>
      </c>
      <c r="R70" s="34">
        <v>102.05069905046729</v>
      </c>
      <c r="S70" s="57">
        <v>1428</v>
      </c>
      <c r="T70" s="34" t="s">
        <v>189</v>
      </c>
      <c r="U70" s="54">
        <v>188.14229249011859</v>
      </c>
      <c r="V70" s="39">
        <v>52.380126050400001</v>
      </c>
      <c r="W70" s="33" t="s">
        <v>188</v>
      </c>
      <c r="X70" s="34">
        <v>79.544610554897503</v>
      </c>
      <c r="Y70" s="41">
        <v>1010</v>
      </c>
      <c r="Z70" s="34" t="s">
        <v>189</v>
      </c>
      <c r="AA70" s="34">
        <v>138.92709766162309</v>
      </c>
      <c r="AB70" s="38">
        <v>1.7615017184942701</v>
      </c>
      <c r="AC70" s="33" t="s">
        <v>188</v>
      </c>
      <c r="AD70" s="34">
        <v>77.59919464732468</v>
      </c>
      <c r="AE70" s="38">
        <v>1.4599018003273301</v>
      </c>
      <c r="AF70" s="33" t="s">
        <v>188</v>
      </c>
      <c r="AG70" s="34">
        <v>90.677130455113669</v>
      </c>
      <c r="AH70" s="38">
        <v>1.2065891816143499</v>
      </c>
      <c r="AI70" s="33" t="s">
        <v>188</v>
      </c>
      <c r="AJ70" s="34">
        <v>86.804977094557557</v>
      </c>
      <c r="AK70" s="38">
        <v>50.6072874493927</v>
      </c>
      <c r="AL70" s="33" t="s">
        <v>188</v>
      </c>
      <c r="AM70" s="48">
        <v>109.78598033031184</v>
      </c>
      <c r="AN70" s="32">
        <v>1173.8397786499513</v>
      </c>
    </row>
    <row r="71" spans="1:40" ht="18" customHeight="1">
      <c r="A71" s="10">
        <f t="shared" si="4"/>
        <v>6</v>
      </c>
      <c r="B71" s="15">
        <v>517</v>
      </c>
      <c r="C71" s="15" t="s">
        <v>374</v>
      </c>
      <c r="D71" s="15" t="s">
        <v>376</v>
      </c>
      <c r="E71" s="21">
        <v>11319</v>
      </c>
      <c r="F71" s="25" t="s">
        <v>25</v>
      </c>
      <c r="G71" s="22">
        <v>0.20746898782343401</v>
      </c>
      <c r="H71" s="15" t="s">
        <v>249</v>
      </c>
      <c r="I71" s="21">
        <v>28</v>
      </c>
      <c r="J71" s="24">
        <v>12.442766000000001</v>
      </c>
      <c r="K71" s="34" t="s">
        <v>189</v>
      </c>
      <c r="L71" s="34">
        <v>147.77631828978625</v>
      </c>
      <c r="M71" s="38">
        <v>2.9901672800000001</v>
      </c>
      <c r="N71" s="34" t="s">
        <v>189</v>
      </c>
      <c r="O71" s="34">
        <v>126.16739578059071</v>
      </c>
      <c r="P71" s="39">
        <v>24.031371159799999</v>
      </c>
      <c r="Q71" s="33" t="s">
        <v>188</v>
      </c>
      <c r="R71" s="34">
        <v>83.500247254343279</v>
      </c>
      <c r="S71" s="57">
        <v>1626</v>
      </c>
      <c r="T71" s="34" t="s">
        <v>189</v>
      </c>
      <c r="U71" s="54">
        <v>175.5939524838013</v>
      </c>
      <c r="V71" s="39">
        <v>76.523776137799999</v>
      </c>
      <c r="W71" s="33" t="s">
        <v>188</v>
      </c>
      <c r="X71" s="34">
        <v>84.092061689890102</v>
      </c>
      <c r="Y71" s="41">
        <v>847</v>
      </c>
      <c r="Z71" s="33" t="s">
        <v>188</v>
      </c>
      <c r="AA71" s="34">
        <v>98.94859813084112</v>
      </c>
      <c r="AB71" s="38">
        <v>1.6924045599999999</v>
      </c>
      <c r="AC71" s="33" t="s">
        <v>188</v>
      </c>
      <c r="AD71" s="34">
        <v>72.324981196581192</v>
      </c>
      <c r="AE71" s="38">
        <v>1.3128</v>
      </c>
      <c r="AF71" s="33" t="s">
        <v>188</v>
      </c>
      <c r="AG71" s="34">
        <v>82.049999999999983</v>
      </c>
      <c r="AH71" s="38">
        <v>1.2891564290066999</v>
      </c>
      <c r="AI71" s="33" t="s">
        <v>188</v>
      </c>
      <c r="AJ71" s="34">
        <v>88.907339931496537</v>
      </c>
      <c r="AK71" s="38">
        <v>61.290322580645203</v>
      </c>
      <c r="AL71" s="33" t="s">
        <v>188</v>
      </c>
      <c r="AM71" s="50">
        <v>75.931105177235779</v>
      </c>
      <c r="AN71" s="32">
        <v>1035.2919999345661</v>
      </c>
    </row>
    <row r="72" spans="1:40" ht="18" customHeight="1">
      <c r="A72" s="10">
        <f t="shared" si="4"/>
        <v>7</v>
      </c>
      <c r="B72" s="15">
        <v>517</v>
      </c>
      <c r="C72" s="15" t="s">
        <v>374</v>
      </c>
      <c r="D72" s="15" t="s">
        <v>373</v>
      </c>
      <c r="E72" s="21">
        <v>4024</v>
      </c>
      <c r="F72" s="25">
        <v>37728</v>
      </c>
      <c r="G72" s="22">
        <v>15.4239073439878</v>
      </c>
      <c r="H72" s="15" t="s">
        <v>249</v>
      </c>
      <c r="I72" s="21">
        <v>25</v>
      </c>
      <c r="J72" s="24">
        <v>14.572094</v>
      </c>
      <c r="K72" s="34" t="s">
        <v>189</v>
      </c>
      <c r="L72" s="34">
        <v>173.06524940617578</v>
      </c>
      <c r="M72" s="38">
        <v>3.7496013700000002</v>
      </c>
      <c r="N72" s="34" t="s">
        <v>189</v>
      </c>
      <c r="O72" s="34">
        <v>158.21102827004219</v>
      </c>
      <c r="P72" s="39">
        <v>25.7313833551</v>
      </c>
      <c r="Q72" s="33" t="s">
        <v>188</v>
      </c>
      <c r="R72" s="34">
        <v>89.407169406184849</v>
      </c>
      <c r="S72" s="57">
        <v>1618</v>
      </c>
      <c r="T72" s="34" t="s">
        <v>189</v>
      </c>
      <c r="U72" s="54">
        <v>174.73002159827215</v>
      </c>
      <c r="V72" s="39">
        <v>90.062385661299999</v>
      </c>
      <c r="W72" s="33" t="s">
        <v>188</v>
      </c>
      <c r="X72" s="34">
        <v>98.969654572857152</v>
      </c>
      <c r="Y72" s="41">
        <v>908</v>
      </c>
      <c r="Z72" s="34" t="s">
        <v>189</v>
      </c>
      <c r="AA72" s="34">
        <v>106.0747663551402</v>
      </c>
      <c r="AB72" s="38">
        <v>1.9592261087866101</v>
      </c>
      <c r="AC72" s="33" t="s">
        <v>188</v>
      </c>
      <c r="AD72" s="34">
        <v>83.727611486607273</v>
      </c>
      <c r="AE72" s="38">
        <v>1.3874476987447699</v>
      </c>
      <c r="AF72" s="33" t="s">
        <v>188</v>
      </c>
      <c r="AG72" s="34">
        <v>86.71548117154812</v>
      </c>
      <c r="AH72" s="38">
        <v>1.4121080820265399</v>
      </c>
      <c r="AI72" s="33" t="s">
        <v>188</v>
      </c>
      <c r="AJ72" s="34">
        <v>97.386764277692421</v>
      </c>
      <c r="AK72" s="38">
        <v>47.1938775510204</v>
      </c>
      <c r="AL72" s="34" t="s">
        <v>189</v>
      </c>
      <c r="AM72" s="50">
        <v>103.58203697328285</v>
      </c>
      <c r="AN72" s="32">
        <v>1171.8697835178032</v>
      </c>
    </row>
    <row r="73" spans="1:40" ht="18" customHeight="1">
      <c r="A73" s="10">
        <f t="shared" si="4"/>
        <v>8</v>
      </c>
      <c r="B73" s="15">
        <v>581</v>
      </c>
      <c r="C73" s="15" t="s">
        <v>427</v>
      </c>
      <c r="D73" s="15" t="s">
        <v>428</v>
      </c>
      <c r="E73" s="21">
        <v>7279</v>
      </c>
      <c r="F73" s="25" t="s">
        <v>81</v>
      </c>
      <c r="G73" s="22">
        <v>6.4129484398782299</v>
      </c>
      <c r="H73" s="15" t="s">
        <v>234</v>
      </c>
      <c r="I73" s="21">
        <v>29</v>
      </c>
      <c r="J73" s="24">
        <v>8.3450760000000006</v>
      </c>
      <c r="K73" s="34" t="s">
        <v>189</v>
      </c>
      <c r="L73" s="34">
        <v>141.9230612244898</v>
      </c>
      <c r="M73" s="38">
        <v>2.81762405</v>
      </c>
      <c r="N73" s="34" t="s">
        <v>189</v>
      </c>
      <c r="O73" s="34">
        <v>152.30400270270269</v>
      </c>
      <c r="P73" s="39">
        <v>33.763911197500001</v>
      </c>
      <c r="Q73" s="34" t="s">
        <v>189</v>
      </c>
      <c r="R73" s="34">
        <v>107.25511816232529</v>
      </c>
      <c r="S73" s="57">
        <v>1580</v>
      </c>
      <c r="T73" s="34" t="s">
        <v>189</v>
      </c>
      <c r="U73" s="54">
        <v>172.86652078774617</v>
      </c>
      <c r="V73" s="39">
        <v>52.816936708900002</v>
      </c>
      <c r="W73" s="33" t="s">
        <v>188</v>
      </c>
      <c r="X73" s="34">
        <v>80.391075660426182</v>
      </c>
      <c r="Y73" s="41">
        <v>1102</v>
      </c>
      <c r="Z73" s="34" t="s">
        <v>189</v>
      </c>
      <c r="AA73" s="34">
        <v>131.1904761904762</v>
      </c>
      <c r="AB73" s="38">
        <v>1.75454244011976</v>
      </c>
      <c r="AC73" s="33" t="s">
        <v>188</v>
      </c>
      <c r="AD73" s="34">
        <v>80.116093156153426</v>
      </c>
      <c r="AE73" s="38">
        <v>1.5351796407185601</v>
      </c>
      <c r="AF73" s="33" t="s">
        <v>188</v>
      </c>
      <c r="AG73" s="34">
        <v>97.163268399908858</v>
      </c>
      <c r="AH73" s="38">
        <v>1.1428906387128199</v>
      </c>
      <c r="AI73" s="33" t="s">
        <v>188</v>
      </c>
      <c r="AJ73" s="34">
        <v>82.818162225566667</v>
      </c>
      <c r="AK73" s="38">
        <v>54.3624161073826</v>
      </c>
      <c r="AL73" s="33" t="s">
        <v>188</v>
      </c>
      <c r="AM73" s="48">
        <v>93.024019348995921</v>
      </c>
      <c r="AN73" s="32">
        <v>1139.0517978587914</v>
      </c>
    </row>
    <row r="74" spans="1:40" ht="18" customHeight="1">
      <c r="A74" s="10">
        <f t="shared" si="4"/>
        <v>9</v>
      </c>
      <c r="B74" s="15">
        <v>513</v>
      </c>
      <c r="C74" s="15" t="s">
        <v>360</v>
      </c>
      <c r="D74" s="15" t="s">
        <v>359</v>
      </c>
      <c r="E74" s="21">
        <v>9760</v>
      </c>
      <c r="F74" s="25">
        <v>37012</v>
      </c>
      <c r="G74" s="22">
        <v>17.385551179604299</v>
      </c>
      <c r="H74" s="15" t="s">
        <v>234</v>
      </c>
      <c r="I74" s="21">
        <v>28</v>
      </c>
      <c r="J74" s="24">
        <v>10.596819</v>
      </c>
      <c r="K74" s="34" t="s">
        <v>189</v>
      </c>
      <c r="L74" s="34">
        <v>180.21801020408162</v>
      </c>
      <c r="M74" s="38">
        <v>3.4609621599999998</v>
      </c>
      <c r="N74" s="34" t="s">
        <v>189</v>
      </c>
      <c r="O74" s="34">
        <v>187.07903567567564</v>
      </c>
      <c r="P74" s="39">
        <v>32.660387612500003</v>
      </c>
      <c r="Q74" s="34" t="s">
        <v>189</v>
      </c>
      <c r="R74" s="34">
        <v>103.74964298761118</v>
      </c>
      <c r="S74" s="57">
        <v>1546</v>
      </c>
      <c r="T74" s="34" t="s">
        <v>189</v>
      </c>
      <c r="U74" s="54">
        <v>169.14660831509846</v>
      </c>
      <c r="V74" s="39">
        <v>68.5434605433</v>
      </c>
      <c r="W74" s="34" t="s">
        <v>189</v>
      </c>
      <c r="X74" s="34">
        <v>104.32794603242009</v>
      </c>
      <c r="Y74" s="41">
        <v>1155</v>
      </c>
      <c r="Z74" s="34" t="s">
        <v>189</v>
      </c>
      <c r="AA74" s="34">
        <v>137.5</v>
      </c>
      <c r="AB74" s="38">
        <v>1.8551490163934401</v>
      </c>
      <c r="AC74" s="33" t="s">
        <v>188</v>
      </c>
      <c r="AD74" s="34">
        <v>84.710000748558912</v>
      </c>
      <c r="AE74" s="38">
        <v>1.58114754098361</v>
      </c>
      <c r="AF74" s="34" t="s">
        <v>189</v>
      </c>
      <c r="AG74" s="34">
        <v>100.07262917617786</v>
      </c>
      <c r="AH74" s="38">
        <v>1.17329279419388</v>
      </c>
      <c r="AI74" s="33" t="s">
        <v>188</v>
      </c>
      <c r="AJ74" s="34">
        <v>85.021216970571018</v>
      </c>
      <c r="AK74" s="38">
        <v>42.599277978339401</v>
      </c>
      <c r="AL74" s="34" t="s">
        <v>189</v>
      </c>
      <c r="AM74" s="48">
        <v>117.00106404741256</v>
      </c>
      <c r="AN74" s="32">
        <v>1268.8261541576071</v>
      </c>
    </row>
    <row r="75" spans="1:40" ht="18" customHeight="1">
      <c r="A75" s="10">
        <f t="shared" si="4"/>
        <v>10</v>
      </c>
      <c r="B75" s="15">
        <v>740</v>
      </c>
      <c r="C75" s="15" t="s">
        <v>555</v>
      </c>
      <c r="D75" s="15" t="s">
        <v>554</v>
      </c>
      <c r="E75" s="21">
        <v>9749</v>
      </c>
      <c r="F75" s="25" t="s">
        <v>137</v>
      </c>
      <c r="G75" s="22">
        <v>1.3143183028919301</v>
      </c>
      <c r="H75" s="15" t="s">
        <v>391</v>
      </c>
      <c r="I75" s="21">
        <v>27</v>
      </c>
      <c r="J75" s="24">
        <v>5.9005539999999996</v>
      </c>
      <c r="K75" s="34" t="s">
        <v>189</v>
      </c>
      <c r="L75" s="34">
        <v>165.28162464985994</v>
      </c>
      <c r="M75" s="38">
        <v>1.88077363</v>
      </c>
      <c r="N75" s="34" t="s">
        <v>189</v>
      </c>
      <c r="O75" s="34">
        <v>174.14570648148145</v>
      </c>
      <c r="P75" s="39">
        <v>31.874526188600001</v>
      </c>
      <c r="Q75" s="34" t="s">
        <v>189</v>
      </c>
      <c r="R75" s="34">
        <v>104.95398810865986</v>
      </c>
      <c r="S75" s="57">
        <v>1011</v>
      </c>
      <c r="T75" s="34" t="s">
        <v>189</v>
      </c>
      <c r="U75" s="54">
        <v>168.5</v>
      </c>
      <c r="V75" s="39">
        <v>58.363541048499997</v>
      </c>
      <c r="W75" s="33" t="s">
        <v>188</v>
      </c>
      <c r="X75" s="34">
        <v>99.072383378883046</v>
      </c>
      <c r="Y75" s="41">
        <v>872</v>
      </c>
      <c r="Z75" s="34" t="s">
        <v>189</v>
      </c>
      <c r="AA75" s="34">
        <v>140.19292604501607</v>
      </c>
      <c r="AB75" s="38">
        <v>1.9201944444444401</v>
      </c>
      <c r="AC75" s="33" t="s">
        <v>188</v>
      </c>
      <c r="AD75" s="34">
        <v>87.281565656565448</v>
      </c>
      <c r="AE75" s="38">
        <v>1.62037037037037</v>
      </c>
      <c r="AF75" s="33" t="s">
        <v>188</v>
      </c>
      <c r="AG75" s="34">
        <v>93.663027189038729</v>
      </c>
      <c r="AH75" s="38">
        <v>1.1850342857142899</v>
      </c>
      <c r="AI75" s="33" t="s">
        <v>188</v>
      </c>
      <c r="AJ75" s="34">
        <v>93.309786276715741</v>
      </c>
      <c r="AK75" s="38">
        <v>51.449275362318801</v>
      </c>
      <c r="AL75" s="33" t="s">
        <v>188</v>
      </c>
      <c r="AM75" s="48">
        <v>111.7135863729434</v>
      </c>
      <c r="AN75" s="32">
        <v>1238.1145941591637</v>
      </c>
    </row>
    <row r="80" spans="1:40" ht="34.5" customHeight="1">
      <c r="A80" s="86" t="s">
        <v>674</v>
      </c>
      <c r="B80" s="86"/>
      <c r="C80" s="86"/>
      <c r="D80" s="86"/>
      <c r="E80" s="86"/>
      <c r="F80" s="86"/>
      <c r="G80" s="86"/>
      <c r="H80" s="86"/>
      <c r="I80" s="86"/>
      <c r="J80" s="86"/>
    </row>
    <row r="81" spans="1:40" s="85" customFormat="1" ht="40.5">
      <c r="A81" s="83" t="s">
        <v>689</v>
      </c>
      <c r="B81" s="78" t="s">
        <v>167</v>
      </c>
      <c r="C81" s="78" t="s">
        <v>171</v>
      </c>
      <c r="D81" s="78" t="s">
        <v>693</v>
      </c>
      <c r="E81" s="20" t="s">
        <v>168</v>
      </c>
      <c r="F81" s="78" t="s">
        <v>169</v>
      </c>
      <c r="G81" s="84" t="s">
        <v>170</v>
      </c>
      <c r="H81" s="78" t="s">
        <v>172</v>
      </c>
      <c r="I81" s="35" t="s">
        <v>173</v>
      </c>
      <c r="J81" s="35" t="s">
        <v>174</v>
      </c>
      <c r="K81" s="30" t="s">
        <v>175</v>
      </c>
      <c r="L81" s="30" t="s">
        <v>667</v>
      </c>
      <c r="M81" s="30" t="s">
        <v>176</v>
      </c>
      <c r="N81" s="30" t="s">
        <v>175</v>
      </c>
      <c r="O81" s="30" t="s">
        <v>667</v>
      </c>
      <c r="P81" s="30" t="s">
        <v>177</v>
      </c>
      <c r="Q81" s="30" t="s">
        <v>175</v>
      </c>
      <c r="R81" s="30" t="s">
        <v>667</v>
      </c>
      <c r="S81" s="30" t="s">
        <v>178</v>
      </c>
      <c r="T81" s="30" t="s">
        <v>175</v>
      </c>
      <c r="U81" s="30" t="s">
        <v>690</v>
      </c>
      <c r="V81" s="30" t="s">
        <v>179</v>
      </c>
      <c r="W81" s="30" t="s">
        <v>175</v>
      </c>
      <c r="X81" s="30" t="s">
        <v>691</v>
      </c>
      <c r="Y81" s="30" t="s">
        <v>180</v>
      </c>
      <c r="Z81" s="30" t="s">
        <v>175</v>
      </c>
      <c r="AA81" s="30" t="s">
        <v>691</v>
      </c>
      <c r="AB81" s="37" t="s">
        <v>181</v>
      </c>
      <c r="AC81" s="30" t="s">
        <v>175</v>
      </c>
      <c r="AD81" s="30" t="s">
        <v>691</v>
      </c>
      <c r="AE81" s="37" t="s">
        <v>182</v>
      </c>
      <c r="AF81" s="30" t="s">
        <v>175</v>
      </c>
      <c r="AG81" s="30" t="s">
        <v>691</v>
      </c>
      <c r="AH81" s="37" t="s">
        <v>183</v>
      </c>
      <c r="AI81" s="30" t="s">
        <v>175</v>
      </c>
      <c r="AJ81" s="30" t="s">
        <v>691</v>
      </c>
      <c r="AK81" s="30" t="s">
        <v>184</v>
      </c>
      <c r="AL81" s="30" t="s">
        <v>175</v>
      </c>
      <c r="AM81" s="30" t="s">
        <v>691</v>
      </c>
      <c r="AN81" s="83" t="s">
        <v>692</v>
      </c>
    </row>
    <row r="82" spans="1:40" ht="18.75" customHeight="1">
      <c r="A82" s="10">
        <v>1</v>
      </c>
      <c r="B82" s="15">
        <v>311</v>
      </c>
      <c r="C82" s="15" t="s">
        <v>240</v>
      </c>
      <c r="D82" s="15" t="s">
        <v>239</v>
      </c>
      <c r="E82" s="21">
        <v>4093</v>
      </c>
      <c r="F82" s="25">
        <v>40110</v>
      </c>
      <c r="G82" s="22">
        <v>8.8978799467275405</v>
      </c>
      <c r="H82" s="15" t="s">
        <v>241</v>
      </c>
      <c r="I82" s="21">
        <v>27</v>
      </c>
      <c r="J82" s="24">
        <v>9.1293279999999992</v>
      </c>
      <c r="K82" s="34" t="s">
        <v>189</v>
      </c>
      <c r="L82" s="34">
        <v>248.75553133514984</v>
      </c>
      <c r="M82" s="38">
        <v>2.20578728</v>
      </c>
      <c r="N82" s="34" t="s">
        <v>189</v>
      </c>
      <c r="O82" s="34">
        <v>191.80758956521743</v>
      </c>
      <c r="P82" s="39">
        <v>24.161551430700001</v>
      </c>
      <c r="Q82" s="33" t="s">
        <v>188</v>
      </c>
      <c r="R82" s="34">
        <v>76.0993745848819</v>
      </c>
      <c r="S82" s="40">
        <v>433</v>
      </c>
      <c r="T82" s="33" t="s">
        <v>188</v>
      </c>
      <c r="U82" s="34">
        <v>66.9242658423493</v>
      </c>
      <c r="V82" s="56">
        <v>210.838983834</v>
      </c>
      <c r="W82" s="34" t="s">
        <v>189</v>
      </c>
      <c r="X82" s="54">
        <v>407.10365675613059</v>
      </c>
      <c r="Y82" s="41">
        <v>597</v>
      </c>
      <c r="Z82" s="33" t="s">
        <v>188</v>
      </c>
      <c r="AA82" s="34">
        <v>92.701863354037258</v>
      </c>
      <c r="AB82" s="38">
        <v>7.5631347150259103</v>
      </c>
      <c r="AC82" s="34" t="s">
        <v>189</v>
      </c>
      <c r="AD82" s="34">
        <v>350.14512569564397</v>
      </c>
      <c r="AE82" s="38">
        <v>1.99481865284974</v>
      </c>
      <c r="AF82" s="34" t="s">
        <v>189</v>
      </c>
      <c r="AG82" s="34">
        <v>123.90177968010806</v>
      </c>
      <c r="AH82" s="38">
        <v>3.7913896103896101</v>
      </c>
      <c r="AI82" s="34" t="s">
        <v>189</v>
      </c>
      <c r="AJ82" s="34">
        <v>287.22648563557647</v>
      </c>
      <c r="AK82" s="38">
        <v>35.384615384615401</v>
      </c>
      <c r="AL82" s="34" t="s">
        <v>189</v>
      </c>
      <c r="AM82" s="48">
        <v>138.89807526952836</v>
      </c>
      <c r="AN82" s="32">
        <v>1983.5637477186233</v>
      </c>
    </row>
    <row r="83" spans="1:40" ht="18.75" customHeight="1">
      <c r="A83" s="10">
        <f>A82+1</f>
        <v>2</v>
      </c>
      <c r="B83" s="15">
        <v>311</v>
      </c>
      <c r="C83" s="15" t="s">
        <v>240</v>
      </c>
      <c r="D83" s="15" t="s">
        <v>242</v>
      </c>
      <c r="E83" s="21">
        <v>4302</v>
      </c>
      <c r="F83" s="25">
        <v>40329</v>
      </c>
      <c r="G83" s="22">
        <v>8.2978799467275408</v>
      </c>
      <c r="H83" s="15" t="s">
        <v>241</v>
      </c>
      <c r="I83" s="21">
        <v>27</v>
      </c>
      <c r="J83" s="24">
        <v>8.9852080000000001</v>
      </c>
      <c r="K83" s="34" t="s">
        <v>189</v>
      </c>
      <c r="L83" s="34">
        <v>244.82855585831064</v>
      </c>
      <c r="M83" s="38">
        <v>2.1551815300000001</v>
      </c>
      <c r="N83" s="34" t="s">
        <v>189</v>
      </c>
      <c r="O83" s="34">
        <v>187.4070895652174</v>
      </c>
      <c r="P83" s="39">
        <v>23.985883576700001</v>
      </c>
      <c r="Q83" s="33" t="s">
        <v>188</v>
      </c>
      <c r="R83" s="34">
        <v>75.546090005354344</v>
      </c>
      <c r="S83" s="40">
        <v>548</v>
      </c>
      <c r="T83" s="33" t="s">
        <v>188</v>
      </c>
      <c r="U83" s="34">
        <v>84.69860896445131</v>
      </c>
      <c r="V83" s="56">
        <v>163.963649635</v>
      </c>
      <c r="W83" s="34" t="s">
        <v>189</v>
      </c>
      <c r="X83" s="54">
        <v>316.59326054257576</v>
      </c>
      <c r="Y83" s="41">
        <v>646</v>
      </c>
      <c r="Z83" s="34" t="s">
        <v>189</v>
      </c>
      <c r="AA83" s="34">
        <v>100.31055900621118</v>
      </c>
      <c r="AB83" s="38">
        <v>5.85433547094188</v>
      </c>
      <c r="AC83" s="34" t="s">
        <v>189</v>
      </c>
      <c r="AD83" s="34">
        <v>271.03404958064255</v>
      </c>
      <c r="AE83" s="38">
        <v>2.00200400801603</v>
      </c>
      <c r="AF83" s="34" t="s">
        <v>189</v>
      </c>
      <c r="AG83" s="34">
        <v>124.34807503205154</v>
      </c>
      <c r="AH83" s="38">
        <v>2.9242376376376402</v>
      </c>
      <c r="AI83" s="34" t="s">
        <v>189</v>
      </c>
      <c r="AJ83" s="34">
        <v>221.53315436648788</v>
      </c>
      <c r="AK83" s="38">
        <v>35.779816513761503</v>
      </c>
      <c r="AL83" s="34" t="s">
        <v>189</v>
      </c>
      <c r="AM83" s="48">
        <v>138.04854575717647</v>
      </c>
      <c r="AN83" s="32">
        <v>1764.3479886784792</v>
      </c>
    </row>
    <row r="84" spans="1:40" ht="18.75" customHeight="1">
      <c r="A84" s="10">
        <f t="shared" ref="A84:A91" si="5">A83+1</f>
        <v>3</v>
      </c>
      <c r="B84" s="15">
        <v>582</v>
      </c>
      <c r="C84" s="15" t="s">
        <v>433</v>
      </c>
      <c r="D84" s="15" t="s">
        <v>440</v>
      </c>
      <c r="E84" s="21">
        <v>997989</v>
      </c>
      <c r="F84" s="25" t="s">
        <v>207</v>
      </c>
      <c r="G84" s="22">
        <v>2</v>
      </c>
      <c r="H84" s="15" t="s">
        <v>249</v>
      </c>
      <c r="I84" s="21">
        <v>22</v>
      </c>
      <c r="J84" s="24">
        <v>1.6797029999999999</v>
      </c>
      <c r="K84" s="33" t="s">
        <v>188</v>
      </c>
      <c r="L84" s="34">
        <v>19.948966745843229</v>
      </c>
      <c r="M84" s="38">
        <v>0.28822560000000003</v>
      </c>
      <c r="N84" s="33" t="s">
        <v>188</v>
      </c>
      <c r="O84" s="34">
        <v>12.161417721518989</v>
      </c>
      <c r="P84" s="39">
        <v>17.159319236799998</v>
      </c>
      <c r="Q84" s="33" t="s">
        <v>188</v>
      </c>
      <c r="R84" s="34">
        <v>59.622373998610136</v>
      </c>
      <c r="S84" s="40">
        <v>86</v>
      </c>
      <c r="T84" s="33" t="s">
        <v>188</v>
      </c>
      <c r="U84" s="34">
        <v>9.2872570194384458</v>
      </c>
      <c r="V84" s="56">
        <v>195.31430232599999</v>
      </c>
      <c r="W84" s="34" t="s">
        <v>189</v>
      </c>
      <c r="X84" s="54">
        <v>214.63110145714285</v>
      </c>
      <c r="Y84" s="41">
        <v>87</v>
      </c>
      <c r="Z84" s="33" t="s">
        <v>188</v>
      </c>
      <c r="AA84" s="34">
        <v>10.163551401869158</v>
      </c>
      <c r="AB84" s="38">
        <v>1.6153846153846201</v>
      </c>
      <c r="AC84" s="33" t="s">
        <v>188</v>
      </c>
      <c r="AD84" s="34">
        <v>69.033530571992316</v>
      </c>
      <c r="AE84" s="38">
        <v>1.3076923076923099</v>
      </c>
      <c r="AF84" s="33" t="s">
        <v>188</v>
      </c>
      <c r="AG84" s="34">
        <v>81.730769230769369</v>
      </c>
      <c r="AH84" s="38">
        <v>1.23529411764706</v>
      </c>
      <c r="AI84" s="33" t="s">
        <v>188</v>
      </c>
      <c r="AJ84" s="34">
        <v>85.192697768762756</v>
      </c>
      <c r="AK84" s="38">
        <v>50</v>
      </c>
      <c r="AL84" s="34" t="s">
        <v>189</v>
      </c>
      <c r="AM84" s="50">
        <v>98.077677520596325</v>
      </c>
      <c r="AN84" s="32">
        <v>659.84934343654356</v>
      </c>
    </row>
    <row r="85" spans="1:40" ht="18.75" customHeight="1">
      <c r="A85" s="10">
        <f t="shared" si="5"/>
        <v>4</v>
      </c>
      <c r="B85" s="15">
        <v>339</v>
      </c>
      <c r="C85" s="15" t="s">
        <v>257</v>
      </c>
      <c r="D85" s="15" t="s">
        <v>239</v>
      </c>
      <c r="E85" s="21">
        <v>997727</v>
      </c>
      <c r="F85" s="25"/>
      <c r="G85" s="22">
        <v>2</v>
      </c>
      <c r="H85" s="15" t="s">
        <v>258</v>
      </c>
      <c r="I85" s="21">
        <v>26</v>
      </c>
      <c r="J85" s="24">
        <v>4.3502980000000004</v>
      </c>
      <c r="K85" s="34" t="s">
        <v>189</v>
      </c>
      <c r="L85" s="34">
        <v>118.53673024523161</v>
      </c>
      <c r="M85" s="38">
        <v>1.1470328299999999</v>
      </c>
      <c r="N85" s="33" t="s">
        <v>188</v>
      </c>
      <c r="O85" s="34">
        <v>99.741985217391303</v>
      </c>
      <c r="P85" s="39">
        <v>26.366764529699999</v>
      </c>
      <c r="Q85" s="33" t="s">
        <v>188</v>
      </c>
      <c r="R85" s="34">
        <v>83.044927652598417</v>
      </c>
      <c r="S85" s="40">
        <v>413</v>
      </c>
      <c r="T85" s="33" t="s">
        <v>188</v>
      </c>
      <c r="U85" s="34">
        <v>63.833075734157653</v>
      </c>
      <c r="V85" s="56">
        <v>105.33409201000001</v>
      </c>
      <c r="W85" s="34" t="s">
        <v>189</v>
      </c>
      <c r="X85" s="54">
        <v>203.38693185943237</v>
      </c>
      <c r="Y85" s="41">
        <v>505</v>
      </c>
      <c r="Z85" s="33" t="s">
        <v>188</v>
      </c>
      <c r="AA85" s="34">
        <v>78.41614906832298</v>
      </c>
      <c r="AB85" s="38">
        <v>2.5865760563380298</v>
      </c>
      <c r="AC85" s="34" t="s">
        <v>189</v>
      </c>
      <c r="AD85" s="34">
        <v>119.748891497131</v>
      </c>
      <c r="AE85" s="38">
        <v>1.8563380281690101</v>
      </c>
      <c r="AF85" s="34" t="s">
        <v>189</v>
      </c>
      <c r="AG85" s="34">
        <v>115.30049864403789</v>
      </c>
      <c r="AH85" s="38">
        <v>1.3933755690440099</v>
      </c>
      <c r="AI85" s="34" t="s">
        <v>189</v>
      </c>
      <c r="AJ85" s="34">
        <v>105.55875523060681</v>
      </c>
      <c r="AK85" s="38">
        <v>50.684931506849303</v>
      </c>
      <c r="AL85" s="33" t="s">
        <v>188</v>
      </c>
      <c r="AM85" s="48">
        <v>106.00831576343657</v>
      </c>
      <c r="AN85" s="32">
        <v>1093.5762609123467</v>
      </c>
    </row>
    <row r="86" spans="1:40" ht="18.75" customHeight="1">
      <c r="A86" s="10">
        <f t="shared" si="5"/>
        <v>5</v>
      </c>
      <c r="B86" s="15">
        <v>357</v>
      </c>
      <c r="C86" s="15" t="s">
        <v>300</v>
      </c>
      <c r="D86" s="15" t="s">
        <v>299</v>
      </c>
      <c r="E86" s="21">
        <v>6814</v>
      </c>
      <c r="F86" s="25" t="s">
        <v>35</v>
      </c>
      <c r="G86" s="22">
        <v>6.8074689878234302</v>
      </c>
      <c r="H86" s="15" t="s">
        <v>187</v>
      </c>
      <c r="I86" s="21">
        <v>28</v>
      </c>
      <c r="J86" s="24">
        <v>10.906950999999999</v>
      </c>
      <c r="K86" s="34" t="s">
        <v>189</v>
      </c>
      <c r="L86" s="34">
        <v>215.97922772277229</v>
      </c>
      <c r="M86" s="38">
        <v>2.9110197800000002</v>
      </c>
      <c r="N86" s="34" t="s">
        <v>189</v>
      </c>
      <c r="O86" s="34">
        <v>180.80868198757764</v>
      </c>
      <c r="P86" s="39">
        <v>26.689583367499999</v>
      </c>
      <c r="Q86" s="33" t="s">
        <v>188</v>
      </c>
      <c r="R86" s="34">
        <v>83.145119524922123</v>
      </c>
      <c r="S86" s="40">
        <v>840</v>
      </c>
      <c r="T86" s="34" t="s">
        <v>189</v>
      </c>
      <c r="U86" s="34">
        <v>110.67193675889328</v>
      </c>
      <c r="V86" s="56">
        <v>129.844654762</v>
      </c>
      <c r="W86" s="34" t="s">
        <v>189</v>
      </c>
      <c r="X86" s="54">
        <v>197.18246736826123</v>
      </c>
      <c r="Y86" s="41">
        <v>941</v>
      </c>
      <c r="Z86" s="34" t="s">
        <v>189</v>
      </c>
      <c r="AA86" s="34">
        <v>129.43603851444291</v>
      </c>
      <c r="AB86" s="38">
        <v>8.50453094890511</v>
      </c>
      <c r="AC86" s="34" t="s">
        <v>189</v>
      </c>
      <c r="AD86" s="34">
        <v>374.64894048040134</v>
      </c>
      <c r="AE86" s="38">
        <v>1.73576642335766</v>
      </c>
      <c r="AF86" s="34" t="s">
        <v>189</v>
      </c>
      <c r="AG86" s="34">
        <v>107.81157909053789</v>
      </c>
      <c r="AH86" s="38">
        <v>4.89958259041211</v>
      </c>
      <c r="AI86" s="34" t="s">
        <v>189</v>
      </c>
      <c r="AJ86" s="34">
        <v>352.48795614475614</v>
      </c>
      <c r="AK86" s="38">
        <v>51.010101010101003</v>
      </c>
      <c r="AL86" s="33" t="s">
        <v>188</v>
      </c>
      <c r="AM86" s="48">
        <v>108.89064011980216</v>
      </c>
      <c r="AN86" s="32">
        <v>1861.0625877123668</v>
      </c>
    </row>
    <row r="87" spans="1:40" ht="18.75" customHeight="1">
      <c r="A87" s="10">
        <f t="shared" si="5"/>
        <v>6</v>
      </c>
      <c r="B87" s="15">
        <v>329</v>
      </c>
      <c r="C87" s="15" t="s">
        <v>244</v>
      </c>
      <c r="D87" s="15" t="s">
        <v>245</v>
      </c>
      <c r="E87" s="21">
        <v>9988</v>
      </c>
      <c r="F87" s="25">
        <v>42200</v>
      </c>
      <c r="G87" s="22">
        <v>3.1718525494672698</v>
      </c>
      <c r="H87" s="15" t="s">
        <v>234</v>
      </c>
      <c r="I87" s="21">
        <v>28</v>
      </c>
      <c r="J87" s="24">
        <v>6.4753129999999999</v>
      </c>
      <c r="K87" s="34" t="s">
        <v>189</v>
      </c>
      <c r="L87" s="34">
        <v>110.12437074829933</v>
      </c>
      <c r="M87" s="38">
        <v>2.2984862599999998</v>
      </c>
      <c r="N87" s="34" t="s">
        <v>189</v>
      </c>
      <c r="O87" s="34">
        <v>124.24250054054052</v>
      </c>
      <c r="P87" s="39">
        <v>35.496141422000001</v>
      </c>
      <c r="Q87" s="34" t="s">
        <v>189</v>
      </c>
      <c r="R87" s="34">
        <v>112.75775547013977</v>
      </c>
      <c r="S87" s="40">
        <v>507</v>
      </c>
      <c r="T87" s="33" t="s">
        <v>188</v>
      </c>
      <c r="U87" s="34">
        <v>55.470459518599554</v>
      </c>
      <c r="V87" s="56">
        <v>127.71820512799999</v>
      </c>
      <c r="W87" s="34" t="s">
        <v>189</v>
      </c>
      <c r="X87" s="54">
        <v>194.39605042313545</v>
      </c>
      <c r="Y87" s="41">
        <v>710</v>
      </c>
      <c r="Z87" s="33" t="s">
        <v>188</v>
      </c>
      <c r="AA87" s="34">
        <v>84.523809523809518</v>
      </c>
      <c r="AB87" s="38">
        <v>2.65648296296296</v>
      </c>
      <c r="AC87" s="34" t="s">
        <v>189</v>
      </c>
      <c r="AD87" s="34">
        <v>121.3005919161169</v>
      </c>
      <c r="AE87" s="38">
        <v>2.0839506172839499</v>
      </c>
      <c r="AF87" s="34" t="s">
        <v>189</v>
      </c>
      <c r="AG87" s="34">
        <v>131.89560868885758</v>
      </c>
      <c r="AH87" s="38">
        <v>1.27473412322275</v>
      </c>
      <c r="AI87" s="33" t="s">
        <v>188</v>
      </c>
      <c r="AJ87" s="34">
        <v>92.372037914692044</v>
      </c>
      <c r="AK87" s="38">
        <v>36.521739130434803</v>
      </c>
      <c r="AL87" s="34" t="s">
        <v>189</v>
      </c>
      <c r="AM87" s="48">
        <v>129.38903560857153</v>
      </c>
      <c r="AN87" s="32">
        <v>1156.4722203527622</v>
      </c>
    </row>
    <row r="88" spans="1:40" ht="18.75" customHeight="1">
      <c r="A88" s="10">
        <f t="shared" si="5"/>
        <v>7</v>
      </c>
      <c r="B88" s="15">
        <v>704</v>
      </c>
      <c r="C88" s="15" t="s">
        <v>468</v>
      </c>
      <c r="D88" s="15" t="s">
        <v>469</v>
      </c>
      <c r="E88" s="21">
        <v>9731</v>
      </c>
      <c r="F88" s="25" t="s">
        <v>97</v>
      </c>
      <c r="G88" s="22">
        <v>3.50883885083713</v>
      </c>
      <c r="H88" s="15" t="s">
        <v>241</v>
      </c>
      <c r="I88" s="21">
        <v>23</v>
      </c>
      <c r="J88" s="24">
        <v>5.9776889999999998</v>
      </c>
      <c r="K88" s="34" t="s">
        <v>189</v>
      </c>
      <c r="L88" s="34">
        <v>162.87980926430515</v>
      </c>
      <c r="M88" s="38">
        <v>1.60644794</v>
      </c>
      <c r="N88" s="34" t="s">
        <v>189</v>
      </c>
      <c r="O88" s="34">
        <v>139.69112521739132</v>
      </c>
      <c r="P88" s="39">
        <v>26.874063538600002</v>
      </c>
      <c r="Q88" s="33" t="s">
        <v>188</v>
      </c>
      <c r="R88" s="34">
        <v>84.642719806614181</v>
      </c>
      <c r="S88" s="40">
        <v>620</v>
      </c>
      <c r="T88" s="33" t="s">
        <v>188</v>
      </c>
      <c r="U88" s="34">
        <v>95.826893353941273</v>
      </c>
      <c r="V88" s="56">
        <v>96.414338709700004</v>
      </c>
      <c r="W88" s="34" t="s">
        <v>189</v>
      </c>
      <c r="X88" s="54">
        <v>186.16400600444103</v>
      </c>
      <c r="Y88" s="41">
        <v>745</v>
      </c>
      <c r="Z88" s="34" t="s">
        <v>189</v>
      </c>
      <c r="AA88" s="34">
        <v>115.6832298136646</v>
      </c>
      <c r="AB88" s="38">
        <v>5.5876272727272696</v>
      </c>
      <c r="AC88" s="34" t="s">
        <v>189</v>
      </c>
      <c r="AD88" s="34">
        <v>258.68644781144764</v>
      </c>
      <c r="AE88" s="38">
        <v>1.7981818181818201</v>
      </c>
      <c r="AF88" s="34" t="s">
        <v>189</v>
      </c>
      <c r="AG88" s="34">
        <v>111.68831168831179</v>
      </c>
      <c r="AH88" s="38">
        <v>3.1073761375126399</v>
      </c>
      <c r="AI88" s="34" t="s">
        <v>189</v>
      </c>
      <c r="AJ88" s="34">
        <v>235.40728314489695</v>
      </c>
      <c r="AK88" s="38">
        <v>9.5238095238095202</v>
      </c>
      <c r="AL88" s="34" t="s">
        <v>189</v>
      </c>
      <c r="AM88" s="48">
        <v>194.4888015395324</v>
      </c>
      <c r="AN88" s="32">
        <v>1585.1586276445466</v>
      </c>
    </row>
    <row r="89" spans="1:40" ht="18.75" customHeight="1">
      <c r="A89" s="10">
        <f t="shared" si="5"/>
        <v>8</v>
      </c>
      <c r="B89" s="15">
        <v>742</v>
      </c>
      <c r="C89" s="15" t="s">
        <v>562</v>
      </c>
      <c r="D89" s="15" t="s">
        <v>565</v>
      </c>
      <c r="E89" s="21">
        <v>8763</v>
      </c>
      <c r="F89" s="25">
        <v>41563</v>
      </c>
      <c r="G89" s="22">
        <v>4.9170580289193202</v>
      </c>
      <c r="H89" s="15" t="s">
        <v>234</v>
      </c>
      <c r="I89" s="21">
        <v>22</v>
      </c>
      <c r="J89" s="24">
        <v>5.5808350000000004</v>
      </c>
      <c r="K89" s="33" t="s">
        <v>188</v>
      </c>
      <c r="L89" s="34">
        <v>94.91215986394559</v>
      </c>
      <c r="M89" s="38">
        <v>1.51936073</v>
      </c>
      <c r="N89" s="33" t="s">
        <v>188</v>
      </c>
      <c r="O89" s="34">
        <v>82.127607027027025</v>
      </c>
      <c r="P89" s="39">
        <v>27.224612983499998</v>
      </c>
      <c r="Q89" s="33" t="s">
        <v>188</v>
      </c>
      <c r="R89" s="34">
        <v>86.482252171219827</v>
      </c>
      <c r="S89" s="40">
        <v>460</v>
      </c>
      <c r="T89" s="33" t="s">
        <v>188</v>
      </c>
      <c r="U89" s="34">
        <v>50.328227571115967</v>
      </c>
      <c r="V89" s="56">
        <v>121.32250000000001</v>
      </c>
      <c r="W89" s="34" t="s">
        <v>189</v>
      </c>
      <c r="X89" s="54">
        <v>184.66133942161341</v>
      </c>
      <c r="Y89" s="41">
        <v>486</v>
      </c>
      <c r="Z89" s="33" t="s">
        <v>188</v>
      </c>
      <c r="AA89" s="34">
        <v>57.857142857142861</v>
      </c>
      <c r="AB89" s="38">
        <v>2.2515131284916201</v>
      </c>
      <c r="AC89" s="34" t="s">
        <v>189</v>
      </c>
      <c r="AD89" s="34">
        <v>102.8088186525854</v>
      </c>
      <c r="AE89" s="38">
        <v>1.5586592178770999</v>
      </c>
      <c r="AF89" s="33" t="s">
        <v>188</v>
      </c>
      <c r="AG89" s="34">
        <v>98.649317587158208</v>
      </c>
      <c r="AH89" s="38">
        <v>1.44451917562724</v>
      </c>
      <c r="AI89" s="34" t="s">
        <v>189</v>
      </c>
      <c r="AJ89" s="34">
        <v>104.67530258168406</v>
      </c>
      <c r="AK89" s="38">
        <v>46.938775510204103</v>
      </c>
      <c r="AL89" s="34" t="s">
        <v>189</v>
      </c>
      <c r="AM89" s="48">
        <v>108.1557775984425</v>
      </c>
      <c r="AN89" s="32">
        <v>970.6579453319348</v>
      </c>
    </row>
    <row r="90" spans="1:40" ht="18.75" customHeight="1">
      <c r="A90" s="10">
        <f t="shared" si="5"/>
        <v>9</v>
      </c>
      <c r="B90" s="15">
        <v>707</v>
      </c>
      <c r="C90" s="15" t="s">
        <v>476</v>
      </c>
      <c r="D90" s="15" t="s">
        <v>475</v>
      </c>
      <c r="E90" s="21">
        <v>10951</v>
      </c>
      <c r="F90" s="25" t="s">
        <v>102</v>
      </c>
      <c r="G90" s="22">
        <v>1.48418131659056</v>
      </c>
      <c r="H90" s="15" t="s">
        <v>234</v>
      </c>
      <c r="I90" s="21">
        <v>25</v>
      </c>
      <c r="J90" s="24">
        <v>11.913935</v>
      </c>
      <c r="K90" s="34" t="s">
        <v>189</v>
      </c>
      <c r="L90" s="34">
        <v>202.61794217687074</v>
      </c>
      <c r="M90" s="38">
        <v>3.6868930500000001</v>
      </c>
      <c r="N90" s="34" t="s">
        <v>189</v>
      </c>
      <c r="O90" s="34">
        <v>199.29151621621622</v>
      </c>
      <c r="P90" s="39">
        <v>30.946056445699998</v>
      </c>
      <c r="Q90" s="33" t="s">
        <v>188</v>
      </c>
      <c r="R90" s="34">
        <v>98.303864185832268</v>
      </c>
      <c r="S90" s="40">
        <v>993</v>
      </c>
      <c r="T90" s="34" t="s">
        <v>189</v>
      </c>
      <c r="U90" s="34">
        <v>108.64332603938732</v>
      </c>
      <c r="V90" s="56">
        <v>119.979204431</v>
      </c>
      <c r="W90" s="34" t="s">
        <v>189</v>
      </c>
      <c r="X90" s="54">
        <v>182.61674951445966</v>
      </c>
      <c r="Y90" s="41">
        <v>1089</v>
      </c>
      <c r="Z90" s="34" t="s">
        <v>189</v>
      </c>
      <c r="AA90" s="34">
        <v>129.64285714285714</v>
      </c>
      <c r="AB90" s="38">
        <v>3.5165536249999998</v>
      </c>
      <c r="AC90" s="34" t="s">
        <v>189</v>
      </c>
      <c r="AD90" s="34">
        <v>160.57322488584472</v>
      </c>
      <c r="AE90" s="38">
        <v>1.6</v>
      </c>
      <c r="AF90" s="34" t="s">
        <v>189</v>
      </c>
      <c r="AG90" s="34">
        <v>101.26582278481013</v>
      </c>
      <c r="AH90" s="38">
        <v>2.1978460156250001</v>
      </c>
      <c r="AI90" s="34" t="s">
        <v>189</v>
      </c>
      <c r="AJ90" s="34">
        <v>159.26420403079712</v>
      </c>
      <c r="AK90" s="38">
        <v>43.801652892561997</v>
      </c>
      <c r="AL90" s="34" t="s">
        <v>189</v>
      </c>
      <c r="AM90" s="48">
        <v>114.55023870248266</v>
      </c>
      <c r="AN90" s="32">
        <v>1456.7697456795579</v>
      </c>
    </row>
    <row r="91" spans="1:40" ht="18.75" customHeight="1">
      <c r="A91" s="10">
        <f t="shared" si="5"/>
        <v>10</v>
      </c>
      <c r="B91" s="15">
        <v>337</v>
      </c>
      <c r="C91" s="15" t="s">
        <v>248</v>
      </c>
      <c r="D91" s="15" t="s">
        <v>247</v>
      </c>
      <c r="E91" s="21">
        <v>4264</v>
      </c>
      <c r="F91" s="25">
        <v>39995</v>
      </c>
      <c r="G91" s="22">
        <v>9.2129484398782306</v>
      </c>
      <c r="H91" s="15" t="s">
        <v>249</v>
      </c>
      <c r="I91" s="21">
        <v>30</v>
      </c>
      <c r="J91" s="24">
        <v>16.433921999999999</v>
      </c>
      <c r="K91" s="34" t="s">
        <v>189</v>
      </c>
      <c r="L91" s="34">
        <v>195.17722090261282</v>
      </c>
      <c r="M91" s="38">
        <v>3.11780583</v>
      </c>
      <c r="N91" s="34" t="s">
        <v>189</v>
      </c>
      <c r="O91" s="34">
        <v>131.55298860759493</v>
      </c>
      <c r="P91" s="39">
        <v>18.971769672499999</v>
      </c>
      <c r="Q91" s="33" t="s">
        <v>188</v>
      </c>
      <c r="R91" s="34">
        <v>65.919978014245999</v>
      </c>
      <c r="S91" s="40">
        <v>1019</v>
      </c>
      <c r="T91" s="34" t="s">
        <v>189</v>
      </c>
      <c r="U91" s="34">
        <v>110.04319654427646</v>
      </c>
      <c r="V91" s="56">
        <v>161.274995093</v>
      </c>
      <c r="W91" s="34" t="s">
        <v>189</v>
      </c>
      <c r="X91" s="54">
        <v>177.22526933296703</v>
      </c>
      <c r="Y91" s="41">
        <v>1009</v>
      </c>
      <c r="Z91" s="34" t="s">
        <v>189</v>
      </c>
      <c r="AA91" s="34">
        <v>117.87383177570095</v>
      </c>
      <c r="AB91" s="38">
        <v>2.90973728606357</v>
      </c>
      <c r="AC91" s="34" t="s">
        <v>189</v>
      </c>
      <c r="AD91" s="34">
        <v>124.34774726767395</v>
      </c>
      <c r="AE91" s="38">
        <v>1.6662591687041599</v>
      </c>
      <c r="AF91" s="34" t="s">
        <v>189</v>
      </c>
      <c r="AG91" s="34">
        <v>104.14119804400998</v>
      </c>
      <c r="AH91" s="38">
        <v>1.7462693323551</v>
      </c>
      <c r="AI91" s="34" t="s">
        <v>189</v>
      </c>
      <c r="AJ91" s="34">
        <v>120.43236774862758</v>
      </c>
      <c r="AK91" s="38">
        <v>49.367088607594901</v>
      </c>
      <c r="AL91" s="34" t="s">
        <v>189</v>
      </c>
      <c r="AM91" s="50">
        <v>99.319167109464686</v>
      </c>
      <c r="AN91" s="32">
        <v>1246.0329653471742</v>
      </c>
    </row>
    <row r="97" spans="1:40" ht="35.25" customHeight="1">
      <c r="A97" s="86" t="s">
        <v>675</v>
      </c>
      <c r="B97" s="86"/>
      <c r="C97" s="86"/>
      <c r="D97" s="86"/>
      <c r="E97" s="86"/>
      <c r="F97" s="86"/>
      <c r="G97" s="86"/>
      <c r="H97" s="86"/>
      <c r="I97" s="86"/>
      <c r="J97" s="86"/>
    </row>
    <row r="98" spans="1:40" s="85" customFormat="1" ht="40.5">
      <c r="A98" s="83" t="s">
        <v>689</v>
      </c>
      <c r="B98" s="78" t="s">
        <v>167</v>
      </c>
      <c r="C98" s="78" t="s">
        <v>171</v>
      </c>
      <c r="D98" s="78" t="s">
        <v>693</v>
      </c>
      <c r="E98" s="20" t="s">
        <v>168</v>
      </c>
      <c r="F98" s="78" t="s">
        <v>169</v>
      </c>
      <c r="G98" s="84" t="s">
        <v>170</v>
      </c>
      <c r="H98" s="78" t="s">
        <v>172</v>
      </c>
      <c r="I98" s="35" t="s">
        <v>173</v>
      </c>
      <c r="J98" s="35" t="s">
        <v>174</v>
      </c>
      <c r="K98" s="30" t="s">
        <v>175</v>
      </c>
      <c r="L98" s="30" t="s">
        <v>667</v>
      </c>
      <c r="M98" s="30" t="s">
        <v>176</v>
      </c>
      <c r="N98" s="30" t="s">
        <v>175</v>
      </c>
      <c r="O98" s="30" t="s">
        <v>667</v>
      </c>
      <c r="P98" s="30" t="s">
        <v>177</v>
      </c>
      <c r="Q98" s="30" t="s">
        <v>175</v>
      </c>
      <c r="R98" s="30" t="s">
        <v>667</v>
      </c>
      <c r="S98" s="30" t="s">
        <v>178</v>
      </c>
      <c r="T98" s="30" t="s">
        <v>175</v>
      </c>
      <c r="U98" s="30" t="s">
        <v>690</v>
      </c>
      <c r="V98" s="30" t="s">
        <v>179</v>
      </c>
      <c r="W98" s="30" t="s">
        <v>175</v>
      </c>
      <c r="X98" s="30" t="s">
        <v>691</v>
      </c>
      <c r="Y98" s="30" t="s">
        <v>180</v>
      </c>
      <c r="Z98" s="30" t="s">
        <v>175</v>
      </c>
      <c r="AA98" s="30" t="s">
        <v>691</v>
      </c>
      <c r="AB98" s="37" t="s">
        <v>181</v>
      </c>
      <c r="AC98" s="30" t="s">
        <v>175</v>
      </c>
      <c r="AD98" s="30" t="s">
        <v>691</v>
      </c>
      <c r="AE98" s="37" t="s">
        <v>182</v>
      </c>
      <c r="AF98" s="30" t="s">
        <v>175</v>
      </c>
      <c r="AG98" s="30" t="s">
        <v>691</v>
      </c>
      <c r="AH98" s="37" t="s">
        <v>183</v>
      </c>
      <c r="AI98" s="30" t="s">
        <v>175</v>
      </c>
      <c r="AJ98" s="30" t="s">
        <v>691</v>
      </c>
      <c r="AK98" s="30" t="s">
        <v>184</v>
      </c>
      <c r="AL98" s="30" t="s">
        <v>175</v>
      </c>
      <c r="AM98" s="30" t="s">
        <v>691</v>
      </c>
      <c r="AN98" s="83" t="s">
        <v>692</v>
      </c>
    </row>
    <row r="99" spans="1:40" ht="19.5" customHeight="1">
      <c r="A99" s="10">
        <v>1</v>
      </c>
      <c r="B99" s="15">
        <v>379</v>
      </c>
      <c r="C99" s="15" t="s">
        <v>333</v>
      </c>
      <c r="D99" s="15" t="s">
        <v>332</v>
      </c>
      <c r="E99" s="21">
        <v>6830</v>
      </c>
      <c r="F99" s="25" t="s">
        <v>35</v>
      </c>
      <c r="G99" s="22">
        <v>6.8074689878234302</v>
      </c>
      <c r="H99" s="15" t="s">
        <v>187</v>
      </c>
      <c r="I99" s="21">
        <v>26</v>
      </c>
      <c r="J99" s="24">
        <v>7.9085830000000001</v>
      </c>
      <c r="K99" s="34" t="s">
        <v>189</v>
      </c>
      <c r="L99" s="34">
        <v>156.60560396039605</v>
      </c>
      <c r="M99" s="38">
        <v>2.2184734499999998</v>
      </c>
      <c r="N99" s="34" t="s">
        <v>189</v>
      </c>
      <c r="O99" s="34">
        <v>137.79338198757762</v>
      </c>
      <c r="P99" s="39">
        <v>28.051465730299999</v>
      </c>
      <c r="Q99" s="33" t="s">
        <v>188</v>
      </c>
      <c r="R99" s="34">
        <v>87.387743708099691</v>
      </c>
      <c r="S99" s="40">
        <v>1047</v>
      </c>
      <c r="T99" s="34" t="s">
        <v>189</v>
      </c>
      <c r="U99" s="34">
        <v>137.94466403162056</v>
      </c>
      <c r="V99" s="39">
        <v>75.535654250199997</v>
      </c>
      <c r="W99" s="34" t="s">
        <v>189</v>
      </c>
      <c r="X99" s="34">
        <v>114.70866249081246</v>
      </c>
      <c r="Y99" s="58">
        <v>1189</v>
      </c>
      <c r="Z99" s="34" t="s">
        <v>189</v>
      </c>
      <c r="AA99" s="54">
        <v>163.54883081155432</v>
      </c>
      <c r="AB99" s="38">
        <v>2.2008802409638601</v>
      </c>
      <c r="AC99" s="33" t="s">
        <v>188</v>
      </c>
      <c r="AD99" s="34">
        <v>96.955076694443179</v>
      </c>
      <c r="AE99" s="38">
        <v>1.7951807228915699</v>
      </c>
      <c r="AF99" s="34" t="s">
        <v>189</v>
      </c>
      <c r="AG99" s="34">
        <v>111.50190825413478</v>
      </c>
      <c r="AH99" s="38">
        <v>1.2259936912751701</v>
      </c>
      <c r="AI99" s="33" t="s">
        <v>188</v>
      </c>
      <c r="AJ99" s="34">
        <v>88.200984983825194</v>
      </c>
      <c r="AK99" s="38">
        <v>41.558441558441601</v>
      </c>
      <c r="AL99" s="34" t="s">
        <v>189</v>
      </c>
      <c r="AM99" s="48">
        <v>129.89899631375505</v>
      </c>
      <c r="AN99" s="32">
        <v>1224.545853236219</v>
      </c>
    </row>
    <row r="100" spans="1:40" ht="19.5" customHeight="1">
      <c r="A100" s="10">
        <f>A99+1</f>
        <v>2</v>
      </c>
      <c r="B100" s="15">
        <v>377</v>
      </c>
      <c r="C100" s="15" t="s">
        <v>329</v>
      </c>
      <c r="D100" s="15" t="s">
        <v>328</v>
      </c>
      <c r="E100" s="21">
        <v>8940</v>
      </c>
      <c r="F100" s="25" t="s">
        <v>0</v>
      </c>
      <c r="G100" s="22">
        <v>4.2102087138508297</v>
      </c>
      <c r="H100" s="15" t="s">
        <v>187</v>
      </c>
      <c r="I100" s="21">
        <v>29</v>
      </c>
      <c r="J100" s="24">
        <v>10.465681</v>
      </c>
      <c r="K100" s="34" t="s">
        <v>189</v>
      </c>
      <c r="L100" s="34">
        <v>207.24120792079211</v>
      </c>
      <c r="M100" s="38">
        <v>3.3029504300000001</v>
      </c>
      <c r="N100" s="34" t="s">
        <v>189</v>
      </c>
      <c r="O100" s="34">
        <v>205.152200621118</v>
      </c>
      <c r="P100" s="39">
        <v>31.559823292899999</v>
      </c>
      <c r="Q100" s="33" t="s">
        <v>188</v>
      </c>
      <c r="R100" s="34">
        <v>98.317206519937685</v>
      </c>
      <c r="S100" s="40">
        <v>1756</v>
      </c>
      <c r="T100" s="34" t="s">
        <v>189</v>
      </c>
      <c r="U100" s="34">
        <v>231.35704874835307</v>
      </c>
      <c r="V100" s="39">
        <v>59.599550113900001</v>
      </c>
      <c r="W100" s="33" t="s">
        <v>188</v>
      </c>
      <c r="X100" s="34">
        <v>90.508048768261204</v>
      </c>
      <c r="Y100" s="58">
        <v>1169</v>
      </c>
      <c r="Z100" s="34" t="s">
        <v>189</v>
      </c>
      <c r="AA100" s="54">
        <v>160.79779917469051</v>
      </c>
      <c r="AB100" s="38">
        <v>1.99043668918919</v>
      </c>
      <c r="AC100" s="33" t="s">
        <v>188</v>
      </c>
      <c r="AD100" s="34">
        <v>87.684435647100884</v>
      </c>
      <c r="AE100" s="38">
        <v>1.51554054054054</v>
      </c>
      <c r="AF100" s="33" t="s">
        <v>188</v>
      </c>
      <c r="AG100" s="34">
        <v>94.132952828604971</v>
      </c>
      <c r="AH100" s="38">
        <v>1.31335100312082</v>
      </c>
      <c r="AI100" s="33" t="s">
        <v>188</v>
      </c>
      <c r="AJ100" s="34">
        <v>94.485683677756839</v>
      </c>
      <c r="AK100" s="38">
        <v>51.780821917808197</v>
      </c>
      <c r="AL100" s="33" t="s">
        <v>188</v>
      </c>
      <c r="AM100" s="48">
        <v>107.17754630404934</v>
      </c>
      <c r="AN100" s="32">
        <v>1376.8541302106648</v>
      </c>
    </row>
    <row r="101" spans="1:40" ht="19.5" customHeight="1">
      <c r="A101" s="10">
        <f t="shared" ref="A101:A108" si="6">A100+1</f>
        <v>3</v>
      </c>
      <c r="B101" s="15">
        <v>539</v>
      </c>
      <c r="C101" s="15" t="s">
        <v>381</v>
      </c>
      <c r="D101" s="15" t="s">
        <v>380</v>
      </c>
      <c r="E101" s="21">
        <v>9320</v>
      </c>
      <c r="F101" s="25">
        <v>41817</v>
      </c>
      <c r="G101" s="22">
        <v>4.2211676179604201</v>
      </c>
      <c r="H101" s="15" t="s">
        <v>200</v>
      </c>
      <c r="I101" s="21">
        <v>28</v>
      </c>
      <c r="J101" s="24">
        <v>4.9568240000000001</v>
      </c>
      <c r="K101" s="34" t="s">
        <v>189</v>
      </c>
      <c r="L101" s="34">
        <v>127.0980512820513</v>
      </c>
      <c r="M101" s="38">
        <v>1.5574900700000001</v>
      </c>
      <c r="N101" s="34" t="s">
        <v>189</v>
      </c>
      <c r="O101" s="34">
        <v>129.79083916666667</v>
      </c>
      <c r="P101" s="39">
        <v>31.421129134299999</v>
      </c>
      <c r="Q101" s="34" t="s">
        <v>189</v>
      </c>
      <c r="R101" s="34">
        <v>103.66588299010229</v>
      </c>
      <c r="S101" s="40">
        <v>740</v>
      </c>
      <c r="T101" s="34" t="s">
        <v>189</v>
      </c>
      <c r="U101" s="34">
        <v>117.83439490445859</v>
      </c>
      <c r="V101" s="39">
        <v>66.984108108100003</v>
      </c>
      <c r="W101" s="34" t="s">
        <v>189</v>
      </c>
      <c r="X101" s="34">
        <v>109.75603491414059</v>
      </c>
      <c r="Y101" s="58">
        <v>1004</v>
      </c>
      <c r="Z101" s="34" t="s">
        <v>189</v>
      </c>
      <c r="AA101" s="54">
        <v>159.11251980982567</v>
      </c>
      <c r="AB101" s="38">
        <v>2.11872118780096</v>
      </c>
      <c r="AC101" s="34" t="s">
        <v>189</v>
      </c>
      <c r="AD101" s="34">
        <v>101.86159556735383</v>
      </c>
      <c r="AE101" s="38">
        <v>1.72552166934189</v>
      </c>
      <c r="AF101" s="34" t="s">
        <v>189</v>
      </c>
      <c r="AG101" s="34">
        <v>106.51368329270925</v>
      </c>
      <c r="AH101" s="38">
        <v>1.2278728372093</v>
      </c>
      <c r="AI101" s="33" t="s">
        <v>188</v>
      </c>
      <c r="AJ101" s="34">
        <v>95.927565406976555</v>
      </c>
      <c r="AK101" s="38">
        <v>39.545454545454497</v>
      </c>
      <c r="AL101" s="34" t="s">
        <v>189</v>
      </c>
      <c r="AM101" s="48">
        <v>140.07077260089321</v>
      </c>
      <c r="AN101" s="32">
        <v>1191.6313399351779</v>
      </c>
    </row>
    <row r="102" spans="1:40" ht="19.5" customHeight="1">
      <c r="A102" s="10">
        <f t="shared" si="6"/>
        <v>4</v>
      </c>
      <c r="B102" s="15">
        <v>102565</v>
      </c>
      <c r="C102" s="15" t="s">
        <v>630</v>
      </c>
      <c r="D102" s="15" t="s">
        <v>317</v>
      </c>
      <c r="E102" s="21">
        <v>4569</v>
      </c>
      <c r="F102" s="25">
        <v>40725</v>
      </c>
      <c r="G102" s="22">
        <v>7.2129484398782298</v>
      </c>
      <c r="H102" s="15" t="s">
        <v>258</v>
      </c>
      <c r="I102" s="21">
        <v>25</v>
      </c>
      <c r="J102" s="24">
        <v>5.828246</v>
      </c>
      <c r="K102" s="34" t="s">
        <v>189</v>
      </c>
      <c r="L102" s="34">
        <v>158.80779291553134</v>
      </c>
      <c r="M102" s="38">
        <v>2.0796965799999998</v>
      </c>
      <c r="N102" s="34" t="s">
        <v>189</v>
      </c>
      <c r="O102" s="34">
        <v>180.8431808695652</v>
      </c>
      <c r="P102" s="39">
        <v>35.683061078800002</v>
      </c>
      <c r="Q102" s="34" t="s">
        <v>189</v>
      </c>
      <c r="R102" s="34">
        <v>112.38759394897637</v>
      </c>
      <c r="S102" s="40">
        <v>1363</v>
      </c>
      <c r="T102" s="34" t="s">
        <v>189</v>
      </c>
      <c r="U102" s="34">
        <v>210.66460587326122</v>
      </c>
      <c r="V102" s="39">
        <v>42.760425531899998</v>
      </c>
      <c r="W102" s="33" t="s">
        <v>188</v>
      </c>
      <c r="X102" s="34">
        <v>82.565023232091136</v>
      </c>
      <c r="Y102" s="58">
        <v>992</v>
      </c>
      <c r="Z102" s="34" t="s">
        <v>189</v>
      </c>
      <c r="AA102" s="54">
        <v>154.03726708074535</v>
      </c>
      <c r="AB102" s="38">
        <v>1.6370152802893301</v>
      </c>
      <c r="AC102" s="33" t="s">
        <v>188</v>
      </c>
      <c r="AD102" s="34">
        <v>75.787744457839352</v>
      </c>
      <c r="AE102" s="38">
        <v>1.4792043399638299</v>
      </c>
      <c r="AF102" s="33" t="s">
        <v>188</v>
      </c>
      <c r="AG102" s="34">
        <v>91.876045960486323</v>
      </c>
      <c r="AH102" s="38">
        <v>1.1066863691931501</v>
      </c>
      <c r="AI102" s="33" t="s">
        <v>188</v>
      </c>
      <c r="AJ102" s="34">
        <v>83.839876454026523</v>
      </c>
      <c r="AK102" s="38">
        <v>57.894736842105303</v>
      </c>
      <c r="AL102" s="33" t="s">
        <v>188</v>
      </c>
      <c r="AM102" s="48">
        <v>90.510023985156266</v>
      </c>
      <c r="AN102" s="32">
        <v>1241.3191547776792</v>
      </c>
    </row>
    <row r="103" spans="1:40" ht="19.5" customHeight="1">
      <c r="A103" s="10">
        <f t="shared" si="6"/>
        <v>5</v>
      </c>
      <c r="B103" s="15">
        <v>379</v>
      </c>
      <c r="C103" s="15" t="s">
        <v>333</v>
      </c>
      <c r="D103" s="15" t="s">
        <v>334</v>
      </c>
      <c r="E103" s="21">
        <v>6831</v>
      </c>
      <c r="F103" s="25" t="s">
        <v>35</v>
      </c>
      <c r="G103" s="22">
        <v>6.8074689878234302</v>
      </c>
      <c r="H103" s="15" t="s">
        <v>187</v>
      </c>
      <c r="I103" s="21">
        <v>30</v>
      </c>
      <c r="J103" s="24">
        <v>5.8368390000000003</v>
      </c>
      <c r="K103" s="34" t="s">
        <v>189</v>
      </c>
      <c r="L103" s="34">
        <v>115.58097029702972</v>
      </c>
      <c r="M103" s="38">
        <v>1.5674757399999999</v>
      </c>
      <c r="N103" s="33" t="s">
        <v>188</v>
      </c>
      <c r="O103" s="34">
        <v>97.358741614906819</v>
      </c>
      <c r="P103" s="39">
        <v>26.854873673899998</v>
      </c>
      <c r="Q103" s="33" t="s">
        <v>188</v>
      </c>
      <c r="R103" s="34">
        <v>83.660042597819313</v>
      </c>
      <c r="S103" s="40">
        <v>1050</v>
      </c>
      <c r="T103" s="34" t="s">
        <v>189</v>
      </c>
      <c r="U103" s="34">
        <v>138.33992094861659</v>
      </c>
      <c r="V103" s="39">
        <v>55.588942857100001</v>
      </c>
      <c r="W103" s="33" t="s">
        <v>188</v>
      </c>
      <c r="X103" s="34">
        <v>84.417529016097205</v>
      </c>
      <c r="Y103" s="58">
        <v>1104</v>
      </c>
      <c r="Z103" s="34" t="s">
        <v>189</v>
      </c>
      <c r="AA103" s="54">
        <v>151.85694635488306</v>
      </c>
      <c r="AB103" s="38">
        <v>2.2208818700114001</v>
      </c>
      <c r="AC103" s="33" t="s">
        <v>188</v>
      </c>
      <c r="AD103" s="34">
        <v>97.836205727374463</v>
      </c>
      <c r="AE103" s="38">
        <v>1.6693272519954401</v>
      </c>
      <c r="AF103" s="34" t="s">
        <v>189</v>
      </c>
      <c r="AG103" s="34">
        <v>103.68492248418882</v>
      </c>
      <c r="AH103" s="38">
        <v>1.3304053278688499</v>
      </c>
      <c r="AI103" s="33" t="s">
        <v>188</v>
      </c>
      <c r="AJ103" s="34">
        <v>95.712613515744607</v>
      </c>
      <c r="AK103" s="38">
        <v>39.776951672862502</v>
      </c>
      <c r="AL103" s="34" t="s">
        <v>189</v>
      </c>
      <c r="AM103" s="48">
        <v>133.85874266978772</v>
      </c>
      <c r="AN103" s="32">
        <v>1102.3066352264484</v>
      </c>
    </row>
    <row r="104" spans="1:40" ht="19.5" customHeight="1">
      <c r="A104" s="10">
        <f t="shared" si="6"/>
        <v>6</v>
      </c>
      <c r="B104" s="15">
        <v>343</v>
      </c>
      <c r="C104" s="15" t="s">
        <v>272</v>
      </c>
      <c r="D104" s="15" t="s">
        <v>271</v>
      </c>
      <c r="E104" s="21">
        <v>4301</v>
      </c>
      <c r="F104" s="25">
        <v>39261</v>
      </c>
      <c r="G104" s="22">
        <v>11.223907343987801</v>
      </c>
      <c r="H104" s="15" t="s">
        <v>249</v>
      </c>
      <c r="I104" s="21">
        <v>31</v>
      </c>
      <c r="J104" s="24">
        <v>14.283056999999999</v>
      </c>
      <c r="K104" s="34" t="s">
        <v>189</v>
      </c>
      <c r="L104" s="34">
        <v>169.63250593824228</v>
      </c>
      <c r="M104" s="38">
        <v>4.08258045</v>
      </c>
      <c r="N104" s="34" t="s">
        <v>189</v>
      </c>
      <c r="O104" s="34">
        <v>172.26077848101264</v>
      </c>
      <c r="P104" s="39">
        <v>28.583379944499999</v>
      </c>
      <c r="Q104" s="33" t="s">
        <v>188</v>
      </c>
      <c r="R104" s="34">
        <v>99.316817041348145</v>
      </c>
      <c r="S104" s="40">
        <v>1115</v>
      </c>
      <c r="T104" s="34" t="s">
        <v>189</v>
      </c>
      <c r="U104" s="34">
        <v>120.41036717062634</v>
      </c>
      <c r="V104" s="39">
        <v>128.099165919</v>
      </c>
      <c r="W104" s="34" t="s">
        <v>189</v>
      </c>
      <c r="X104" s="34">
        <v>140.7683141967033</v>
      </c>
      <c r="Y104" s="58">
        <v>1276</v>
      </c>
      <c r="Z104" s="34" t="s">
        <v>189</v>
      </c>
      <c r="AA104" s="54">
        <v>149.06542056074767</v>
      </c>
      <c r="AB104" s="38">
        <v>3.0435190876350502</v>
      </c>
      <c r="AC104" s="34" t="s">
        <v>189</v>
      </c>
      <c r="AD104" s="34">
        <v>130.06491827500216</v>
      </c>
      <c r="AE104" s="38">
        <v>1.9627851140456201</v>
      </c>
      <c r="AF104" s="34" t="s">
        <v>189</v>
      </c>
      <c r="AG104" s="34">
        <v>122.67406962785125</v>
      </c>
      <c r="AH104" s="38">
        <v>1.55061247706422</v>
      </c>
      <c r="AI104" s="34" t="s">
        <v>189</v>
      </c>
      <c r="AJ104" s="34">
        <v>106.93879152167034</v>
      </c>
      <c r="AK104" s="38">
        <v>34.920634920634903</v>
      </c>
      <c r="AL104" s="34" t="s">
        <v>189</v>
      </c>
      <c r="AM104" s="50">
        <v>127.65665962998254</v>
      </c>
      <c r="AN104" s="32">
        <v>1338.7886424431865</v>
      </c>
    </row>
    <row r="105" spans="1:40" ht="19.5" customHeight="1">
      <c r="A105" s="10">
        <f t="shared" si="6"/>
        <v>7</v>
      </c>
      <c r="B105" s="15">
        <v>379</v>
      </c>
      <c r="C105" s="15" t="s">
        <v>333</v>
      </c>
      <c r="D105" s="15" t="s">
        <v>335</v>
      </c>
      <c r="E105" s="21">
        <v>5344</v>
      </c>
      <c r="F105" s="25">
        <v>40467</v>
      </c>
      <c r="G105" s="22">
        <v>7.9197977549467202</v>
      </c>
      <c r="H105" s="15" t="s">
        <v>187</v>
      </c>
      <c r="I105" s="21">
        <v>25</v>
      </c>
      <c r="J105" s="24">
        <v>5.2174909999999999</v>
      </c>
      <c r="K105" s="34" t="s">
        <v>189</v>
      </c>
      <c r="L105" s="34">
        <v>103.31665346534653</v>
      </c>
      <c r="M105" s="38">
        <v>1.2815173399999999</v>
      </c>
      <c r="N105" s="33" t="s">
        <v>188</v>
      </c>
      <c r="O105" s="34">
        <v>79.597350310558994</v>
      </c>
      <c r="P105" s="39">
        <v>24.561946345500001</v>
      </c>
      <c r="Q105" s="33" t="s">
        <v>188</v>
      </c>
      <c r="R105" s="34">
        <v>76.516966808411212</v>
      </c>
      <c r="S105" s="40">
        <v>890</v>
      </c>
      <c r="T105" s="34" t="s">
        <v>189</v>
      </c>
      <c r="U105" s="34">
        <v>117.25955204216075</v>
      </c>
      <c r="V105" s="39">
        <v>58.623494381999997</v>
      </c>
      <c r="W105" s="33" t="s">
        <v>188</v>
      </c>
      <c r="X105" s="34">
        <v>89.025807717539863</v>
      </c>
      <c r="Y105" s="58">
        <v>1058</v>
      </c>
      <c r="Z105" s="34" t="s">
        <v>189</v>
      </c>
      <c r="AA105" s="54">
        <v>145.52957359009628</v>
      </c>
      <c r="AB105" s="38">
        <v>2.1770205270457699</v>
      </c>
      <c r="AC105" s="33" t="s">
        <v>188</v>
      </c>
      <c r="AD105" s="34">
        <v>95.90398797558457</v>
      </c>
      <c r="AE105" s="38">
        <v>1.72815533980583</v>
      </c>
      <c r="AF105" s="34" t="s">
        <v>189</v>
      </c>
      <c r="AG105" s="34">
        <v>107.33884098172857</v>
      </c>
      <c r="AH105" s="38">
        <v>1.2597365971107499</v>
      </c>
      <c r="AI105" s="33" t="s">
        <v>188</v>
      </c>
      <c r="AJ105" s="34">
        <v>90.628532166241001</v>
      </c>
      <c r="AK105" s="38">
        <v>47.317073170731703</v>
      </c>
      <c r="AL105" s="33" t="s">
        <v>188</v>
      </c>
      <c r="AM105" s="48">
        <v>117.0991927745461</v>
      </c>
      <c r="AN105" s="32">
        <v>1022.2164578322138</v>
      </c>
    </row>
    <row r="106" spans="1:40" ht="19.5" customHeight="1">
      <c r="A106" s="10">
        <f t="shared" si="6"/>
        <v>8</v>
      </c>
      <c r="B106" s="15">
        <v>581</v>
      </c>
      <c r="C106" s="15" t="s">
        <v>427</v>
      </c>
      <c r="D106" s="15" t="s">
        <v>426</v>
      </c>
      <c r="E106" s="21">
        <v>5641</v>
      </c>
      <c r="F106" s="25" t="s">
        <v>80</v>
      </c>
      <c r="G106" s="22">
        <v>7.5855511796042601</v>
      </c>
      <c r="H106" s="15" t="s">
        <v>234</v>
      </c>
      <c r="I106" s="21">
        <v>31</v>
      </c>
      <c r="J106" s="24">
        <v>9.3801819999999996</v>
      </c>
      <c r="K106" s="34" t="s">
        <v>189</v>
      </c>
      <c r="L106" s="34">
        <v>159.52690476190477</v>
      </c>
      <c r="M106" s="38">
        <v>3.1321122799999999</v>
      </c>
      <c r="N106" s="34" t="s">
        <v>189</v>
      </c>
      <c r="O106" s="34">
        <v>169.30336648648648</v>
      </c>
      <c r="P106" s="39">
        <v>33.390741032500003</v>
      </c>
      <c r="Q106" s="34" t="s">
        <v>189</v>
      </c>
      <c r="R106" s="34">
        <v>106.06969832433293</v>
      </c>
      <c r="S106" s="40">
        <v>1825</v>
      </c>
      <c r="T106" s="34" t="s">
        <v>189</v>
      </c>
      <c r="U106" s="34">
        <v>199.67177242888403</v>
      </c>
      <c r="V106" s="39">
        <v>51.398257534199999</v>
      </c>
      <c r="W106" s="33" t="s">
        <v>188</v>
      </c>
      <c r="X106" s="34">
        <v>78.231746627397257</v>
      </c>
      <c r="Y106" s="58">
        <v>1204</v>
      </c>
      <c r="Z106" s="34" t="s">
        <v>189</v>
      </c>
      <c r="AA106" s="54">
        <v>143.33333333333334</v>
      </c>
      <c r="AB106" s="38">
        <v>1.7129910643889601</v>
      </c>
      <c r="AC106" s="33" t="s">
        <v>188</v>
      </c>
      <c r="AD106" s="34">
        <v>78.218770063422838</v>
      </c>
      <c r="AE106" s="38">
        <v>1.4553219448094601</v>
      </c>
      <c r="AF106" s="33" t="s">
        <v>188</v>
      </c>
      <c r="AG106" s="34">
        <v>92.108983848699992</v>
      </c>
      <c r="AH106" s="38">
        <v>1.17705300225734</v>
      </c>
      <c r="AI106" s="33" t="s">
        <v>188</v>
      </c>
      <c r="AJ106" s="34">
        <v>85.293695815749288</v>
      </c>
      <c r="AK106" s="38">
        <v>58.904109589041099</v>
      </c>
      <c r="AL106" s="33" t="s">
        <v>188</v>
      </c>
      <c r="AM106" s="48">
        <v>83.766592765917039</v>
      </c>
      <c r="AN106" s="32">
        <v>1195.5248644561279</v>
      </c>
    </row>
    <row r="107" spans="1:40" ht="19.5" customHeight="1">
      <c r="A107" s="10">
        <f t="shared" si="6"/>
        <v>9</v>
      </c>
      <c r="B107" s="15">
        <v>746</v>
      </c>
      <c r="C107" s="15" t="s">
        <v>578</v>
      </c>
      <c r="D107" s="15" t="s">
        <v>393</v>
      </c>
      <c r="E107" s="21">
        <v>4081</v>
      </c>
      <c r="F107" s="25">
        <v>42968</v>
      </c>
      <c r="G107" s="22">
        <v>1.0677429604261699</v>
      </c>
      <c r="H107" s="15" t="s">
        <v>258</v>
      </c>
      <c r="I107" s="21">
        <v>29</v>
      </c>
      <c r="J107" s="24">
        <v>4.6857160000000002</v>
      </c>
      <c r="K107" s="34" t="s">
        <v>189</v>
      </c>
      <c r="L107" s="34">
        <v>127.67618528610356</v>
      </c>
      <c r="M107" s="38">
        <v>1.6342118299999999</v>
      </c>
      <c r="N107" s="34" t="s">
        <v>189</v>
      </c>
      <c r="O107" s="34">
        <v>142.10537652173915</v>
      </c>
      <c r="P107" s="39">
        <v>34.876459222000001</v>
      </c>
      <c r="Q107" s="34" t="s">
        <v>189</v>
      </c>
      <c r="R107" s="34">
        <v>109.84711565984253</v>
      </c>
      <c r="S107" s="40">
        <v>881</v>
      </c>
      <c r="T107" s="34" t="s">
        <v>189</v>
      </c>
      <c r="U107" s="34">
        <v>136.16692426584237</v>
      </c>
      <c r="V107" s="39">
        <v>53.186333711700001</v>
      </c>
      <c r="W107" s="33" t="s">
        <v>188</v>
      </c>
      <c r="X107" s="34">
        <v>102.69614541745511</v>
      </c>
      <c r="Y107" s="58">
        <v>921</v>
      </c>
      <c r="Z107" s="34" t="s">
        <v>189</v>
      </c>
      <c r="AA107" s="54">
        <v>143.01242236024845</v>
      </c>
      <c r="AB107" s="38">
        <v>1.96135909732017</v>
      </c>
      <c r="AC107" s="33" t="s">
        <v>188</v>
      </c>
      <c r="AD107" s="34">
        <v>90.803661912970824</v>
      </c>
      <c r="AE107" s="38">
        <v>1.68970380818054</v>
      </c>
      <c r="AF107" s="34" t="s">
        <v>189</v>
      </c>
      <c r="AG107" s="34">
        <v>104.950547091959</v>
      </c>
      <c r="AH107" s="38">
        <v>1.1607709515859801</v>
      </c>
      <c r="AI107" s="33" t="s">
        <v>188</v>
      </c>
      <c r="AJ107" s="34">
        <v>87.937193301968193</v>
      </c>
      <c r="AK107" s="38">
        <v>42.723004694835701</v>
      </c>
      <c r="AL107" s="34" t="s">
        <v>189</v>
      </c>
      <c r="AM107" s="48">
        <v>123.12337769811757</v>
      </c>
      <c r="AN107" s="32">
        <v>1168.3189495162469</v>
      </c>
    </row>
    <row r="108" spans="1:40" ht="19.5" customHeight="1">
      <c r="A108" s="10">
        <f t="shared" si="6"/>
        <v>10</v>
      </c>
      <c r="B108" s="15">
        <v>399</v>
      </c>
      <c r="C108" s="15" t="s">
        <v>352</v>
      </c>
      <c r="D108" s="15" t="s">
        <v>351</v>
      </c>
      <c r="E108" s="21">
        <v>11106</v>
      </c>
      <c r="F108" s="25">
        <v>43282</v>
      </c>
      <c r="G108" s="22">
        <v>0.20746898782343401</v>
      </c>
      <c r="H108" s="15" t="s">
        <v>187</v>
      </c>
      <c r="I108" s="21">
        <v>29</v>
      </c>
      <c r="J108" s="24">
        <v>10.319437000000001</v>
      </c>
      <c r="K108" s="34" t="s">
        <v>189</v>
      </c>
      <c r="L108" s="34">
        <v>204.3452871287129</v>
      </c>
      <c r="M108" s="38">
        <v>2.7880581499999999</v>
      </c>
      <c r="N108" s="34" t="s">
        <v>189</v>
      </c>
      <c r="O108" s="34">
        <v>173.17131366459625</v>
      </c>
      <c r="P108" s="39">
        <v>27.017541266999999</v>
      </c>
      <c r="Q108" s="33" t="s">
        <v>188</v>
      </c>
      <c r="R108" s="34">
        <v>84.166795224299065</v>
      </c>
      <c r="S108" s="40">
        <v>1100</v>
      </c>
      <c r="T108" s="34" t="s">
        <v>189</v>
      </c>
      <c r="U108" s="34">
        <v>144.92753623188406</v>
      </c>
      <c r="V108" s="39">
        <v>93.813063636400003</v>
      </c>
      <c r="W108" s="34" t="s">
        <v>189</v>
      </c>
      <c r="X108" s="34">
        <v>142.46478912133637</v>
      </c>
      <c r="Y108" s="58">
        <v>1038</v>
      </c>
      <c r="Z108" s="34" t="s">
        <v>189</v>
      </c>
      <c r="AA108" s="54">
        <v>142.77854195323246</v>
      </c>
      <c r="AB108" s="38">
        <v>2.78829462025316</v>
      </c>
      <c r="AC108" s="34" t="s">
        <v>189</v>
      </c>
      <c r="AD108" s="34">
        <v>122.83236212568987</v>
      </c>
      <c r="AE108" s="38">
        <v>1.8533755274261601</v>
      </c>
      <c r="AF108" s="34" t="s">
        <v>189</v>
      </c>
      <c r="AG108" s="34">
        <v>115.11649238671802</v>
      </c>
      <c r="AH108" s="38">
        <v>1.5044412635173601</v>
      </c>
      <c r="AI108" s="34" t="s">
        <v>189</v>
      </c>
      <c r="AJ108" s="34">
        <v>108.23318442570937</v>
      </c>
      <c r="AK108" s="38">
        <v>39.920948616600803</v>
      </c>
      <c r="AL108" s="34" t="s">
        <v>189</v>
      </c>
      <c r="AM108" s="48">
        <v>133.53867833607291</v>
      </c>
      <c r="AN108" s="32">
        <v>1371.5749805982514</v>
      </c>
    </row>
    <row r="113" spans="1:40" ht="31.5" customHeight="1">
      <c r="A113" s="86" t="s">
        <v>676</v>
      </c>
      <c r="B113" s="86"/>
      <c r="C113" s="86"/>
      <c r="D113" s="86"/>
      <c r="E113" s="86"/>
      <c r="F113" s="86"/>
      <c r="G113" s="86"/>
      <c r="H113" s="86"/>
      <c r="I113" s="86"/>
      <c r="J113" s="86"/>
    </row>
    <row r="114" spans="1:40" s="85" customFormat="1" ht="39.75" customHeight="1">
      <c r="A114" s="83" t="s">
        <v>689</v>
      </c>
      <c r="B114" s="78" t="s">
        <v>167</v>
      </c>
      <c r="C114" s="78" t="s">
        <v>171</v>
      </c>
      <c r="D114" s="78" t="s">
        <v>693</v>
      </c>
      <c r="E114" s="20" t="s">
        <v>168</v>
      </c>
      <c r="F114" s="78" t="s">
        <v>169</v>
      </c>
      <c r="G114" s="84" t="s">
        <v>170</v>
      </c>
      <c r="H114" s="78" t="s">
        <v>172</v>
      </c>
      <c r="I114" s="35" t="s">
        <v>173</v>
      </c>
      <c r="J114" s="35" t="s">
        <v>174</v>
      </c>
      <c r="K114" s="30" t="s">
        <v>175</v>
      </c>
      <c r="L114" s="30" t="s">
        <v>667</v>
      </c>
      <c r="M114" s="30" t="s">
        <v>176</v>
      </c>
      <c r="N114" s="30" t="s">
        <v>175</v>
      </c>
      <c r="O114" s="30" t="s">
        <v>667</v>
      </c>
      <c r="P114" s="30" t="s">
        <v>177</v>
      </c>
      <c r="Q114" s="30" t="s">
        <v>175</v>
      </c>
      <c r="R114" s="30" t="s">
        <v>667</v>
      </c>
      <c r="S114" s="30" t="s">
        <v>178</v>
      </c>
      <c r="T114" s="30" t="s">
        <v>175</v>
      </c>
      <c r="U114" s="30" t="s">
        <v>690</v>
      </c>
      <c r="V114" s="30" t="s">
        <v>179</v>
      </c>
      <c r="W114" s="30" t="s">
        <v>175</v>
      </c>
      <c r="X114" s="30" t="s">
        <v>691</v>
      </c>
      <c r="Y114" s="30" t="s">
        <v>180</v>
      </c>
      <c r="Z114" s="30" t="s">
        <v>175</v>
      </c>
      <c r="AA114" s="30" t="s">
        <v>691</v>
      </c>
      <c r="AB114" s="37" t="s">
        <v>181</v>
      </c>
      <c r="AC114" s="30" t="s">
        <v>175</v>
      </c>
      <c r="AD114" s="30" t="s">
        <v>691</v>
      </c>
      <c r="AE114" s="37" t="s">
        <v>182</v>
      </c>
      <c r="AF114" s="30" t="s">
        <v>175</v>
      </c>
      <c r="AG114" s="30" t="s">
        <v>691</v>
      </c>
      <c r="AH114" s="37" t="s">
        <v>183</v>
      </c>
      <c r="AI114" s="30" t="s">
        <v>175</v>
      </c>
      <c r="AJ114" s="30" t="s">
        <v>691</v>
      </c>
      <c r="AK114" s="30" t="s">
        <v>184</v>
      </c>
      <c r="AL114" s="30" t="s">
        <v>175</v>
      </c>
      <c r="AM114" s="30" t="s">
        <v>691</v>
      </c>
      <c r="AN114" s="83" t="s">
        <v>692</v>
      </c>
    </row>
    <row r="115" spans="1:40" ht="19.5" customHeight="1">
      <c r="A115" s="10">
        <v>1</v>
      </c>
      <c r="B115" s="15">
        <v>357</v>
      </c>
      <c r="C115" s="15" t="s">
        <v>300</v>
      </c>
      <c r="D115" s="15" t="s">
        <v>299</v>
      </c>
      <c r="E115" s="21">
        <v>6814</v>
      </c>
      <c r="F115" s="25" t="s">
        <v>35</v>
      </c>
      <c r="G115" s="22">
        <v>6.8074689878234302</v>
      </c>
      <c r="H115" s="15" t="s">
        <v>187</v>
      </c>
      <c r="I115" s="21">
        <v>28</v>
      </c>
      <c r="J115" s="24">
        <v>10.906950999999999</v>
      </c>
      <c r="K115" s="34" t="s">
        <v>189</v>
      </c>
      <c r="L115" s="34">
        <v>215.97922772277229</v>
      </c>
      <c r="M115" s="38">
        <v>2.9110197800000002</v>
      </c>
      <c r="N115" s="34" t="s">
        <v>189</v>
      </c>
      <c r="O115" s="34">
        <v>180.80868198757764</v>
      </c>
      <c r="P115" s="39">
        <v>26.689583367499999</v>
      </c>
      <c r="Q115" s="33" t="s">
        <v>188</v>
      </c>
      <c r="R115" s="34">
        <v>83.145119524922123</v>
      </c>
      <c r="S115" s="40">
        <v>840</v>
      </c>
      <c r="T115" s="34" t="s">
        <v>189</v>
      </c>
      <c r="U115" s="34">
        <v>110.67193675889328</v>
      </c>
      <c r="V115" s="39">
        <v>129.844654762</v>
      </c>
      <c r="W115" s="34" t="s">
        <v>189</v>
      </c>
      <c r="X115" s="34">
        <v>197.18246736826123</v>
      </c>
      <c r="Y115" s="41">
        <v>941</v>
      </c>
      <c r="Z115" s="34" t="s">
        <v>189</v>
      </c>
      <c r="AA115" s="34">
        <v>129.43603851444291</v>
      </c>
      <c r="AB115" s="55">
        <v>8.50453094890511</v>
      </c>
      <c r="AC115" s="34" t="s">
        <v>189</v>
      </c>
      <c r="AD115" s="54">
        <v>374.64894048040134</v>
      </c>
      <c r="AE115" s="38">
        <v>1.73576642335766</v>
      </c>
      <c r="AF115" s="34" t="s">
        <v>189</v>
      </c>
      <c r="AG115" s="34">
        <v>107.81157909053789</v>
      </c>
      <c r="AH115" s="38">
        <v>4.89958259041211</v>
      </c>
      <c r="AI115" s="34" t="s">
        <v>189</v>
      </c>
      <c r="AJ115" s="34">
        <v>352.48795614475614</v>
      </c>
      <c r="AK115" s="38">
        <v>51.010101010101003</v>
      </c>
      <c r="AL115" s="33" t="s">
        <v>188</v>
      </c>
      <c r="AM115" s="48">
        <v>108.89064011980216</v>
      </c>
      <c r="AN115" s="32">
        <v>1861.0625877123668</v>
      </c>
    </row>
    <row r="116" spans="1:40" ht="19.5" customHeight="1">
      <c r="A116" s="10">
        <f>A115+1</f>
        <v>2</v>
      </c>
      <c r="B116" s="15">
        <v>311</v>
      </c>
      <c r="C116" s="15" t="s">
        <v>240</v>
      </c>
      <c r="D116" s="15" t="s">
        <v>239</v>
      </c>
      <c r="E116" s="21">
        <v>4093</v>
      </c>
      <c r="F116" s="25">
        <v>40110</v>
      </c>
      <c r="G116" s="22">
        <v>8.8978799467275405</v>
      </c>
      <c r="H116" s="15" t="s">
        <v>241</v>
      </c>
      <c r="I116" s="21">
        <v>27</v>
      </c>
      <c r="J116" s="24">
        <v>9.1293279999999992</v>
      </c>
      <c r="K116" s="34" t="s">
        <v>189</v>
      </c>
      <c r="L116" s="34">
        <v>248.75553133514984</v>
      </c>
      <c r="M116" s="38">
        <v>2.20578728</v>
      </c>
      <c r="N116" s="34" t="s">
        <v>189</v>
      </c>
      <c r="O116" s="34">
        <v>191.80758956521743</v>
      </c>
      <c r="P116" s="39">
        <v>24.161551430700001</v>
      </c>
      <c r="Q116" s="33" t="s">
        <v>188</v>
      </c>
      <c r="R116" s="34">
        <v>76.0993745848819</v>
      </c>
      <c r="S116" s="40">
        <v>433</v>
      </c>
      <c r="T116" s="33" t="s">
        <v>188</v>
      </c>
      <c r="U116" s="34">
        <v>66.9242658423493</v>
      </c>
      <c r="V116" s="39">
        <v>210.838983834</v>
      </c>
      <c r="W116" s="34" t="s">
        <v>189</v>
      </c>
      <c r="X116" s="34">
        <v>407.10365675613059</v>
      </c>
      <c r="Y116" s="41">
        <v>597</v>
      </c>
      <c r="Z116" s="33" t="s">
        <v>188</v>
      </c>
      <c r="AA116" s="34">
        <v>92.701863354037258</v>
      </c>
      <c r="AB116" s="55">
        <v>7.5631347150259103</v>
      </c>
      <c r="AC116" s="34" t="s">
        <v>189</v>
      </c>
      <c r="AD116" s="54">
        <v>350.14512569564397</v>
      </c>
      <c r="AE116" s="38">
        <v>1.99481865284974</v>
      </c>
      <c r="AF116" s="34" t="s">
        <v>189</v>
      </c>
      <c r="AG116" s="34">
        <v>123.90177968010806</v>
      </c>
      <c r="AH116" s="38">
        <v>3.7913896103896101</v>
      </c>
      <c r="AI116" s="34" t="s">
        <v>189</v>
      </c>
      <c r="AJ116" s="34">
        <v>287.22648563557647</v>
      </c>
      <c r="AK116" s="38">
        <v>35.384615384615401</v>
      </c>
      <c r="AL116" s="34" t="s">
        <v>189</v>
      </c>
      <c r="AM116" s="48">
        <v>138.89807526952836</v>
      </c>
      <c r="AN116" s="32">
        <v>1983.5637477186233</v>
      </c>
    </row>
    <row r="117" spans="1:40" ht="19.5" customHeight="1">
      <c r="A117" s="10">
        <f t="shared" ref="A117:A124" si="7">A116+1</f>
        <v>3</v>
      </c>
      <c r="B117" s="15">
        <v>311</v>
      </c>
      <c r="C117" s="15" t="s">
        <v>240</v>
      </c>
      <c r="D117" s="15" t="s">
        <v>242</v>
      </c>
      <c r="E117" s="21">
        <v>4302</v>
      </c>
      <c r="F117" s="25">
        <v>40329</v>
      </c>
      <c r="G117" s="22">
        <v>8.2978799467275408</v>
      </c>
      <c r="H117" s="15" t="s">
        <v>241</v>
      </c>
      <c r="I117" s="21">
        <v>27</v>
      </c>
      <c r="J117" s="24">
        <v>8.9852080000000001</v>
      </c>
      <c r="K117" s="34" t="s">
        <v>189</v>
      </c>
      <c r="L117" s="34">
        <v>244.82855585831064</v>
      </c>
      <c r="M117" s="38">
        <v>2.1551815300000001</v>
      </c>
      <c r="N117" s="34" t="s">
        <v>189</v>
      </c>
      <c r="O117" s="34">
        <v>187.4070895652174</v>
      </c>
      <c r="P117" s="39">
        <v>23.985883576700001</v>
      </c>
      <c r="Q117" s="33" t="s">
        <v>188</v>
      </c>
      <c r="R117" s="34">
        <v>75.546090005354344</v>
      </c>
      <c r="S117" s="40">
        <v>548</v>
      </c>
      <c r="T117" s="33" t="s">
        <v>188</v>
      </c>
      <c r="U117" s="34">
        <v>84.69860896445131</v>
      </c>
      <c r="V117" s="39">
        <v>163.963649635</v>
      </c>
      <c r="W117" s="34" t="s">
        <v>189</v>
      </c>
      <c r="X117" s="34">
        <v>316.59326054257576</v>
      </c>
      <c r="Y117" s="41">
        <v>646</v>
      </c>
      <c r="Z117" s="34" t="s">
        <v>189</v>
      </c>
      <c r="AA117" s="34">
        <v>100.31055900621118</v>
      </c>
      <c r="AB117" s="55">
        <v>5.85433547094188</v>
      </c>
      <c r="AC117" s="34" t="s">
        <v>189</v>
      </c>
      <c r="AD117" s="54">
        <v>271.03404958064255</v>
      </c>
      <c r="AE117" s="38">
        <v>2.00200400801603</v>
      </c>
      <c r="AF117" s="34" t="s">
        <v>189</v>
      </c>
      <c r="AG117" s="34">
        <v>124.34807503205154</v>
      </c>
      <c r="AH117" s="38">
        <v>2.9242376376376402</v>
      </c>
      <c r="AI117" s="34" t="s">
        <v>189</v>
      </c>
      <c r="AJ117" s="34">
        <v>221.53315436648788</v>
      </c>
      <c r="AK117" s="38">
        <v>35.779816513761503</v>
      </c>
      <c r="AL117" s="34" t="s">
        <v>189</v>
      </c>
      <c r="AM117" s="48">
        <v>138.04854575717647</v>
      </c>
      <c r="AN117" s="32">
        <v>1764.3479886784792</v>
      </c>
    </row>
    <row r="118" spans="1:40" ht="19.5" customHeight="1">
      <c r="A118" s="10">
        <f t="shared" si="7"/>
        <v>4</v>
      </c>
      <c r="B118" s="15">
        <v>357</v>
      </c>
      <c r="C118" s="15" t="s">
        <v>300</v>
      </c>
      <c r="D118" s="15" t="s">
        <v>301</v>
      </c>
      <c r="E118" s="21">
        <v>11453</v>
      </c>
      <c r="F118" s="25" t="s">
        <v>36</v>
      </c>
      <c r="G118" s="22">
        <v>0.44582515220699598</v>
      </c>
      <c r="H118" s="15" t="s">
        <v>187</v>
      </c>
      <c r="I118" s="21">
        <v>28</v>
      </c>
      <c r="J118" s="24">
        <v>6.6048989999999996</v>
      </c>
      <c r="K118" s="34" t="s">
        <v>189</v>
      </c>
      <c r="L118" s="34">
        <v>130.7900792079208</v>
      </c>
      <c r="M118" s="38">
        <v>1.7529251100000001</v>
      </c>
      <c r="N118" s="34" t="s">
        <v>189</v>
      </c>
      <c r="O118" s="34">
        <v>108.87733602484472</v>
      </c>
      <c r="P118" s="39">
        <v>26.539771614999999</v>
      </c>
      <c r="Q118" s="33" t="s">
        <v>188</v>
      </c>
      <c r="R118" s="34">
        <v>82.678416246105911</v>
      </c>
      <c r="S118" s="40">
        <v>619</v>
      </c>
      <c r="T118" s="33" t="s">
        <v>188</v>
      </c>
      <c r="U118" s="34">
        <v>81.554677206851125</v>
      </c>
      <c r="V118" s="39">
        <v>106.70273021</v>
      </c>
      <c r="W118" s="34" t="s">
        <v>189</v>
      </c>
      <c r="X118" s="34">
        <v>162.03907397114656</v>
      </c>
      <c r="Y118" s="41">
        <v>696</v>
      </c>
      <c r="Z118" s="33" t="s">
        <v>188</v>
      </c>
      <c r="AA118" s="34">
        <v>95.735900962861081</v>
      </c>
      <c r="AB118" s="55">
        <v>6.1322875486381303</v>
      </c>
      <c r="AC118" s="34" t="s">
        <v>189</v>
      </c>
      <c r="AD118" s="54">
        <v>270.14482593119516</v>
      </c>
      <c r="AE118" s="38">
        <v>1.784046692607</v>
      </c>
      <c r="AF118" s="34" t="s">
        <v>189</v>
      </c>
      <c r="AG118" s="34">
        <v>110.81035357807451</v>
      </c>
      <c r="AH118" s="38">
        <v>3.4372909487459098</v>
      </c>
      <c r="AI118" s="34" t="s">
        <v>189</v>
      </c>
      <c r="AJ118" s="34">
        <v>247.28711861481366</v>
      </c>
      <c r="AK118" s="38">
        <v>54.464285714285701</v>
      </c>
      <c r="AL118" s="33" t="s">
        <v>188</v>
      </c>
      <c r="AM118" s="48">
        <v>101.21296796113424</v>
      </c>
      <c r="AN118" s="32">
        <v>1391.1307497049474</v>
      </c>
    </row>
    <row r="119" spans="1:40" ht="19.5" customHeight="1">
      <c r="A119" s="10">
        <f t="shared" si="7"/>
        <v>5</v>
      </c>
      <c r="B119" s="15">
        <v>578</v>
      </c>
      <c r="C119" s="15" t="s">
        <v>422</v>
      </c>
      <c r="D119" s="15" t="s">
        <v>421</v>
      </c>
      <c r="E119" s="21">
        <v>9331</v>
      </c>
      <c r="F119" s="25">
        <v>42175</v>
      </c>
      <c r="G119" s="22">
        <v>3.2403457001521998</v>
      </c>
      <c r="H119" s="15" t="s">
        <v>234</v>
      </c>
      <c r="I119" s="21">
        <v>27</v>
      </c>
      <c r="J119" s="24">
        <v>12.743008</v>
      </c>
      <c r="K119" s="34" t="s">
        <v>189</v>
      </c>
      <c r="L119" s="34">
        <v>216.71782312925168</v>
      </c>
      <c r="M119" s="38">
        <v>3.4350387699999998</v>
      </c>
      <c r="N119" s="34" t="s">
        <v>189</v>
      </c>
      <c r="O119" s="34">
        <v>185.67777135135134</v>
      </c>
      <c r="P119" s="39">
        <v>26.9562631523</v>
      </c>
      <c r="Q119" s="33" t="s">
        <v>188</v>
      </c>
      <c r="R119" s="34">
        <v>85.629806709974588</v>
      </c>
      <c r="S119" s="40">
        <v>1265</v>
      </c>
      <c r="T119" s="34" t="s">
        <v>189</v>
      </c>
      <c r="U119" s="34">
        <v>138.40262582056891</v>
      </c>
      <c r="V119" s="39">
        <v>100.73524110699999</v>
      </c>
      <c r="W119" s="34" t="s">
        <v>189</v>
      </c>
      <c r="X119" s="34">
        <v>153.32608996499238</v>
      </c>
      <c r="Y119" s="41">
        <v>1026</v>
      </c>
      <c r="Z119" s="34" t="s">
        <v>189</v>
      </c>
      <c r="AA119" s="34">
        <v>122.14285714285715</v>
      </c>
      <c r="AB119" s="55">
        <v>5.8625472846441902</v>
      </c>
      <c r="AC119" s="34" t="s">
        <v>189</v>
      </c>
      <c r="AD119" s="54">
        <v>267.69622304311372</v>
      </c>
      <c r="AE119" s="38">
        <v>1.6882022471910101</v>
      </c>
      <c r="AF119" s="34" t="s">
        <v>189</v>
      </c>
      <c r="AG119" s="34">
        <v>106.84824349310189</v>
      </c>
      <c r="AH119" s="38">
        <v>3.4726569606211899</v>
      </c>
      <c r="AI119" s="34" t="s">
        <v>189</v>
      </c>
      <c r="AJ119" s="34">
        <v>251.64180874066597</v>
      </c>
      <c r="AK119" s="38">
        <v>42.285714285714299</v>
      </c>
      <c r="AL119" s="34" t="s">
        <v>189</v>
      </c>
      <c r="AM119" s="48">
        <v>117.64020732630595</v>
      </c>
      <c r="AN119" s="32">
        <v>1645.7234567221835</v>
      </c>
    </row>
    <row r="120" spans="1:40" ht="19.5" customHeight="1">
      <c r="A120" s="10">
        <f t="shared" si="7"/>
        <v>6</v>
      </c>
      <c r="B120" s="15">
        <v>704</v>
      </c>
      <c r="C120" s="15" t="s">
        <v>468</v>
      </c>
      <c r="D120" s="15" t="s">
        <v>469</v>
      </c>
      <c r="E120" s="21">
        <v>9731</v>
      </c>
      <c r="F120" s="25" t="s">
        <v>97</v>
      </c>
      <c r="G120" s="22">
        <v>3.50883885083713</v>
      </c>
      <c r="H120" s="15" t="s">
        <v>241</v>
      </c>
      <c r="I120" s="21">
        <v>23</v>
      </c>
      <c r="J120" s="24">
        <v>5.9776889999999998</v>
      </c>
      <c r="K120" s="34" t="s">
        <v>189</v>
      </c>
      <c r="L120" s="34">
        <v>162.87980926430515</v>
      </c>
      <c r="M120" s="38">
        <v>1.60644794</v>
      </c>
      <c r="N120" s="34" t="s">
        <v>189</v>
      </c>
      <c r="O120" s="34">
        <v>139.69112521739132</v>
      </c>
      <c r="P120" s="39">
        <v>26.874063538600002</v>
      </c>
      <c r="Q120" s="33" t="s">
        <v>188</v>
      </c>
      <c r="R120" s="34">
        <v>84.642719806614181</v>
      </c>
      <c r="S120" s="40">
        <v>620</v>
      </c>
      <c r="T120" s="33" t="s">
        <v>188</v>
      </c>
      <c r="U120" s="34">
        <v>95.826893353941273</v>
      </c>
      <c r="V120" s="39">
        <v>96.414338709700004</v>
      </c>
      <c r="W120" s="34" t="s">
        <v>189</v>
      </c>
      <c r="X120" s="34">
        <v>186.16400600444103</v>
      </c>
      <c r="Y120" s="41">
        <v>745</v>
      </c>
      <c r="Z120" s="34" t="s">
        <v>189</v>
      </c>
      <c r="AA120" s="34">
        <v>115.6832298136646</v>
      </c>
      <c r="AB120" s="55">
        <v>5.5876272727272696</v>
      </c>
      <c r="AC120" s="34" t="s">
        <v>189</v>
      </c>
      <c r="AD120" s="54">
        <v>258.68644781144764</v>
      </c>
      <c r="AE120" s="38">
        <v>1.7981818181818201</v>
      </c>
      <c r="AF120" s="34" t="s">
        <v>189</v>
      </c>
      <c r="AG120" s="34">
        <v>111.68831168831179</v>
      </c>
      <c r="AH120" s="38">
        <v>3.1073761375126399</v>
      </c>
      <c r="AI120" s="34" t="s">
        <v>189</v>
      </c>
      <c r="AJ120" s="34">
        <v>235.40728314489695</v>
      </c>
      <c r="AK120" s="38">
        <v>9.5238095238095202</v>
      </c>
      <c r="AL120" s="34" t="s">
        <v>189</v>
      </c>
      <c r="AM120" s="48">
        <v>194.4888015395324</v>
      </c>
      <c r="AN120" s="32">
        <v>1585.1586276445466</v>
      </c>
    </row>
    <row r="121" spans="1:40" ht="19.5" customHeight="1">
      <c r="A121" s="10">
        <f t="shared" si="7"/>
        <v>7</v>
      </c>
      <c r="B121" s="15">
        <v>102564</v>
      </c>
      <c r="C121" s="15" t="s">
        <v>627</v>
      </c>
      <c r="D121" s="15" t="s">
        <v>626</v>
      </c>
      <c r="E121" s="21">
        <v>11482</v>
      </c>
      <c r="F121" s="25" t="s">
        <v>155</v>
      </c>
      <c r="G121" s="22">
        <v>0.391030631659051</v>
      </c>
      <c r="H121" s="15" t="s">
        <v>391</v>
      </c>
      <c r="I121" s="21">
        <v>27</v>
      </c>
      <c r="J121" s="24">
        <v>2.6417510000000002</v>
      </c>
      <c r="K121" s="33" t="s">
        <v>188</v>
      </c>
      <c r="L121" s="34">
        <v>73.998627450980408</v>
      </c>
      <c r="M121" s="38">
        <v>0.52230469999999996</v>
      </c>
      <c r="N121" s="33" t="s">
        <v>188</v>
      </c>
      <c r="O121" s="34">
        <v>48.361546296296289</v>
      </c>
      <c r="P121" s="39">
        <v>19.7711555707</v>
      </c>
      <c r="Q121" s="33" t="s">
        <v>188</v>
      </c>
      <c r="R121" s="34">
        <v>65.100940305235426</v>
      </c>
      <c r="S121" s="40">
        <v>335</v>
      </c>
      <c r="T121" s="33" t="s">
        <v>188</v>
      </c>
      <c r="U121" s="34">
        <v>55.833333333333336</v>
      </c>
      <c r="V121" s="39">
        <v>78.858238806000003</v>
      </c>
      <c r="W121" s="34" t="s">
        <v>189</v>
      </c>
      <c r="X121" s="34">
        <v>133.86222849431337</v>
      </c>
      <c r="Y121" s="41">
        <v>360</v>
      </c>
      <c r="Z121" s="33" t="s">
        <v>188</v>
      </c>
      <c r="AA121" s="34">
        <v>57.877813504823152</v>
      </c>
      <c r="AB121" s="55">
        <v>5.35406360424028</v>
      </c>
      <c r="AC121" s="34" t="s">
        <v>189</v>
      </c>
      <c r="AD121" s="54">
        <v>243.36652746546727</v>
      </c>
      <c r="AE121" s="38">
        <v>1.64664310954064</v>
      </c>
      <c r="AF121" s="33" t="s">
        <v>188</v>
      </c>
      <c r="AG121" s="34">
        <v>95.181682632406932</v>
      </c>
      <c r="AH121" s="38">
        <v>3.2515021459227502</v>
      </c>
      <c r="AI121" s="34" t="s">
        <v>189</v>
      </c>
      <c r="AJ121" s="34">
        <v>256.02379101753939</v>
      </c>
      <c r="AK121" s="38">
        <v>35.714285714285701</v>
      </c>
      <c r="AL121" s="34" t="s">
        <v>189</v>
      </c>
      <c r="AM121" s="48">
        <v>147.91926895010195</v>
      </c>
      <c r="AN121" s="32">
        <v>1177.5257594504976</v>
      </c>
    </row>
    <row r="122" spans="1:40" ht="19.5" customHeight="1">
      <c r="A122" s="10">
        <f t="shared" si="7"/>
        <v>8</v>
      </c>
      <c r="B122" s="15">
        <v>385</v>
      </c>
      <c r="C122" s="15" t="s">
        <v>337</v>
      </c>
      <c r="D122" s="15" t="s">
        <v>338</v>
      </c>
      <c r="E122" s="21">
        <v>7317</v>
      </c>
      <c r="F122" s="25" t="s">
        <v>53</v>
      </c>
      <c r="G122" s="22">
        <v>6.3417155631659003</v>
      </c>
      <c r="H122" s="15" t="s">
        <v>249</v>
      </c>
      <c r="I122" s="21">
        <v>24</v>
      </c>
      <c r="J122" s="24">
        <v>10.966764</v>
      </c>
      <c r="K122" s="34" t="s">
        <v>189</v>
      </c>
      <c r="L122" s="34">
        <v>130.24660332541566</v>
      </c>
      <c r="M122" s="38">
        <v>2.3989340299999999</v>
      </c>
      <c r="N122" s="34" t="s">
        <v>189</v>
      </c>
      <c r="O122" s="34">
        <v>101.22084514767933</v>
      </c>
      <c r="P122" s="39">
        <v>21.874584243800001</v>
      </c>
      <c r="Q122" s="33" t="s">
        <v>188</v>
      </c>
      <c r="R122" s="34">
        <v>76.006199596247399</v>
      </c>
      <c r="S122" s="40">
        <v>832</v>
      </c>
      <c r="T122" s="33" t="s">
        <v>188</v>
      </c>
      <c r="U122" s="34">
        <v>89.8488120950324</v>
      </c>
      <c r="V122" s="39">
        <v>131.812067308</v>
      </c>
      <c r="W122" s="34" t="s">
        <v>189</v>
      </c>
      <c r="X122" s="34">
        <v>144.84842561318681</v>
      </c>
      <c r="Y122" s="41">
        <v>796</v>
      </c>
      <c r="Z122" s="33" t="s">
        <v>188</v>
      </c>
      <c r="AA122" s="34">
        <v>92.990654205607484</v>
      </c>
      <c r="AB122" s="55">
        <v>5.4734097046413499</v>
      </c>
      <c r="AC122" s="34" t="s">
        <v>189</v>
      </c>
      <c r="AD122" s="54">
        <v>233.90639763424574</v>
      </c>
      <c r="AE122" s="38">
        <v>1.5513361462728601</v>
      </c>
      <c r="AF122" s="33" t="s">
        <v>188</v>
      </c>
      <c r="AG122" s="34">
        <v>96.958509142053757</v>
      </c>
      <c r="AH122" s="38">
        <v>3.5281906618313701</v>
      </c>
      <c r="AI122" s="34" t="s">
        <v>189</v>
      </c>
      <c r="AJ122" s="34">
        <v>243.32349391940485</v>
      </c>
      <c r="AK122" s="38">
        <v>43.127962085308098</v>
      </c>
      <c r="AL122" s="34" t="s">
        <v>189</v>
      </c>
      <c r="AM122" s="50">
        <v>111.55754789072559</v>
      </c>
      <c r="AN122" s="32">
        <v>1320.9074885695991</v>
      </c>
    </row>
    <row r="123" spans="1:40" ht="19.5" customHeight="1">
      <c r="A123" s="10">
        <f t="shared" si="7"/>
        <v>9</v>
      </c>
      <c r="B123" s="15">
        <v>385</v>
      </c>
      <c r="C123" s="15" t="s">
        <v>337</v>
      </c>
      <c r="D123" s="15" t="s">
        <v>336</v>
      </c>
      <c r="E123" s="21">
        <v>7749</v>
      </c>
      <c r="F123" s="25" t="s">
        <v>55</v>
      </c>
      <c r="G123" s="22">
        <v>6.0102087138508304</v>
      </c>
      <c r="H123" s="15" t="s">
        <v>249</v>
      </c>
      <c r="I123" s="21">
        <v>24</v>
      </c>
      <c r="J123" s="24">
        <v>12.525342999999999</v>
      </c>
      <c r="K123" s="34" t="s">
        <v>189</v>
      </c>
      <c r="L123" s="34">
        <v>148.7570427553444</v>
      </c>
      <c r="M123" s="38">
        <v>3.29573012</v>
      </c>
      <c r="N123" s="34" t="s">
        <v>189</v>
      </c>
      <c r="O123" s="34">
        <v>139.06034261603375</v>
      </c>
      <c r="P123" s="39">
        <v>26.312493957299999</v>
      </c>
      <c r="Q123" s="33" t="s">
        <v>188</v>
      </c>
      <c r="R123" s="34">
        <v>91.426316738359972</v>
      </c>
      <c r="S123" s="40">
        <v>821</v>
      </c>
      <c r="T123" s="33" t="s">
        <v>188</v>
      </c>
      <c r="U123" s="34">
        <v>88.660907127429809</v>
      </c>
      <c r="V123" s="39">
        <v>152.56203410500001</v>
      </c>
      <c r="W123" s="34" t="s">
        <v>189</v>
      </c>
      <c r="X123" s="34">
        <v>167.65058692857144</v>
      </c>
      <c r="Y123" s="41">
        <v>805</v>
      </c>
      <c r="Z123" s="33" t="s">
        <v>188</v>
      </c>
      <c r="AA123" s="34">
        <v>94.04205607476635</v>
      </c>
      <c r="AB123" s="55">
        <v>4.43098428571429</v>
      </c>
      <c r="AC123" s="34" t="s">
        <v>189</v>
      </c>
      <c r="AD123" s="54">
        <v>189.35830280830302</v>
      </c>
      <c r="AE123" s="38">
        <v>1.5985714285714301</v>
      </c>
      <c r="AF123" s="33" t="s">
        <v>188</v>
      </c>
      <c r="AG123" s="34">
        <v>99.910714285714377</v>
      </c>
      <c r="AH123" s="38">
        <v>2.7718400357461999</v>
      </c>
      <c r="AI123" s="34" t="s">
        <v>189</v>
      </c>
      <c r="AJ123" s="34">
        <v>191.16138177560001</v>
      </c>
      <c r="AK123" s="38">
        <v>49.230769230769198</v>
      </c>
      <c r="AL123" s="34" t="s">
        <v>189</v>
      </c>
      <c r="AM123" s="50">
        <v>99.586564867067096</v>
      </c>
      <c r="AN123" s="32">
        <v>1309.6142159771903</v>
      </c>
    </row>
    <row r="124" spans="1:40" ht="19.5" customHeight="1">
      <c r="A124" s="10">
        <f t="shared" si="7"/>
        <v>10</v>
      </c>
      <c r="B124" s="15">
        <v>704</v>
      </c>
      <c r="C124" s="15" t="s">
        <v>468</v>
      </c>
      <c r="D124" s="15" t="s">
        <v>467</v>
      </c>
      <c r="E124" s="21">
        <v>6505</v>
      </c>
      <c r="F124" s="25" t="s">
        <v>99</v>
      </c>
      <c r="G124" s="22">
        <v>7.0650032343987803</v>
      </c>
      <c r="H124" s="15" t="s">
        <v>241</v>
      </c>
      <c r="I124" s="21">
        <v>29</v>
      </c>
      <c r="J124" s="24">
        <v>6.4771229999999997</v>
      </c>
      <c r="K124" s="34" t="s">
        <v>189</v>
      </c>
      <c r="L124" s="34">
        <v>176.48836512261582</v>
      </c>
      <c r="M124" s="38">
        <v>1.99107678</v>
      </c>
      <c r="N124" s="34" t="s">
        <v>189</v>
      </c>
      <c r="O124" s="34">
        <v>173.13711130434783</v>
      </c>
      <c r="P124" s="39">
        <v>30.740141572100001</v>
      </c>
      <c r="Q124" s="33" t="s">
        <v>188</v>
      </c>
      <c r="R124" s="34">
        <v>96.819343534173228</v>
      </c>
      <c r="S124" s="40">
        <v>719</v>
      </c>
      <c r="T124" s="34" t="s">
        <v>189</v>
      </c>
      <c r="U124" s="34">
        <v>111.12828438948996</v>
      </c>
      <c r="V124" s="39">
        <v>90.085159944400004</v>
      </c>
      <c r="W124" s="34" t="s">
        <v>189</v>
      </c>
      <c r="X124" s="34">
        <v>173.94315494188069</v>
      </c>
      <c r="Y124" s="41">
        <v>857</v>
      </c>
      <c r="Z124" s="34" t="s">
        <v>189</v>
      </c>
      <c r="AA124" s="34">
        <v>133.07453416149067</v>
      </c>
      <c r="AB124" s="55">
        <v>3.7516536547433899</v>
      </c>
      <c r="AC124" s="34" t="s">
        <v>189</v>
      </c>
      <c r="AD124" s="54">
        <v>173.68766920108285</v>
      </c>
      <c r="AE124" s="38">
        <v>1.8289269051321899</v>
      </c>
      <c r="AF124" s="34" t="s">
        <v>189</v>
      </c>
      <c r="AG124" s="34">
        <v>113.59794441814843</v>
      </c>
      <c r="AH124" s="38">
        <v>2.0512868197278902</v>
      </c>
      <c r="AI124" s="34" t="s">
        <v>189</v>
      </c>
      <c r="AJ124" s="34">
        <v>155.40051664605227</v>
      </c>
      <c r="AK124" s="38">
        <v>17.543859649122801</v>
      </c>
      <c r="AL124" s="34" t="s">
        <v>189</v>
      </c>
      <c r="AM124" s="48">
        <v>177.24879697093121</v>
      </c>
      <c r="AN124" s="32">
        <v>1484.5257206902129</v>
      </c>
    </row>
    <row r="128" spans="1:40" ht="30" customHeight="1">
      <c r="A128" s="86" t="s">
        <v>677</v>
      </c>
      <c r="B128" s="86"/>
      <c r="C128" s="86"/>
      <c r="D128" s="86"/>
      <c r="E128" s="86"/>
      <c r="F128" s="86"/>
      <c r="G128" s="86"/>
      <c r="H128" s="86"/>
      <c r="I128" s="86"/>
      <c r="J128" s="86"/>
    </row>
    <row r="129" spans="1:40" s="85" customFormat="1" ht="40.5">
      <c r="A129" s="83" t="s">
        <v>689</v>
      </c>
      <c r="B129" s="78" t="s">
        <v>167</v>
      </c>
      <c r="C129" s="78" t="s">
        <v>171</v>
      </c>
      <c r="D129" s="78" t="s">
        <v>693</v>
      </c>
      <c r="E129" s="20" t="s">
        <v>168</v>
      </c>
      <c r="F129" s="78" t="s">
        <v>169</v>
      </c>
      <c r="G129" s="84" t="s">
        <v>170</v>
      </c>
      <c r="H129" s="78" t="s">
        <v>172</v>
      </c>
      <c r="I129" s="35" t="s">
        <v>173</v>
      </c>
      <c r="J129" s="35" t="s">
        <v>174</v>
      </c>
      <c r="K129" s="30" t="s">
        <v>175</v>
      </c>
      <c r="L129" s="30" t="s">
        <v>667</v>
      </c>
      <c r="M129" s="30" t="s">
        <v>176</v>
      </c>
      <c r="N129" s="30" t="s">
        <v>175</v>
      </c>
      <c r="O129" s="30" t="s">
        <v>667</v>
      </c>
      <c r="P129" s="30" t="s">
        <v>177</v>
      </c>
      <c r="Q129" s="30" t="s">
        <v>175</v>
      </c>
      <c r="R129" s="30" t="s">
        <v>667</v>
      </c>
      <c r="S129" s="30" t="s">
        <v>178</v>
      </c>
      <c r="T129" s="30" t="s">
        <v>175</v>
      </c>
      <c r="U129" s="30" t="s">
        <v>690</v>
      </c>
      <c r="V129" s="30" t="s">
        <v>179</v>
      </c>
      <c r="W129" s="30" t="s">
        <v>175</v>
      </c>
      <c r="X129" s="30" t="s">
        <v>691</v>
      </c>
      <c r="Y129" s="30" t="s">
        <v>180</v>
      </c>
      <c r="Z129" s="30" t="s">
        <v>175</v>
      </c>
      <c r="AA129" s="30" t="s">
        <v>691</v>
      </c>
      <c r="AB129" s="37" t="s">
        <v>181</v>
      </c>
      <c r="AC129" s="30" t="s">
        <v>175</v>
      </c>
      <c r="AD129" s="30" t="s">
        <v>691</v>
      </c>
      <c r="AE129" s="37" t="s">
        <v>182</v>
      </c>
      <c r="AF129" s="30" t="s">
        <v>175</v>
      </c>
      <c r="AG129" s="30" t="s">
        <v>691</v>
      </c>
      <c r="AH129" s="37" t="s">
        <v>183</v>
      </c>
      <c r="AI129" s="30" t="s">
        <v>175</v>
      </c>
      <c r="AJ129" s="30" t="s">
        <v>691</v>
      </c>
      <c r="AK129" s="30" t="s">
        <v>184</v>
      </c>
      <c r="AL129" s="30" t="s">
        <v>175</v>
      </c>
      <c r="AM129" s="30" t="s">
        <v>691</v>
      </c>
      <c r="AN129" s="83" t="s">
        <v>692</v>
      </c>
    </row>
    <row r="130" spans="1:40" ht="20.25" customHeight="1">
      <c r="A130" s="10">
        <v>1</v>
      </c>
      <c r="B130" s="15">
        <v>329</v>
      </c>
      <c r="C130" s="15" t="s">
        <v>244</v>
      </c>
      <c r="D130" s="15" t="s">
        <v>245</v>
      </c>
      <c r="E130" s="21">
        <v>9988</v>
      </c>
      <c r="F130" s="25">
        <v>42200</v>
      </c>
      <c r="G130" s="22">
        <v>3.1718525494672698</v>
      </c>
      <c r="H130" s="15" t="s">
        <v>234</v>
      </c>
      <c r="I130" s="21">
        <v>28</v>
      </c>
      <c r="J130" s="24">
        <v>6.4753129999999999</v>
      </c>
      <c r="K130" s="34" t="s">
        <v>189</v>
      </c>
      <c r="L130" s="34">
        <v>110.12437074829933</v>
      </c>
      <c r="M130" s="38">
        <v>2.2984862599999998</v>
      </c>
      <c r="N130" s="34" t="s">
        <v>189</v>
      </c>
      <c r="O130" s="34">
        <v>124.24250054054052</v>
      </c>
      <c r="P130" s="39">
        <v>35.496141422000001</v>
      </c>
      <c r="Q130" s="34" t="s">
        <v>189</v>
      </c>
      <c r="R130" s="34">
        <v>112.75775547013977</v>
      </c>
      <c r="S130" s="40">
        <v>507</v>
      </c>
      <c r="T130" s="33" t="s">
        <v>188</v>
      </c>
      <c r="U130" s="34">
        <v>55.470459518599554</v>
      </c>
      <c r="V130" s="39">
        <v>127.71820512799999</v>
      </c>
      <c r="W130" s="34" t="s">
        <v>189</v>
      </c>
      <c r="X130" s="34">
        <v>194.39605042313545</v>
      </c>
      <c r="Y130" s="41">
        <v>710</v>
      </c>
      <c r="Z130" s="33" t="s">
        <v>188</v>
      </c>
      <c r="AA130" s="34">
        <v>84.523809523809518</v>
      </c>
      <c r="AB130" s="38">
        <v>2.65648296296296</v>
      </c>
      <c r="AC130" s="34" t="s">
        <v>189</v>
      </c>
      <c r="AD130" s="34">
        <v>121.3005919161169</v>
      </c>
      <c r="AE130" s="55">
        <v>2.0839506172839499</v>
      </c>
      <c r="AF130" s="34" t="s">
        <v>189</v>
      </c>
      <c r="AG130" s="54">
        <v>131.89560868885758</v>
      </c>
      <c r="AH130" s="38">
        <v>1.27473412322275</v>
      </c>
      <c r="AI130" s="33" t="s">
        <v>188</v>
      </c>
      <c r="AJ130" s="34">
        <v>92.372037914692044</v>
      </c>
      <c r="AK130" s="38">
        <v>36.521739130434803</v>
      </c>
      <c r="AL130" s="34" t="s">
        <v>189</v>
      </c>
      <c r="AM130" s="48">
        <v>129.38903560857153</v>
      </c>
      <c r="AN130" s="32">
        <v>1156.4722203527622</v>
      </c>
    </row>
    <row r="131" spans="1:40" ht="20.25" customHeight="1">
      <c r="A131" s="10">
        <f>A130+1</f>
        <v>2</v>
      </c>
      <c r="B131" s="15">
        <v>329</v>
      </c>
      <c r="C131" s="15" t="s">
        <v>244</v>
      </c>
      <c r="D131" s="15" t="s">
        <v>243</v>
      </c>
      <c r="E131" s="21">
        <v>5589</v>
      </c>
      <c r="F131" s="25">
        <v>42074</v>
      </c>
      <c r="G131" s="22">
        <v>3.5170580289193198</v>
      </c>
      <c r="H131" s="15" t="s">
        <v>234</v>
      </c>
      <c r="I131" s="21">
        <v>30</v>
      </c>
      <c r="J131" s="24">
        <v>6.5365760000000002</v>
      </c>
      <c r="K131" s="34" t="s">
        <v>189</v>
      </c>
      <c r="L131" s="34">
        <v>111.16625850340137</v>
      </c>
      <c r="M131" s="38">
        <v>2.0644792700000001</v>
      </c>
      <c r="N131" s="34" t="s">
        <v>189</v>
      </c>
      <c r="O131" s="34">
        <v>111.59347405405404</v>
      </c>
      <c r="P131" s="39">
        <v>31.5834967726</v>
      </c>
      <c r="Q131" s="34" t="s">
        <v>189</v>
      </c>
      <c r="R131" s="34">
        <v>100.32876992566709</v>
      </c>
      <c r="S131" s="40">
        <v>628</v>
      </c>
      <c r="T131" s="33" t="s">
        <v>188</v>
      </c>
      <c r="U131" s="34">
        <v>68.708971553610496</v>
      </c>
      <c r="V131" s="39">
        <v>104.08560509599999</v>
      </c>
      <c r="W131" s="34" t="s">
        <v>189</v>
      </c>
      <c r="X131" s="34">
        <v>158.4255785327245</v>
      </c>
      <c r="Y131" s="41">
        <v>782</v>
      </c>
      <c r="Z131" s="33" t="s">
        <v>188</v>
      </c>
      <c r="AA131" s="34">
        <v>93.095238095238102</v>
      </c>
      <c r="AB131" s="38">
        <v>3.0014343023255798</v>
      </c>
      <c r="AC131" s="34" t="s">
        <v>189</v>
      </c>
      <c r="AD131" s="34">
        <v>137.0517946267388</v>
      </c>
      <c r="AE131" s="55">
        <v>2.0542635658914699</v>
      </c>
      <c r="AF131" s="34" t="s">
        <v>189</v>
      </c>
      <c r="AG131" s="54">
        <v>130.01668138553606</v>
      </c>
      <c r="AH131" s="38">
        <v>1.4610755660377399</v>
      </c>
      <c r="AI131" s="34" t="s">
        <v>189</v>
      </c>
      <c r="AJ131" s="34">
        <v>105.87504101722753</v>
      </c>
      <c r="AK131" s="38">
        <v>32.846715328467198</v>
      </c>
      <c r="AL131" s="34" t="s">
        <v>189</v>
      </c>
      <c r="AM131" s="48">
        <v>136.87991168270037</v>
      </c>
      <c r="AN131" s="32">
        <v>1153.1417193768984</v>
      </c>
    </row>
    <row r="132" spans="1:40" ht="20.25" customHeight="1">
      <c r="A132" s="10">
        <f t="shared" ref="A132:A139" si="8">A131+1</f>
        <v>3</v>
      </c>
      <c r="B132" s="15">
        <v>713</v>
      </c>
      <c r="C132" s="15" t="s">
        <v>496</v>
      </c>
      <c r="D132" s="15" t="s">
        <v>495</v>
      </c>
      <c r="E132" s="21">
        <v>6492</v>
      </c>
      <c r="F132" s="25" t="s">
        <v>8</v>
      </c>
      <c r="G132" s="22">
        <v>7.0869210426179503</v>
      </c>
      <c r="H132" s="15" t="s">
        <v>391</v>
      </c>
      <c r="I132" s="21">
        <v>28</v>
      </c>
      <c r="J132" s="24">
        <v>4.4971969999999999</v>
      </c>
      <c r="K132" s="34" t="s">
        <v>189</v>
      </c>
      <c r="L132" s="34">
        <v>125.97190476190477</v>
      </c>
      <c r="M132" s="38">
        <v>1.52437855</v>
      </c>
      <c r="N132" s="34" t="s">
        <v>189</v>
      </c>
      <c r="O132" s="34">
        <v>141.14616203703702</v>
      </c>
      <c r="P132" s="39">
        <v>33.896192450500003</v>
      </c>
      <c r="Q132" s="34" t="s">
        <v>189</v>
      </c>
      <c r="R132" s="34">
        <v>111.61077527329601</v>
      </c>
      <c r="S132" s="40">
        <v>569</v>
      </c>
      <c r="T132" s="33" t="s">
        <v>188</v>
      </c>
      <c r="U132" s="34">
        <v>94.833333333333343</v>
      </c>
      <c r="V132" s="39">
        <v>79.036854130099996</v>
      </c>
      <c r="W132" s="34" t="s">
        <v>189</v>
      </c>
      <c r="X132" s="34">
        <v>134.16542884077407</v>
      </c>
      <c r="Y132" s="41">
        <v>763</v>
      </c>
      <c r="Z132" s="34" t="s">
        <v>189</v>
      </c>
      <c r="AA132" s="34">
        <v>122.66881028938907</v>
      </c>
      <c r="AB132" s="38">
        <v>2.9984606525911701</v>
      </c>
      <c r="AC132" s="34" t="s">
        <v>189</v>
      </c>
      <c r="AD132" s="34">
        <v>136.29366602687136</v>
      </c>
      <c r="AE132" s="55">
        <v>2.2341650671785001</v>
      </c>
      <c r="AF132" s="34" t="s">
        <v>189</v>
      </c>
      <c r="AG132" s="54">
        <v>129.14248943228324</v>
      </c>
      <c r="AH132" s="38">
        <v>1.34209450171821</v>
      </c>
      <c r="AI132" s="34" t="s">
        <v>189</v>
      </c>
      <c r="AJ132" s="34">
        <v>105.67673241875669</v>
      </c>
      <c r="AK132" s="38">
        <v>17.964071856287401</v>
      </c>
      <c r="AL132" s="34" t="s">
        <v>189</v>
      </c>
      <c r="AM132" s="48">
        <v>188.76191473472755</v>
      </c>
      <c r="AN132" s="32">
        <v>1290.2712171483731</v>
      </c>
    </row>
    <row r="133" spans="1:40" ht="20.25" customHeight="1">
      <c r="A133" s="10">
        <f t="shared" si="8"/>
        <v>4</v>
      </c>
      <c r="B133" s="15">
        <v>718</v>
      </c>
      <c r="C133" s="15" t="s">
        <v>507</v>
      </c>
      <c r="D133" s="15" t="s">
        <v>508</v>
      </c>
      <c r="E133" s="21">
        <v>11244</v>
      </c>
      <c r="F133" s="25" t="s">
        <v>141</v>
      </c>
      <c r="G133" s="22">
        <v>0.91431830289192795</v>
      </c>
      <c r="H133" s="15" t="s">
        <v>391</v>
      </c>
      <c r="I133" s="21">
        <v>30</v>
      </c>
      <c r="J133" s="24">
        <v>3.4679000000000002</v>
      </c>
      <c r="K133" s="33" t="s">
        <v>188</v>
      </c>
      <c r="L133" s="34">
        <v>97.14005602240897</v>
      </c>
      <c r="M133" s="38">
        <v>0.92849250999999999</v>
      </c>
      <c r="N133" s="33" t="s">
        <v>188</v>
      </c>
      <c r="O133" s="34">
        <v>85.971528703703697</v>
      </c>
      <c r="P133" s="39">
        <v>26.773912454200001</v>
      </c>
      <c r="Q133" s="33" t="s">
        <v>188</v>
      </c>
      <c r="R133" s="34">
        <v>88.15907953309187</v>
      </c>
      <c r="S133" s="40">
        <v>449</v>
      </c>
      <c r="T133" s="33" t="s">
        <v>188</v>
      </c>
      <c r="U133" s="34">
        <v>74.833333333333329</v>
      </c>
      <c r="V133" s="39">
        <v>77.236080178199998</v>
      </c>
      <c r="W133" s="34" t="s">
        <v>189</v>
      </c>
      <c r="X133" s="34">
        <v>131.1086066511628</v>
      </c>
      <c r="Y133" s="41">
        <v>639</v>
      </c>
      <c r="Z133" s="34" t="s">
        <v>189</v>
      </c>
      <c r="AA133" s="34">
        <v>102.7331189710611</v>
      </c>
      <c r="AB133" s="38">
        <v>2.9885015267175601</v>
      </c>
      <c r="AC133" s="34" t="s">
        <v>189</v>
      </c>
      <c r="AD133" s="34">
        <v>135.84097848716181</v>
      </c>
      <c r="AE133" s="55">
        <v>2.1959287531806599</v>
      </c>
      <c r="AF133" s="34" t="s">
        <v>189</v>
      </c>
      <c r="AG133" s="54">
        <v>126.93229787171445</v>
      </c>
      <c r="AH133" s="38">
        <v>1.3609282734646599</v>
      </c>
      <c r="AI133" s="34" t="s">
        <v>189</v>
      </c>
      <c r="AJ133" s="34">
        <v>107.15970657202047</v>
      </c>
      <c r="AK133" s="38">
        <v>40</v>
      </c>
      <c r="AL133" s="34" t="s">
        <v>189</v>
      </c>
      <c r="AM133" s="48">
        <v>138.05798435342845</v>
      </c>
      <c r="AN133" s="32">
        <v>1087.936690499087</v>
      </c>
    </row>
    <row r="134" spans="1:40" ht="20.25" customHeight="1">
      <c r="A134" s="10">
        <f t="shared" si="8"/>
        <v>5</v>
      </c>
      <c r="B134" s="15">
        <v>311</v>
      </c>
      <c r="C134" s="15" t="s">
        <v>240</v>
      </c>
      <c r="D134" s="15" t="s">
        <v>242</v>
      </c>
      <c r="E134" s="21">
        <v>4302</v>
      </c>
      <c r="F134" s="25">
        <v>40329</v>
      </c>
      <c r="G134" s="22">
        <v>8.2978799467275408</v>
      </c>
      <c r="H134" s="15" t="s">
        <v>241</v>
      </c>
      <c r="I134" s="21">
        <v>27</v>
      </c>
      <c r="J134" s="24">
        <v>8.9852080000000001</v>
      </c>
      <c r="K134" s="34" t="s">
        <v>189</v>
      </c>
      <c r="L134" s="34">
        <v>244.82855585831064</v>
      </c>
      <c r="M134" s="38">
        <v>2.1551815300000001</v>
      </c>
      <c r="N134" s="34" t="s">
        <v>189</v>
      </c>
      <c r="O134" s="34">
        <v>187.4070895652174</v>
      </c>
      <c r="P134" s="39">
        <v>23.985883576700001</v>
      </c>
      <c r="Q134" s="33" t="s">
        <v>188</v>
      </c>
      <c r="R134" s="34">
        <v>75.546090005354344</v>
      </c>
      <c r="S134" s="40">
        <v>548</v>
      </c>
      <c r="T134" s="33" t="s">
        <v>188</v>
      </c>
      <c r="U134" s="34">
        <v>84.69860896445131</v>
      </c>
      <c r="V134" s="39">
        <v>163.963649635</v>
      </c>
      <c r="W134" s="34" t="s">
        <v>189</v>
      </c>
      <c r="X134" s="34">
        <v>316.59326054257576</v>
      </c>
      <c r="Y134" s="41">
        <v>646</v>
      </c>
      <c r="Z134" s="34" t="s">
        <v>189</v>
      </c>
      <c r="AA134" s="34">
        <v>100.31055900621118</v>
      </c>
      <c r="AB134" s="38">
        <v>5.85433547094188</v>
      </c>
      <c r="AC134" s="34" t="s">
        <v>189</v>
      </c>
      <c r="AD134" s="34">
        <v>271.03404958064255</v>
      </c>
      <c r="AE134" s="55">
        <v>2.00200400801603</v>
      </c>
      <c r="AF134" s="34" t="s">
        <v>189</v>
      </c>
      <c r="AG134" s="54">
        <v>124.34807503205154</v>
      </c>
      <c r="AH134" s="38">
        <v>2.9242376376376402</v>
      </c>
      <c r="AI134" s="34" t="s">
        <v>189</v>
      </c>
      <c r="AJ134" s="34">
        <v>221.53315436648788</v>
      </c>
      <c r="AK134" s="38">
        <v>35.779816513761503</v>
      </c>
      <c r="AL134" s="34" t="s">
        <v>189</v>
      </c>
      <c r="AM134" s="48">
        <v>138.04854575717647</v>
      </c>
      <c r="AN134" s="32">
        <v>1764.3479886784792</v>
      </c>
    </row>
    <row r="135" spans="1:40" ht="20.25" customHeight="1">
      <c r="A135" s="10">
        <f t="shared" si="8"/>
        <v>6</v>
      </c>
      <c r="B135" s="15">
        <v>311</v>
      </c>
      <c r="C135" s="15" t="s">
        <v>240</v>
      </c>
      <c r="D135" s="15" t="s">
        <v>239</v>
      </c>
      <c r="E135" s="21">
        <v>4093</v>
      </c>
      <c r="F135" s="25">
        <v>40110</v>
      </c>
      <c r="G135" s="22">
        <v>8.8978799467275405</v>
      </c>
      <c r="H135" s="15" t="s">
        <v>241</v>
      </c>
      <c r="I135" s="21">
        <v>27</v>
      </c>
      <c r="J135" s="24">
        <v>9.1293279999999992</v>
      </c>
      <c r="K135" s="34" t="s">
        <v>189</v>
      </c>
      <c r="L135" s="34">
        <v>248.75553133514984</v>
      </c>
      <c r="M135" s="38">
        <v>2.20578728</v>
      </c>
      <c r="N135" s="34" t="s">
        <v>189</v>
      </c>
      <c r="O135" s="34">
        <v>191.80758956521743</v>
      </c>
      <c r="P135" s="39">
        <v>24.161551430700001</v>
      </c>
      <c r="Q135" s="33" t="s">
        <v>188</v>
      </c>
      <c r="R135" s="34">
        <v>76.0993745848819</v>
      </c>
      <c r="S135" s="40">
        <v>433</v>
      </c>
      <c r="T135" s="33" t="s">
        <v>188</v>
      </c>
      <c r="U135" s="34">
        <v>66.9242658423493</v>
      </c>
      <c r="V135" s="39">
        <v>210.838983834</v>
      </c>
      <c r="W135" s="34" t="s">
        <v>189</v>
      </c>
      <c r="X135" s="34">
        <v>407.10365675613059</v>
      </c>
      <c r="Y135" s="41">
        <v>597</v>
      </c>
      <c r="Z135" s="33" t="s">
        <v>188</v>
      </c>
      <c r="AA135" s="34">
        <v>92.701863354037258</v>
      </c>
      <c r="AB135" s="38">
        <v>7.5631347150259103</v>
      </c>
      <c r="AC135" s="34" t="s">
        <v>189</v>
      </c>
      <c r="AD135" s="34">
        <v>350.14512569564397</v>
      </c>
      <c r="AE135" s="55">
        <v>1.99481865284974</v>
      </c>
      <c r="AF135" s="34" t="s">
        <v>189</v>
      </c>
      <c r="AG135" s="54">
        <v>123.90177968010806</v>
      </c>
      <c r="AH135" s="38">
        <v>3.7913896103896101</v>
      </c>
      <c r="AI135" s="34" t="s">
        <v>189</v>
      </c>
      <c r="AJ135" s="34">
        <v>287.22648563557647</v>
      </c>
      <c r="AK135" s="38">
        <v>35.384615384615401</v>
      </c>
      <c r="AL135" s="34" t="s">
        <v>189</v>
      </c>
      <c r="AM135" s="48">
        <v>138.89807526952836</v>
      </c>
      <c r="AN135" s="32">
        <v>1983.5637477186233</v>
      </c>
    </row>
    <row r="136" spans="1:40" ht="20.25" customHeight="1">
      <c r="A136" s="10">
        <f t="shared" si="8"/>
        <v>7</v>
      </c>
      <c r="B136" s="15">
        <v>750</v>
      </c>
      <c r="C136" s="15" t="s">
        <v>591</v>
      </c>
      <c r="D136" s="15" t="s">
        <v>590</v>
      </c>
      <c r="E136" s="21">
        <v>4033</v>
      </c>
      <c r="F136" s="25">
        <v>39630</v>
      </c>
      <c r="G136" s="22">
        <v>10.2129484398782</v>
      </c>
      <c r="H136" s="15" t="s">
        <v>249</v>
      </c>
      <c r="I136" s="21">
        <v>25</v>
      </c>
      <c r="J136" s="24">
        <v>11.912794</v>
      </c>
      <c r="K136" s="34" t="s">
        <v>189</v>
      </c>
      <c r="L136" s="34">
        <v>141.48211401425181</v>
      </c>
      <c r="M136" s="38">
        <v>4.4628867799999998</v>
      </c>
      <c r="N136" s="34" t="s">
        <v>189</v>
      </c>
      <c r="O136" s="34">
        <v>188.30745907172994</v>
      </c>
      <c r="P136" s="39">
        <v>37.4629728341</v>
      </c>
      <c r="Q136" s="34" t="s">
        <v>189</v>
      </c>
      <c r="R136" s="34">
        <v>130.1701627314107</v>
      </c>
      <c r="S136" s="40">
        <v>1123</v>
      </c>
      <c r="T136" s="34" t="s">
        <v>189</v>
      </c>
      <c r="U136" s="34">
        <v>121.2742980561555</v>
      </c>
      <c r="V136" s="39">
        <v>106.080089047</v>
      </c>
      <c r="W136" s="34" t="s">
        <v>189</v>
      </c>
      <c r="X136" s="34">
        <v>116.57152642527473</v>
      </c>
      <c r="Y136" s="41">
        <v>1048</v>
      </c>
      <c r="Z136" s="34" t="s">
        <v>189</v>
      </c>
      <c r="AA136" s="34">
        <v>122.42990654205607</v>
      </c>
      <c r="AB136" s="38">
        <v>2.8660776330075999</v>
      </c>
      <c r="AC136" s="34" t="s">
        <v>189</v>
      </c>
      <c r="AD136" s="34">
        <v>122.48195012852992</v>
      </c>
      <c r="AE136" s="55">
        <v>1.9739413680781801</v>
      </c>
      <c r="AF136" s="34" t="s">
        <v>189</v>
      </c>
      <c r="AG136" s="54">
        <v>123.37133550488626</v>
      </c>
      <c r="AH136" s="38">
        <v>1.4519568206820701</v>
      </c>
      <c r="AI136" s="34" t="s">
        <v>189</v>
      </c>
      <c r="AJ136" s="34">
        <v>100.13495315048759</v>
      </c>
      <c r="AK136" s="38">
        <v>33.3333333333333</v>
      </c>
      <c r="AL136" s="34" t="s">
        <v>189</v>
      </c>
      <c r="AM136" s="50">
        <v>130.77023669412847</v>
      </c>
      <c r="AN136" s="32">
        <v>1296.993942318911</v>
      </c>
    </row>
    <row r="137" spans="1:40" ht="20.25" customHeight="1">
      <c r="A137" s="10">
        <f t="shared" si="8"/>
        <v>8</v>
      </c>
      <c r="B137" s="15">
        <v>718</v>
      </c>
      <c r="C137" s="15" t="s">
        <v>507</v>
      </c>
      <c r="D137" s="15" t="s">
        <v>506</v>
      </c>
      <c r="E137" s="21">
        <v>9130</v>
      </c>
      <c r="F137" s="25" t="s">
        <v>0</v>
      </c>
      <c r="G137" s="22">
        <v>4.2102087138508297</v>
      </c>
      <c r="H137" s="15" t="s">
        <v>391</v>
      </c>
      <c r="I137" s="21">
        <v>30</v>
      </c>
      <c r="J137" s="24">
        <v>4.073226</v>
      </c>
      <c r="K137" s="34" t="s">
        <v>189</v>
      </c>
      <c r="L137" s="34">
        <v>114.09596638655464</v>
      </c>
      <c r="M137" s="38">
        <v>1.0168841399999999</v>
      </c>
      <c r="N137" s="33" t="s">
        <v>188</v>
      </c>
      <c r="O137" s="34">
        <v>94.155938888888883</v>
      </c>
      <c r="P137" s="39">
        <v>24.965080258299999</v>
      </c>
      <c r="Q137" s="33" t="s">
        <v>188</v>
      </c>
      <c r="R137" s="34">
        <v>82.203096010207432</v>
      </c>
      <c r="S137" s="40">
        <v>559</v>
      </c>
      <c r="T137" s="33" t="s">
        <v>188</v>
      </c>
      <c r="U137" s="34">
        <v>93.166666666666657</v>
      </c>
      <c r="V137" s="39">
        <v>72.866296958899994</v>
      </c>
      <c r="W137" s="34" t="s">
        <v>189</v>
      </c>
      <c r="X137" s="34">
        <v>123.69087923765065</v>
      </c>
      <c r="Y137" s="41">
        <v>732</v>
      </c>
      <c r="Z137" s="34" t="s">
        <v>189</v>
      </c>
      <c r="AA137" s="34">
        <v>117.68488745980707</v>
      </c>
      <c r="AB137" s="38">
        <v>2.9446987421383599</v>
      </c>
      <c r="AC137" s="34" t="s">
        <v>189</v>
      </c>
      <c r="AD137" s="34">
        <v>133.8499428244709</v>
      </c>
      <c r="AE137" s="55">
        <v>2.1299790356394102</v>
      </c>
      <c r="AF137" s="34" t="s">
        <v>189</v>
      </c>
      <c r="AG137" s="54">
        <v>123.12017547048615</v>
      </c>
      <c r="AH137" s="38">
        <v>1.38250127952756</v>
      </c>
      <c r="AI137" s="34" t="s">
        <v>189</v>
      </c>
      <c r="AJ137" s="34">
        <v>108.85836846673701</v>
      </c>
      <c r="AK137" s="38">
        <v>38.709677419354797</v>
      </c>
      <c r="AL137" s="34" t="s">
        <v>189</v>
      </c>
      <c r="AM137" s="48">
        <v>141.02697326425496</v>
      </c>
      <c r="AN137" s="32">
        <v>1131.8528946757244</v>
      </c>
    </row>
    <row r="138" spans="1:40" ht="20.25" customHeight="1">
      <c r="A138" s="10">
        <f t="shared" si="8"/>
        <v>9</v>
      </c>
      <c r="B138" s="15">
        <v>343</v>
      </c>
      <c r="C138" s="15" t="s">
        <v>272</v>
      </c>
      <c r="D138" s="15" t="s">
        <v>271</v>
      </c>
      <c r="E138" s="21">
        <v>4301</v>
      </c>
      <c r="F138" s="25">
        <v>39261</v>
      </c>
      <c r="G138" s="22">
        <v>11.223907343987801</v>
      </c>
      <c r="H138" s="15" t="s">
        <v>249</v>
      </c>
      <c r="I138" s="21">
        <v>31</v>
      </c>
      <c r="J138" s="24">
        <v>14.283056999999999</v>
      </c>
      <c r="K138" s="34" t="s">
        <v>189</v>
      </c>
      <c r="L138" s="34">
        <v>169.63250593824228</v>
      </c>
      <c r="M138" s="38">
        <v>4.08258045</v>
      </c>
      <c r="N138" s="34" t="s">
        <v>189</v>
      </c>
      <c r="O138" s="34">
        <v>172.26077848101264</v>
      </c>
      <c r="P138" s="39">
        <v>28.583379944499999</v>
      </c>
      <c r="Q138" s="33" t="s">
        <v>188</v>
      </c>
      <c r="R138" s="34">
        <v>99.316817041348145</v>
      </c>
      <c r="S138" s="40">
        <v>1115</v>
      </c>
      <c r="T138" s="34" t="s">
        <v>189</v>
      </c>
      <c r="U138" s="34">
        <v>120.41036717062634</v>
      </c>
      <c r="V138" s="39">
        <v>128.099165919</v>
      </c>
      <c r="W138" s="34" t="s">
        <v>189</v>
      </c>
      <c r="X138" s="34">
        <v>140.7683141967033</v>
      </c>
      <c r="Y138" s="41">
        <v>1276</v>
      </c>
      <c r="Z138" s="34" t="s">
        <v>189</v>
      </c>
      <c r="AA138" s="34">
        <v>149.06542056074767</v>
      </c>
      <c r="AB138" s="38">
        <v>3.0435190876350502</v>
      </c>
      <c r="AC138" s="34" t="s">
        <v>189</v>
      </c>
      <c r="AD138" s="34">
        <v>130.06491827500216</v>
      </c>
      <c r="AE138" s="55">
        <v>1.9627851140456201</v>
      </c>
      <c r="AF138" s="34" t="s">
        <v>189</v>
      </c>
      <c r="AG138" s="54">
        <v>122.67406962785125</v>
      </c>
      <c r="AH138" s="38">
        <v>1.55061247706422</v>
      </c>
      <c r="AI138" s="34" t="s">
        <v>189</v>
      </c>
      <c r="AJ138" s="34">
        <v>106.93879152167034</v>
      </c>
      <c r="AK138" s="38">
        <v>34.920634920634903</v>
      </c>
      <c r="AL138" s="34" t="s">
        <v>189</v>
      </c>
      <c r="AM138" s="50">
        <v>127.65665962998254</v>
      </c>
      <c r="AN138" s="32">
        <v>1338.7886424431865</v>
      </c>
    </row>
    <row r="139" spans="1:40" ht="20.25" customHeight="1">
      <c r="A139" s="10">
        <f t="shared" si="8"/>
        <v>10</v>
      </c>
      <c r="B139" s="15">
        <v>584</v>
      </c>
      <c r="C139" s="15" t="s">
        <v>442</v>
      </c>
      <c r="D139" s="15" t="s">
        <v>441</v>
      </c>
      <c r="E139" s="21">
        <v>9689</v>
      </c>
      <c r="F139" s="25">
        <v>42175</v>
      </c>
      <c r="G139" s="22">
        <v>3.2403457001521998</v>
      </c>
      <c r="H139" s="15" t="s">
        <v>200</v>
      </c>
      <c r="I139" s="21">
        <v>29</v>
      </c>
      <c r="J139" s="24">
        <v>5.059348</v>
      </c>
      <c r="K139" s="34" t="s">
        <v>189</v>
      </c>
      <c r="L139" s="34">
        <v>129.72687179487178</v>
      </c>
      <c r="M139" s="38">
        <v>1.48927893</v>
      </c>
      <c r="N139" s="34" t="s">
        <v>189</v>
      </c>
      <c r="O139" s="34">
        <v>124.1065775</v>
      </c>
      <c r="P139" s="39">
        <v>29.436182883600001</v>
      </c>
      <c r="Q139" s="33" t="s">
        <v>188</v>
      </c>
      <c r="R139" s="34">
        <v>97.117066590564178</v>
      </c>
      <c r="S139" s="40">
        <v>682</v>
      </c>
      <c r="T139" s="34" t="s">
        <v>189</v>
      </c>
      <c r="U139" s="34">
        <v>108.59872611464969</v>
      </c>
      <c r="V139" s="39">
        <v>74.183988269799997</v>
      </c>
      <c r="W139" s="34" t="s">
        <v>189</v>
      </c>
      <c r="X139" s="34">
        <v>121.55331520530885</v>
      </c>
      <c r="Y139" s="41">
        <v>787</v>
      </c>
      <c r="Z139" s="34" t="s">
        <v>189</v>
      </c>
      <c r="AA139" s="34">
        <v>124.72266244057053</v>
      </c>
      <c r="AB139" s="38">
        <v>2.3331795302013401</v>
      </c>
      <c r="AC139" s="34" t="s">
        <v>189</v>
      </c>
      <c r="AD139" s="34">
        <v>112.17209279814135</v>
      </c>
      <c r="AE139" s="55">
        <v>1.9865771812080499</v>
      </c>
      <c r="AF139" s="34" t="s">
        <v>189</v>
      </c>
      <c r="AG139" s="54">
        <v>122.62822106222531</v>
      </c>
      <c r="AH139" s="38">
        <v>1.1744721283783801</v>
      </c>
      <c r="AI139" s="33" t="s">
        <v>188</v>
      </c>
      <c r="AJ139" s="34">
        <v>91.755635029560949</v>
      </c>
      <c r="AK139" s="38">
        <v>28.061224489795901</v>
      </c>
      <c r="AL139" s="34" t="s">
        <v>189</v>
      </c>
      <c r="AM139" s="48">
        <v>166.67927597359616</v>
      </c>
      <c r="AN139" s="32">
        <v>1199.0604445094887</v>
      </c>
    </row>
    <row r="145" spans="1:40" ht="30.75" customHeight="1">
      <c r="A145" s="86" t="s">
        <v>678</v>
      </c>
      <c r="B145" s="86"/>
      <c r="C145" s="86"/>
      <c r="D145" s="86"/>
      <c r="E145" s="86"/>
      <c r="F145" s="86"/>
      <c r="G145" s="86"/>
      <c r="H145" s="86"/>
      <c r="I145" s="86"/>
      <c r="J145" s="86"/>
    </row>
    <row r="146" spans="1:40" s="85" customFormat="1" ht="40.5">
      <c r="A146" s="83" t="s">
        <v>689</v>
      </c>
      <c r="B146" s="78" t="s">
        <v>167</v>
      </c>
      <c r="C146" s="78" t="s">
        <v>171</v>
      </c>
      <c r="D146" s="78" t="s">
        <v>693</v>
      </c>
      <c r="E146" s="20" t="s">
        <v>168</v>
      </c>
      <c r="F146" s="78" t="s">
        <v>169</v>
      </c>
      <c r="G146" s="84" t="s">
        <v>170</v>
      </c>
      <c r="H146" s="78" t="s">
        <v>172</v>
      </c>
      <c r="I146" s="35" t="s">
        <v>173</v>
      </c>
      <c r="J146" s="35" t="s">
        <v>174</v>
      </c>
      <c r="K146" s="30" t="s">
        <v>175</v>
      </c>
      <c r="L146" s="30" t="s">
        <v>667</v>
      </c>
      <c r="M146" s="30" t="s">
        <v>176</v>
      </c>
      <c r="N146" s="30" t="s">
        <v>175</v>
      </c>
      <c r="O146" s="30" t="s">
        <v>667</v>
      </c>
      <c r="P146" s="30" t="s">
        <v>177</v>
      </c>
      <c r="Q146" s="30" t="s">
        <v>175</v>
      </c>
      <c r="R146" s="30" t="s">
        <v>667</v>
      </c>
      <c r="S146" s="30" t="s">
        <v>178</v>
      </c>
      <c r="T146" s="30" t="s">
        <v>175</v>
      </c>
      <c r="U146" s="30" t="s">
        <v>690</v>
      </c>
      <c r="V146" s="30" t="s">
        <v>179</v>
      </c>
      <c r="W146" s="30" t="s">
        <v>175</v>
      </c>
      <c r="X146" s="30" t="s">
        <v>691</v>
      </c>
      <c r="Y146" s="30" t="s">
        <v>180</v>
      </c>
      <c r="Z146" s="30" t="s">
        <v>175</v>
      </c>
      <c r="AA146" s="30" t="s">
        <v>691</v>
      </c>
      <c r="AB146" s="37" t="s">
        <v>181</v>
      </c>
      <c r="AC146" s="30" t="s">
        <v>175</v>
      </c>
      <c r="AD146" s="30" t="s">
        <v>691</v>
      </c>
      <c r="AE146" s="37" t="s">
        <v>182</v>
      </c>
      <c r="AF146" s="30" t="s">
        <v>175</v>
      </c>
      <c r="AG146" s="30" t="s">
        <v>691</v>
      </c>
      <c r="AH146" s="37" t="s">
        <v>183</v>
      </c>
      <c r="AI146" s="30" t="s">
        <v>175</v>
      </c>
      <c r="AJ146" s="30" t="s">
        <v>691</v>
      </c>
      <c r="AK146" s="30" t="s">
        <v>184</v>
      </c>
      <c r="AL146" s="30" t="s">
        <v>175</v>
      </c>
      <c r="AM146" s="30" t="s">
        <v>691</v>
      </c>
      <c r="AN146" s="83" t="s">
        <v>692</v>
      </c>
    </row>
    <row r="147" spans="1:40" ht="18.75" customHeight="1">
      <c r="A147" s="10">
        <v>1</v>
      </c>
      <c r="B147" s="15">
        <v>357</v>
      </c>
      <c r="C147" s="15" t="s">
        <v>300</v>
      </c>
      <c r="D147" s="15" t="s">
        <v>299</v>
      </c>
      <c r="E147" s="21">
        <v>6814</v>
      </c>
      <c r="F147" s="25" t="s">
        <v>35</v>
      </c>
      <c r="G147" s="22">
        <v>6.8074689878234302</v>
      </c>
      <c r="H147" s="15" t="s">
        <v>187</v>
      </c>
      <c r="I147" s="21">
        <v>28</v>
      </c>
      <c r="J147" s="24">
        <v>10.906950999999999</v>
      </c>
      <c r="K147" s="34" t="s">
        <v>189</v>
      </c>
      <c r="L147" s="34">
        <v>215.97922772277229</v>
      </c>
      <c r="M147" s="38">
        <v>2.9110197800000002</v>
      </c>
      <c r="N147" s="34" t="s">
        <v>189</v>
      </c>
      <c r="O147" s="34">
        <v>180.80868198757764</v>
      </c>
      <c r="P147" s="39">
        <v>26.689583367499999</v>
      </c>
      <c r="Q147" s="33" t="s">
        <v>188</v>
      </c>
      <c r="R147" s="34">
        <v>83.145119524922123</v>
      </c>
      <c r="S147" s="40">
        <v>840</v>
      </c>
      <c r="T147" s="34" t="s">
        <v>189</v>
      </c>
      <c r="U147" s="34">
        <v>110.67193675889328</v>
      </c>
      <c r="V147" s="39">
        <v>129.844654762</v>
      </c>
      <c r="W147" s="34" t="s">
        <v>189</v>
      </c>
      <c r="X147" s="34">
        <v>197.18246736826123</v>
      </c>
      <c r="Y147" s="41">
        <v>941</v>
      </c>
      <c r="Z147" s="34" t="s">
        <v>189</v>
      </c>
      <c r="AA147" s="34">
        <v>129.43603851444291</v>
      </c>
      <c r="AB147" s="38">
        <v>8.50453094890511</v>
      </c>
      <c r="AC147" s="34" t="s">
        <v>189</v>
      </c>
      <c r="AD147" s="34">
        <v>374.64894048040134</v>
      </c>
      <c r="AE147" s="38">
        <v>1.73576642335766</v>
      </c>
      <c r="AF147" s="34" t="s">
        <v>189</v>
      </c>
      <c r="AG147" s="34">
        <v>107.81157909053789</v>
      </c>
      <c r="AH147" s="55">
        <v>4.89958259041211</v>
      </c>
      <c r="AI147" s="34" t="s">
        <v>189</v>
      </c>
      <c r="AJ147" s="54">
        <v>352.48795614475614</v>
      </c>
      <c r="AK147" s="38">
        <v>51.010101010101003</v>
      </c>
      <c r="AL147" s="33" t="s">
        <v>188</v>
      </c>
      <c r="AM147" s="48">
        <v>108.89064011980216</v>
      </c>
      <c r="AN147" s="32">
        <v>1861.0625877123668</v>
      </c>
    </row>
    <row r="148" spans="1:40" ht="18.75" customHeight="1">
      <c r="A148" s="10">
        <f>A147+1</f>
        <v>2</v>
      </c>
      <c r="B148" s="15">
        <v>311</v>
      </c>
      <c r="C148" s="15" t="s">
        <v>240</v>
      </c>
      <c r="D148" s="15" t="s">
        <v>239</v>
      </c>
      <c r="E148" s="21">
        <v>4093</v>
      </c>
      <c r="F148" s="25">
        <v>40110</v>
      </c>
      <c r="G148" s="22">
        <v>8.8978799467275405</v>
      </c>
      <c r="H148" s="15" t="s">
        <v>241</v>
      </c>
      <c r="I148" s="21">
        <v>27</v>
      </c>
      <c r="J148" s="24">
        <v>9.1293279999999992</v>
      </c>
      <c r="K148" s="34" t="s">
        <v>189</v>
      </c>
      <c r="L148" s="34">
        <v>248.75553133514984</v>
      </c>
      <c r="M148" s="38">
        <v>2.20578728</v>
      </c>
      <c r="N148" s="34" t="s">
        <v>189</v>
      </c>
      <c r="O148" s="34">
        <v>191.80758956521743</v>
      </c>
      <c r="P148" s="39">
        <v>24.161551430700001</v>
      </c>
      <c r="Q148" s="33" t="s">
        <v>188</v>
      </c>
      <c r="R148" s="34">
        <v>76.0993745848819</v>
      </c>
      <c r="S148" s="40">
        <v>433</v>
      </c>
      <c r="T148" s="33" t="s">
        <v>188</v>
      </c>
      <c r="U148" s="34">
        <v>66.9242658423493</v>
      </c>
      <c r="V148" s="39">
        <v>210.838983834</v>
      </c>
      <c r="W148" s="34" t="s">
        <v>189</v>
      </c>
      <c r="X148" s="34">
        <v>407.10365675613059</v>
      </c>
      <c r="Y148" s="41">
        <v>597</v>
      </c>
      <c r="Z148" s="33" t="s">
        <v>188</v>
      </c>
      <c r="AA148" s="34">
        <v>92.701863354037258</v>
      </c>
      <c r="AB148" s="38">
        <v>7.5631347150259103</v>
      </c>
      <c r="AC148" s="34" t="s">
        <v>189</v>
      </c>
      <c r="AD148" s="34">
        <v>350.14512569564397</v>
      </c>
      <c r="AE148" s="38">
        <v>1.99481865284974</v>
      </c>
      <c r="AF148" s="34" t="s">
        <v>189</v>
      </c>
      <c r="AG148" s="34">
        <v>123.90177968010806</v>
      </c>
      <c r="AH148" s="55">
        <v>3.7913896103896101</v>
      </c>
      <c r="AI148" s="34" t="s">
        <v>189</v>
      </c>
      <c r="AJ148" s="54">
        <v>287.22648563557647</v>
      </c>
      <c r="AK148" s="38">
        <v>35.384615384615401</v>
      </c>
      <c r="AL148" s="34" t="s">
        <v>189</v>
      </c>
      <c r="AM148" s="48">
        <v>138.89807526952836</v>
      </c>
      <c r="AN148" s="32">
        <v>1983.5637477186233</v>
      </c>
    </row>
    <row r="149" spans="1:40" ht="18.75" customHeight="1">
      <c r="A149" s="10">
        <f t="shared" ref="A149:A156" si="9">A148+1</f>
        <v>3</v>
      </c>
      <c r="B149" s="15">
        <v>102564</v>
      </c>
      <c r="C149" s="15" t="s">
        <v>627</v>
      </c>
      <c r="D149" s="15" t="s">
        <v>626</v>
      </c>
      <c r="E149" s="21">
        <v>11482</v>
      </c>
      <c r="F149" s="25" t="s">
        <v>155</v>
      </c>
      <c r="G149" s="22">
        <v>0.391030631659051</v>
      </c>
      <c r="H149" s="15" t="s">
        <v>391</v>
      </c>
      <c r="I149" s="21">
        <v>27</v>
      </c>
      <c r="J149" s="24">
        <v>2.6417510000000002</v>
      </c>
      <c r="K149" s="33" t="s">
        <v>188</v>
      </c>
      <c r="L149" s="34">
        <v>73.998627450980408</v>
      </c>
      <c r="M149" s="38">
        <v>0.52230469999999996</v>
      </c>
      <c r="N149" s="33" t="s">
        <v>188</v>
      </c>
      <c r="O149" s="34">
        <v>48.361546296296289</v>
      </c>
      <c r="P149" s="39">
        <v>19.7711555707</v>
      </c>
      <c r="Q149" s="33" t="s">
        <v>188</v>
      </c>
      <c r="R149" s="34">
        <v>65.100940305235426</v>
      </c>
      <c r="S149" s="40">
        <v>335</v>
      </c>
      <c r="T149" s="33" t="s">
        <v>188</v>
      </c>
      <c r="U149" s="34">
        <v>55.833333333333336</v>
      </c>
      <c r="V149" s="39">
        <v>78.858238806000003</v>
      </c>
      <c r="W149" s="34" t="s">
        <v>189</v>
      </c>
      <c r="X149" s="34">
        <v>133.86222849431337</v>
      </c>
      <c r="Y149" s="41">
        <v>360</v>
      </c>
      <c r="Z149" s="33" t="s">
        <v>188</v>
      </c>
      <c r="AA149" s="34">
        <v>57.877813504823152</v>
      </c>
      <c r="AB149" s="38">
        <v>5.35406360424028</v>
      </c>
      <c r="AC149" s="34" t="s">
        <v>189</v>
      </c>
      <c r="AD149" s="34">
        <v>243.36652746546727</v>
      </c>
      <c r="AE149" s="38">
        <v>1.64664310954064</v>
      </c>
      <c r="AF149" s="33" t="s">
        <v>188</v>
      </c>
      <c r="AG149" s="34">
        <v>95.181682632406932</v>
      </c>
      <c r="AH149" s="55">
        <v>3.2515021459227502</v>
      </c>
      <c r="AI149" s="34" t="s">
        <v>189</v>
      </c>
      <c r="AJ149" s="54">
        <v>256.02379101753939</v>
      </c>
      <c r="AK149" s="38">
        <v>35.714285714285701</v>
      </c>
      <c r="AL149" s="34" t="s">
        <v>189</v>
      </c>
      <c r="AM149" s="48">
        <v>147.91926895010195</v>
      </c>
      <c r="AN149" s="32">
        <v>1177.5257594504976</v>
      </c>
    </row>
    <row r="150" spans="1:40" ht="18.75" customHeight="1">
      <c r="A150" s="10">
        <f t="shared" si="9"/>
        <v>4</v>
      </c>
      <c r="B150" s="15">
        <v>578</v>
      </c>
      <c r="C150" s="15" t="s">
        <v>422</v>
      </c>
      <c r="D150" s="15" t="s">
        <v>421</v>
      </c>
      <c r="E150" s="21">
        <v>9331</v>
      </c>
      <c r="F150" s="25">
        <v>42175</v>
      </c>
      <c r="G150" s="22">
        <v>3.2403457001521998</v>
      </c>
      <c r="H150" s="15" t="s">
        <v>234</v>
      </c>
      <c r="I150" s="21">
        <v>27</v>
      </c>
      <c r="J150" s="24">
        <v>12.743008</v>
      </c>
      <c r="K150" s="34" t="s">
        <v>189</v>
      </c>
      <c r="L150" s="34">
        <v>216.71782312925168</v>
      </c>
      <c r="M150" s="38">
        <v>3.4350387699999998</v>
      </c>
      <c r="N150" s="34" t="s">
        <v>189</v>
      </c>
      <c r="O150" s="34">
        <v>185.67777135135134</v>
      </c>
      <c r="P150" s="39">
        <v>26.9562631523</v>
      </c>
      <c r="Q150" s="33" t="s">
        <v>188</v>
      </c>
      <c r="R150" s="34">
        <v>85.629806709974588</v>
      </c>
      <c r="S150" s="40">
        <v>1265</v>
      </c>
      <c r="T150" s="34" t="s">
        <v>189</v>
      </c>
      <c r="U150" s="34">
        <v>138.40262582056891</v>
      </c>
      <c r="V150" s="39">
        <v>100.73524110699999</v>
      </c>
      <c r="W150" s="34" t="s">
        <v>189</v>
      </c>
      <c r="X150" s="34">
        <v>153.32608996499238</v>
      </c>
      <c r="Y150" s="41">
        <v>1026</v>
      </c>
      <c r="Z150" s="34" t="s">
        <v>189</v>
      </c>
      <c r="AA150" s="34">
        <v>122.14285714285715</v>
      </c>
      <c r="AB150" s="38">
        <v>5.8625472846441902</v>
      </c>
      <c r="AC150" s="34" t="s">
        <v>189</v>
      </c>
      <c r="AD150" s="34">
        <v>267.69622304311372</v>
      </c>
      <c r="AE150" s="38">
        <v>1.6882022471910101</v>
      </c>
      <c r="AF150" s="34" t="s">
        <v>189</v>
      </c>
      <c r="AG150" s="34">
        <v>106.84824349310189</v>
      </c>
      <c r="AH150" s="55">
        <v>3.4726569606211899</v>
      </c>
      <c r="AI150" s="34" t="s">
        <v>189</v>
      </c>
      <c r="AJ150" s="54">
        <v>251.64180874066597</v>
      </c>
      <c r="AK150" s="38">
        <v>42.285714285714299</v>
      </c>
      <c r="AL150" s="34" t="s">
        <v>189</v>
      </c>
      <c r="AM150" s="48">
        <v>117.64020732630595</v>
      </c>
      <c r="AN150" s="32">
        <v>1645.7234567221835</v>
      </c>
    </row>
    <row r="151" spans="1:40" ht="18.75" customHeight="1">
      <c r="A151" s="10">
        <f t="shared" si="9"/>
        <v>5</v>
      </c>
      <c r="B151" s="15">
        <v>357</v>
      </c>
      <c r="C151" s="15" t="s">
        <v>300</v>
      </c>
      <c r="D151" s="15" t="s">
        <v>301</v>
      </c>
      <c r="E151" s="21">
        <v>11453</v>
      </c>
      <c r="F151" s="25" t="s">
        <v>36</v>
      </c>
      <c r="G151" s="22">
        <v>0.44582515220699598</v>
      </c>
      <c r="H151" s="15" t="s">
        <v>187</v>
      </c>
      <c r="I151" s="21">
        <v>28</v>
      </c>
      <c r="J151" s="24">
        <v>6.6048989999999996</v>
      </c>
      <c r="K151" s="34" t="s">
        <v>189</v>
      </c>
      <c r="L151" s="34">
        <v>130.7900792079208</v>
      </c>
      <c r="M151" s="38">
        <v>1.7529251100000001</v>
      </c>
      <c r="N151" s="34" t="s">
        <v>189</v>
      </c>
      <c r="O151" s="34">
        <v>108.87733602484472</v>
      </c>
      <c r="P151" s="39">
        <v>26.539771614999999</v>
      </c>
      <c r="Q151" s="33" t="s">
        <v>188</v>
      </c>
      <c r="R151" s="34">
        <v>82.678416246105911</v>
      </c>
      <c r="S151" s="40">
        <v>619</v>
      </c>
      <c r="T151" s="33" t="s">
        <v>188</v>
      </c>
      <c r="U151" s="34">
        <v>81.554677206851125</v>
      </c>
      <c r="V151" s="39">
        <v>106.70273021</v>
      </c>
      <c r="W151" s="34" t="s">
        <v>189</v>
      </c>
      <c r="X151" s="34">
        <v>162.03907397114656</v>
      </c>
      <c r="Y151" s="41">
        <v>696</v>
      </c>
      <c r="Z151" s="33" t="s">
        <v>188</v>
      </c>
      <c r="AA151" s="34">
        <v>95.735900962861081</v>
      </c>
      <c r="AB151" s="38">
        <v>6.1322875486381303</v>
      </c>
      <c r="AC151" s="34" t="s">
        <v>189</v>
      </c>
      <c r="AD151" s="34">
        <v>270.14482593119516</v>
      </c>
      <c r="AE151" s="38">
        <v>1.784046692607</v>
      </c>
      <c r="AF151" s="34" t="s">
        <v>189</v>
      </c>
      <c r="AG151" s="34">
        <v>110.81035357807451</v>
      </c>
      <c r="AH151" s="55">
        <v>3.4372909487459098</v>
      </c>
      <c r="AI151" s="34" t="s">
        <v>189</v>
      </c>
      <c r="AJ151" s="54">
        <v>247.28711861481366</v>
      </c>
      <c r="AK151" s="38">
        <v>54.464285714285701</v>
      </c>
      <c r="AL151" s="33" t="s">
        <v>188</v>
      </c>
      <c r="AM151" s="48">
        <v>101.21296796113424</v>
      </c>
      <c r="AN151" s="32">
        <v>1391.1307497049474</v>
      </c>
    </row>
    <row r="152" spans="1:40" ht="18.75" customHeight="1">
      <c r="A152" s="10">
        <f t="shared" si="9"/>
        <v>6</v>
      </c>
      <c r="B152" s="15">
        <v>385</v>
      </c>
      <c r="C152" s="15" t="s">
        <v>337</v>
      </c>
      <c r="D152" s="15" t="s">
        <v>338</v>
      </c>
      <c r="E152" s="21">
        <v>7317</v>
      </c>
      <c r="F152" s="25" t="s">
        <v>53</v>
      </c>
      <c r="G152" s="22">
        <v>6.3417155631659003</v>
      </c>
      <c r="H152" s="15" t="s">
        <v>249</v>
      </c>
      <c r="I152" s="21">
        <v>24</v>
      </c>
      <c r="J152" s="24">
        <v>10.966764</v>
      </c>
      <c r="K152" s="34" t="s">
        <v>189</v>
      </c>
      <c r="L152" s="34">
        <v>130.24660332541566</v>
      </c>
      <c r="M152" s="38">
        <v>2.3989340299999999</v>
      </c>
      <c r="N152" s="34" t="s">
        <v>189</v>
      </c>
      <c r="O152" s="34">
        <v>101.22084514767933</v>
      </c>
      <c r="P152" s="39">
        <v>21.874584243800001</v>
      </c>
      <c r="Q152" s="33" t="s">
        <v>188</v>
      </c>
      <c r="R152" s="34">
        <v>76.006199596247399</v>
      </c>
      <c r="S152" s="40">
        <v>832</v>
      </c>
      <c r="T152" s="33" t="s">
        <v>188</v>
      </c>
      <c r="U152" s="34">
        <v>89.8488120950324</v>
      </c>
      <c r="V152" s="39">
        <v>131.812067308</v>
      </c>
      <c r="W152" s="34" t="s">
        <v>189</v>
      </c>
      <c r="X152" s="34">
        <v>144.84842561318681</v>
      </c>
      <c r="Y152" s="41">
        <v>796</v>
      </c>
      <c r="Z152" s="33" t="s">
        <v>188</v>
      </c>
      <c r="AA152" s="34">
        <v>92.990654205607484</v>
      </c>
      <c r="AB152" s="38">
        <v>5.4734097046413499</v>
      </c>
      <c r="AC152" s="34" t="s">
        <v>189</v>
      </c>
      <c r="AD152" s="34">
        <v>233.90639763424574</v>
      </c>
      <c r="AE152" s="38">
        <v>1.5513361462728601</v>
      </c>
      <c r="AF152" s="33" t="s">
        <v>188</v>
      </c>
      <c r="AG152" s="34">
        <v>96.958509142053757</v>
      </c>
      <c r="AH152" s="55">
        <v>3.5281906618313701</v>
      </c>
      <c r="AI152" s="34" t="s">
        <v>189</v>
      </c>
      <c r="AJ152" s="54">
        <v>243.32349391940485</v>
      </c>
      <c r="AK152" s="38">
        <v>43.127962085308098</v>
      </c>
      <c r="AL152" s="34" t="s">
        <v>189</v>
      </c>
      <c r="AM152" s="50">
        <v>111.55754789072559</v>
      </c>
      <c r="AN152" s="32">
        <v>1320.9074885695991</v>
      </c>
    </row>
    <row r="153" spans="1:40" ht="18.75" customHeight="1">
      <c r="A153" s="10">
        <f t="shared" si="9"/>
        <v>7</v>
      </c>
      <c r="B153" s="15">
        <v>704</v>
      </c>
      <c r="C153" s="15" t="s">
        <v>468</v>
      </c>
      <c r="D153" s="15" t="s">
        <v>469</v>
      </c>
      <c r="E153" s="21">
        <v>9731</v>
      </c>
      <c r="F153" s="25" t="s">
        <v>97</v>
      </c>
      <c r="G153" s="22">
        <v>3.50883885083713</v>
      </c>
      <c r="H153" s="15" t="s">
        <v>241</v>
      </c>
      <c r="I153" s="21">
        <v>23</v>
      </c>
      <c r="J153" s="24">
        <v>5.9776889999999998</v>
      </c>
      <c r="K153" s="34" t="s">
        <v>189</v>
      </c>
      <c r="L153" s="34">
        <v>162.87980926430515</v>
      </c>
      <c r="M153" s="38">
        <v>1.60644794</v>
      </c>
      <c r="N153" s="34" t="s">
        <v>189</v>
      </c>
      <c r="O153" s="34">
        <v>139.69112521739132</v>
      </c>
      <c r="P153" s="39">
        <v>26.874063538600002</v>
      </c>
      <c r="Q153" s="33" t="s">
        <v>188</v>
      </c>
      <c r="R153" s="34">
        <v>84.642719806614181</v>
      </c>
      <c r="S153" s="40">
        <v>620</v>
      </c>
      <c r="T153" s="33" t="s">
        <v>188</v>
      </c>
      <c r="U153" s="34">
        <v>95.826893353941273</v>
      </c>
      <c r="V153" s="39">
        <v>96.414338709700004</v>
      </c>
      <c r="W153" s="34" t="s">
        <v>189</v>
      </c>
      <c r="X153" s="34">
        <v>186.16400600444103</v>
      </c>
      <c r="Y153" s="41">
        <v>745</v>
      </c>
      <c r="Z153" s="34" t="s">
        <v>189</v>
      </c>
      <c r="AA153" s="34">
        <v>115.6832298136646</v>
      </c>
      <c r="AB153" s="38">
        <v>5.5876272727272696</v>
      </c>
      <c r="AC153" s="34" t="s">
        <v>189</v>
      </c>
      <c r="AD153" s="34">
        <v>258.68644781144764</v>
      </c>
      <c r="AE153" s="38">
        <v>1.7981818181818201</v>
      </c>
      <c r="AF153" s="34" t="s">
        <v>189</v>
      </c>
      <c r="AG153" s="34">
        <v>111.68831168831179</v>
      </c>
      <c r="AH153" s="55">
        <v>3.1073761375126399</v>
      </c>
      <c r="AI153" s="34" t="s">
        <v>189</v>
      </c>
      <c r="AJ153" s="54">
        <v>235.40728314489695</v>
      </c>
      <c r="AK153" s="38">
        <v>9.5238095238095202</v>
      </c>
      <c r="AL153" s="34" t="s">
        <v>189</v>
      </c>
      <c r="AM153" s="48">
        <v>194.4888015395324</v>
      </c>
      <c r="AN153" s="32">
        <v>1585.1586276445466</v>
      </c>
    </row>
    <row r="154" spans="1:40" ht="18.75" customHeight="1">
      <c r="A154" s="10">
        <f t="shared" si="9"/>
        <v>8</v>
      </c>
      <c r="B154" s="15">
        <v>311</v>
      </c>
      <c r="C154" s="15" t="s">
        <v>240</v>
      </c>
      <c r="D154" s="15" t="s">
        <v>242</v>
      </c>
      <c r="E154" s="21">
        <v>4302</v>
      </c>
      <c r="F154" s="25">
        <v>40329</v>
      </c>
      <c r="G154" s="22">
        <v>8.2978799467275408</v>
      </c>
      <c r="H154" s="15" t="s">
        <v>241</v>
      </c>
      <c r="I154" s="21">
        <v>27</v>
      </c>
      <c r="J154" s="24">
        <v>8.9852080000000001</v>
      </c>
      <c r="K154" s="34" t="s">
        <v>189</v>
      </c>
      <c r="L154" s="34">
        <v>244.82855585831064</v>
      </c>
      <c r="M154" s="38">
        <v>2.1551815300000001</v>
      </c>
      <c r="N154" s="34" t="s">
        <v>189</v>
      </c>
      <c r="O154" s="34">
        <v>187.4070895652174</v>
      </c>
      <c r="P154" s="39">
        <v>23.985883576700001</v>
      </c>
      <c r="Q154" s="33" t="s">
        <v>188</v>
      </c>
      <c r="R154" s="34">
        <v>75.546090005354344</v>
      </c>
      <c r="S154" s="40">
        <v>548</v>
      </c>
      <c r="T154" s="33" t="s">
        <v>188</v>
      </c>
      <c r="U154" s="34">
        <v>84.69860896445131</v>
      </c>
      <c r="V154" s="39">
        <v>163.963649635</v>
      </c>
      <c r="W154" s="34" t="s">
        <v>189</v>
      </c>
      <c r="X154" s="34">
        <v>316.59326054257576</v>
      </c>
      <c r="Y154" s="41">
        <v>646</v>
      </c>
      <c r="Z154" s="34" t="s">
        <v>189</v>
      </c>
      <c r="AA154" s="34">
        <v>100.31055900621118</v>
      </c>
      <c r="AB154" s="38">
        <v>5.85433547094188</v>
      </c>
      <c r="AC154" s="34" t="s">
        <v>189</v>
      </c>
      <c r="AD154" s="34">
        <v>271.03404958064255</v>
      </c>
      <c r="AE154" s="38">
        <v>2.00200400801603</v>
      </c>
      <c r="AF154" s="34" t="s">
        <v>189</v>
      </c>
      <c r="AG154" s="34">
        <v>124.34807503205154</v>
      </c>
      <c r="AH154" s="55">
        <v>2.9242376376376402</v>
      </c>
      <c r="AI154" s="34" t="s">
        <v>189</v>
      </c>
      <c r="AJ154" s="54">
        <v>221.53315436648788</v>
      </c>
      <c r="AK154" s="38">
        <v>35.779816513761503</v>
      </c>
      <c r="AL154" s="34" t="s">
        <v>189</v>
      </c>
      <c r="AM154" s="48">
        <v>138.04854575717647</v>
      </c>
      <c r="AN154" s="32">
        <v>1764.3479886784792</v>
      </c>
    </row>
    <row r="155" spans="1:40" ht="18.75" customHeight="1">
      <c r="A155" s="10">
        <f t="shared" si="9"/>
        <v>9</v>
      </c>
      <c r="B155" s="15">
        <v>385</v>
      </c>
      <c r="C155" s="15" t="s">
        <v>337</v>
      </c>
      <c r="D155" s="15" t="s">
        <v>336</v>
      </c>
      <c r="E155" s="21">
        <v>7749</v>
      </c>
      <c r="F155" s="25" t="s">
        <v>55</v>
      </c>
      <c r="G155" s="22">
        <v>6.0102087138508304</v>
      </c>
      <c r="H155" s="15" t="s">
        <v>249</v>
      </c>
      <c r="I155" s="21">
        <v>24</v>
      </c>
      <c r="J155" s="24">
        <v>12.525342999999999</v>
      </c>
      <c r="K155" s="34" t="s">
        <v>189</v>
      </c>
      <c r="L155" s="34">
        <v>148.7570427553444</v>
      </c>
      <c r="M155" s="38">
        <v>3.29573012</v>
      </c>
      <c r="N155" s="34" t="s">
        <v>189</v>
      </c>
      <c r="O155" s="34">
        <v>139.06034261603375</v>
      </c>
      <c r="P155" s="39">
        <v>26.312493957299999</v>
      </c>
      <c r="Q155" s="33" t="s">
        <v>188</v>
      </c>
      <c r="R155" s="34">
        <v>91.426316738359972</v>
      </c>
      <c r="S155" s="40">
        <v>821</v>
      </c>
      <c r="T155" s="33" t="s">
        <v>188</v>
      </c>
      <c r="U155" s="34">
        <v>88.660907127429809</v>
      </c>
      <c r="V155" s="39">
        <v>152.56203410500001</v>
      </c>
      <c r="W155" s="34" t="s">
        <v>189</v>
      </c>
      <c r="X155" s="34">
        <v>167.65058692857144</v>
      </c>
      <c r="Y155" s="41">
        <v>805</v>
      </c>
      <c r="Z155" s="33" t="s">
        <v>188</v>
      </c>
      <c r="AA155" s="34">
        <v>94.04205607476635</v>
      </c>
      <c r="AB155" s="38">
        <v>4.43098428571429</v>
      </c>
      <c r="AC155" s="34" t="s">
        <v>189</v>
      </c>
      <c r="AD155" s="34">
        <v>189.35830280830302</v>
      </c>
      <c r="AE155" s="38">
        <v>1.5985714285714301</v>
      </c>
      <c r="AF155" s="33" t="s">
        <v>188</v>
      </c>
      <c r="AG155" s="34">
        <v>99.910714285714377</v>
      </c>
      <c r="AH155" s="55">
        <v>2.7718400357461999</v>
      </c>
      <c r="AI155" s="34" t="s">
        <v>189</v>
      </c>
      <c r="AJ155" s="54">
        <v>191.16138177560001</v>
      </c>
      <c r="AK155" s="38">
        <v>49.230769230769198</v>
      </c>
      <c r="AL155" s="34" t="s">
        <v>189</v>
      </c>
      <c r="AM155" s="50">
        <v>99.586564867067096</v>
      </c>
      <c r="AN155" s="32">
        <v>1309.6142159771903</v>
      </c>
    </row>
    <row r="156" spans="1:40" ht="18.75" customHeight="1">
      <c r="A156" s="10">
        <f t="shared" si="9"/>
        <v>10</v>
      </c>
      <c r="B156" s="15">
        <v>754</v>
      </c>
      <c r="C156" s="15" t="s">
        <v>604</v>
      </c>
      <c r="D156" s="15" t="s">
        <v>603</v>
      </c>
      <c r="E156" s="21">
        <v>4540</v>
      </c>
      <c r="F156" s="25">
        <v>40365</v>
      </c>
      <c r="G156" s="22">
        <v>8.1992498097412394</v>
      </c>
      <c r="H156" s="15" t="s">
        <v>200</v>
      </c>
      <c r="I156" s="21">
        <v>29</v>
      </c>
      <c r="J156" s="24">
        <v>7.4960930000000001</v>
      </c>
      <c r="K156" s="34" t="s">
        <v>189</v>
      </c>
      <c r="L156" s="34">
        <v>192.20751282051282</v>
      </c>
      <c r="M156" s="38">
        <v>2.0010333</v>
      </c>
      <c r="N156" s="34" t="s">
        <v>189</v>
      </c>
      <c r="O156" s="34">
        <v>166.75277500000001</v>
      </c>
      <c r="P156" s="39">
        <v>26.6943499767</v>
      </c>
      <c r="Q156" s="33" t="s">
        <v>188</v>
      </c>
      <c r="R156" s="34">
        <v>88.071098570438807</v>
      </c>
      <c r="S156" s="40">
        <v>858</v>
      </c>
      <c r="T156" s="34" t="s">
        <v>189</v>
      </c>
      <c r="U156" s="34">
        <v>136.62420382165607</v>
      </c>
      <c r="V156" s="39">
        <v>87.367051282099993</v>
      </c>
      <c r="W156" s="34" t="s">
        <v>189</v>
      </c>
      <c r="X156" s="34">
        <v>143.15427049336392</v>
      </c>
      <c r="Y156" s="41">
        <v>828</v>
      </c>
      <c r="Z156" s="34" t="s">
        <v>189</v>
      </c>
      <c r="AA156" s="34">
        <v>131.22028526148969</v>
      </c>
      <c r="AB156" s="38">
        <v>3.4773249653259399</v>
      </c>
      <c r="AC156" s="34" t="s">
        <v>189</v>
      </c>
      <c r="AD156" s="34">
        <v>167.17908487143941</v>
      </c>
      <c r="AE156" s="38">
        <v>1.57697642163662</v>
      </c>
      <c r="AF156" s="33" t="s">
        <v>188</v>
      </c>
      <c r="AG156" s="34">
        <v>97.344223557816051</v>
      </c>
      <c r="AH156" s="55">
        <v>2.2050583113456499</v>
      </c>
      <c r="AI156" s="34" t="s">
        <v>189</v>
      </c>
      <c r="AJ156" s="54">
        <v>172.27018057387889</v>
      </c>
      <c r="AK156" s="38">
        <v>47.766323024054998</v>
      </c>
      <c r="AL156" s="33" t="s">
        <v>188</v>
      </c>
      <c r="AM156" s="48">
        <v>121.02334795167981</v>
      </c>
      <c r="AN156" s="32">
        <v>1415.8469829222756</v>
      </c>
    </row>
    <row r="160" spans="1:40">
      <c r="B160" s="3"/>
    </row>
    <row r="162" spans="1:40" ht="32.25" customHeight="1">
      <c r="A162" s="86" t="s">
        <v>679</v>
      </c>
      <c r="B162" s="86"/>
      <c r="C162" s="86"/>
      <c r="D162" s="86"/>
      <c r="E162" s="86"/>
      <c r="F162" s="86"/>
      <c r="G162" s="86"/>
      <c r="H162" s="86"/>
      <c r="I162" s="86"/>
      <c r="J162" s="86"/>
    </row>
    <row r="163" spans="1:40" s="85" customFormat="1" ht="40.5">
      <c r="A163" s="83" t="s">
        <v>689</v>
      </c>
      <c r="B163" s="78" t="s">
        <v>167</v>
      </c>
      <c r="C163" s="78" t="s">
        <v>171</v>
      </c>
      <c r="D163" s="78" t="s">
        <v>693</v>
      </c>
      <c r="E163" s="20" t="s">
        <v>168</v>
      </c>
      <c r="F163" s="78" t="s">
        <v>169</v>
      </c>
      <c r="G163" s="84" t="s">
        <v>170</v>
      </c>
      <c r="H163" s="78" t="s">
        <v>172</v>
      </c>
      <c r="I163" s="35" t="s">
        <v>173</v>
      </c>
      <c r="J163" s="35" t="s">
        <v>174</v>
      </c>
      <c r="K163" s="30" t="s">
        <v>175</v>
      </c>
      <c r="L163" s="30" t="s">
        <v>667</v>
      </c>
      <c r="M163" s="30" t="s">
        <v>176</v>
      </c>
      <c r="N163" s="30" t="s">
        <v>175</v>
      </c>
      <c r="O163" s="30" t="s">
        <v>667</v>
      </c>
      <c r="P163" s="30" t="s">
        <v>177</v>
      </c>
      <c r="Q163" s="30" t="s">
        <v>175</v>
      </c>
      <c r="R163" s="30" t="s">
        <v>667</v>
      </c>
      <c r="S163" s="30" t="s">
        <v>178</v>
      </c>
      <c r="T163" s="30" t="s">
        <v>175</v>
      </c>
      <c r="U163" s="30" t="s">
        <v>690</v>
      </c>
      <c r="V163" s="30" t="s">
        <v>179</v>
      </c>
      <c r="W163" s="30" t="s">
        <v>175</v>
      </c>
      <c r="X163" s="30" t="s">
        <v>691</v>
      </c>
      <c r="Y163" s="30" t="s">
        <v>180</v>
      </c>
      <c r="Z163" s="30" t="s">
        <v>175</v>
      </c>
      <c r="AA163" s="30" t="s">
        <v>691</v>
      </c>
      <c r="AB163" s="37" t="s">
        <v>181</v>
      </c>
      <c r="AC163" s="30" t="s">
        <v>175</v>
      </c>
      <c r="AD163" s="30" t="s">
        <v>691</v>
      </c>
      <c r="AE163" s="37" t="s">
        <v>182</v>
      </c>
      <c r="AF163" s="30" t="s">
        <v>175</v>
      </c>
      <c r="AG163" s="30" t="s">
        <v>691</v>
      </c>
      <c r="AH163" s="37" t="s">
        <v>183</v>
      </c>
      <c r="AI163" s="30" t="s">
        <v>175</v>
      </c>
      <c r="AJ163" s="30" t="s">
        <v>691</v>
      </c>
      <c r="AK163" s="30" t="s">
        <v>184</v>
      </c>
      <c r="AL163" s="30" t="s">
        <v>175</v>
      </c>
      <c r="AM163" s="30" t="s">
        <v>691</v>
      </c>
      <c r="AN163" s="83" t="s">
        <v>692</v>
      </c>
    </row>
    <row r="164" spans="1:40" ht="18.75" customHeight="1">
      <c r="A164" s="10">
        <v>1</v>
      </c>
      <c r="B164" s="15">
        <v>704</v>
      </c>
      <c r="C164" s="15" t="s">
        <v>468</v>
      </c>
      <c r="D164" s="15" t="s">
        <v>469</v>
      </c>
      <c r="E164" s="21">
        <v>9731</v>
      </c>
      <c r="F164" s="25" t="s">
        <v>97</v>
      </c>
      <c r="G164" s="22">
        <v>3.50883885083713</v>
      </c>
      <c r="H164" s="15" t="s">
        <v>241</v>
      </c>
      <c r="I164" s="21">
        <v>23</v>
      </c>
      <c r="J164" s="24">
        <v>5.9776889999999998</v>
      </c>
      <c r="K164" s="34" t="s">
        <v>189</v>
      </c>
      <c r="L164" s="34">
        <v>162.87980926430515</v>
      </c>
      <c r="M164" s="38">
        <v>1.60644794</v>
      </c>
      <c r="N164" s="34" t="s">
        <v>189</v>
      </c>
      <c r="O164" s="34">
        <v>139.69112521739132</v>
      </c>
      <c r="P164" s="39">
        <v>26.874063538600002</v>
      </c>
      <c r="Q164" s="33" t="s">
        <v>188</v>
      </c>
      <c r="R164" s="34">
        <v>84.642719806614181</v>
      </c>
      <c r="S164" s="40">
        <v>620</v>
      </c>
      <c r="T164" s="33" t="s">
        <v>188</v>
      </c>
      <c r="U164" s="34">
        <v>95.826893353941273</v>
      </c>
      <c r="V164" s="39">
        <v>96.414338709700004</v>
      </c>
      <c r="W164" s="34" t="s">
        <v>189</v>
      </c>
      <c r="X164" s="34">
        <v>186.16400600444103</v>
      </c>
      <c r="Y164" s="41">
        <v>745</v>
      </c>
      <c r="Z164" s="34" t="s">
        <v>189</v>
      </c>
      <c r="AA164" s="34">
        <v>115.6832298136646</v>
      </c>
      <c r="AB164" s="38">
        <v>5.5876272727272696</v>
      </c>
      <c r="AC164" s="34" t="s">
        <v>189</v>
      </c>
      <c r="AD164" s="34">
        <v>258.68644781144764</v>
      </c>
      <c r="AE164" s="38">
        <v>1.7981818181818201</v>
      </c>
      <c r="AF164" s="34" t="s">
        <v>189</v>
      </c>
      <c r="AG164" s="34">
        <v>111.68831168831179</v>
      </c>
      <c r="AH164" s="38">
        <v>3.1073761375126399</v>
      </c>
      <c r="AI164" s="34" t="s">
        <v>189</v>
      </c>
      <c r="AJ164" s="34">
        <v>235.40728314489695</v>
      </c>
      <c r="AK164" s="55">
        <v>9.5238095238095202</v>
      </c>
      <c r="AL164" s="34" t="s">
        <v>189</v>
      </c>
      <c r="AM164" s="49">
        <v>194.4888015395324</v>
      </c>
      <c r="AN164" s="32">
        <v>1585.1586276445466</v>
      </c>
    </row>
    <row r="165" spans="1:40" ht="18.75" customHeight="1">
      <c r="A165" s="10">
        <f>A164+1</f>
        <v>2</v>
      </c>
      <c r="B165" s="15">
        <v>738</v>
      </c>
      <c r="C165" s="15" t="s">
        <v>551</v>
      </c>
      <c r="D165" s="15" t="s">
        <v>552</v>
      </c>
      <c r="E165" s="21">
        <v>6385</v>
      </c>
      <c r="F165" s="25">
        <v>41091</v>
      </c>
      <c r="G165" s="22">
        <v>6.2102087138508297</v>
      </c>
      <c r="H165" s="15" t="s">
        <v>200</v>
      </c>
      <c r="I165" s="21">
        <v>28</v>
      </c>
      <c r="J165" s="24">
        <v>4.3673200000000003</v>
      </c>
      <c r="K165" s="34" t="s">
        <v>189</v>
      </c>
      <c r="L165" s="34">
        <v>111.98256410256411</v>
      </c>
      <c r="M165" s="38">
        <v>1.4047616999999999</v>
      </c>
      <c r="N165" s="34" t="s">
        <v>189</v>
      </c>
      <c r="O165" s="34">
        <v>117.06347500000001</v>
      </c>
      <c r="P165" s="39">
        <v>32.165302748599998</v>
      </c>
      <c r="Q165" s="34" t="s">
        <v>189</v>
      </c>
      <c r="R165" s="34">
        <v>106.12109121939955</v>
      </c>
      <c r="S165" s="40">
        <v>785</v>
      </c>
      <c r="T165" s="34" t="s">
        <v>189</v>
      </c>
      <c r="U165" s="34">
        <v>125</v>
      </c>
      <c r="V165" s="39">
        <v>55.634649681500001</v>
      </c>
      <c r="W165" s="33" t="s">
        <v>188</v>
      </c>
      <c r="X165" s="34">
        <v>91.159511193675243</v>
      </c>
      <c r="Y165" s="41">
        <v>841</v>
      </c>
      <c r="Z165" s="34" t="s">
        <v>189</v>
      </c>
      <c r="AA165" s="34">
        <v>133.28050713153726</v>
      </c>
      <c r="AB165" s="38">
        <v>1.8688948328267501</v>
      </c>
      <c r="AC165" s="33" t="s">
        <v>188</v>
      </c>
      <c r="AD165" s="34">
        <v>89.850713116670676</v>
      </c>
      <c r="AE165" s="38">
        <v>1.68844984802432</v>
      </c>
      <c r="AF165" s="34" t="s">
        <v>189</v>
      </c>
      <c r="AG165" s="34">
        <v>104.22529926076049</v>
      </c>
      <c r="AH165" s="38">
        <v>1.1068702070206999</v>
      </c>
      <c r="AI165" s="33" t="s">
        <v>188</v>
      </c>
      <c r="AJ165" s="34">
        <v>86.474234923492176</v>
      </c>
      <c r="AK165" s="55">
        <v>17.985611510791401</v>
      </c>
      <c r="AL165" s="34" t="s">
        <v>189</v>
      </c>
      <c r="AM165" s="49">
        <v>190.02406971549723</v>
      </c>
      <c r="AN165" s="32">
        <v>1155.1814656635968</v>
      </c>
    </row>
    <row r="166" spans="1:40" ht="18.75" customHeight="1">
      <c r="A166" s="10">
        <f t="shared" ref="A166:A173" si="10">A165+1</f>
        <v>3</v>
      </c>
      <c r="B166" s="15">
        <v>713</v>
      </c>
      <c r="C166" s="15" t="s">
        <v>496</v>
      </c>
      <c r="D166" s="15" t="s">
        <v>495</v>
      </c>
      <c r="E166" s="21">
        <v>6492</v>
      </c>
      <c r="F166" s="25" t="s">
        <v>8</v>
      </c>
      <c r="G166" s="22">
        <v>7.0869210426179503</v>
      </c>
      <c r="H166" s="15" t="s">
        <v>391</v>
      </c>
      <c r="I166" s="21">
        <v>28</v>
      </c>
      <c r="J166" s="24">
        <v>4.4971969999999999</v>
      </c>
      <c r="K166" s="34" t="s">
        <v>189</v>
      </c>
      <c r="L166" s="34">
        <v>125.97190476190477</v>
      </c>
      <c r="M166" s="38">
        <v>1.52437855</v>
      </c>
      <c r="N166" s="34" t="s">
        <v>189</v>
      </c>
      <c r="O166" s="34">
        <v>141.14616203703702</v>
      </c>
      <c r="P166" s="39">
        <v>33.896192450500003</v>
      </c>
      <c r="Q166" s="34" t="s">
        <v>189</v>
      </c>
      <c r="R166" s="34">
        <v>111.61077527329601</v>
      </c>
      <c r="S166" s="40">
        <v>569</v>
      </c>
      <c r="T166" s="33" t="s">
        <v>188</v>
      </c>
      <c r="U166" s="34">
        <v>94.833333333333343</v>
      </c>
      <c r="V166" s="39">
        <v>79.036854130099996</v>
      </c>
      <c r="W166" s="34" t="s">
        <v>189</v>
      </c>
      <c r="X166" s="34">
        <v>134.16542884077407</v>
      </c>
      <c r="Y166" s="41">
        <v>763</v>
      </c>
      <c r="Z166" s="34" t="s">
        <v>189</v>
      </c>
      <c r="AA166" s="34">
        <v>122.66881028938907</v>
      </c>
      <c r="AB166" s="38">
        <v>2.9984606525911701</v>
      </c>
      <c r="AC166" s="34" t="s">
        <v>189</v>
      </c>
      <c r="AD166" s="34">
        <v>136.29366602687136</v>
      </c>
      <c r="AE166" s="38">
        <v>2.2341650671785001</v>
      </c>
      <c r="AF166" s="34" t="s">
        <v>189</v>
      </c>
      <c r="AG166" s="34">
        <v>129.14248943228324</v>
      </c>
      <c r="AH166" s="38">
        <v>1.34209450171821</v>
      </c>
      <c r="AI166" s="34" t="s">
        <v>189</v>
      </c>
      <c r="AJ166" s="34">
        <v>105.67673241875669</v>
      </c>
      <c r="AK166" s="55">
        <v>17.964071856287401</v>
      </c>
      <c r="AL166" s="34" t="s">
        <v>189</v>
      </c>
      <c r="AM166" s="49">
        <v>188.76191473472755</v>
      </c>
      <c r="AN166" s="32">
        <v>1290.2712171483731</v>
      </c>
    </row>
    <row r="167" spans="1:40" ht="18.75" customHeight="1">
      <c r="A167" s="10">
        <f t="shared" si="10"/>
        <v>4</v>
      </c>
      <c r="B167" s="15">
        <v>706</v>
      </c>
      <c r="C167" s="15" t="s">
        <v>473</v>
      </c>
      <c r="D167" s="15" t="s">
        <v>472</v>
      </c>
      <c r="E167" s="21">
        <v>10772</v>
      </c>
      <c r="F167" s="25" t="s">
        <v>100</v>
      </c>
      <c r="G167" s="22">
        <v>2.16637309741248</v>
      </c>
      <c r="H167" s="15" t="s">
        <v>391</v>
      </c>
      <c r="I167" s="21">
        <v>29</v>
      </c>
      <c r="J167" s="24">
        <v>5.4124619999999997</v>
      </c>
      <c r="K167" s="34" t="s">
        <v>189</v>
      </c>
      <c r="L167" s="34">
        <v>151.60957983193276</v>
      </c>
      <c r="M167" s="38">
        <v>1.5588792</v>
      </c>
      <c r="N167" s="34" t="s">
        <v>189</v>
      </c>
      <c r="O167" s="34">
        <v>144.34066666666666</v>
      </c>
      <c r="P167" s="39">
        <v>28.801665489800001</v>
      </c>
      <c r="Q167" s="33" t="s">
        <v>188</v>
      </c>
      <c r="R167" s="34">
        <v>94.835908757984853</v>
      </c>
      <c r="S167" s="40">
        <v>755</v>
      </c>
      <c r="T167" s="34" t="s">
        <v>189</v>
      </c>
      <c r="U167" s="34">
        <v>125.83333333333333</v>
      </c>
      <c r="V167" s="39">
        <v>71.688238410599993</v>
      </c>
      <c r="W167" s="34" t="s">
        <v>189</v>
      </c>
      <c r="X167" s="34">
        <v>121.6911193525717</v>
      </c>
      <c r="Y167" s="41">
        <v>838</v>
      </c>
      <c r="Z167" s="34" t="s">
        <v>189</v>
      </c>
      <c r="AA167" s="34">
        <v>134.72668810289389</v>
      </c>
      <c r="AB167" s="38">
        <v>2.4971088888888899</v>
      </c>
      <c r="AC167" s="34" t="s">
        <v>189</v>
      </c>
      <c r="AD167" s="34">
        <v>113.50494949494954</v>
      </c>
      <c r="AE167" s="38">
        <v>1.9</v>
      </c>
      <c r="AF167" s="34" t="s">
        <v>189</v>
      </c>
      <c r="AG167" s="34">
        <v>109.82658959537572</v>
      </c>
      <c r="AH167" s="38">
        <v>1.3142678362573099</v>
      </c>
      <c r="AI167" s="34" t="s">
        <v>189</v>
      </c>
      <c r="AJ167" s="34">
        <v>103.48565639821339</v>
      </c>
      <c r="AK167" s="55">
        <v>18.3333333333333</v>
      </c>
      <c r="AL167" s="34" t="s">
        <v>189</v>
      </c>
      <c r="AM167" s="49">
        <v>187.91225648105546</v>
      </c>
      <c r="AN167" s="32">
        <v>1287.7667480149773</v>
      </c>
    </row>
    <row r="168" spans="1:40" ht="18.75" customHeight="1">
      <c r="A168" s="10">
        <f t="shared" si="10"/>
        <v>5</v>
      </c>
      <c r="B168" s="15">
        <v>710</v>
      </c>
      <c r="C168" s="15" t="s">
        <v>487</v>
      </c>
      <c r="D168" s="15" t="s">
        <v>486</v>
      </c>
      <c r="E168" s="21">
        <v>9527</v>
      </c>
      <c r="F168" s="25" t="s">
        <v>108</v>
      </c>
      <c r="G168" s="22">
        <v>3.98555117960426</v>
      </c>
      <c r="H168" s="15" t="s">
        <v>391</v>
      </c>
      <c r="I168" s="21">
        <v>30</v>
      </c>
      <c r="J168" s="24">
        <v>5.0659710000000002</v>
      </c>
      <c r="K168" s="34" t="s">
        <v>189</v>
      </c>
      <c r="L168" s="34">
        <v>141.90394957983193</v>
      </c>
      <c r="M168" s="38">
        <v>1.5822822999999999</v>
      </c>
      <c r="N168" s="34" t="s">
        <v>189</v>
      </c>
      <c r="O168" s="34">
        <v>146.50762037037035</v>
      </c>
      <c r="P168" s="39">
        <v>31.233544368899999</v>
      </c>
      <c r="Q168" s="34" t="s">
        <v>189</v>
      </c>
      <c r="R168" s="34">
        <v>102.84341247579847</v>
      </c>
      <c r="S168" s="40">
        <v>850</v>
      </c>
      <c r="T168" s="34" t="s">
        <v>189</v>
      </c>
      <c r="U168" s="34">
        <v>141.66666666666669</v>
      </c>
      <c r="V168" s="39">
        <v>59.5996588235</v>
      </c>
      <c r="W168" s="34" t="s">
        <v>189</v>
      </c>
      <c r="X168" s="34">
        <v>101.17069907231371</v>
      </c>
      <c r="Y168" s="41">
        <v>870</v>
      </c>
      <c r="Z168" s="34" t="s">
        <v>189</v>
      </c>
      <c r="AA168" s="34">
        <v>139.87138263665594</v>
      </c>
      <c r="AB168" s="38">
        <v>2.25478945945946</v>
      </c>
      <c r="AC168" s="34" t="s">
        <v>189</v>
      </c>
      <c r="AD168" s="34">
        <v>102.49042997542999</v>
      </c>
      <c r="AE168" s="38">
        <v>1.99459459459459</v>
      </c>
      <c r="AF168" s="34" t="s">
        <v>189</v>
      </c>
      <c r="AG168" s="34">
        <v>115.29448523668151</v>
      </c>
      <c r="AH168" s="38">
        <v>1.13045</v>
      </c>
      <c r="AI168" s="33" t="s">
        <v>188</v>
      </c>
      <c r="AJ168" s="34">
        <v>89.011811023622045</v>
      </c>
      <c r="AK168" s="55">
        <v>20.0873362445415</v>
      </c>
      <c r="AL168" s="34" t="s">
        <v>189</v>
      </c>
      <c r="AM168" s="49">
        <v>183.87635470653129</v>
      </c>
      <c r="AN168" s="32">
        <v>1264.6368117439019</v>
      </c>
    </row>
    <row r="169" spans="1:40" ht="18.75" customHeight="1">
      <c r="A169" s="10">
        <f t="shared" si="10"/>
        <v>6</v>
      </c>
      <c r="B169" s="15">
        <v>716</v>
      </c>
      <c r="C169" s="15" t="s">
        <v>499</v>
      </c>
      <c r="D169" s="15" t="s">
        <v>500</v>
      </c>
      <c r="E169" s="21">
        <v>8354</v>
      </c>
      <c r="F169" s="25" t="s">
        <v>112</v>
      </c>
      <c r="G169" s="22">
        <v>5.3197977549467197</v>
      </c>
      <c r="H169" s="15" t="s">
        <v>200</v>
      </c>
      <c r="I169" s="21">
        <v>28</v>
      </c>
      <c r="J169" s="24">
        <v>3.5013550000000002</v>
      </c>
      <c r="K169" s="33" t="s">
        <v>188</v>
      </c>
      <c r="L169" s="34">
        <v>89.778333333333336</v>
      </c>
      <c r="M169" s="38">
        <v>1.22487261</v>
      </c>
      <c r="N169" s="34" t="s">
        <v>189</v>
      </c>
      <c r="O169" s="34">
        <v>102.0727175</v>
      </c>
      <c r="P169" s="39">
        <v>34.982816937999999</v>
      </c>
      <c r="Q169" s="34" t="s">
        <v>189</v>
      </c>
      <c r="R169" s="34">
        <v>115.41675004289014</v>
      </c>
      <c r="S169" s="40">
        <v>629</v>
      </c>
      <c r="T169" s="34" t="s">
        <v>189</v>
      </c>
      <c r="U169" s="34">
        <v>100.15923566878982</v>
      </c>
      <c r="V169" s="39">
        <v>55.665421303700001</v>
      </c>
      <c r="W169" s="33" t="s">
        <v>188</v>
      </c>
      <c r="X169" s="34">
        <v>91.209931679010325</v>
      </c>
      <c r="Y169" s="41">
        <v>647</v>
      </c>
      <c r="Z169" s="34" t="s">
        <v>189</v>
      </c>
      <c r="AA169" s="34">
        <v>102.53565768621236</v>
      </c>
      <c r="AB169" s="38">
        <v>2.2327115671641802</v>
      </c>
      <c r="AC169" s="34" t="s">
        <v>189</v>
      </c>
      <c r="AD169" s="34">
        <v>107.34190226750866</v>
      </c>
      <c r="AE169" s="38">
        <v>1.67723880597015</v>
      </c>
      <c r="AF169" s="34" t="s">
        <v>189</v>
      </c>
      <c r="AG169" s="34">
        <v>103.53325962778703</v>
      </c>
      <c r="AH169" s="38">
        <v>1.33118286985539</v>
      </c>
      <c r="AI169" s="34" t="s">
        <v>189</v>
      </c>
      <c r="AJ169" s="34">
        <v>103.99866170745233</v>
      </c>
      <c r="AK169" s="55">
        <v>21.3541666666667</v>
      </c>
      <c r="AL169" s="34" t="s">
        <v>189</v>
      </c>
      <c r="AM169" s="49">
        <v>182.21926166203269</v>
      </c>
      <c r="AN169" s="32">
        <v>1098.2657111750168</v>
      </c>
    </row>
    <row r="170" spans="1:40" ht="18.75" customHeight="1">
      <c r="A170" s="10">
        <f t="shared" si="10"/>
        <v>7</v>
      </c>
      <c r="B170" s="15">
        <v>738</v>
      </c>
      <c r="C170" s="15" t="s">
        <v>551</v>
      </c>
      <c r="D170" s="15" t="s">
        <v>550</v>
      </c>
      <c r="E170" s="21">
        <v>6506</v>
      </c>
      <c r="F170" s="25" t="s">
        <v>136</v>
      </c>
      <c r="G170" s="22">
        <v>7.0595237823439803</v>
      </c>
      <c r="H170" s="15" t="s">
        <v>200</v>
      </c>
      <c r="I170" s="21">
        <v>23</v>
      </c>
      <c r="J170" s="24">
        <v>4.8215430000000001</v>
      </c>
      <c r="K170" s="34" t="s">
        <v>189</v>
      </c>
      <c r="L170" s="34">
        <v>123.62930769230769</v>
      </c>
      <c r="M170" s="38">
        <v>1.59990185</v>
      </c>
      <c r="N170" s="34" t="s">
        <v>189</v>
      </c>
      <c r="O170" s="34">
        <v>133.32515416666666</v>
      </c>
      <c r="P170" s="39">
        <v>33.182361953399997</v>
      </c>
      <c r="Q170" s="34" t="s">
        <v>189</v>
      </c>
      <c r="R170" s="34">
        <v>109.47661482481028</v>
      </c>
      <c r="S170" s="40">
        <v>792</v>
      </c>
      <c r="T170" s="34" t="s">
        <v>189</v>
      </c>
      <c r="U170" s="34">
        <v>126.11464968152866</v>
      </c>
      <c r="V170" s="39">
        <v>60.878068181800003</v>
      </c>
      <c r="W170" s="33" t="s">
        <v>188</v>
      </c>
      <c r="X170" s="34">
        <v>99.751053878092748</v>
      </c>
      <c r="Y170" s="41">
        <v>835</v>
      </c>
      <c r="Z170" s="34" t="s">
        <v>189</v>
      </c>
      <c r="AA170" s="34">
        <v>132.3296354992076</v>
      </c>
      <c r="AB170" s="38">
        <v>1.8902116843702601</v>
      </c>
      <c r="AC170" s="33" t="s">
        <v>188</v>
      </c>
      <c r="AD170" s="34">
        <v>90.875561748570206</v>
      </c>
      <c r="AE170" s="38">
        <v>1.6327769347496199</v>
      </c>
      <c r="AF170" s="34" t="s">
        <v>189</v>
      </c>
      <c r="AG170" s="34">
        <v>100.78869967590245</v>
      </c>
      <c r="AH170" s="38">
        <v>1.1576668215613399</v>
      </c>
      <c r="AI170" s="33" t="s">
        <v>188</v>
      </c>
      <c r="AJ170" s="34">
        <v>90.442720434479682</v>
      </c>
      <c r="AK170" s="55">
        <v>22.413793103448299</v>
      </c>
      <c r="AL170" s="34" t="s">
        <v>189</v>
      </c>
      <c r="AM170" s="49">
        <v>179.76414943594</v>
      </c>
      <c r="AN170" s="32">
        <v>1186.4975470375061</v>
      </c>
    </row>
    <row r="171" spans="1:40" ht="18.75" customHeight="1">
      <c r="A171" s="10">
        <f t="shared" si="10"/>
        <v>8</v>
      </c>
      <c r="B171" s="15">
        <v>704</v>
      </c>
      <c r="C171" s="15" t="s">
        <v>468</v>
      </c>
      <c r="D171" s="15" t="s">
        <v>467</v>
      </c>
      <c r="E171" s="21">
        <v>6505</v>
      </c>
      <c r="F171" s="25" t="s">
        <v>99</v>
      </c>
      <c r="G171" s="22">
        <v>7.0650032343987803</v>
      </c>
      <c r="H171" s="15" t="s">
        <v>241</v>
      </c>
      <c r="I171" s="21">
        <v>29</v>
      </c>
      <c r="J171" s="24">
        <v>6.4771229999999997</v>
      </c>
      <c r="K171" s="34" t="s">
        <v>189</v>
      </c>
      <c r="L171" s="34">
        <v>176.48836512261582</v>
      </c>
      <c r="M171" s="38">
        <v>1.99107678</v>
      </c>
      <c r="N171" s="34" t="s">
        <v>189</v>
      </c>
      <c r="O171" s="34">
        <v>173.13711130434783</v>
      </c>
      <c r="P171" s="39">
        <v>30.740141572100001</v>
      </c>
      <c r="Q171" s="33" t="s">
        <v>188</v>
      </c>
      <c r="R171" s="34">
        <v>96.819343534173228</v>
      </c>
      <c r="S171" s="40">
        <v>719</v>
      </c>
      <c r="T171" s="34" t="s">
        <v>189</v>
      </c>
      <c r="U171" s="34">
        <v>111.12828438948996</v>
      </c>
      <c r="V171" s="39">
        <v>90.085159944400004</v>
      </c>
      <c r="W171" s="34" t="s">
        <v>189</v>
      </c>
      <c r="X171" s="34">
        <v>173.94315494188069</v>
      </c>
      <c r="Y171" s="41">
        <v>857</v>
      </c>
      <c r="Z171" s="34" t="s">
        <v>189</v>
      </c>
      <c r="AA171" s="34">
        <v>133.07453416149067</v>
      </c>
      <c r="AB171" s="38">
        <v>3.7516536547433899</v>
      </c>
      <c r="AC171" s="34" t="s">
        <v>189</v>
      </c>
      <c r="AD171" s="34">
        <v>173.68766920108285</v>
      </c>
      <c r="AE171" s="38">
        <v>1.8289269051321899</v>
      </c>
      <c r="AF171" s="34" t="s">
        <v>189</v>
      </c>
      <c r="AG171" s="34">
        <v>113.59794441814843</v>
      </c>
      <c r="AH171" s="38">
        <v>2.0512868197278902</v>
      </c>
      <c r="AI171" s="34" t="s">
        <v>189</v>
      </c>
      <c r="AJ171" s="34">
        <v>155.40051664605227</v>
      </c>
      <c r="AK171" s="55">
        <v>17.543859649122801</v>
      </c>
      <c r="AL171" s="34" t="s">
        <v>189</v>
      </c>
      <c r="AM171" s="49">
        <v>177.24879697093121</v>
      </c>
      <c r="AN171" s="32">
        <v>1484.5257206902129</v>
      </c>
    </row>
    <row r="172" spans="1:40" ht="18.75" customHeight="1">
      <c r="A172" s="10">
        <f t="shared" si="10"/>
        <v>9</v>
      </c>
      <c r="B172" s="15">
        <v>732</v>
      </c>
      <c r="C172" s="15" t="s">
        <v>541</v>
      </c>
      <c r="D172" s="15" t="s">
        <v>542</v>
      </c>
      <c r="E172" s="21">
        <v>7403</v>
      </c>
      <c r="F172" s="25" t="s">
        <v>131</v>
      </c>
      <c r="G172" s="22">
        <v>6.3088388508371303</v>
      </c>
      <c r="H172" s="15" t="s">
        <v>200</v>
      </c>
      <c r="I172" s="21">
        <v>26</v>
      </c>
      <c r="J172" s="24">
        <v>4.3765270000000003</v>
      </c>
      <c r="K172" s="34" t="s">
        <v>189</v>
      </c>
      <c r="L172" s="34">
        <v>112.21864102564103</v>
      </c>
      <c r="M172" s="38">
        <v>1.29736009</v>
      </c>
      <c r="N172" s="34" t="s">
        <v>189</v>
      </c>
      <c r="O172" s="34">
        <v>108.11334083333333</v>
      </c>
      <c r="P172" s="39">
        <v>29.643598451500001</v>
      </c>
      <c r="Q172" s="33" t="s">
        <v>188</v>
      </c>
      <c r="R172" s="34">
        <v>97.801380572418353</v>
      </c>
      <c r="S172" s="40">
        <v>639</v>
      </c>
      <c r="T172" s="34" t="s">
        <v>189</v>
      </c>
      <c r="U172" s="34">
        <v>101.75159235668789</v>
      </c>
      <c r="V172" s="39">
        <v>68.490250391199993</v>
      </c>
      <c r="W172" s="34" t="s">
        <v>189</v>
      </c>
      <c r="X172" s="34">
        <v>112.22390691659838</v>
      </c>
      <c r="Y172" s="41">
        <v>717</v>
      </c>
      <c r="Z172" s="34" t="s">
        <v>189</v>
      </c>
      <c r="AA172" s="34">
        <v>113.62916006339144</v>
      </c>
      <c r="AB172" s="38">
        <v>2.8930948214285701</v>
      </c>
      <c r="AC172" s="34" t="s">
        <v>189</v>
      </c>
      <c r="AD172" s="34">
        <v>139.09109718406586</v>
      </c>
      <c r="AE172" s="38">
        <v>1.66785714285714</v>
      </c>
      <c r="AF172" s="34" t="s">
        <v>189</v>
      </c>
      <c r="AG172" s="34">
        <v>102.95414462081112</v>
      </c>
      <c r="AH172" s="38">
        <v>1.73461788008565</v>
      </c>
      <c r="AI172" s="34" t="s">
        <v>189</v>
      </c>
      <c r="AJ172" s="34">
        <v>135.51702188169142</v>
      </c>
      <c r="AK172" s="55">
        <v>23.529411764705898</v>
      </c>
      <c r="AL172" s="34" t="s">
        <v>189</v>
      </c>
      <c r="AM172" s="49">
        <v>177.17930545712258</v>
      </c>
      <c r="AN172" s="32">
        <v>1200.4795909117613</v>
      </c>
    </row>
    <row r="173" spans="1:40" ht="18.75" customHeight="1">
      <c r="A173" s="10">
        <f t="shared" si="10"/>
        <v>10</v>
      </c>
      <c r="B173" s="15">
        <v>587</v>
      </c>
      <c r="C173" s="15" t="s">
        <v>451</v>
      </c>
      <c r="D173" s="15" t="s">
        <v>450</v>
      </c>
      <c r="E173" s="21">
        <v>8073</v>
      </c>
      <c r="F173" s="25" t="s">
        <v>89</v>
      </c>
      <c r="G173" s="22">
        <v>5.4924004946727498</v>
      </c>
      <c r="H173" s="15" t="s">
        <v>187</v>
      </c>
      <c r="I173" s="21">
        <v>26</v>
      </c>
      <c r="J173" s="24">
        <v>4.720574</v>
      </c>
      <c r="K173" s="33" t="s">
        <v>188</v>
      </c>
      <c r="L173" s="34">
        <v>93.476712871287134</v>
      </c>
      <c r="M173" s="38">
        <v>1.45155346</v>
      </c>
      <c r="N173" s="33" t="s">
        <v>188</v>
      </c>
      <c r="O173" s="34">
        <v>90.158599999999993</v>
      </c>
      <c r="P173" s="39">
        <v>30.749511817799998</v>
      </c>
      <c r="Q173" s="33" t="s">
        <v>188</v>
      </c>
      <c r="R173" s="34">
        <v>95.792871706542044</v>
      </c>
      <c r="S173" s="40">
        <v>656</v>
      </c>
      <c r="T173" s="33" t="s">
        <v>188</v>
      </c>
      <c r="U173" s="34">
        <v>86.429512516469046</v>
      </c>
      <c r="V173" s="39">
        <v>71.959969512200004</v>
      </c>
      <c r="W173" s="34" t="s">
        <v>189</v>
      </c>
      <c r="X173" s="34">
        <v>109.27861733059987</v>
      </c>
      <c r="Y173" s="41">
        <v>651</v>
      </c>
      <c r="Z173" s="33" t="s">
        <v>188</v>
      </c>
      <c r="AA173" s="34">
        <v>89.546079779917463</v>
      </c>
      <c r="AB173" s="38">
        <v>2.3346428571428599</v>
      </c>
      <c r="AC173" s="34" t="s">
        <v>189</v>
      </c>
      <c r="AD173" s="34">
        <v>102.84770295783522</v>
      </c>
      <c r="AE173" s="38">
        <v>1.69360902255639</v>
      </c>
      <c r="AF173" s="34" t="s">
        <v>189</v>
      </c>
      <c r="AG173" s="34">
        <v>105.19310699108011</v>
      </c>
      <c r="AH173" s="38">
        <v>1.37850166481687</v>
      </c>
      <c r="AI173" s="33" t="s">
        <v>188</v>
      </c>
      <c r="AJ173" s="34">
        <v>99.172781641501444</v>
      </c>
      <c r="AK173" s="55">
        <v>21.2264150943396</v>
      </c>
      <c r="AL173" s="34" t="s">
        <v>189</v>
      </c>
      <c r="AM173" s="49">
        <v>175.09132008370838</v>
      </c>
      <c r="AN173" s="32">
        <v>1046.9873058789406</v>
      </c>
    </row>
  </sheetData>
  <sortState ref="M2:AY433">
    <sortCondition descending="1" ref="U1"/>
  </sortState>
  <mergeCells count="11">
    <mergeCell ref="A162:J162"/>
    <mergeCell ref="A97:J97"/>
    <mergeCell ref="A113:J113"/>
    <mergeCell ref="A128:J128"/>
    <mergeCell ref="A145:J145"/>
    <mergeCell ref="A1:J1"/>
    <mergeCell ref="A16:J16"/>
    <mergeCell ref="A31:J31"/>
    <mergeCell ref="A47:J47"/>
    <mergeCell ref="A64:J64"/>
    <mergeCell ref="A80:J80"/>
  </mergeCells>
  <phoneticPr fontId="10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376"/>
  <sheetViews>
    <sheetView workbookViewId="0">
      <pane xSplit="8" topLeftCell="AD1" activePane="topRight" state="frozen"/>
      <selection pane="topRight" activeCell="E5" sqref="E5"/>
    </sheetView>
  </sheetViews>
  <sheetFormatPr defaultColWidth="9" defaultRowHeight="14.25"/>
  <cols>
    <col min="1" max="1" width="5.125" customWidth="1"/>
    <col min="2" max="2" width="9.375" style="18" customWidth="1"/>
    <col min="3" max="3" width="7.125" style="18" customWidth="1"/>
    <col min="4" max="4" width="13.125" style="18" customWidth="1"/>
    <col min="5" max="5" width="9" style="18"/>
    <col min="6" max="6" width="8.75" style="18" customWidth="1"/>
    <col min="7" max="7" width="11.625" style="18" customWidth="1"/>
    <col min="8" max="8" width="6.125" style="19" customWidth="1"/>
    <col min="9" max="9" width="5.125" style="36" customWidth="1"/>
    <col min="10" max="11" width="7" style="18" customWidth="1"/>
    <col min="12" max="12" width="7" style="31" customWidth="1"/>
    <col min="13" max="13" width="9.25" style="31" customWidth="1"/>
    <col min="14" max="15" width="7" style="31" customWidth="1"/>
    <col min="16" max="16" width="7.75" style="31" customWidth="1"/>
    <col min="17" max="22" width="7" style="31" customWidth="1"/>
    <col min="23" max="23" width="8" style="31" customWidth="1"/>
    <col min="24" max="37" width="7" style="31" customWidth="1"/>
    <col min="38" max="38" width="7.625" style="31" customWidth="1"/>
    <col min="39" max="39" width="7" style="47" customWidth="1"/>
    <col min="40" max="40" width="9" style="51"/>
  </cols>
  <sheetData>
    <row r="1" spans="1:41" s="85" customFormat="1" ht="54">
      <c r="A1" s="83" t="s">
        <v>669</v>
      </c>
      <c r="B1" s="78" t="s">
        <v>682</v>
      </c>
      <c r="C1" s="78" t="s">
        <v>167</v>
      </c>
      <c r="D1" s="78" t="s">
        <v>171</v>
      </c>
      <c r="E1" s="78" t="s">
        <v>693</v>
      </c>
      <c r="F1" s="20" t="s">
        <v>168</v>
      </c>
      <c r="G1" s="78" t="s">
        <v>169</v>
      </c>
      <c r="H1" s="84" t="s">
        <v>170</v>
      </c>
      <c r="I1" s="35" t="s">
        <v>172</v>
      </c>
      <c r="J1" s="35" t="s">
        <v>173</v>
      </c>
      <c r="K1" s="35" t="s">
        <v>174</v>
      </c>
      <c r="L1" s="30" t="s">
        <v>175</v>
      </c>
      <c r="M1" s="30" t="s">
        <v>667</v>
      </c>
      <c r="N1" s="30" t="s">
        <v>176</v>
      </c>
      <c r="O1" s="30" t="s">
        <v>175</v>
      </c>
      <c r="P1" s="30" t="s">
        <v>667</v>
      </c>
      <c r="Q1" s="30" t="s">
        <v>177</v>
      </c>
      <c r="R1" s="30" t="s">
        <v>175</v>
      </c>
      <c r="S1" s="30" t="s">
        <v>667</v>
      </c>
      <c r="T1" s="30" t="s">
        <v>178</v>
      </c>
      <c r="U1" s="30" t="s">
        <v>175</v>
      </c>
      <c r="V1" s="30" t="s">
        <v>690</v>
      </c>
      <c r="W1" s="30" t="s">
        <v>179</v>
      </c>
      <c r="X1" s="30" t="s">
        <v>175</v>
      </c>
      <c r="Y1" s="30" t="s">
        <v>691</v>
      </c>
      <c r="Z1" s="30" t="s">
        <v>180</v>
      </c>
      <c r="AA1" s="30" t="s">
        <v>175</v>
      </c>
      <c r="AB1" s="30" t="s">
        <v>691</v>
      </c>
      <c r="AC1" s="37" t="s">
        <v>181</v>
      </c>
      <c r="AD1" s="30" t="s">
        <v>175</v>
      </c>
      <c r="AE1" s="30" t="s">
        <v>691</v>
      </c>
      <c r="AF1" s="37" t="s">
        <v>182</v>
      </c>
      <c r="AG1" s="30" t="s">
        <v>175</v>
      </c>
      <c r="AH1" s="30" t="s">
        <v>691</v>
      </c>
      <c r="AI1" s="37" t="s">
        <v>183</v>
      </c>
      <c r="AJ1" s="30" t="s">
        <v>175</v>
      </c>
      <c r="AK1" s="30" t="s">
        <v>691</v>
      </c>
      <c r="AL1" s="30" t="s">
        <v>184</v>
      </c>
      <c r="AM1" s="30" t="s">
        <v>175</v>
      </c>
      <c r="AN1" s="30" t="s">
        <v>691</v>
      </c>
      <c r="AO1" s="83" t="s">
        <v>692</v>
      </c>
    </row>
    <row r="2" spans="1:41">
      <c r="A2" s="10">
        <v>1</v>
      </c>
      <c r="B2" s="15" t="s">
        <v>683</v>
      </c>
      <c r="C2" s="15">
        <v>52</v>
      </c>
      <c r="D2" s="15" t="s">
        <v>186</v>
      </c>
      <c r="E2" s="15" t="s">
        <v>185</v>
      </c>
      <c r="F2" s="21">
        <v>4121</v>
      </c>
      <c r="G2" s="25">
        <v>40360</v>
      </c>
      <c r="H2" s="22">
        <v>8.2129484398782306</v>
      </c>
      <c r="I2" s="78" t="s">
        <v>187</v>
      </c>
      <c r="J2" s="21">
        <v>26</v>
      </c>
      <c r="K2" s="24">
        <v>4.4778370000000001</v>
      </c>
      <c r="L2" s="33" t="s">
        <v>188</v>
      </c>
      <c r="M2" s="34">
        <f>K2/5.05*100</f>
        <v>88.670039603960404</v>
      </c>
      <c r="N2" s="38">
        <v>1.38428986</v>
      </c>
      <c r="O2" s="33" t="s">
        <v>188</v>
      </c>
      <c r="P2" s="34">
        <f>N2/1.61*100</f>
        <v>85.980736645962736</v>
      </c>
      <c r="Q2" s="39">
        <v>30.914253019899999</v>
      </c>
      <c r="R2" s="33" t="s">
        <v>188</v>
      </c>
      <c r="S2" s="34">
        <f>Q2/32.1*100</f>
        <v>96.306084174143294</v>
      </c>
      <c r="T2" s="40">
        <v>649</v>
      </c>
      <c r="U2" s="33" t="s">
        <v>188</v>
      </c>
      <c r="V2" s="34">
        <f>T2/759*100</f>
        <v>85.507246376811594</v>
      </c>
      <c r="W2" s="39">
        <v>68.995947611700004</v>
      </c>
      <c r="X2" s="34" t="s">
        <v>189</v>
      </c>
      <c r="Y2" s="34">
        <f>W2/65.85*100</f>
        <v>104.77744512027336</v>
      </c>
      <c r="Z2" s="41">
        <v>612</v>
      </c>
      <c r="AA2" s="33" t="s">
        <v>188</v>
      </c>
      <c r="AB2" s="34">
        <f>Z2/727*100</f>
        <v>84.181568088033004</v>
      </c>
      <c r="AC2" s="38">
        <v>2.3272224231464702</v>
      </c>
      <c r="AD2" s="34" t="s">
        <v>189</v>
      </c>
      <c r="AE2" s="34">
        <f>AC2/2.27*100</f>
        <v>102.52081159235551</v>
      </c>
      <c r="AF2" s="38">
        <v>1.58951175406872</v>
      </c>
      <c r="AG2" s="33" t="s">
        <v>188</v>
      </c>
      <c r="AH2" s="34">
        <f>AF2/1.61*100</f>
        <v>98.727438140914288</v>
      </c>
      <c r="AI2" s="38">
        <v>1.4641114903299199</v>
      </c>
      <c r="AJ2" s="34" t="s">
        <v>189</v>
      </c>
      <c r="AK2" s="34">
        <f>AI2/1.39*100</f>
        <v>105.33176189423885</v>
      </c>
      <c r="AL2" s="38">
        <v>51.0416666666667</v>
      </c>
      <c r="AM2" s="33" t="s">
        <v>188</v>
      </c>
      <c r="AN2" s="48">
        <f>(100-AL2)/44.99*100</f>
        <v>108.82047862487954</v>
      </c>
      <c r="AO2" s="32">
        <f>M2+P2+S2+V2+Y2+AB2+AE2+AH2+AK2+AN2</f>
        <v>960.82361026157253</v>
      </c>
    </row>
    <row r="3" spans="1:41">
      <c r="A3" s="10">
        <f>A2+1</f>
        <v>2</v>
      </c>
      <c r="B3" s="15" t="s">
        <v>683</v>
      </c>
      <c r="C3" s="15">
        <v>52</v>
      </c>
      <c r="D3" s="15" t="s">
        <v>186</v>
      </c>
      <c r="E3" s="15" t="s">
        <v>190</v>
      </c>
      <c r="F3" s="21">
        <v>9983</v>
      </c>
      <c r="G3" s="25">
        <v>42198</v>
      </c>
      <c r="H3" s="22">
        <v>3.1773320015220601</v>
      </c>
      <c r="I3" s="78" t="s">
        <v>187</v>
      </c>
      <c r="J3" s="21">
        <v>26</v>
      </c>
      <c r="K3" s="24">
        <v>4.3831790000000002</v>
      </c>
      <c r="L3" s="33" t="s">
        <v>188</v>
      </c>
      <c r="M3" s="34">
        <f t="shared" ref="M3:M9" si="0">K3/5.05*100</f>
        <v>86.795623762376238</v>
      </c>
      <c r="N3" s="38">
        <v>1.33968212</v>
      </c>
      <c r="O3" s="33" t="s">
        <v>188</v>
      </c>
      <c r="P3" s="34">
        <f t="shared" ref="P3:P9" si="1">N3/1.61*100</f>
        <v>83.210069565217381</v>
      </c>
      <c r="Q3" s="39">
        <v>30.564166327700001</v>
      </c>
      <c r="R3" s="33" t="s">
        <v>188</v>
      </c>
      <c r="S3" s="34">
        <f t="shared" ref="S3:S9" si="2">Q3/32.1*100</f>
        <v>95.215471425856691</v>
      </c>
      <c r="T3" s="40">
        <v>504</v>
      </c>
      <c r="U3" s="33" t="s">
        <v>188</v>
      </c>
      <c r="V3" s="34">
        <f t="shared" ref="V3:V9" si="3">T3/759*100</f>
        <v>66.403162055335969</v>
      </c>
      <c r="W3" s="39">
        <v>86.967837301599999</v>
      </c>
      <c r="X3" s="34" t="s">
        <v>189</v>
      </c>
      <c r="Y3" s="34">
        <f t="shared" ref="Y3:Y9" si="4">W3/65.85*100</f>
        <v>132.06960865846622</v>
      </c>
      <c r="Z3" s="41">
        <v>575</v>
      </c>
      <c r="AA3" s="33" t="s">
        <v>188</v>
      </c>
      <c r="AB3" s="34">
        <f t="shared" ref="AB3:AB9" si="5">Z3/727*100</f>
        <v>79.09215955983494</v>
      </c>
      <c r="AC3" s="38">
        <v>2.8404613583138199</v>
      </c>
      <c r="AD3" s="34" t="s">
        <v>189</v>
      </c>
      <c r="AE3" s="34">
        <f t="shared" ref="AE3:AE9" si="6">AC3/2.27*100</f>
        <v>125.13045631338413</v>
      </c>
      <c r="AF3" s="38">
        <v>1.68384074941452</v>
      </c>
      <c r="AG3" s="34" t="s">
        <v>189</v>
      </c>
      <c r="AH3" s="34">
        <f t="shared" ref="AH3:AH9" si="7">AF3/1.61*100</f>
        <v>104.58638195121242</v>
      </c>
      <c r="AI3" s="38">
        <v>1.6868942976356001</v>
      </c>
      <c r="AJ3" s="34" t="s">
        <v>189</v>
      </c>
      <c r="AK3" s="34">
        <f t="shared" ref="AK3:AK9" si="8">AI3/1.39*100</f>
        <v>121.35930198817269</v>
      </c>
      <c r="AL3" s="38">
        <v>50</v>
      </c>
      <c r="AM3" s="33" t="s">
        <v>188</v>
      </c>
      <c r="AN3" s="48">
        <f t="shared" ref="AN3:AN9" si="9">(100-AL3)/44.99*100</f>
        <v>111.13580795732385</v>
      </c>
      <c r="AO3" s="32">
        <f>M3+P3+S3+V3+Y3+AB3+AE3+AH3+AK3+AN3</f>
        <v>1004.9980432371806</v>
      </c>
    </row>
    <row r="4" spans="1:41">
      <c r="A4" s="10">
        <f t="shared" ref="A4:A67" si="10">A3+1</f>
        <v>3</v>
      </c>
      <c r="B4" s="15" t="s">
        <v>683</v>
      </c>
      <c r="C4" s="15">
        <v>52</v>
      </c>
      <c r="D4" s="15" t="s">
        <v>186</v>
      </c>
      <c r="E4" s="15" t="s">
        <v>191</v>
      </c>
      <c r="F4" s="21">
        <v>6231</v>
      </c>
      <c r="G4" s="25" t="s">
        <v>2</v>
      </c>
      <c r="H4" s="22">
        <v>7.2403457001521998</v>
      </c>
      <c r="I4" s="78" t="s">
        <v>187</v>
      </c>
      <c r="J4" s="21">
        <v>28</v>
      </c>
      <c r="K4" s="24">
        <v>3.9289179999999999</v>
      </c>
      <c r="L4" s="33" t="s">
        <v>188</v>
      </c>
      <c r="M4" s="34">
        <f t="shared" si="0"/>
        <v>77.800356435643565</v>
      </c>
      <c r="N4" s="38">
        <v>1.37693661</v>
      </c>
      <c r="O4" s="33" t="s">
        <v>188</v>
      </c>
      <c r="P4" s="34">
        <f t="shared" si="1"/>
        <v>85.524013043478249</v>
      </c>
      <c r="Q4" s="39">
        <v>35.046203814899997</v>
      </c>
      <c r="R4" s="34" t="s">
        <v>189</v>
      </c>
      <c r="S4" s="34">
        <f t="shared" si="2"/>
        <v>109.1782050308411</v>
      </c>
      <c r="T4" s="40">
        <v>606</v>
      </c>
      <c r="U4" s="33" t="s">
        <v>188</v>
      </c>
      <c r="V4" s="34">
        <f t="shared" si="3"/>
        <v>79.841897233201593</v>
      </c>
      <c r="W4" s="39">
        <v>64.833630362999997</v>
      </c>
      <c r="X4" s="33" t="s">
        <v>188</v>
      </c>
      <c r="Y4" s="34">
        <f t="shared" si="4"/>
        <v>98.456538136674268</v>
      </c>
      <c r="Z4" s="41">
        <v>620</v>
      </c>
      <c r="AA4" s="33" t="s">
        <v>188</v>
      </c>
      <c r="AB4" s="34">
        <f t="shared" si="5"/>
        <v>85.281980742778543</v>
      </c>
      <c r="AC4" s="38">
        <v>2.2450871345029202</v>
      </c>
      <c r="AD4" s="33" t="s">
        <v>188</v>
      </c>
      <c r="AE4" s="34">
        <f t="shared" si="6"/>
        <v>98.902516938454639</v>
      </c>
      <c r="AF4" s="38">
        <v>1.6822612085769999</v>
      </c>
      <c r="AG4" s="34" t="s">
        <v>189</v>
      </c>
      <c r="AH4" s="34">
        <f t="shared" si="7"/>
        <v>104.48827382465838</v>
      </c>
      <c r="AI4" s="38">
        <v>1.3345651216686001</v>
      </c>
      <c r="AJ4" s="33" t="s">
        <v>188</v>
      </c>
      <c r="AK4" s="34">
        <f t="shared" si="8"/>
        <v>96.01187925673382</v>
      </c>
      <c r="AL4" s="38">
        <v>45.751633986928098</v>
      </c>
      <c r="AM4" s="33" t="s">
        <v>188</v>
      </c>
      <c r="AN4" s="48">
        <f t="shared" si="9"/>
        <v>120.57871974454746</v>
      </c>
      <c r="AO4" s="32">
        <f>M4+P4+S4+V4+Y4+AB4+AE4+AH4+AK4+AN4</f>
        <v>956.06438038701151</v>
      </c>
    </row>
    <row r="5" spans="1:41">
      <c r="A5" s="10">
        <f t="shared" si="10"/>
        <v>4</v>
      </c>
      <c r="B5" s="15" t="s">
        <v>683</v>
      </c>
      <c r="C5" s="15">
        <v>52</v>
      </c>
      <c r="D5" s="15" t="s">
        <v>186</v>
      </c>
      <c r="E5" s="15" t="s">
        <v>192</v>
      </c>
      <c r="F5" s="21">
        <v>11418</v>
      </c>
      <c r="G5" s="25" t="s">
        <v>3</v>
      </c>
      <c r="H5" s="22">
        <v>0.48144159056315999</v>
      </c>
      <c r="I5" s="78" t="s">
        <v>187</v>
      </c>
      <c r="J5" s="21">
        <v>26</v>
      </c>
      <c r="K5" s="24">
        <v>3.5538259999999999</v>
      </c>
      <c r="L5" s="33" t="s">
        <v>188</v>
      </c>
      <c r="M5" s="34">
        <f t="shared" si="0"/>
        <v>70.372792079207926</v>
      </c>
      <c r="N5" s="38">
        <v>1.19737867</v>
      </c>
      <c r="O5" s="33" t="s">
        <v>188</v>
      </c>
      <c r="P5" s="34">
        <f t="shared" si="1"/>
        <v>74.371345962732917</v>
      </c>
      <c r="Q5" s="39">
        <v>33.692664469199997</v>
      </c>
      <c r="R5" s="34" t="s">
        <v>189</v>
      </c>
      <c r="S5" s="34">
        <f t="shared" si="2"/>
        <v>104.96157155514017</v>
      </c>
      <c r="T5" s="40">
        <v>511</v>
      </c>
      <c r="U5" s="33" t="s">
        <v>188</v>
      </c>
      <c r="V5" s="34">
        <f t="shared" si="3"/>
        <v>67.325428194993407</v>
      </c>
      <c r="W5" s="39">
        <v>69.546497064600004</v>
      </c>
      <c r="X5" s="34" t="s">
        <v>189</v>
      </c>
      <c r="Y5" s="34">
        <f t="shared" si="4"/>
        <v>105.61351110797268</v>
      </c>
      <c r="Z5" s="41">
        <v>585</v>
      </c>
      <c r="AA5" s="33" t="s">
        <v>188</v>
      </c>
      <c r="AB5" s="34">
        <f t="shared" si="5"/>
        <v>80.467675378266847</v>
      </c>
      <c r="AC5" s="38">
        <v>2.32840640732265</v>
      </c>
      <c r="AD5" s="34" t="s">
        <v>189</v>
      </c>
      <c r="AE5" s="34">
        <f t="shared" si="6"/>
        <v>102.57296948557931</v>
      </c>
      <c r="AF5" s="38">
        <v>1.7345537757437099</v>
      </c>
      <c r="AG5" s="34" t="s">
        <v>189</v>
      </c>
      <c r="AH5" s="34">
        <f t="shared" si="7"/>
        <v>107.73625936296334</v>
      </c>
      <c r="AI5" s="38">
        <v>1.3423662269129299</v>
      </c>
      <c r="AJ5" s="33" t="s">
        <v>188</v>
      </c>
      <c r="AK5" s="34">
        <f t="shared" si="8"/>
        <v>96.573109849851079</v>
      </c>
      <c r="AL5" s="38">
        <v>51.3888888888889</v>
      </c>
      <c r="AM5" s="33" t="s">
        <v>188</v>
      </c>
      <c r="AN5" s="48">
        <f t="shared" si="9"/>
        <v>108.04870218073148</v>
      </c>
      <c r="AO5" s="32">
        <f>M5+P5+S5+V5+Y5+AB5+AE5+AH5+AK5+AN5</f>
        <v>918.04336515743921</v>
      </c>
    </row>
    <row r="6" spans="1:41">
      <c r="A6" s="10">
        <f t="shared" si="10"/>
        <v>5</v>
      </c>
      <c r="B6" s="15" t="s">
        <v>683</v>
      </c>
      <c r="C6" s="15">
        <v>54</v>
      </c>
      <c r="D6" s="15" t="s">
        <v>194</v>
      </c>
      <c r="E6" s="15" t="s">
        <v>193</v>
      </c>
      <c r="F6" s="21">
        <v>6301</v>
      </c>
      <c r="G6" s="25" t="s">
        <v>5</v>
      </c>
      <c r="H6" s="22">
        <v>7.18829090563165</v>
      </c>
      <c r="I6" s="78" t="s">
        <v>187</v>
      </c>
      <c r="J6" s="21">
        <v>25</v>
      </c>
      <c r="K6" s="24">
        <v>4.8699820000000003</v>
      </c>
      <c r="L6" s="33" t="s">
        <v>188</v>
      </c>
      <c r="M6" s="34">
        <f t="shared" si="0"/>
        <v>96.435287128712872</v>
      </c>
      <c r="N6" s="38">
        <v>1.6629321399999999</v>
      </c>
      <c r="O6" s="34" t="s">
        <v>189</v>
      </c>
      <c r="P6" s="34">
        <f t="shared" si="1"/>
        <v>103.2877105590062</v>
      </c>
      <c r="Q6" s="39">
        <v>34.146576722500001</v>
      </c>
      <c r="R6" s="34" t="s">
        <v>189</v>
      </c>
      <c r="S6" s="34">
        <f t="shared" si="2"/>
        <v>106.37562841900312</v>
      </c>
      <c r="T6" s="40">
        <v>800</v>
      </c>
      <c r="U6" s="34" t="s">
        <v>189</v>
      </c>
      <c r="V6" s="34">
        <f t="shared" si="3"/>
        <v>105.40184453227933</v>
      </c>
      <c r="W6" s="39">
        <v>60.874775</v>
      </c>
      <c r="X6" s="33" t="s">
        <v>188</v>
      </c>
      <c r="Y6" s="34">
        <f t="shared" si="4"/>
        <v>92.444608959757034</v>
      </c>
      <c r="Z6" s="41">
        <v>686</v>
      </c>
      <c r="AA6" s="33" t="s">
        <v>188</v>
      </c>
      <c r="AB6" s="34">
        <f t="shared" si="5"/>
        <v>94.360385144429159</v>
      </c>
      <c r="AC6" s="38">
        <v>2.0648137007874001</v>
      </c>
      <c r="AD6" s="33" t="s">
        <v>188</v>
      </c>
      <c r="AE6" s="34">
        <f t="shared" si="6"/>
        <v>90.960955981823787</v>
      </c>
      <c r="AF6" s="38">
        <v>1.7086614173228301</v>
      </c>
      <c r="AG6" s="34" t="s">
        <v>189</v>
      </c>
      <c r="AH6" s="34">
        <f t="shared" si="7"/>
        <v>106.12803834303293</v>
      </c>
      <c r="AI6" s="38">
        <v>1.20843935483871</v>
      </c>
      <c r="AJ6" s="33" t="s">
        <v>188</v>
      </c>
      <c r="AK6" s="34">
        <f t="shared" si="8"/>
        <v>86.93808308192159</v>
      </c>
      <c r="AL6" s="38">
        <v>27.407407407407401</v>
      </c>
      <c r="AM6" s="34" t="s">
        <v>189</v>
      </c>
      <c r="AN6" s="48">
        <f t="shared" si="9"/>
        <v>161.35272858989239</v>
      </c>
      <c r="AO6" s="32">
        <f>M6+P6+S6+V6+Y6+AB6+AE6+AH6+AK6+AN6</f>
        <v>1043.6852707398584</v>
      </c>
    </row>
    <row r="7" spans="1:41">
      <c r="A7" s="10">
        <f t="shared" si="10"/>
        <v>6</v>
      </c>
      <c r="B7" s="15" t="s">
        <v>683</v>
      </c>
      <c r="C7" s="15">
        <v>54</v>
      </c>
      <c r="D7" s="15" t="s">
        <v>194</v>
      </c>
      <c r="E7" s="15" t="s">
        <v>195</v>
      </c>
      <c r="F7" s="21">
        <v>7379</v>
      </c>
      <c r="G7" s="25" t="s">
        <v>6</v>
      </c>
      <c r="H7" s="22">
        <v>6.3197977549467197</v>
      </c>
      <c r="I7" s="78" t="s">
        <v>187</v>
      </c>
      <c r="J7" s="21">
        <v>25</v>
      </c>
      <c r="K7" s="24">
        <v>4.5744259999999999</v>
      </c>
      <c r="L7" s="33" t="s">
        <v>188</v>
      </c>
      <c r="M7" s="34">
        <f t="shared" si="0"/>
        <v>90.582693069306927</v>
      </c>
      <c r="N7" s="38">
        <v>1.5400407300000001</v>
      </c>
      <c r="O7" s="33" t="s">
        <v>188</v>
      </c>
      <c r="P7" s="34">
        <f t="shared" si="1"/>
        <v>95.654703726708078</v>
      </c>
      <c r="Q7" s="39">
        <v>33.666316385899997</v>
      </c>
      <c r="R7" s="34" t="s">
        <v>189</v>
      </c>
      <c r="S7" s="34">
        <f t="shared" si="2"/>
        <v>104.87949029875388</v>
      </c>
      <c r="T7" s="40">
        <v>807</v>
      </c>
      <c r="U7" s="34" t="s">
        <v>189</v>
      </c>
      <c r="V7" s="34">
        <f t="shared" si="3"/>
        <v>106.32411067193677</v>
      </c>
      <c r="W7" s="39">
        <v>56.684337050800004</v>
      </c>
      <c r="X7" s="33" t="s">
        <v>188</v>
      </c>
      <c r="Y7" s="34">
        <f t="shared" si="4"/>
        <v>86.080997799240706</v>
      </c>
      <c r="Z7" s="41">
        <v>678</v>
      </c>
      <c r="AA7" s="33" t="s">
        <v>188</v>
      </c>
      <c r="AB7" s="34">
        <f t="shared" si="5"/>
        <v>93.259972489683634</v>
      </c>
      <c r="AC7" s="38">
        <v>1.92868798219585</v>
      </c>
      <c r="AD7" s="33" t="s">
        <v>188</v>
      </c>
      <c r="AE7" s="34">
        <f t="shared" si="6"/>
        <v>84.964228290566084</v>
      </c>
      <c r="AF7" s="38">
        <v>1.6513353115727001</v>
      </c>
      <c r="AG7" s="34" t="s">
        <v>189</v>
      </c>
      <c r="AH7" s="34">
        <f t="shared" si="7"/>
        <v>102.56741065668945</v>
      </c>
      <c r="AI7" s="38">
        <v>1.16795660377358</v>
      </c>
      <c r="AJ7" s="33" t="s">
        <v>188</v>
      </c>
      <c r="AK7" s="34">
        <f t="shared" si="8"/>
        <v>84.025654947739582</v>
      </c>
      <c r="AL7" s="38">
        <v>38.011695906432699</v>
      </c>
      <c r="AM7" s="34" t="s">
        <v>189</v>
      </c>
      <c r="AN7" s="48">
        <f t="shared" si="9"/>
        <v>137.78240518685774</v>
      </c>
      <c r="AO7" s="32">
        <f>M7+P7+S7+V7+Y7+AB7+AE7+AH7+AK7+AN7</f>
        <v>986.12166713748275</v>
      </c>
    </row>
    <row r="8" spans="1:41">
      <c r="A8" s="10">
        <f t="shared" si="10"/>
        <v>7</v>
      </c>
      <c r="B8" s="15" t="s">
        <v>683</v>
      </c>
      <c r="C8" s="15">
        <v>54</v>
      </c>
      <c r="D8" s="15" t="s">
        <v>194</v>
      </c>
      <c r="E8" s="15" t="s">
        <v>196</v>
      </c>
      <c r="F8" s="21">
        <v>10808</v>
      </c>
      <c r="G8" s="25">
        <v>42608</v>
      </c>
      <c r="H8" s="22">
        <v>2.05404433028919</v>
      </c>
      <c r="I8" s="78" t="s">
        <v>187</v>
      </c>
      <c r="J8" s="21">
        <v>25</v>
      </c>
      <c r="K8" s="24">
        <v>4.4359270000000004</v>
      </c>
      <c r="L8" s="33" t="s">
        <v>188</v>
      </c>
      <c r="M8" s="34">
        <f t="shared" si="0"/>
        <v>87.840138613861399</v>
      </c>
      <c r="N8" s="38">
        <v>1.51112347</v>
      </c>
      <c r="O8" s="33" t="s">
        <v>188</v>
      </c>
      <c r="P8" s="34">
        <f t="shared" si="1"/>
        <v>93.858600621118001</v>
      </c>
      <c r="Q8" s="39">
        <v>34.06556217</v>
      </c>
      <c r="R8" s="34" t="s">
        <v>189</v>
      </c>
      <c r="S8" s="34">
        <f t="shared" si="2"/>
        <v>106.12324663551402</v>
      </c>
      <c r="T8" s="40">
        <v>740</v>
      </c>
      <c r="U8" s="33" t="s">
        <v>188</v>
      </c>
      <c r="V8" s="34">
        <f t="shared" si="3"/>
        <v>97.49670619235836</v>
      </c>
      <c r="W8" s="39">
        <v>59.944959459499998</v>
      </c>
      <c r="X8" s="33" t="s">
        <v>188</v>
      </c>
      <c r="Y8" s="34">
        <f t="shared" si="4"/>
        <v>91.032588397114651</v>
      </c>
      <c r="Z8" s="41">
        <v>623</v>
      </c>
      <c r="AA8" s="33" t="s">
        <v>188</v>
      </c>
      <c r="AB8" s="34">
        <f t="shared" si="5"/>
        <v>85.694635488308109</v>
      </c>
      <c r="AC8" s="38">
        <v>2.0345682182985598</v>
      </c>
      <c r="AD8" s="33" t="s">
        <v>188</v>
      </c>
      <c r="AE8" s="34">
        <f t="shared" si="6"/>
        <v>89.628555872183242</v>
      </c>
      <c r="AF8" s="38">
        <v>1.6115569823435001</v>
      </c>
      <c r="AG8" s="34" t="s">
        <v>189</v>
      </c>
      <c r="AH8" s="34">
        <f t="shared" si="7"/>
        <v>100.09670697785715</v>
      </c>
      <c r="AI8" s="38">
        <v>1.26248605577689</v>
      </c>
      <c r="AJ8" s="33" t="s">
        <v>188</v>
      </c>
      <c r="AK8" s="34">
        <f t="shared" si="8"/>
        <v>90.826334947977699</v>
      </c>
      <c r="AL8" s="38">
        <v>41.134751773049601</v>
      </c>
      <c r="AM8" s="34" t="s">
        <v>189</v>
      </c>
      <c r="AN8" s="48">
        <f t="shared" si="9"/>
        <v>130.84073844621116</v>
      </c>
      <c r="AO8" s="32">
        <f>M8+P8+S8+V8+Y8+AB8+AE8+AH8+AK8+AN8</f>
        <v>973.4382521925038</v>
      </c>
    </row>
    <row r="9" spans="1:41">
      <c r="A9" s="10">
        <f t="shared" si="10"/>
        <v>8</v>
      </c>
      <c r="B9" s="15" t="s">
        <v>683</v>
      </c>
      <c r="C9" s="15">
        <v>54</v>
      </c>
      <c r="D9" s="15" t="s">
        <v>194</v>
      </c>
      <c r="E9" s="15" t="s">
        <v>197</v>
      </c>
      <c r="F9" s="21">
        <v>6884</v>
      </c>
      <c r="G9" s="25" t="s">
        <v>4</v>
      </c>
      <c r="H9" s="22">
        <v>6.0403457001521996</v>
      </c>
      <c r="I9" s="78" t="s">
        <v>187</v>
      </c>
      <c r="J9" s="21">
        <v>23</v>
      </c>
      <c r="K9" s="24">
        <v>3.318397</v>
      </c>
      <c r="L9" s="33" t="s">
        <v>188</v>
      </c>
      <c r="M9" s="34">
        <f t="shared" si="0"/>
        <v>65.710831683168323</v>
      </c>
      <c r="N9" s="38">
        <v>1.0188304800000001</v>
      </c>
      <c r="O9" s="33" t="s">
        <v>188</v>
      </c>
      <c r="P9" s="34">
        <f t="shared" si="1"/>
        <v>63.281396273291925</v>
      </c>
      <c r="Q9" s="39">
        <v>30.702489183800001</v>
      </c>
      <c r="R9" s="33" t="s">
        <v>188</v>
      </c>
      <c r="S9" s="34">
        <f t="shared" si="2"/>
        <v>95.646383750155763</v>
      </c>
      <c r="T9" s="40">
        <v>667</v>
      </c>
      <c r="U9" s="33" t="s">
        <v>188</v>
      </c>
      <c r="V9" s="34">
        <f t="shared" si="3"/>
        <v>87.878787878787875</v>
      </c>
      <c r="W9" s="39">
        <v>49.751079460299998</v>
      </c>
      <c r="X9" s="33" t="s">
        <v>188</v>
      </c>
      <c r="Y9" s="34">
        <f t="shared" si="4"/>
        <v>75.552132817463928</v>
      </c>
      <c r="Z9" s="41">
        <v>600</v>
      </c>
      <c r="AA9" s="33" t="s">
        <v>188</v>
      </c>
      <c r="AB9" s="34">
        <f t="shared" si="5"/>
        <v>82.530949105914715</v>
      </c>
      <c r="AC9" s="38">
        <v>1.9246824347826099</v>
      </c>
      <c r="AD9" s="33" t="s">
        <v>188</v>
      </c>
      <c r="AE9" s="34">
        <f t="shared" si="6"/>
        <v>84.787772457383696</v>
      </c>
      <c r="AF9" s="38">
        <v>1.70086956521739</v>
      </c>
      <c r="AG9" s="34" t="s">
        <v>189</v>
      </c>
      <c r="AH9" s="34">
        <f t="shared" si="7"/>
        <v>105.64407237375093</v>
      </c>
      <c r="AI9" s="38">
        <v>1.13158732106339</v>
      </c>
      <c r="AJ9" s="33" t="s">
        <v>188</v>
      </c>
      <c r="AK9" s="34">
        <f t="shared" si="8"/>
        <v>81.409159788733092</v>
      </c>
      <c r="AL9" s="38">
        <v>38.918918918918898</v>
      </c>
      <c r="AM9" s="34" t="s">
        <v>189</v>
      </c>
      <c r="AN9" s="48">
        <f t="shared" si="9"/>
        <v>135.76590593705512</v>
      </c>
      <c r="AO9" s="32">
        <f>M9+P9+S9+V9+Y9+AB9+AE9+AH9+AK9+AN9</f>
        <v>878.20739206570522</v>
      </c>
    </row>
    <row r="10" spans="1:41">
      <c r="A10" s="10">
        <f t="shared" si="10"/>
        <v>9</v>
      </c>
      <c r="B10" s="15" t="s">
        <v>683</v>
      </c>
      <c r="C10" s="15">
        <v>56</v>
      </c>
      <c r="D10" s="15" t="s">
        <v>199</v>
      </c>
      <c r="E10" s="15" t="s">
        <v>198</v>
      </c>
      <c r="F10" s="21">
        <v>6472</v>
      </c>
      <c r="G10" s="25" t="s">
        <v>8</v>
      </c>
      <c r="H10" s="22">
        <v>7.0869210426179503</v>
      </c>
      <c r="I10" s="78" t="s">
        <v>200</v>
      </c>
      <c r="J10" s="21">
        <v>30</v>
      </c>
      <c r="K10" s="24">
        <v>5.8253370000000002</v>
      </c>
      <c r="L10" s="34" t="s">
        <v>189</v>
      </c>
      <c r="M10" s="34">
        <f>K10/3.9*100</f>
        <v>149.36761538461539</v>
      </c>
      <c r="N10" s="38">
        <v>1.8349729299999999</v>
      </c>
      <c r="O10" s="34" t="s">
        <v>189</v>
      </c>
      <c r="P10" s="34">
        <f>N10/1.2*100</f>
        <v>152.91441083333333</v>
      </c>
      <c r="Q10" s="39">
        <v>31.499858806500001</v>
      </c>
      <c r="R10" s="34" t="s">
        <v>189</v>
      </c>
      <c r="S10" s="34">
        <f>Q10/30.31*100</f>
        <v>103.92563116628175</v>
      </c>
      <c r="T10" s="40">
        <v>780</v>
      </c>
      <c r="U10" s="34" t="s">
        <v>189</v>
      </c>
      <c r="V10" s="34">
        <f>T10/628*100</f>
        <v>124.20382165605095</v>
      </c>
      <c r="W10" s="39">
        <v>74.683807692299993</v>
      </c>
      <c r="X10" s="34" t="s">
        <v>189</v>
      </c>
      <c r="Y10" s="34">
        <f>W10/61.03*100</f>
        <v>122.37228853399967</v>
      </c>
      <c r="Z10" s="41">
        <v>754</v>
      </c>
      <c r="AA10" s="34" t="s">
        <v>189</v>
      </c>
      <c r="AB10" s="34">
        <f>Z10/631*100</f>
        <v>119.49286846275753</v>
      </c>
      <c r="AC10" s="38">
        <v>2.7185841642228699</v>
      </c>
      <c r="AD10" s="34" t="s">
        <v>189</v>
      </c>
      <c r="AE10" s="34">
        <f>AC10/2.08*100</f>
        <v>130.70116174148413</v>
      </c>
      <c r="AF10" s="38">
        <v>1.77272727272727</v>
      </c>
      <c r="AG10" s="34" t="s">
        <v>189</v>
      </c>
      <c r="AH10" s="34">
        <f>AF10/1.62*100</f>
        <v>109.42760942760926</v>
      </c>
      <c r="AI10" s="38">
        <v>1.53356029776675</v>
      </c>
      <c r="AJ10" s="34" t="s">
        <v>189</v>
      </c>
      <c r="AK10" s="34">
        <f>AI10/1.28*100</f>
        <v>119.80939826302735</v>
      </c>
      <c r="AL10" s="38">
        <v>45</v>
      </c>
      <c r="AM10" s="33" t="s">
        <v>188</v>
      </c>
      <c r="AN10" s="48">
        <f>(100-AL10)/43.16*100</f>
        <v>127.43280815569973</v>
      </c>
      <c r="AO10" s="32">
        <f>M10+P10+S10+V10+Y10+AB10+AE10+AH10+AK10+AN10</f>
        <v>1259.6476136248591</v>
      </c>
    </row>
    <row r="11" spans="1:41">
      <c r="A11" s="10">
        <f t="shared" si="10"/>
        <v>10</v>
      </c>
      <c r="B11" s="15" t="s">
        <v>683</v>
      </c>
      <c r="C11" s="15">
        <v>56</v>
      </c>
      <c r="D11" s="15" t="s">
        <v>199</v>
      </c>
      <c r="E11" s="15" t="s">
        <v>201</v>
      </c>
      <c r="F11" s="21">
        <v>10983</v>
      </c>
      <c r="G11" s="25" t="s">
        <v>7</v>
      </c>
      <c r="H11" s="22">
        <v>1.46226350837138</v>
      </c>
      <c r="I11" s="78" t="s">
        <v>200</v>
      </c>
      <c r="J11" s="21">
        <v>28</v>
      </c>
      <c r="K11" s="24">
        <v>4.3952629999999999</v>
      </c>
      <c r="L11" s="34" t="s">
        <v>189</v>
      </c>
      <c r="M11" s="34">
        <f>K11/3.9*100</f>
        <v>112.69905128205129</v>
      </c>
      <c r="N11" s="38">
        <v>1.41120427</v>
      </c>
      <c r="O11" s="34" t="s">
        <v>189</v>
      </c>
      <c r="P11" s="34">
        <f>N11/1.2*100</f>
        <v>117.60035583333335</v>
      </c>
      <c r="Q11" s="39">
        <v>32.107390843300003</v>
      </c>
      <c r="R11" s="34" t="s">
        <v>189</v>
      </c>
      <c r="S11" s="34">
        <f>Q11/30.31*100</f>
        <v>105.93002587693832</v>
      </c>
      <c r="T11" s="40">
        <v>713</v>
      </c>
      <c r="U11" s="34" t="s">
        <v>189</v>
      </c>
      <c r="V11" s="34">
        <f>T11/628*100</f>
        <v>113.53503184713377</v>
      </c>
      <c r="W11" s="39">
        <v>61.644642356200002</v>
      </c>
      <c r="X11" s="34" t="s">
        <v>189</v>
      </c>
      <c r="Y11" s="34">
        <f>W11/61.03*100</f>
        <v>101.00711511748321</v>
      </c>
      <c r="Z11" s="41">
        <v>736</v>
      </c>
      <c r="AA11" s="34" t="s">
        <v>189</v>
      </c>
      <c r="AB11" s="34">
        <f>Z11/631*100</f>
        <v>116.64025356576862</v>
      </c>
      <c r="AC11" s="38">
        <v>2.21973037383178</v>
      </c>
      <c r="AD11" s="34" t="s">
        <v>189</v>
      </c>
      <c r="AE11" s="34">
        <f>AC11/2.08*100</f>
        <v>106.71780643422019</v>
      </c>
      <c r="AF11" s="38">
        <v>1.75077881619938</v>
      </c>
      <c r="AG11" s="34" t="s">
        <v>189</v>
      </c>
      <c r="AH11" s="34">
        <f>AF11/1.62*100</f>
        <v>108.07276643206049</v>
      </c>
      <c r="AI11" s="38">
        <v>1.2678531138789999</v>
      </c>
      <c r="AJ11" s="33" t="s">
        <v>188</v>
      </c>
      <c r="AK11" s="34">
        <f>AI11/1.28*100</f>
        <v>99.051024521796876</v>
      </c>
      <c r="AL11" s="38">
        <v>41.40625</v>
      </c>
      <c r="AM11" s="34" t="s">
        <v>189</v>
      </c>
      <c r="AN11" s="48">
        <f>(100-AL11)/43.16*100</f>
        <v>135.75938368860056</v>
      </c>
      <c r="AO11" s="32">
        <f>M11+P11+S11+V11+Y11+AB11+AE11+AH11+AK11+AN11</f>
        <v>1117.0128145993867</v>
      </c>
    </row>
    <row r="12" spans="1:41">
      <c r="A12" s="10">
        <f t="shared" si="10"/>
        <v>11</v>
      </c>
      <c r="B12" s="15" t="s">
        <v>684</v>
      </c>
      <c r="C12" s="15">
        <v>307</v>
      </c>
      <c r="D12" s="15" t="s">
        <v>203</v>
      </c>
      <c r="E12" s="15" t="s">
        <v>202</v>
      </c>
      <c r="F12" s="21">
        <v>7107</v>
      </c>
      <c r="G12" s="25">
        <v>40940</v>
      </c>
      <c r="H12" s="22">
        <v>6.6239073439878204</v>
      </c>
      <c r="I12" s="78" t="s">
        <v>204</v>
      </c>
      <c r="J12" s="21">
        <v>31</v>
      </c>
      <c r="K12" s="24">
        <v>18.476735000000001</v>
      </c>
      <c r="L12" s="34" t="s">
        <v>189</v>
      </c>
      <c r="M12" s="34">
        <f>K12/13.68*100</f>
        <v>135.0638523391813</v>
      </c>
      <c r="N12" s="38">
        <v>5.5159575099999998</v>
      </c>
      <c r="O12" s="34" t="s">
        <v>189</v>
      </c>
      <c r="P12" s="34">
        <f>N12/3.96*100</f>
        <v>139.29185631313129</v>
      </c>
      <c r="Q12" s="39">
        <v>29.853529370899999</v>
      </c>
      <c r="R12" s="34" t="s">
        <v>189</v>
      </c>
      <c r="S12" s="34">
        <f>Q12/28.93*100</f>
        <v>103.19228956412027</v>
      </c>
      <c r="T12" s="40">
        <v>1373</v>
      </c>
      <c r="U12" s="34" t="s">
        <v>189</v>
      </c>
      <c r="V12" s="34">
        <f>T12/1011*100</f>
        <v>135.8061325420376</v>
      </c>
      <c r="W12" s="39">
        <v>134.57199563</v>
      </c>
      <c r="X12" s="33" t="s">
        <v>188</v>
      </c>
      <c r="Y12" s="34">
        <f>W12/135.7*100</f>
        <v>99.16875138540901</v>
      </c>
      <c r="Z12" s="41">
        <v>1179</v>
      </c>
      <c r="AA12" s="34" t="s">
        <v>189</v>
      </c>
      <c r="AB12" s="34">
        <f>Z12/960*100</f>
        <v>122.81249999999999</v>
      </c>
      <c r="AC12" s="38">
        <v>3.2509699547511302</v>
      </c>
      <c r="AD12" s="34" t="s">
        <v>189</v>
      </c>
      <c r="AE12" s="34">
        <f>AC12/3.22*100</f>
        <v>100.9617998369916</v>
      </c>
      <c r="AF12" s="38">
        <v>1.8398190045248899</v>
      </c>
      <c r="AG12" s="34" t="s">
        <v>189</v>
      </c>
      <c r="AH12" s="34">
        <f>AF12/1.76*100</f>
        <v>104.53517071164147</v>
      </c>
      <c r="AI12" s="38">
        <v>1.7670053123462901</v>
      </c>
      <c r="AJ12" s="33" t="s">
        <v>188</v>
      </c>
      <c r="AK12" s="34">
        <f>AI12/1.83*100</f>
        <v>96.557667341327331</v>
      </c>
      <c r="AL12" s="38">
        <v>42.559523809523803</v>
      </c>
      <c r="AM12" s="34" t="s">
        <v>189</v>
      </c>
      <c r="AN12" s="48">
        <f>(100-AL12)/45.09*100</f>
        <v>127.39072120309645</v>
      </c>
      <c r="AO12" s="32">
        <f>M12+P12+S12+V12+Y12+AB12+AE12+AH12+AK12+AN12</f>
        <v>1164.7807412369366</v>
      </c>
    </row>
    <row r="13" spans="1:41">
      <c r="A13" s="10">
        <f t="shared" si="10"/>
        <v>12</v>
      </c>
      <c r="B13" s="15" t="s">
        <v>684</v>
      </c>
      <c r="C13" s="15">
        <v>307</v>
      </c>
      <c r="D13" s="15" t="s">
        <v>203</v>
      </c>
      <c r="E13" s="15" t="s">
        <v>205</v>
      </c>
      <c r="F13" s="21">
        <v>9669</v>
      </c>
      <c r="G13" s="25" t="s">
        <v>17</v>
      </c>
      <c r="H13" s="22">
        <v>3.6759621385083698</v>
      </c>
      <c r="I13" s="78" t="s">
        <v>204</v>
      </c>
      <c r="J13" s="21">
        <v>30</v>
      </c>
      <c r="K13" s="24">
        <v>14.559307</v>
      </c>
      <c r="L13" s="34" t="s">
        <v>189</v>
      </c>
      <c r="M13" s="34">
        <f t="shared" ref="M13:M21" si="11">K13/13.68*100</f>
        <v>106.42768274853802</v>
      </c>
      <c r="N13" s="38">
        <v>4.3394792100000004</v>
      </c>
      <c r="O13" s="34" t="s">
        <v>189</v>
      </c>
      <c r="P13" s="34">
        <f t="shared" ref="P13:P21" si="12">N13/3.96*100</f>
        <v>109.58280833333333</v>
      </c>
      <c r="Q13" s="39">
        <v>29.805534082099999</v>
      </c>
      <c r="R13" s="34" t="s">
        <v>189</v>
      </c>
      <c r="S13" s="34">
        <f t="shared" ref="S13:S21" si="13">Q13/28.93*100</f>
        <v>103.02638811648808</v>
      </c>
      <c r="T13" s="40">
        <v>991</v>
      </c>
      <c r="U13" s="33" t="s">
        <v>188</v>
      </c>
      <c r="V13" s="34">
        <f t="shared" ref="V13:V21" si="14">T13/1011*100</f>
        <v>98.021760633036592</v>
      </c>
      <c r="W13" s="39">
        <v>146.91530777</v>
      </c>
      <c r="X13" s="34" t="s">
        <v>189</v>
      </c>
      <c r="Y13" s="34">
        <f t="shared" ref="Y13:Y21" si="15">W13/135.7*100</f>
        <v>108.26478096536478</v>
      </c>
      <c r="Z13" s="41">
        <v>956</v>
      </c>
      <c r="AA13" s="33" t="s">
        <v>188</v>
      </c>
      <c r="AB13" s="34">
        <f t="shared" ref="AB13:AB21" si="16">Z13/960*100</f>
        <v>99.583333333333329</v>
      </c>
      <c r="AC13" s="38">
        <v>2.7749383189122399</v>
      </c>
      <c r="AD13" s="33" t="s">
        <v>188</v>
      </c>
      <c r="AE13" s="34">
        <f t="shared" ref="AE13:AE21" si="17">AC13/3.22*100</f>
        <v>86.178208661870798</v>
      </c>
      <c r="AF13" s="38">
        <v>1.7725587144623001</v>
      </c>
      <c r="AG13" s="34" t="s">
        <v>189</v>
      </c>
      <c r="AH13" s="34">
        <f t="shared" ref="AH13:AH21" si="18">AF13/1.76*100</f>
        <v>100.71356332172159</v>
      </c>
      <c r="AI13" s="38">
        <v>1.5654986750348701</v>
      </c>
      <c r="AJ13" s="33" t="s">
        <v>188</v>
      </c>
      <c r="AK13" s="34">
        <f t="shared" ref="AK13:AK21" si="19">AI13/1.83*100</f>
        <v>85.546375684965568</v>
      </c>
      <c r="AL13" s="38">
        <v>43.891402714932099</v>
      </c>
      <c r="AM13" s="34" t="s">
        <v>189</v>
      </c>
      <c r="AN13" s="48">
        <f t="shared" ref="AN13:AN21" si="20">(100-AL13)/45.09*100</f>
        <v>124.43689794869792</v>
      </c>
      <c r="AO13" s="32">
        <f>M13+P13+S13+V13+Y13+AB13+AE13+AH13+AK13+AN13</f>
        <v>1021.7817997473502</v>
      </c>
    </row>
    <row r="14" spans="1:41">
      <c r="A14" s="10">
        <f t="shared" si="10"/>
        <v>13</v>
      </c>
      <c r="B14" s="15" t="s">
        <v>684</v>
      </c>
      <c r="C14" s="15">
        <v>307</v>
      </c>
      <c r="D14" s="15" t="s">
        <v>203</v>
      </c>
      <c r="E14" s="15" t="s">
        <v>206</v>
      </c>
      <c r="F14" s="21">
        <v>991137</v>
      </c>
      <c r="G14" s="25" t="s">
        <v>207</v>
      </c>
      <c r="H14" s="22">
        <v>2</v>
      </c>
      <c r="I14" s="78" t="s">
        <v>204</v>
      </c>
      <c r="J14" s="21">
        <v>31</v>
      </c>
      <c r="K14" s="24">
        <v>14.305237</v>
      </c>
      <c r="L14" s="34" t="s">
        <v>189</v>
      </c>
      <c r="M14" s="34">
        <f t="shared" si="11"/>
        <v>104.57044590643274</v>
      </c>
      <c r="N14" s="38">
        <v>4.0112973500000004</v>
      </c>
      <c r="O14" s="34" t="s">
        <v>189</v>
      </c>
      <c r="P14" s="34">
        <f t="shared" si="12"/>
        <v>101.29538762626265</v>
      </c>
      <c r="Q14" s="39">
        <v>28.040761226099999</v>
      </c>
      <c r="R14" s="33" t="s">
        <v>188</v>
      </c>
      <c r="S14" s="34">
        <f t="shared" si="13"/>
        <v>96.926239979605938</v>
      </c>
      <c r="T14" s="40">
        <v>1157</v>
      </c>
      <c r="U14" s="34" t="s">
        <v>189</v>
      </c>
      <c r="V14" s="34">
        <f t="shared" si="14"/>
        <v>114.44114737883284</v>
      </c>
      <c r="W14" s="39">
        <v>123.64076923099999</v>
      </c>
      <c r="X14" s="33" t="s">
        <v>188</v>
      </c>
      <c r="Y14" s="34">
        <f t="shared" si="15"/>
        <v>91.113315571849668</v>
      </c>
      <c r="Z14" s="41">
        <v>1077</v>
      </c>
      <c r="AA14" s="34" t="s">
        <v>189</v>
      </c>
      <c r="AB14" s="34">
        <f t="shared" si="16"/>
        <v>112.1875</v>
      </c>
      <c r="AC14" s="38">
        <v>2.82024647739222</v>
      </c>
      <c r="AD14" s="33" t="s">
        <v>188</v>
      </c>
      <c r="AE14" s="34">
        <f t="shared" si="17"/>
        <v>87.585294328950923</v>
      </c>
      <c r="AF14" s="38">
        <v>1.80021030494217</v>
      </c>
      <c r="AG14" s="34" t="s">
        <v>189</v>
      </c>
      <c r="AH14" s="34">
        <f t="shared" si="18"/>
        <v>102.28467641716877</v>
      </c>
      <c r="AI14" s="38">
        <v>1.56662056074766</v>
      </c>
      <c r="AJ14" s="33" t="s">
        <v>188</v>
      </c>
      <c r="AK14" s="34">
        <f t="shared" si="19"/>
        <v>85.607680915172665</v>
      </c>
      <c r="AL14" s="38">
        <v>47.508305647840501</v>
      </c>
      <c r="AM14" s="33" t="s">
        <v>188</v>
      </c>
      <c r="AN14" s="48">
        <f t="shared" si="20"/>
        <v>116.41537891363826</v>
      </c>
      <c r="AO14" s="32">
        <f>M14+P14+S14+V14+Y14+AB14+AE14+AH14+AK14+AN14</f>
        <v>1012.4270670379144</v>
      </c>
    </row>
    <row r="15" spans="1:41">
      <c r="A15" s="10">
        <f t="shared" si="10"/>
        <v>14</v>
      </c>
      <c r="B15" s="15" t="s">
        <v>684</v>
      </c>
      <c r="C15" s="15">
        <v>307</v>
      </c>
      <c r="D15" s="15" t="s">
        <v>203</v>
      </c>
      <c r="E15" s="15" t="s">
        <v>208</v>
      </c>
      <c r="F15" s="21">
        <v>10613</v>
      </c>
      <c r="G15" s="25" t="s">
        <v>11</v>
      </c>
      <c r="H15" s="22">
        <v>2.4211676179604198</v>
      </c>
      <c r="I15" s="78" t="s">
        <v>204</v>
      </c>
      <c r="J15" s="21">
        <v>31</v>
      </c>
      <c r="K15" s="24">
        <v>14.257996</v>
      </c>
      <c r="L15" s="34" t="s">
        <v>189</v>
      </c>
      <c r="M15" s="34">
        <f t="shared" si="11"/>
        <v>104.22511695906434</v>
      </c>
      <c r="N15" s="38">
        <v>4.1642186499999996</v>
      </c>
      <c r="O15" s="34" t="s">
        <v>189</v>
      </c>
      <c r="P15" s="34">
        <f t="shared" si="12"/>
        <v>105.15703661616161</v>
      </c>
      <c r="Q15" s="39">
        <v>29.206198753300001</v>
      </c>
      <c r="R15" s="34" t="s">
        <v>189</v>
      </c>
      <c r="S15" s="34">
        <f t="shared" si="13"/>
        <v>100.95471397614932</v>
      </c>
      <c r="T15" s="40">
        <v>933</v>
      </c>
      <c r="U15" s="33" t="s">
        <v>188</v>
      </c>
      <c r="V15" s="34">
        <f t="shared" si="14"/>
        <v>92.284866468842736</v>
      </c>
      <c r="W15" s="39">
        <v>152.81882100799999</v>
      </c>
      <c r="X15" s="34" t="s">
        <v>189</v>
      </c>
      <c r="Y15" s="34">
        <f t="shared" si="15"/>
        <v>112.61519602652912</v>
      </c>
      <c r="Z15" s="41">
        <v>896</v>
      </c>
      <c r="AA15" s="33" t="s">
        <v>188</v>
      </c>
      <c r="AB15" s="34">
        <f t="shared" si="16"/>
        <v>93.333333333333329</v>
      </c>
      <c r="AC15" s="38">
        <v>2.7418401129943502</v>
      </c>
      <c r="AD15" s="33" t="s">
        <v>188</v>
      </c>
      <c r="AE15" s="34">
        <f t="shared" si="17"/>
        <v>85.150314068147509</v>
      </c>
      <c r="AF15" s="38">
        <v>1.69350282485876</v>
      </c>
      <c r="AG15" s="33" t="s">
        <v>188</v>
      </c>
      <c r="AH15" s="34">
        <f t="shared" si="18"/>
        <v>96.221751412429541</v>
      </c>
      <c r="AI15" s="38">
        <v>1.6190348623853199</v>
      </c>
      <c r="AJ15" s="33" t="s">
        <v>188</v>
      </c>
      <c r="AK15" s="34">
        <f t="shared" si="19"/>
        <v>88.471850403569391</v>
      </c>
      <c r="AL15" s="38">
        <v>41.5730337078652</v>
      </c>
      <c r="AM15" s="34" t="s">
        <v>189</v>
      </c>
      <c r="AN15" s="48">
        <f t="shared" si="20"/>
        <v>129.57854577985094</v>
      </c>
      <c r="AO15" s="32">
        <f>M15+P15+S15+V15+Y15+AB15+AE15+AH15+AK15+AN15</f>
        <v>1007.9927250440778</v>
      </c>
    </row>
    <row r="16" spans="1:41">
      <c r="A16" s="10">
        <f t="shared" si="10"/>
        <v>15</v>
      </c>
      <c r="B16" s="15" t="s">
        <v>684</v>
      </c>
      <c r="C16" s="15">
        <v>307</v>
      </c>
      <c r="D16" s="15" t="s">
        <v>203</v>
      </c>
      <c r="E16" s="15" t="s">
        <v>209</v>
      </c>
      <c r="F16" s="21">
        <v>5880</v>
      </c>
      <c r="G16" s="25" t="s">
        <v>18</v>
      </c>
      <c r="H16" s="22">
        <v>7.4321265220700097</v>
      </c>
      <c r="I16" s="78" t="s">
        <v>204</v>
      </c>
      <c r="J16" s="21">
        <v>31</v>
      </c>
      <c r="K16" s="24">
        <v>13.039567999999999</v>
      </c>
      <c r="L16" s="33" t="s">
        <v>188</v>
      </c>
      <c r="M16" s="34">
        <f t="shared" si="11"/>
        <v>95.318479532163735</v>
      </c>
      <c r="N16" s="38">
        <v>3.6120750899999998</v>
      </c>
      <c r="O16" s="33" t="s">
        <v>188</v>
      </c>
      <c r="P16" s="34">
        <f t="shared" si="12"/>
        <v>91.214017424242428</v>
      </c>
      <c r="Q16" s="39">
        <v>27.7008800445</v>
      </c>
      <c r="R16" s="33" t="s">
        <v>188</v>
      </c>
      <c r="S16" s="34">
        <f t="shared" si="13"/>
        <v>95.751400084687177</v>
      </c>
      <c r="T16" s="40">
        <v>880</v>
      </c>
      <c r="U16" s="33" t="s">
        <v>188</v>
      </c>
      <c r="V16" s="34">
        <f t="shared" si="14"/>
        <v>87.042532146389718</v>
      </c>
      <c r="W16" s="39">
        <v>148.176909091</v>
      </c>
      <c r="X16" s="34" t="s">
        <v>189</v>
      </c>
      <c r="Y16" s="34">
        <f t="shared" si="15"/>
        <v>109.19447980176862</v>
      </c>
      <c r="Z16" s="41">
        <v>915</v>
      </c>
      <c r="AA16" s="33" t="s">
        <v>188</v>
      </c>
      <c r="AB16" s="34">
        <f t="shared" si="16"/>
        <v>95.3125</v>
      </c>
      <c r="AC16" s="38">
        <v>3.0688451063829798</v>
      </c>
      <c r="AD16" s="33" t="s">
        <v>188</v>
      </c>
      <c r="AE16" s="34">
        <f t="shared" si="17"/>
        <v>95.30574864543415</v>
      </c>
      <c r="AF16" s="38">
        <v>1.77021276595745</v>
      </c>
      <c r="AG16" s="34" t="s">
        <v>189</v>
      </c>
      <c r="AH16" s="34">
        <f t="shared" si="18"/>
        <v>100.58027079303693</v>
      </c>
      <c r="AI16" s="38">
        <v>1.7336024038461499</v>
      </c>
      <c r="AJ16" s="33" t="s">
        <v>188</v>
      </c>
      <c r="AK16" s="34">
        <f t="shared" si="19"/>
        <v>94.732371794871568</v>
      </c>
      <c r="AL16" s="38">
        <v>47.741935483871003</v>
      </c>
      <c r="AM16" s="33" t="s">
        <v>188</v>
      </c>
      <c r="AN16" s="48">
        <f t="shared" si="20"/>
        <v>115.89723778249943</v>
      </c>
      <c r="AO16" s="32">
        <f>M16+P16+S16+V16+Y16+AB16+AE16+AH16+AK16+AN16</f>
        <v>980.3490380050938</v>
      </c>
    </row>
    <row r="17" spans="1:41">
      <c r="A17" s="10">
        <f t="shared" si="10"/>
        <v>16</v>
      </c>
      <c r="B17" s="15" t="s">
        <v>684</v>
      </c>
      <c r="C17" s="15">
        <v>307</v>
      </c>
      <c r="D17" s="15" t="s">
        <v>203</v>
      </c>
      <c r="E17" s="15" t="s">
        <v>210</v>
      </c>
      <c r="F17" s="21">
        <v>990264</v>
      </c>
      <c r="G17" s="25" t="s">
        <v>207</v>
      </c>
      <c r="H17" s="22">
        <v>2</v>
      </c>
      <c r="I17" s="78" t="s">
        <v>204</v>
      </c>
      <c r="J17" s="21">
        <v>29</v>
      </c>
      <c r="K17" s="24">
        <v>12.890158</v>
      </c>
      <c r="L17" s="33" t="s">
        <v>188</v>
      </c>
      <c r="M17" s="34">
        <f t="shared" si="11"/>
        <v>94.226301169590641</v>
      </c>
      <c r="N17" s="38">
        <v>3.59594681</v>
      </c>
      <c r="O17" s="33" t="s">
        <v>188</v>
      </c>
      <c r="P17" s="34">
        <f t="shared" si="12"/>
        <v>90.806737626262617</v>
      </c>
      <c r="Q17" s="39">
        <v>27.8968404421</v>
      </c>
      <c r="R17" s="33" t="s">
        <v>188</v>
      </c>
      <c r="S17" s="34">
        <f t="shared" si="13"/>
        <v>96.42876060179745</v>
      </c>
      <c r="T17" s="40">
        <v>976</v>
      </c>
      <c r="U17" s="33" t="s">
        <v>188</v>
      </c>
      <c r="V17" s="34">
        <f t="shared" si="14"/>
        <v>96.538081107814051</v>
      </c>
      <c r="W17" s="39">
        <v>132.071290984</v>
      </c>
      <c r="X17" s="33" t="s">
        <v>188</v>
      </c>
      <c r="Y17" s="34">
        <f t="shared" si="15"/>
        <v>97.325932928518796</v>
      </c>
      <c r="Z17" s="41">
        <v>906</v>
      </c>
      <c r="AA17" s="33" t="s">
        <v>188</v>
      </c>
      <c r="AB17" s="34">
        <f t="shared" si="16"/>
        <v>94.375</v>
      </c>
      <c r="AC17" s="38">
        <v>5.2432057901085596</v>
      </c>
      <c r="AD17" s="34" t="s">
        <v>189</v>
      </c>
      <c r="AE17" s="34">
        <f t="shared" si="17"/>
        <v>162.83247795368197</v>
      </c>
      <c r="AF17" s="38">
        <v>1.7117008443908299</v>
      </c>
      <c r="AG17" s="33" t="s">
        <v>188</v>
      </c>
      <c r="AH17" s="34">
        <f t="shared" si="18"/>
        <v>97.255729794933515</v>
      </c>
      <c r="AI17" s="38">
        <v>3.0631554615926699</v>
      </c>
      <c r="AJ17" s="34" t="s">
        <v>189</v>
      </c>
      <c r="AK17" s="34">
        <f t="shared" si="19"/>
        <v>167.38554434932621</v>
      </c>
      <c r="AL17" s="38">
        <v>43.2</v>
      </c>
      <c r="AM17" s="34" t="s">
        <v>189</v>
      </c>
      <c r="AN17" s="48">
        <f t="shared" si="20"/>
        <v>125.9702816589044</v>
      </c>
      <c r="AO17" s="32">
        <f>M17+P17+S17+V17+Y17+AB17+AE17+AH17+AK17+AN17</f>
        <v>1123.1448471908295</v>
      </c>
    </row>
    <row r="18" spans="1:41">
      <c r="A18" s="10">
        <f t="shared" si="10"/>
        <v>17</v>
      </c>
      <c r="B18" s="15" t="s">
        <v>684</v>
      </c>
      <c r="C18" s="15">
        <v>307</v>
      </c>
      <c r="D18" s="15" t="s">
        <v>203</v>
      </c>
      <c r="E18" s="15" t="s">
        <v>211</v>
      </c>
      <c r="F18" s="21">
        <v>10989</v>
      </c>
      <c r="G18" s="25" t="s">
        <v>19</v>
      </c>
      <c r="H18" s="22">
        <v>1.4293867960426101</v>
      </c>
      <c r="I18" s="78" t="s">
        <v>204</v>
      </c>
      <c r="J18" s="21">
        <v>27</v>
      </c>
      <c r="K18" s="24">
        <v>12.720713</v>
      </c>
      <c r="L18" s="33" t="s">
        <v>188</v>
      </c>
      <c r="M18" s="34">
        <f t="shared" si="11"/>
        <v>92.987668128654974</v>
      </c>
      <c r="N18" s="38">
        <v>3.8972452299999998</v>
      </c>
      <c r="O18" s="33" t="s">
        <v>188</v>
      </c>
      <c r="P18" s="34">
        <f t="shared" si="12"/>
        <v>98.415283585858589</v>
      </c>
      <c r="Q18" s="39">
        <v>30.637003051600001</v>
      </c>
      <c r="R18" s="34" t="s">
        <v>189</v>
      </c>
      <c r="S18" s="34">
        <f t="shared" si="13"/>
        <v>105.90045990874526</v>
      </c>
      <c r="T18" s="40">
        <v>925</v>
      </c>
      <c r="U18" s="33" t="s">
        <v>188</v>
      </c>
      <c r="V18" s="34">
        <f t="shared" si="14"/>
        <v>91.49357072205737</v>
      </c>
      <c r="W18" s="39">
        <v>137.52122162200001</v>
      </c>
      <c r="X18" s="34" t="s">
        <v>189</v>
      </c>
      <c r="Y18" s="34">
        <f t="shared" si="15"/>
        <v>101.34209404716287</v>
      </c>
      <c r="Z18" s="41">
        <v>883</v>
      </c>
      <c r="AA18" s="33" t="s">
        <v>188</v>
      </c>
      <c r="AB18" s="34">
        <f t="shared" si="16"/>
        <v>91.979166666666671</v>
      </c>
      <c r="AC18" s="38">
        <v>2.9782670666666702</v>
      </c>
      <c r="AD18" s="33" t="s">
        <v>188</v>
      </c>
      <c r="AE18" s="34">
        <f t="shared" si="17"/>
        <v>92.492766045548763</v>
      </c>
      <c r="AF18" s="38">
        <v>1.64533333333333</v>
      </c>
      <c r="AG18" s="33" t="s">
        <v>188</v>
      </c>
      <c r="AH18" s="34">
        <f t="shared" si="18"/>
        <v>93.4848484848483</v>
      </c>
      <c r="AI18" s="38">
        <v>1.81012990275527</v>
      </c>
      <c r="AJ18" s="33" t="s">
        <v>188</v>
      </c>
      <c r="AK18" s="34">
        <f t="shared" si="19"/>
        <v>98.914202336353554</v>
      </c>
      <c r="AL18" s="38">
        <v>47.368421052631597</v>
      </c>
      <c r="AM18" s="33" t="s">
        <v>188</v>
      </c>
      <c r="AN18" s="48">
        <f t="shared" si="20"/>
        <v>116.72561310128278</v>
      </c>
      <c r="AO18" s="32">
        <f>M18+P18+S18+V18+Y18+AB18+AE18+AH18+AK18+AN18</f>
        <v>983.73567302717902</v>
      </c>
    </row>
    <row r="19" spans="1:41">
      <c r="A19" s="10">
        <f t="shared" si="10"/>
        <v>18</v>
      </c>
      <c r="B19" s="15" t="s">
        <v>684</v>
      </c>
      <c r="C19" s="15">
        <v>307</v>
      </c>
      <c r="D19" s="15" t="s">
        <v>203</v>
      </c>
      <c r="E19" s="15" t="s">
        <v>212</v>
      </c>
      <c r="F19" s="21">
        <v>993501</v>
      </c>
      <c r="G19" s="25" t="s">
        <v>207</v>
      </c>
      <c r="H19" s="22">
        <v>2</v>
      </c>
      <c r="I19" s="78" t="s">
        <v>204</v>
      </c>
      <c r="J19" s="21">
        <v>28</v>
      </c>
      <c r="K19" s="24">
        <v>12.384919999999999</v>
      </c>
      <c r="L19" s="33" t="s">
        <v>188</v>
      </c>
      <c r="M19" s="34">
        <f t="shared" si="11"/>
        <v>90.533040935672517</v>
      </c>
      <c r="N19" s="38">
        <v>3.13049248</v>
      </c>
      <c r="O19" s="33" t="s">
        <v>188</v>
      </c>
      <c r="P19" s="34">
        <f t="shared" si="12"/>
        <v>79.05284040404041</v>
      </c>
      <c r="Q19" s="39">
        <v>25.2766467607</v>
      </c>
      <c r="R19" s="33" t="s">
        <v>188</v>
      </c>
      <c r="S19" s="34">
        <f t="shared" si="13"/>
        <v>87.371748222260621</v>
      </c>
      <c r="T19" s="40">
        <v>984</v>
      </c>
      <c r="U19" s="33" t="s">
        <v>188</v>
      </c>
      <c r="V19" s="34">
        <f t="shared" si="14"/>
        <v>97.329376854599403</v>
      </c>
      <c r="W19" s="39">
        <v>125.86300813</v>
      </c>
      <c r="X19" s="33" t="s">
        <v>188</v>
      </c>
      <c r="Y19" s="34">
        <f t="shared" si="15"/>
        <v>92.750927140751656</v>
      </c>
      <c r="Z19" s="41">
        <v>945</v>
      </c>
      <c r="AA19" s="33" t="s">
        <v>188</v>
      </c>
      <c r="AB19" s="34">
        <f t="shared" si="16"/>
        <v>98.4375</v>
      </c>
      <c r="AC19" s="38">
        <v>3.3582148279952602</v>
      </c>
      <c r="AD19" s="34" t="s">
        <v>189</v>
      </c>
      <c r="AE19" s="34">
        <f t="shared" si="17"/>
        <v>104.29238596258573</v>
      </c>
      <c r="AF19" s="38">
        <v>1.81731909845789</v>
      </c>
      <c r="AG19" s="34" t="s">
        <v>189</v>
      </c>
      <c r="AH19" s="34">
        <f t="shared" si="18"/>
        <v>103.25676695783466</v>
      </c>
      <c r="AI19" s="38">
        <v>1.8478949738903401</v>
      </c>
      <c r="AJ19" s="34" t="s">
        <v>189</v>
      </c>
      <c r="AK19" s="34">
        <f t="shared" si="19"/>
        <v>100.97786742570165</v>
      </c>
      <c r="AL19" s="38">
        <v>48.559670781892997</v>
      </c>
      <c r="AM19" s="33" t="s">
        <v>188</v>
      </c>
      <c r="AN19" s="48">
        <f t="shared" si="20"/>
        <v>114.08367535619206</v>
      </c>
      <c r="AO19" s="32">
        <f>M19+P19+S19+V19+Y19+AB19+AE19+AH19+AK19+AN19</f>
        <v>968.08612925963871</v>
      </c>
    </row>
    <row r="20" spans="1:41">
      <c r="A20" s="10">
        <f t="shared" si="10"/>
        <v>19</v>
      </c>
      <c r="B20" s="15" t="s">
        <v>684</v>
      </c>
      <c r="C20" s="15">
        <v>307</v>
      </c>
      <c r="D20" s="15" t="s">
        <v>203</v>
      </c>
      <c r="E20" s="15" t="s">
        <v>213</v>
      </c>
      <c r="F20" s="21">
        <v>9563</v>
      </c>
      <c r="G20" s="25" t="s">
        <v>16</v>
      </c>
      <c r="H20" s="22">
        <v>3.9992498097412401</v>
      </c>
      <c r="I20" s="78" t="s">
        <v>204</v>
      </c>
      <c r="J20" s="21">
        <v>29</v>
      </c>
      <c r="K20" s="24">
        <v>12.358171</v>
      </c>
      <c r="L20" s="33" t="s">
        <v>188</v>
      </c>
      <c r="M20" s="34">
        <f t="shared" si="11"/>
        <v>90.337507309941529</v>
      </c>
      <c r="N20" s="38">
        <v>3.73950841</v>
      </c>
      <c r="O20" s="33" t="s">
        <v>188</v>
      </c>
      <c r="P20" s="34">
        <f t="shared" si="12"/>
        <v>94.432030555555556</v>
      </c>
      <c r="Q20" s="39">
        <v>30.2594001167</v>
      </c>
      <c r="R20" s="34" t="s">
        <v>189</v>
      </c>
      <c r="S20" s="34">
        <f t="shared" si="13"/>
        <v>104.59523026857933</v>
      </c>
      <c r="T20" s="40">
        <v>1003</v>
      </c>
      <c r="U20" s="33" t="s">
        <v>188</v>
      </c>
      <c r="V20" s="34">
        <f t="shared" si="14"/>
        <v>99.208704253214648</v>
      </c>
      <c r="W20" s="39">
        <v>123.21207377899999</v>
      </c>
      <c r="X20" s="33" t="s">
        <v>188</v>
      </c>
      <c r="Y20" s="34">
        <f t="shared" si="15"/>
        <v>90.79740145836405</v>
      </c>
      <c r="Z20" s="41">
        <v>972</v>
      </c>
      <c r="AA20" s="34" t="s">
        <v>189</v>
      </c>
      <c r="AB20" s="34">
        <f t="shared" si="16"/>
        <v>101.25</v>
      </c>
      <c r="AC20" s="38">
        <v>2.9935125480153602</v>
      </c>
      <c r="AD20" s="33" t="s">
        <v>188</v>
      </c>
      <c r="AE20" s="34">
        <f t="shared" si="17"/>
        <v>92.966228199234777</v>
      </c>
      <c r="AF20" s="38">
        <v>1.7848911651728601</v>
      </c>
      <c r="AG20" s="34" t="s">
        <v>189</v>
      </c>
      <c r="AH20" s="34">
        <f t="shared" si="18"/>
        <v>101.41427074845795</v>
      </c>
      <c r="AI20" s="38">
        <v>1.6771401004304201</v>
      </c>
      <c r="AJ20" s="33" t="s">
        <v>188</v>
      </c>
      <c r="AK20" s="34">
        <f t="shared" si="19"/>
        <v>91.647000023520221</v>
      </c>
      <c r="AL20" s="38">
        <v>41.6666666666667</v>
      </c>
      <c r="AM20" s="34" t="s">
        <v>189</v>
      </c>
      <c r="AN20" s="48">
        <f t="shared" si="20"/>
        <v>129.37088785392172</v>
      </c>
      <c r="AO20" s="32">
        <f>M20+P20+S20+V20+Y20+AB20+AE20+AH20+AK20+AN20</f>
        <v>996.01926067078989</v>
      </c>
    </row>
    <row r="21" spans="1:41">
      <c r="A21" s="10">
        <f t="shared" si="10"/>
        <v>20</v>
      </c>
      <c r="B21" s="15" t="s">
        <v>684</v>
      </c>
      <c r="C21" s="15">
        <v>307</v>
      </c>
      <c r="D21" s="15" t="s">
        <v>203</v>
      </c>
      <c r="E21" s="15" t="s">
        <v>214</v>
      </c>
      <c r="F21" s="21">
        <v>10886</v>
      </c>
      <c r="G21" s="25">
        <v>42741</v>
      </c>
      <c r="H21" s="22">
        <v>1.68966076864535</v>
      </c>
      <c r="I21" s="78" t="s">
        <v>204</v>
      </c>
      <c r="J21" s="21">
        <v>31</v>
      </c>
      <c r="K21" s="24">
        <v>11.842369</v>
      </c>
      <c r="L21" s="33" t="s">
        <v>188</v>
      </c>
      <c r="M21" s="34">
        <f t="shared" si="11"/>
        <v>86.567024853801172</v>
      </c>
      <c r="N21" s="38">
        <v>3.62777635</v>
      </c>
      <c r="O21" s="33" t="s">
        <v>188</v>
      </c>
      <c r="P21" s="34">
        <f t="shared" si="12"/>
        <v>91.610513888888889</v>
      </c>
      <c r="Q21" s="39">
        <v>30.633873594000001</v>
      </c>
      <c r="R21" s="34" t="s">
        <v>189</v>
      </c>
      <c r="S21" s="34">
        <f t="shared" si="13"/>
        <v>105.88964256481161</v>
      </c>
      <c r="T21" s="40">
        <v>896</v>
      </c>
      <c r="U21" s="33" t="s">
        <v>188</v>
      </c>
      <c r="V21" s="34">
        <f t="shared" si="14"/>
        <v>88.625123639960435</v>
      </c>
      <c r="W21" s="39">
        <v>132.16929687499999</v>
      </c>
      <c r="X21" s="33" t="s">
        <v>188</v>
      </c>
      <c r="Y21" s="34">
        <f t="shared" si="15"/>
        <v>97.39815539793662</v>
      </c>
      <c r="Z21" s="41">
        <v>875</v>
      </c>
      <c r="AA21" s="33" t="s">
        <v>188</v>
      </c>
      <c r="AB21" s="34">
        <f t="shared" si="16"/>
        <v>91.145833333333343</v>
      </c>
      <c r="AC21" s="38">
        <v>3.0182916426512998</v>
      </c>
      <c r="AD21" s="33" t="s">
        <v>188</v>
      </c>
      <c r="AE21" s="34">
        <f t="shared" si="17"/>
        <v>93.735765299729806</v>
      </c>
      <c r="AF21" s="38">
        <v>1.81412103746398</v>
      </c>
      <c r="AG21" s="34" t="s">
        <v>189</v>
      </c>
      <c r="AH21" s="34">
        <f t="shared" si="18"/>
        <v>103.07505894681705</v>
      </c>
      <c r="AI21" s="38">
        <v>1.6637763304209701</v>
      </c>
      <c r="AJ21" s="33" t="s">
        <v>188</v>
      </c>
      <c r="AK21" s="34">
        <f t="shared" si="19"/>
        <v>90.916739367266118</v>
      </c>
      <c r="AL21" s="38">
        <v>46.857142857142897</v>
      </c>
      <c r="AM21" s="33" t="s">
        <v>188</v>
      </c>
      <c r="AN21" s="48">
        <f t="shared" si="20"/>
        <v>117.85951905712375</v>
      </c>
      <c r="AO21" s="32">
        <f>M21+P21+S21+V21+Y21+AB21+AE21+AH21+AK21+AN21</f>
        <v>966.82337634966882</v>
      </c>
    </row>
    <row r="22" spans="1:41" s="17" customFormat="1">
      <c r="A22" s="10">
        <f t="shared" si="10"/>
        <v>21</v>
      </c>
      <c r="B22" s="52" t="s">
        <v>684</v>
      </c>
      <c r="C22" s="13">
        <v>307</v>
      </c>
      <c r="D22" s="13" t="s">
        <v>203</v>
      </c>
      <c r="E22" s="13" t="s">
        <v>215</v>
      </c>
      <c r="F22" s="12">
        <v>10890</v>
      </c>
      <c r="G22" s="23">
        <v>42917</v>
      </c>
      <c r="H22" s="14">
        <v>1.2074689878234299</v>
      </c>
      <c r="I22" s="87" t="s">
        <v>204</v>
      </c>
      <c r="J22" s="12">
        <v>24</v>
      </c>
      <c r="K22" s="16">
        <v>1.181357</v>
      </c>
      <c r="L22" s="42"/>
      <c r="M22" s="42"/>
      <c r="N22" s="42">
        <v>0.280887</v>
      </c>
      <c r="O22" s="42"/>
      <c r="P22" s="42"/>
      <c r="Q22" s="43">
        <v>23.776639914899999</v>
      </c>
      <c r="R22" s="43"/>
      <c r="S22" s="43"/>
      <c r="T22" s="44">
        <v>116</v>
      </c>
      <c r="U22" s="44"/>
      <c r="V22" s="44"/>
      <c r="W22" s="43">
        <v>101.84112069</v>
      </c>
      <c r="X22" s="43"/>
      <c r="Y22" s="43"/>
      <c r="Z22" s="45">
        <v>169</v>
      </c>
      <c r="AA22" s="45"/>
      <c r="AB22" s="45"/>
      <c r="AC22" s="42">
        <v>2.07155172413793</v>
      </c>
      <c r="AD22" s="42"/>
      <c r="AE22" s="42"/>
      <c r="AF22" s="42">
        <v>1.5057471264367801</v>
      </c>
      <c r="AG22" s="42"/>
      <c r="AH22" s="42"/>
      <c r="AI22" s="42">
        <v>1.37576335877863</v>
      </c>
      <c r="AJ22" s="42"/>
      <c r="AK22" s="42"/>
      <c r="AL22" s="42">
        <v>81.481481481481495</v>
      </c>
      <c r="AM22" s="46"/>
      <c r="AN22" s="49"/>
      <c r="AO22" s="32">
        <f>M22+P22+S22+V22+Y22+AB22+AE22+AH22+AK22+AN22</f>
        <v>0</v>
      </c>
    </row>
    <row r="23" spans="1:41" s="17" customFormat="1">
      <c r="A23" s="10">
        <f t="shared" si="10"/>
        <v>22</v>
      </c>
      <c r="B23" s="52" t="s">
        <v>684</v>
      </c>
      <c r="C23" s="13">
        <v>307</v>
      </c>
      <c r="D23" s="13" t="s">
        <v>203</v>
      </c>
      <c r="E23" s="13" t="s">
        <v>216</v>
      </c>
      <c r="F23" s="12">
        <v>990280</v>
      </c>
      <c r="G23" s="23" t="s">
        <v>207</v>
      </c>
      <c r="H23" s="14">
        <v>2</v>
      </c>
      <c r="I23" s="87" t="s">
        <v>204</v>
      </c>
      <c r="J23" s="12">
        <v>27</v>
      </c>
      <c r="K23" s="16">
        <v>0.91095899999999996</v>
      </c>
      <c r="L23" s="42"/>
      <c r="M23" s="42"/>
      <c r="N23" s="42">
        <v>0.23537714000000001</v>
      </c>
      <c r="O23" s="42"/>
      <c r="P23" s="42"/>
      <c r="Q23" s="43">
        <v>25.838390092200001</v>
      </c>
      <c r="R23" s="43"/>
      <c r="S23" s="43"/>
      <c r="T23" s="44">
        <v>102</v>
      </c>
      <c r="U23" s="44"/>
      <c r="V23" s="44"/>
      <c r="W23" s="43">
        <v>89.309705882399996</v>
      </c>
      <c r="X23" s="43"/>
      <c r="Y23" s="43"/>
      <c r="Z23" s="45">
        <v>181</v>
      </c>
      <c r="AA23" s="45"/>
      <c r="AB23" s="45"/>
      <c r="AC23" s="42">
        <v>3.1511627906976698</v>
      </c>
      <c r="AD23" s="42"/>
      <c r="AE23" s="42"/>
      <c r="AF23" s="42">
        <v>2.0697674418604701</v>
      </c>
      <c r="AG23" s="42"/>
      <c r="AH23" s="42"/>
      <c r="AI23" s="42">
        <v>1.52247191011236</v>
      </c>
      <c r="AJ23" s="42"/>
      <c r="AK23" s="42"/>
      <c r="AL23" s="42">
        <v>37.5</v>
      </c>
      <c r="AM23" s="46"/>
      <c r="AN23" s="49"/>
      <c r="AO23" s="32">
        <f>M23+P23+S23+V23+Y23+AB23+AE23+AH23+AK23+AN23</f>
        <v>0</v>
      </c>
    </row>
    <row r="24" spans="1:41" s="17" customFormat="1">
      <c r="A24" s="10">
        <f t="shared" si="10"/>
        <v>23</v>
      </c>
      <c r="B24" s="52" t="s">
        <v>684</v>
      </c>
      <c r="C24" s="13">
        <v>307</v>
      </c>
      <c r="D24" s="13" t="s">
        <v>203</v>
      </c>
      <c r="E24" s="13" t="s">
        <v>217</v>
      </c>
      <c r="F24" s="12">
        <v>7551</v>
      </c>
      <c r="G24" s="23" t="s">
        <v>12</v>
      </c>
      <c r="H24" s="14">
        <v>6.2129484398782298</v>
      </c>
      <c r="I24" s="87" t="s">
        <v>204</v>
      </c>
      <c r="J24" s="12">
        <v>20</v>
      </c>
      <c r="K24" s="16">
        <v>0.50082599999999999</v>
      </c>
      <c r="L24" s="42"/>
      <c r="M24" s="42"/>
      <c r="N24" s="42">
        <v>9.4701439999999998E-2</v>
      </c>
      <c r="O24" s="42"/>
      <c r="P24" s="42"/>
      <c r="Q24" s="43">
        <v>18.909050249</v>
      </c>
      <c r="R24" s="43"/>
      <c r="S24" s="43"/>
      <c r="T24" s="44">
        <v>68</v>
      </c>
      <c r="U24" s="44"/>
      <c r="V24" s="44"/>
      <c r="W24" s="43">
        <v>73.650882352899998</v>
      </c>
      <c r="X24" s="43"/>
      <c r="Y24" s="43"/>
      <c r="Z24" s="45">
        <v>109</v>
      </c>
      <c r="AA24" s="45"/>
      <c r="AB24" s="45"/>
      <c r="AC24" s="42">
        <v>4.8070175438596499</v>
      </c>
      <c r="AD24" s="42"/>
      <c r="AE24" s="42"/>
      <c r="AF24" s="42">
        <v>1.8245614035087701</v>
      </c>
      <c r="AG24" s="42"/>
      <c r="AH24" s="42"/>
      <c r="AI24" s="42">
        <v>2.6346153846153801</v>
      </c>
      <c r="AJ24" s="42"/>
      <c r="AK24" s="42"/>
      <c r="AL24" s="42">
        <v>54.545454545454497</v>
      </c>
      <c r="AM24" s="46"/>
      <c r="AN24" s="49"/>
      <c r="AO24" s="32">
        <f>M24+P24+S24+V24+Y24+AB24+AE24+AH24+AK24+AN24</f>
        <v>0</v>
      </c>
    </row>
    <row r="25" spans="1:41" s="17" customFormat="1">
      <c r="A25" s="10">
        <f t="shared" si="10"/>
        <v>24</v>
      </c>
      <c r="B25" s="52" t="s">
        <v>684</v>
      </c>
      <c r="C25" s="13">
        <v>307</v>
      </c>
      <c r="D25" s="13" t="s">
        <v>203</v>
      </c>
      <c r="E25" s="13" t="s">
        <v>218</v>
      </c>
      <c r="F25" s="12">
        <v>8527</v>
      </c>
      <c r="G25" s="23">
        <v>41821</v>
      </c>
      <c r="H25" s="14">
        <v>4.2102087138508297</v>
      </c>
      <c r="I25" s="87" t="s">
        <v>204</v>
      </c>
      <c r="J25" s="12">
        <v>28</v>
      </c>
      <c r="K25" s="16">
        <v>0.48300500000000002</v>
      </c>
      <c r="L25" s="42"/>
      <c r="M25" s="42"/>
      <c r="N25" s="42">
        <v>0.10467825</v>
      </c>
      <c r="O25" s="42"/>
      <c r="P25" s="42"/>
      <c r="Q25" s="43">
        <v>21.6722911771</v>
      </c>
      <c r="R25" s="43"/>
      <c r="S25" s="43"/>
      <c r="T25" s="44">
        <v>119</v>
      </c>
      <c r="U25" s="44"/>
      <c r="V25" s="44"/>
      <c r="W25" s="43">
        <v>40.588655462200002</v>
      </c>
      <c r="X25" s="43"/>
      <c r="Y25" s="43"/>
      <c r="Z25" s="45">
        <v>127</v>
      </c>
      <c r="AA25" s="45"/>
      <c r="AB25" s="45"/>
      <c r="AC25" s="42">
        <v>1.75307619047619</v>
      </c>
      <c r="AD25" s="42"/>
      <c r="AE25" s="42"/>
      <c r="AF25" s="42">
        <v>1.3571428571428601</v>
      </c>
      <c r="AG25" s="42"/>
      <c r="AH25" s="42"/>
      <c r="AI25" s="42">
        <v>1.2917403508771901</v>
      </c>
      <c r="AJ25" s="42"/>
      <c r="AK25" s="42"/>
      <c r="AL25" s="42">
        <v>31.1475409836066</v>
      </c>
      <c r="AM25" s="46"/>
      <c r="AN25" s="49"/>
      <c r="AO25" s="32">
        <f>M25+P25+S25+V25+Y25+AB25+AE25+AH25+AK25+AN25</f>
        <v>0</v>
      </c>
    </row>
    <row r="26" spans="1:41" s="17" customFormat="1">
      <c r="A26" s="10">
        <f t="shared" si="10"/>
        <v>25</v>
      </c>
      <c r="B26" s="52" t="s">
        <v>684</v>
      </c>
      <c r="C26" s="13">
        <v>307</v>
      </c>
      <c r="D26" s="13" t="s">
        <v>203</v>
      </c>
      <c r="E26" s="13" t="s">
        <v>219</v>
      </c>
      <c r="F26" s="12">
        <v>4291</v>
      </c>
      <c r="G26" s="23">
        <v>40196</v>
      </c>
      <c r="H26" s="14">
        <v>8.6622635083713799</v>
      </c>
      <c r="I26" s="87" t="s">
        <v>204</v>
      </c>
      <c r="J26" s="12">
        <v>17</v>
      </c>
      <c r="K26" s="16">
        <v>0.39724500000000001</v>
      </c>
      <c r="L26" s="42"/>
      <c r="M26" s="42"/>
      <c r="N26" s="42">
        <v>0.1436742</v>
      </c>
      <c r="O26" s="42"/>
      <c r="P26" s="42"/>
      <c r="Q26" s="43">
        <v>36.1676547219</v>
      </c>
      <c r="R26" s="43"/>
      <c r="S26" s="43"/>
      <c r="T26" s="44">
        <v>32</v>
      </c>
      <c r="U26" s="44"/>
      <c r="V26" s="44"/>
      <c r="W26" s="43">
        <v>124.13906249999999</v>
      </c>
      <c r="X26" s="43"/>
      <c r="Y26" s="43"/>
      <c r="Z26" s="45">
        <v>50</v>
      </c>
      <c r="AA26" s="45"/>
      <c r="AB26" s="45"/>
      <c r="AC26" s="42">
        <v>2.75</v>
      </c>
      <c r="AD26" s="42"/>
      <c r="AE26" s="42"/>
      <c r="AF26" s="42">
        <v>1.6666666666666701</v>
      </c>
      <c r="AG26" s="42"/>
      <c r="AH26" s="42"/>
      <c r="AI26" s="42">
        <v>1.65</v>
      </c>
      <c r="AJ26" s="42"/>
      <c r="AK26" s="42"/>
      <c r="AL26" s="42">
        <v>33.3333333333333</v>
      </c>
      <c r="AM26" s="46"/>
      <c r="AN26" s="49"/>
      <c r="AO26" s="32">
        <f>M26+P26+S26+V26+Y26+AB26+AE26+AH26+AK26+AN26</f>
        <v>0</v>
      </c>
    </row>
    <row r="27" spans="1:41" s="17" customFormat="1">
      <c r="A27" s="10">
        <f t="shared" si="10"/>
        <v>26</v>
      </c>
      <c r="B27" s="52" t="s">
        <v>684</v>
      </c>
      <c r="C27" s="13">
        <v>307</v>
      </c>
      <c r="D27" s="13" t="s">
        <v>203</v>
      </c>
      <c r="E27" s="13" t="s">
        <v>220</v>
      </c>
      <c r="F27" s="12">
        <v>8022</v>
      </c>
      <c r="G27" s="23" t="s">
        <v>14</v>
      </c>
      <c r="H27" s="14">
        <v>5.5636333713850803</v>
      </c>
      <c r="I27" s="87" t="s">
        <v>204</v>
      </c>
      <c r="J27" s="12">
        <v>15</v>
      </c>
      <c r="K27" s="16">
        <v>0.34319</v>
      </c>
      <c r="L27" s="42"/>
      <c r="M27" s="42"/>
      <c r="N27" s="42">
        <v>8.9043999999999998E-2</v>
      </c>
      <c r="O27" s="42"/>
      <c r="P27" s="42"/>
      <c r="Q27" s="43">
        <v>25.945977446899999</v>
      </c>
      <c r="R27" s="43"/>
      <c r="S27" s="43"/>
      <c r="T27" s="44">
        <v>18</v>
      </c>
      <c r="U27" s="44"/>
      <c r="V27" s="44"/>
      <c r="W27" s="43">
        <v>190.661111111</v>
      </c>
      <c r="X27" s="43"/>
      <c r="Y27" s="43"/>
      <c r="Z27" s="45">
        <v>24</v>
      </c>
      <c r="AA27" s="45"/>
      <c r="AB27" s="45"/>
      <c r="AC27" s="42">
        <v>1.9</v>
      </c>
      <c r="AD27" s="42"/>
      <c r="AE27" s="42"/>
      <c r="AF27" s="42">
        <v>1.3</v>
      </c>
      <c r="AG27" s="42"/>
      <c r="AH27" s="42"/>
      <c r="AI27" s="42">
        <v>1.4615384615384599</v>
      </c>
      <c r="AJ27" s="42"/>
      <c r="AK27" s="42"/>
      <c r="AL27" s="42">
        <v>66.6666666666667</v>
      </c>
      <c r="AM27" s="46"/>
      <c r="AN27" s="49"/>
      <c r="AO27" s="32">
        <f>M27+P27+S27+V27+Y27+AB27+AE27+AH27+AK27+AN27</f>
        <v>0</v>
      </c>
    </row>
    <row r="28" spans="1:41" s="17" customFormat="1">
      <c r="A28" s="10">
        <f t="shared" si="10"/>
        <v>27</v>
      </c>
      <c r="B28" s="52" t="s">
        <v>684</v>
      </c>
      <c r="C28" s="13">
        <v>307</v>
      </c>
      <c r="D28" s="13" t="s">
        <v>203</v>
      </c>
      <c r="E28" s="13" t="s">
        <v>221</v>
      </c>
      <c r="F28" s="12">
        <v>7588</v>
      </c>
      <c r="G28" s="23" t="s">
        <v>13</v>
      </c>
      <c r="H28" s="14">
        <v>6.18829090563165</v>
      </c>
      <c r="I28" s="87" t="s">
        <v>204</v>
      </c>
      <c r="J28" s="12">
        <v>23</v>
      </c>
      <c r="K28" s="16">
        <v>0.32956400000000002</v>
      </c>
      <c r="L28" s="42"/>
      <c r="M28" s="42"/>
      <c r="N28" s="42">
        <v>7.6850399999999999E-2</v>
      </c>
      <c r="O28" s="42"/>
      <c r="P28" s="42"/>
      <c r="Q28" s="43">
        <v>23.318809093199999</v>
      </c>
      <c r="R28" s="43"/>
      <c r="S28" s="43"/>
      <c r="T28" s="44">
        <v>92</v>
      </c>
      <c r="U28" s="44"/>
      <c r="V28" s="44"/>
      <c r="W28" s="43">
        <v>35.822173913</v>
      </c>
      <c r="X28" s="43"/>
      <c r="Y28" s="43"/>
      <c r="Z28" s="45">
        <v>119</v>
      </c>
      <c r="AA28" s="45"/>
      <c r="AB28" s="45"/>
      <c r="AC28" s="42">
        <v>2.1635294117647099</v>
      </c>
      <c r="AD28" s="42"/>
      <c r="AE28" s="42"/>
      <c r="AF28" s="42">
        <v>1.48529411764706</v>
      </c>
      <c r="AG28" s="42"/>
      <c r="AH28" s="42"/>
      <c r="AI28" s="42">
        <v>1.4566336633663399</v>
      </c>
      <c r="AJ28" s="42"/>
      <c r="AK28" s="42"/>
      <c r="AL28" s="42">
        <v>55</v>
      </c>
      <c r="AM28" s="46"/>
      <c r="AN28" s="49"/>
      <c r="AO28" s="32">
        <f>M28+P28+S28+V28+Y28+AB28+AE28+AH28+AK28+AN28</f>
        <v>0</v>
      </c>
    </row>
    <row r="29" spans="1:41" s="17" customFormat="1">
      <c r="A29" s="10">
        <f t="shared" si="10"/>
        <v>28</v>
      </c>
      <c r="B29" s="52" t="s">
        <v>684</v>
      </c>
      <c r="C29" s="13">
        <v>307</v>
      </c>
      <c r="D29" s="13" t="s">
        <v>203</v>
      </c>
      <c r="E29" s="13" t="s">
        <v>222</v>
      </c>
      <c r="F29" s="12">
        <v>4449</v>
      </c>
      <c r="G29" s="23">
        <v>40315</v>
      </c>
      <c r="H29" s="14">
        <v>8.3362361111111092</v>
      </c>
      <c r="I29" s="87" t="s">
        <v>204</v>
      </c>
      <c r="J29" s="12">
        <v>18</v>
      </c>
      <c r="K29" s="16">
        <v>0.25009199999999998</v>
      </c>
      <c r="L29" s="42"/>
      <c r="M29" s="42"/>
      <c r="N29" s="42">
        <v>0.11764579999999999</v>
      </c>
      <c r="O29" s="42"/>
      <c r="P29" s="42"/>
      <c r="Q29" s="43">
        <v>47.0410089087</v>
      </c>
      <c r="R29" s="43"/>
      <c r="S29" s="43"/>
      <c r="T29" s="44">
        <v>30</v>
      </c>
      <c r="U29" s="44"/>
      <c r="V29" s="44"/>
      <c r="W29" s="43">
        <v>83.364000000000004</v>
      </c>
      <c r="X29" s="43"/>
      <c r="Y29" s="43"/>
      <c r="Z29" s="45">
        <v>30</v>
      </c>
      <c r="AA29" s="45"/>
      <c r="AB29" s="45"/>
      <c r="AC29" s="42">
        <v>1.14375</v>
      </c>
      <c r="AD29" s="42"/>
      <c r="AE29" s="42"/>
      <c r="AF29" s="42">
        <v>1.125</v>
      </c>
      <c r="AG29" s="42"/>
      <c r="AH29" s="42"/>
      <c r="AI29" s="42">
        <v>1.0166666666666699</v>
      </c>
      <c r="AJ29" s="42"/>
      <c r="AK29" s="42"/>
      <c r="AL29" s="42">
        <v>0</v>
      </c>
      <c r="AM29" s="46"/>
      <c r="AN29" s="49"/>
      <c r="AO29" s="32">
        <f>M29+P29+S29+V29+Y29+AB29+AE29+AH29+AK29+AN29</f>
        <v>0</v>
      </c>
    </row>
    <row r="30" spans="1:41" s="17" customFormat="1">
      <c r="A30" s="10">
        <f t="shared" si="10"/>
        <v>29</v>
      </c>
      <c r="B30" s="52" t="s">
        <v>684</v>
      </c>
      <c r="C30" s="13">
        <v>307</v>
      </c>
      <c r="D30" s="13" t="s">
        <v>203</v>
      </c>
      <c r="E30" s="13" t="s">
        <v>223</v>
      </c>
      <c r="F30" s="12">
        <v>8592</v>
      </c>
      <c r="G30" s="23" t="s">
        <v>15</v>
      </c>
      <c r="H30" s="14">
        <v>5.08144159056316</v>
      </c>
      <c r="I30" s="87" t="s">
        <v>204</v>
      </c>
      <c r="J30" s="12">
        <v>15</v>
      </c>
      <c r="K30" s="16">
        <v>0.21241699999999999</v>
      </c>
      <c r="L30" s="42"/>
      <c r="M30" s="42"/>
      <c r="N30" s="42">
        <v>6.7829799999999996E-2</v>
      </c>
      <c r="O30" s="42"/>
      <c r="P30" s="42"/>
      <c r="Q30" s="43">
        <v>31.932378293599999</v>
      </c>
      <c r="R30" s="43"/>
      <c r="S30" s="43"/>
      <c r="T30" s="44">
        <v>19</v>
      </c>
      <c r="U30" s="44"/>
      <c r="V30" s="44"/>
      <c r="W30" s="43">
        <v>111.798421053</v>
      </c>
      <c r="X30" s="43"/>
      <c r="Y30" s="43"/>
      <c r="Z30" s="45">
        <v>23</v>
      </c>
      <c r="AA30" s="45"/>
      <c r="AB30" s="45"/>
      <c r="AC30" s="42">
        <v>1.75</v>
      </c>
      <c r="AD30" s="42"/>
      <c r="AE30" s="42"/>
      <c r="AF30" s="42">
        <v>1</v>
      </c>
      <c r="AG30" s="42"/>
      <c r="AH30" s="42"/>
      <c r="AI30" s="42">
        <v>1.75</v>
      </c>
      <c r="AJ30" s="42"/>
      <c r="AK30" s="42"/>
      <c r="AL30" s="42">
        <v>33.3333333333333</v>
      </c>
      <c r="AM30" s="46"/>
      <c r="AN30" s="49"/>
      <c r="AO30" s="32">
        <f>M30+P30+S30+V30+Y30+AB30+AE30+AH30+AK30+AN30</f>
        <v>0</v>
      </c>
    </row>
    <row r="31" spans="1:41" s="17" customFormat="1">
      <c r="A31" s="10">
        <f t="shared" si="10"/>
        <v>30</v>
      </c>
      <c r="B31" s="52" t="s">
        <v>684</v>
      </c>
      <c r="C31" s="13">
        <v>307</v>
      </c>
      <c r="D31" s="13" t="s">
        <v>203</v>
      </c>
      <c r="E31" s="13" t="s">
        <v>224</v>
      </c>
      <c r="F31" s="12">
        <v>11117</v>
      </c>
      <c r="G31" s="23">
        <v>43282</v>
      </c>
      <c r="H31" s="14">
        <v>0.20746898782343401</v>
      </c>
      <c r="I31" s="87" t="s">
        <v>204</v>
      </c>
      <c r="J31" s="12">
        <v>24</v>
      </c>
      <c r="K31" s="16">
        <v>0.18632799999999999</v>
      </c>
      <c r="L31" s="42"/>
      <c r="M31" s="42"/>
      <c r="N31" s="42">
        <v>5.2829660000000001E-2</v>
      </c>
      <c r="O31" s="42"/>
      <c r="P31" s="42"/>
      <c r="Q31" s="43">
        <v>28.3530440943</v>
      </c>
      <c r="R31" s="43"/>
      <c r="S31" s="43"/>
      <c r="T31" s="44">
        <v>98</v>
      </c>
      <c r="U31" s="44"/>
      <c r="V31" s="44"/>
      <c r="W31" s="43">
        <v>19.013061224499999</v>
      </c>
      <c r="X31" s="43"/>
      <c r="Y31" s="43"/>
      <c r="Z31" s="45">
        <v>98</v>
      </c>
      <c r="AA31" s="45"/>
      <c r="AB31" s="45"/>
      <c r="AC31" s="42">
        <v>1.61813676470588</v>
      </c>
      <c r="AD31" s="42"/>
      <c r="AE31" s="42"/>
      <c r="AF31" s="42">
        <v>1.1323529411764699</v>
      </c>
      <c r="AG31" s="42"/>
      <c r="AH31" s="42"/>
      <c r="AI31" s="42">
        <v>1.4290038961039</v>
      </c>
      <c r="AJ31" s="42"/>
      <c r="AK31" s="42"/>
      <c r="AL31" s="42">
        <v>82.608695652173907</v>
      </c>
      <c r="AM31" s="46"/>
      <c r="AN31" s="49"/>
      <c r="AO31" s="32">
        <f>M31+P31+S31+V31+Y31+AB31+AE31+AH31+AK31+AN31</f>
        <v>0</v>
      </c>
    </row>
    <row r="32" spans="1:41" s="17" customFormat="1">
      <c r="A32" s="10">
        <f t="shared" si="10"/>
        <v>31</v>
      </c>
      <c r="B32" s="52" t="s">
        <v>684</v>
      </c>
      <c r="C32" s="13">
        <v>307</v>
      </c>
      <c r="D32" s="13" t="s">
        <v>203</v>
      </c>
      <c r="E32" s="13" t="s">
        <v>225</v>
      </c>
      <c r="F32" s="12">
        <v>4529</v>
      </c>
      <c r="G32" s="23">
        <v>40725</v>
      </c>
      <c r="H32" s="14">
        <v>7.2129484398782298</v>
      </c>
      <c r="I32" s="87" t="s">
        <v>204</v>
      </c>
      <c r="J32" s="12">
        <v>21</v>
      </c>
      <c r="K32" s="16">
        <v>0.17988799999999999</v>
      </c>
      <c r="L32" s="42"/>
      <c r="M32" s="42"/>
      <c r="N32" s="42">
        <v>-7.8082000000000004E-3</v>
      </c>
      <c r="O32" s="42"/>
      <c r="P32" s="42"/>
      <c r="Q32" s="43">
        <v>-4.3405897002599998</v>
      </c>
      <c r="R32" s="43"/>
      <c r="S32" s="43"/>
      <c r="T32" s="44">
        <v>47</v>
      </c>
      <c r="U32" s="44"/>
      <c r="V32" s="44"/>
      <c r="W32" s="43">
        <v>38.274042553199997</v>
      </c>
      <c r="X32" s="43"/>
      <c r="Y32" s="43"/>
      <c r="Z32" s="45">
        <v>74</v>
      </c>
      <c r="AA32" s="45"/>
      <c r="AB32" s="45"/>
      <c r="AC32" s="42">
        <v>1.45857142857143</v>
      </c>
      <c r="AD32" s="42"/>
      <c r="AE32" s="42"/>
      <c r="AF32" s="42">
        <v>1.4285714285714299</v>
      </c>
      <c r="AG32" s="42"/>
      <c r="AH32" s="42"/>
      <c r="AI32" s="42">
        <v>1.0209999999999999</v>
      </c>
      <c r="AJ32" s="42"/>
      <c r="AK32" s="42"/>
      <c r="AL32" s="42">
        <v>54.545454545454497</v>
      </c>
      <c r="AM32" s="46"/>
      <c r="AN32" s="49"/>
      <c r="AO32" s="32">
        <f>M32+P32+S32+V32+Y32+AB32+AE32+AH32+AK32+AN32</f>
        <v>0</v>
      </c>
    </row>
    <row r="33" spans="1:41" s="17" customFormat="1">
      <c r="A33" s="10">
        <f t="shared" si="10"/>
        <v>32</v>
      </c>
      <c r="B33" s="52" t="s">
        <v>684</v>
      </c>
      <c r="C33" s="13">
        <v>307</v>
      </c>
      <c r="D33" s="13" t="s">
        <v>203</v>
      </c>
      <c r="E33" s="13" t="s">
        <v>226</v>
      </c>
      <c r="F33" s="12">
        <v>10892</v>
      </c>
      <c r="G33" s="23">
        <v>42917</v>
      </c>
      <c r="H33" s="14">
        <v>1.2074689878234299</v>
      </c>
      <c r="I33" s="87" t="s">
        <v>204</v>
      </c>
      <c r="J33" s="12">
        <v>24</v>
      </c>
      <c r="K33" s="16">
        <v>0.15386900000000001</v>
      </c>
      <c r="L33" s="42"/>
      <c r="M33" s="42"/>
      <c r="N33" s="42">
        <v>3.8510509999999998E-2</v>
      </c>
      <c r="O33" s="42"/>
      <c r="P33" s="42"/>
      <c r="Q33" s="43">
        <v>25.028114824900001</v>
      </c>
      <c r="R33" s="43"/>
      <c r="S33" s="43"/>
      <c r="T33" s="44">
        <v>70</v>
      </c>
      <c r="U33" s="44"/>
      <c r="V33" s="44"/>
      <c r="W33" s="43">
        <v>21.9812857143</v>
      </c>
      <c r="X33" s="43"/>
      <c r="Y33" s="43"/>
      <c r="Z33" s="45">
        <v>73</v>
      </c>
      <c r="AA33" s="45"/>
      <c r="AB33" s="45"/>
      <c r="AC33" s="42">
        <v>1.3376862745097999</v>
      </c>
      <c r="AD33" s="42"/>
      <c r="AE33" s="42"/>
      <c r="AF33" s="42">
        <v>1.1372549019607801</v>
      </c>
      <c r="AG33" s="42"/>
      <c r="AH33" s="42"/>
      <c r="AI33" s="42">
        <v>1.1762413793103399</v>
      </c>
      <c r="AJ33" s="42"/>
      <c r="AK33" s="42"/>
      <c r="AL33" s="42">
        <v>86.956521739130395</v>
      </c>
      <c r="AM33" s="46"/>
      <c r="AN33" s="49"/>
      <c r="AO33" s="32">
        <f>M33+P33+S33+V33+Y33+AB33+AE33+AH33+AK33+AN33</f>
        <v>0</v>
      </c>
    </row>
    <row r="34" spans="1:41" s="17" customFormat="1">
      <c r="A34" s="10">
        <f t="shared" si="10"/>
        <v>33</v>
      </c>
      <c r="B34" s="52" t="s">
        <v>684</v>
      </c>
      <c r="C34" s="13">
        <v>307</v>
      </c>
      <c r="D34" s="13" t="s">
        <v>203</v>
      </c>
      <c r="E34" s="13" t="s">
        <v>227</v>
      </c>
      <c r="F34" s="12">
        <v>11393</v>
      </c>
      <c r="G34" s="23" t="s">
        <v>20</v>
      </c>
      <c r="H34" s="14">
        <v>0.48692104261795499</v>
      </c>
      <c r="I34" s="87" t="s">
        <v>204</v>
      </c>
      <c r="J34" s="12">
        <v>12</v>
      </c>
      <c r="K34" s="16">
        <v>0.13323699999999999</v>
      </c>
      <c r="L34" s="42"/>
      <c r="M34" s="42"/>
      <c r="N34" s="42">
        <v>4.1821799999999999E-2</v>
      </c>
      <c r="O34" s="42"/>
      <c r="P34" s="42"/>
      <c r="Q34" s="43">
        <v>31.389028573099999</v>
      </c>
      <c r="R34" s="43"/>
      <c r="S34" s="43"/>
      <c r="T34" s="44">
        <v>15</v>
      </c>
      <c r="U34" s="44"/>
      <c r="V34" s="44"/>
      <c r="W34" s="43">
        <v>88.824666666699997</v>
      </c>
      <c r="X34" s="43"/>
      <c r="Y34" s="43"/>
      <c r="Z34" s="45">
        <v>16</v>
      </c>
      <c r="AA34" s="45"/>
      <c r="AB34" s="45"/>
      <c r="AC34" s="42">
        <v>2</v>
      </c>
      <c r="AD34" s="42"/>
      <c r="AE34" s="42"/>
      <c r="AF34" s="42">
        <v>1.25</v>
      </c>
      <c r="AG34" s="42"/>
      <c r="AH34" s="42"/>
      <c r="AI34" s="42">
        <v>1.6</v>
      </c>
      <c r="AJ34" s="42"/>
      <c r="AK34" s="42"/>
      <c r="AL34" s="42">
        <v>0</v>
      </c>
      <c r="AM34" s="46"/>
      <c r="AN34" s="49"/>
      <c r="AO34" s="32">
        <f>M34+P34+S34+V34+Y34+AB34+AE34+AH34+AK34+AN34</f>
        <v>0</v>
      </c>
    </row>
    <row r="35" spans="1:41" s="17" customFormat="1">
      <c r="A35" s="10">
        <f t="shared" si="10"/>
        <v>34</v>
      </c>
      <c r="B35" s="52" t="s">
        <v>684</v>
      </c>
      <c r="C35" s="13">
        <v>307</v>
      </c>
      <c r="D35" s="13" t="s">
        <v>203</v>
      </c>
      <c r="E35" s="13" t="s">
        <v>228</v>
      </c>
      <c r="F35" s="12">
        <v>10902</v>
      </c>
      <c r="G35" s="23">
        <v>42917</v>
      </c>
      <c r="H35" s="14">
        <v>1.2074689878234299</v>
      </c>
      <c r="I35" s="87" t="s">
        <v>204</v>
      </c>
      <c r="J35" s="12">
        <v>13</v>
      </c>
      <c r="K35" s="16">
        <v>0.12146999999999999</v>
      </c>
      <c r="L35" s="42"/>
      <c r="M35" s="42"/>
      <c r="N35" s="42">
        <v>3.1951E-2</v>
      </c>
      <c r="O35" s="42"/>
      <c r="P35" s="42"/>
      <c r="Q35" s="43">
        <v>26.303614061099999</v>
      </c>
      <c r="R35" s="43"/>
      <c r="S35" s="43"/>
      <c r="T35" s="44">
        <v>17</v>
      </c>
      <c r="U35" s="44"/>
      <c r="V35" s="44"/>
      <c r="W35" s="43">
        <v>71.452941176500005</v>
      </c>
      <c r="X35" s="43"/>
      <c r="Y35" s="43"/>
      <c r="Z35" s="45">
        <v>19</v>
      </c>
      <c r="AA35" s="45"/>
      <c r="AB35" s="45"/>
      <c r="AC35" s="42">
        <v>1.8333333333333299</v>
      </c>
      <c r="AD35" s="42"/>
      <c r="AE35" s="42"/>
      <c r="AF35" s="42">
        <v>1.0833333333333299</v>
      </c>
      <c r="AG35" s="42"/>
      <c r="AH35" s="42"/>
      <c r="AI35" s="42">
        <v>1.6923076923076901</v>
      </c>
      <c r="AJ35" s="42"/>
      <c r="AK35" s="42"/>
      <c r="AL35" s="42">
        <v>72.727272727272705</v>
      </c>
      <c r="AM35" s="46"/>
      <c r="AN35" s="49"/>
      <c r="AO35" s="32">
        <f>M35+P35+S35+V35+Y35+AB35+AE35+AH35+AK35+AN35</f>
        <v>0</v>
      </c>
    </row>
    <row r="36" spans="1:41" s="17" customFormat="1">
      <c r="A36" s="10">
        <f t="shared" si="10"/>
        <v>35</v>
      </c>
      <c r="B36" s="52" t="s">
        <v>684</v>
      </c>
      <c r="C36" s="13">
        <v>307</v>
      </c>
      <c r="D36" s="13" t="s">
        <v>203</v>
      </c>
      <c r="E36" s="13" t="s">
        <v>229</v>
      </c>
      <c r="F36" s="12">
        <v>9190</v>
      </c>
      <c r="G36" s="23">
        <v>42175</v>
      </c>
      <c r="H36" s="14">
        <v>3.2403457001521998</v>
      </c>
      <c r="I36" s="87" t="s">
        <v>204</v>
      </c>
      <c r="J36" s="12">
        <v>13</v>
      </c>
      <c r="K36" s="16">
        <v>0.117633</v>
      </c>
      <c r="L36" s="42"/>
      <c r="M36" s="42"/>
      <c r="N36" s="42">
        <v>4.369E-2</v>
      </c>
      <c r="O36" s="42"/>
      <c r="P36" s="42"/>
      <c r="Q36" s="43">
        <v>37.1409383421</v>
      </c>
      <c r="R36" s="43"/>
      <c r="S36" s="43"/>
      <c r="T36" s="44">
        <v>17</v>
      </c>
      <c r="U36" s="44"/>
      <c r="V36" s="44"/>
      <c r="W36" s="43">
        <v>69.1958823529</v>
      </c>
      <c r="X36" s="43"/>
      <c r="Y36" s="43"/>
      <c r="Z36" s="45">
        <v>20</v>
      </c>
      <c r="AA36" s="45"/>
      <c r="AB36" s="45"/>
      <c r="AC36" s="42">
        <v>1.89333333333333</v>
      </c>
      <c r="AD36" s="42"/>
      <c r="AE36" s="42"/>
      <c r="AF36" s="42">
        <v>1.44444444444444</v>
      </c>
      <c r="AG36" s="42"/>
      <c r="AH36" s="42"/>
      <c r="AI36" s="42">
        <v>1.31076923076923</v>
      </c>
      <c r="AJ36" s="42"/>
      <c r="AK36" s="42"/>
      <c r="AL36" s="42">
        <v>25</v>
      </c>
      <c r="AM36" s="46"/>
      <c r="AN36" s="49"/>
      <c r="AO36" s="32">
        <f>M36+P36+S36+V36+Y36+AB36+AE36+AH36+AK36+AN36</f>
        <v>0</v>
      </c>
    </row>
    <row r="37" spans="1:41" s="17" customFormat="1">
      <c r="A37" s="10">
        <f t="shared" si="10"/>
        <v>36</v>
      </c>
      <c r="B37" s="52" t="s">
        <v>684</v>
      </c>
      <c r="C37" s="13">
        <v>307</v>
      </c>
      <c r="D37" s="13" t="s">
        <v>203</v>
      </c>
      <c r="E37" s="13" t="s">
        <v>230</v>
      </c>
      <c r="F37" s="12">
        <v>11752</v>
      </c>
      <c r="G37" s="23" t="s">
        <v>21</v>
      </c>
      <c r="H37" s="14">
        <v>0.19924980974124301</v>
      </c>
      <c r="I37" s="87" t="s">
        <v>204</v>
      </c>
      <c r="J37" s="12">
        <v>24</v>
      </c>
      <c r="K37" s="16">
        <v>0.10358000000000001</v>
      </c>
      <c r="L37" s="42"/>
      <c r="M37" s="42"/>
      <c r="N37" s="42">
        <v>3.2791800000000003E-2</v>
      </c>
      <c r="O37" s="42"/>
      <c r="P37" s="42"/>
      <c r="Q37" s="43">
        <v>31.658428268000002</v>
      </c>
      <c r="R37" s="43"/>
      <c r="S37" s="43"/>
      <c r="T37" s="44">
        <v>51</v>
      </c>
      <c r="U37" s="44"/>
      <c r="V37" s="44"/>
      <c r="W37" s="43">
        <v>20.3098039216</v>
      </c>
      <c r="X37" s="43"/>
      <c r="Y37" s="43"/>
      <c r="Z37" s="45">
        <v>58</v>
      </c>
      <c r="AA37" s="45"/>
      <c r="AB37" s="45"/>
      <c r="AC37" s="42">
        <v>1.7758064516129</v>
      </c>
      <c r="AD37" s="42"/>
      <c r="AE37" s="42"/>
      <c r="AF37" s="42">
        <v>1.3548387096774199</v>
      </c>
      <c r="AG37" s="42"/>
      <c r="AH37" s="42"/>
      <c r="AI37" s="42">
        <v>1.3107142857142899</v>
      </c>
      <c r="AJ37" s="42"/>
      <c r="AK37" s="42"/>
      <c r="AL37" s="42">
        <v>33.3333333333333</v>
      </c>
      <c r="AM37" s="46"/>
      <c r="AN37" s="49"/>
      <c r="AO37" s="32">
        <f>M37+P37+S37+V37+Y37+AB37+AE37+AH37+AK37+AN37</f>
        <v>0</v>
      </c>
    </row>
    <row r="38" spans="1:41" s="17" customFormat="1">
      <c r="A38" s="10">
        <f t="shared" si="10"/>
        <v>37</v>
      </c>
      <c r="B38" s="52" t="s">
        <v>684</v>
      </c>
      <c r="C38" s="13">
        <v>307</v>
      </c>
      <c r="D38" s="13" t="s">
        <v>203</v>
      </c>
      <c r="E38" s="13" t="s">
        <v>231</v>
      </c>
      <c r="F38" s="12">
        <v>11780</v>
      </c>
      <c r="G38" s="23" t="s">
        <v>22</v>
      </c>
      <c r="H38" s="14">
        <v>0.18555117960425599</v>
      </c>
      <c r="I38" s="87" t="s">
        <v>204</v>
      </c>
      <c r="J38" s="12">
        <v>17</v>
      </c>
      <c r="K38" s="16">
        <v>0.10244200000000001</v>
      </c>
      <c r="L38" s="42"/>
      <c r="M38" s="42"/>
      <c r="N38" s="42">
        <v>3.23687E-2</v>
      </c>
      <c r="O38" s="42"/>
      <c r="P38" s="42"/>
      <c r="Q38" s="43">
        <v>31.597098846200002</v>
      </c>
      <c r="R38" s="43"/>
      <c r="S38" s="43"/>
      <c r="T38" s="44">
        <v>29</v>
      </c>
      <c r="U38" s="44"/>
      <c r="V38" s="44"/>
      <c r="W38" s="43">
        <v>35.324827586200001</v>
      </c>
      <c r="X38" s="43"/>
      <c r="Y38" s="43"/>
      <c r="Z38" s="45">
        <v>35</v>
      </c>
      <c r="AA38" s="45"/>
      <c r="AB38" s="45"/>
      <c r="AC38" s="42">
        <v>1.52380952380952</v>
      </c>
      <c r="AD38" s="42"/>
      <c r="AE38" s="42"/>
      <c r="AF38" s="42">
        <v>1.3333333333333299</v>
      </c>
      <c r="AG38" s="42"/>
      <c r="AH38" s="42"/>
      <c r="AI38" s="42">
        <v>1.1428571428571399</v>
      </c>
      <c r="AJ38" s="42"/>
      <c r="AK38" s="42"/>
      <c r="AL38" s="42">
        <v>66.6666666666667</v>
      </c>
      <c r="AM38" s="46"/>
      <c r="AN38" s="49"/>
      <c r="AO38" s="32">
        <f>M38+P38+S38+V38+Y38+AB38+AE38+AH38+AK38+AN38</f>
        <v>0</v>
      </c>
    </row>
    <row r="39" spans="1:41">
      <c r="A39" s="10">
        <f t="shared" si="10"/>
        <v>38</v>
      </c>
      <c r="B39" s="15" t="s">
        <v>685</v>
      </c>
      <c r="C39" s="15">
        <v>308</v>
      </c>
      <c r="D39" s="15" t="s">
        <v>233</v>
      </c>
      <c r="E39" s="15" t="s">
        <v>232</v>
      </c>
      <c r="F39" s="21">
        <v>5347</v>
      </c>
      <c r="G39" s="25">
        <v>42104</v>
      </c>
      <c r="H39" s="22">
        <v>3.4348662480974101</v>
      </c>
      <c r="I39" s="78" t="s">
        <v>234</v>
      </c>
      <c r="J39" s="21">
        <v>27</v>
      </c>
      <c r="K39" s="24">
        <v>5.3786050000000003</v>
      </c>
      <c r="L39" s="33" t="s">
        <v>188</v>
      </c>
      <c r="M39" s="34">
        <f>K39/5.88*100</f>
        <v>91.472874149659873</v>
      </c>
      <c r="N39" s="38">
        <v>1.9074819700000001</v>
      </c>
      <c r="O39" s="34" t="s">
        <v>189</v>
      </c>
      <c r="P39" s="34">
        <f>N39/1.85*100</f>
        <v>103.1071335135135</v>
      </c>
      <c r="Q39" s="39">
        <v>35.464250860600004</v>
      </c>
      <c r="R39" s="34" t="s">
        <v>189</v>
      </c>
      <c r="S39" s="34">
        <f>Q39/31.48*100</f>
        <v>112.65645127255401</v>
      </c>
      <c r="T39" s="40">
        <v>758</v>
      </c>
      <c r="U39" s="33" t="s">
        <v>188</v>
      </c>
      <c r="V39" s="34">
        <f>T39/914*100</f>
        <v>82.932166301969374</v>
      </c>
      <c r="W39" s="39">
        <v>70.957849604200007</v>
      </c>
      <c r="X39" s="34" t="s">
        <v>189</v>
      </c>
      <c r="Y39" s="34">
        <f>W39/65.7*100</f>
        <v>108.00281522709285</v>
      </c>
      <c r="Z39" s="41">
        <v>862</v>
      </c>
      <c r="AA39" s="34" t="s">
        <v>189</v>
      </c>
      <c r="AB39" s="34">
        <f>Z39/840*100</f>
        <v>102.61904761904761</v>
      </c>
      <c r="AC39" s="38">
        <v>2.4492500866551099</v>
      </c>
      <c r="AD39" s="34" t="s">
        <v>189</v>
      </c>
      <c r="AE39" s="34">
        <f>AC39/2.19*100</f>
        <v>111.83790350023332</v>
      </c>
      <c r="AF39" s="38">
        <v>1.5649913344887301</v>
      </c>
      <c r="AG39" s="33" t="s">
        <v>188</v>
      </c>
      <c r="AH39" s="34">
        <f>AF39/1.58*100</f>
        <v>99.050084461312025</v>
      </c>
      <c r="AI39" s="38">
        <v>1.5650246954595799</v>
      </c>
      <c r="AJ39" s="34" t="s">
        <v>189</v>
      </c>
      <c r="AK39" s="34">
        <f>AI39/1.38*100</f>
        <v>113.40758662750581</v>
      </c>
      <c r="AL39" s="38">
        <v>49.746192893401002</v>
      </c>
      <c r="AM39" s="33" t="s">
        <v>188</v>
      </c>
      <c r="AN39" s="48">
        <f>(100-AL39)/49.06*100</f>
        <v>102.43336140766203</v>
      </c>
      <c r="AO39" s="32">
        <f>M39+P39+S39+V39+Y39+AB39+AE39+AH39+AK39+AN39</f>
        <v>1027.5194240805506</v>
      </c>
    </row>
    <row r="40" spans="1:41">
      <c r="A40" s="10">
        <f t="shared" si="10"/>
        <v>39</v>
      </c>
      <c r="B40" s="15" t="s">
        <v>685</v>
      </c>
      <c r="C40" s="15">
        <v>308</v>
      </c>
      <c r="D40" s="15" t="s">
        <v>233</v>
      </c>
      <c r="E40" s="15" t="s">
        <v>235</v>
      </c>
      <c r="F40" s="21">
        <v>9200</v>
      </c>
      <c r="G40" s="25">
        <v>42175</v>
      </c>
      <c r="H40" s="22">
        <v>3.2403457001521998</v>
      </c>
      <c r="I40" s="78" t="s">
        <v>234</v>
      </c>
      <c r="J40" s="21">
        <v>26</v>
      </c>
      <c r="K40" s="24">
        <v>4.44062</v>
      </c>
      <c r="L40" s="33" t="s">
        <v>188</v>
      </c>
      <c r="M40" s="34">
        <f t="shared" ref="M40:M43" si="21">K40/5.88*100</f>
        <v>75.520748299319735</v>
      </c>
      <c r="N40" s="38">
        <v>1.5933034800000001</v>
      </c>
      <c r="O40" s="33" t="s">
        <v>188</v>
      </c>
      <c r="P40" s="34">
        <f t="shared" ref="P40:P43" si="22">N40/1.85*100</f>
        <v>86.124512432432425</v>
      </c>
      <c r="Q40" s="39">
        <v>35.8802032149</v>
      </c>
      <c r="R40" s="34" t="s">
        <v>189</v>
      </c>
      <c r="S40" s="34">
        <f t="shared" ref="S40:S43" si="23">Q40/31.48*100</f>
        <v>113.97777387198221</v>
      </c>
      <c r="T40" s="40">
        <v>685</v>
      </c>
      <c r="U40" s="33" t="s">
        <v>188</v>
      </c>
      <c r="V40" s="34">
        <f t="shared" ref="V40:V43" si="24">T40/914*100</f>
        <v>74.945295404814004</v>
      </c>
      <c r="W40" s="39">
        <v>64.826569343100005</v>
      </c>
      <c r="X40" s="33" t="s">
        <v>188</v>
      </c>
      <c r="Y40" s="34">
        <f t="shared" ref="Y40:Y43" si="25">W40/65.7*100</f>
        <v>98.670577386757998</v>
      </c>
      <c r="Z40" s="41">
        <v>866</v>
      </c>
      <c r="AA40" s="34" t="s">
        <v>189</v>
      </c>
      <c r="AB40" s="34">
        <f t="shared" ref="AB40:AB43" si="26">Z40/840*100</f>
        <v>103.09523809523809</v>
      </c>
      <c r="AC40" s="38">
        <v>2.0402374999999999</v>
      </c>
      <c r="AD40" s="33" t="s">
        <v>188</v>
      </c>
      <c r="AE40" s="34">
        <f t="shared" ref="AE40:AE43" si="27">AC40/2.19*100</f>
        <v>93.161529680365291</v>
      </c>
      <c r="AF40" s="38">
        <v>1.5020833333333301</v>
      </c>
      <c r="AG40" s="33" t="s">
        <v>188</v>
      </c>
      <c r="AH40" s="34">
        <f t="shared" ref="AH40:AH43" si="28">AF40/1.58*100</f>
        <v>95.068565400843681</v>
      </c>
      <c r="AI40" s="38">
        <v>1.35827184466019</v>
      </c>
      <c r="AJ40" s="33" t="s">
        <v>188</v>
      </c>
      <c r="AK40" s="34">
        <f t="shared" ref="AK40:AK43" si="29">AI40/1.38*100</f>
        <v>98.42549598986885</v>
      </c>
      <c r="AL40" s="38">
        <v>65.2777777777778</v>
      </c>
      <c r="AM40" s="33" t="s">
        <v>188</v>
      </c>
      <c r="AN40" s="48">
        <f t="shared" ref="AN40:AN43" si="30">(100-AL40)/49.06*100</f>
        <v>70.775014721203007</v>
      </c>
      <c r="AO40" s="32">
        <f>M40+P40+S40+V40+Y40+AB40+AE40+AH40+AK40+AN40</f>
        <v>909.76475128282539</v>
      </c>
    </row>
    <row r="41" spans="1:41">
      <c r="A41" s="10">
        <f t="shared" si="10"/>
        <v>40</v>
      </c>
      <c r="B41" s="15" t="s">
        <v>685</v>
      </c>
      <c r="C41" s="15">
        <v>308</v>
      </c>
      <c r="D41" s="15" t="s">
        <v>233</v>
      </c>
      <c r="E41" s="15" t="s">
        <v>236</v>
      </c>
      <c r="F41" s="21">
        <v>4089</v>
      </c>
      <c r="G41" s="25">
        <v>40110</v>
      </c>
      <c r="H41" s="22">
        <v>8.8978799467275405</v>
      </c>
      <c r="I41" s="78" t="s">
        <v>234</v>
      </c>
      <c r="J41" s="21">
        <v>27</v>
      </c>
      <c r="K41" s="24">
        <v>4.2118770000000003</v>
      </c>
      <c r="L41" s="33" t="s">
        <v>188</v>
      </c>
      <c r="M41" s="34">
        <f t="shared" si="21"/>
        <v>71.630561224489796</v>
      </c>
      <c r="N41" s="38">
        <v>1.49958006</v>
      </c>
      <c r="O41" s="33" t="s">
        <v>188</v>
      </c>
      <c r="P41" s="34">
        <f t="shared" si="22"/>
        <v>81.058381621621621</v>
      </c>
      <c r="Q41" s="39">
        <v>35.603605233499998</v>
      </c>
      <c r="R41" s="34" t="s">
        <v>189</v>
      </c>
      <c r="S41" s="34">
        <f t="shared" si="23"/>
        <v>113.09912717121982</v>
      </c>
      <c r="T41" s="40">
        <v>618</v>
      </c>
      <c r="U41" s="33" t="s">
        <v>188</v>
      </c>
      <c r="V41" s="34">
        <f t="shared" si="24"/>
        <v>67.614879649890597</v>
      </c>
      <c r="W41" s="39">
        <v>68.153349514599995</v>
      </c>
      <c r="X41" s="34" t="s">
        <v>189</v>
      </c>
      <c r="Y41" s="34">
        <f t="shared" si="25"/>
        <v>103.73416973302892</v>
      </c>
      <c r="Z41" s="41">
        <v>829</v>
      </c>
      <c r="AA41" s="33" t="s">
        <v>188</v>
      </c>
      <c r="AB41" s="34">
        <f t="shared" si="26"/>
        <v>98.69047619047619</v>
      </c>
      <c r="AC41" s="38">
        <v>1.98580688172043</v>
      </c>
      <c r="AD41" s="33" t="s">
        <v>188</v>
      </c>
      <c r="AE41" s="34">
        <f t="shared" si="27"/>
        <v>90.67611332056758</v>
      </c>
      <c r="AF41" s="38">
        <v>1.56559139784946</v>
      </c>
      <c r="AG41" s="33" t="s">
        <v>188</v>
      </c>
      <c r="AH41" s="34">
        <f t="shared" si="28"/>
        <v>99.088063155029104</v>
      </c>
      <c r="AI41" s="38">
        <v>1.2684068681318701</v>
      </c>
      <c r="AJ41" s="33" t="s">
        <v>188</v>
      </c>
      <c r="AK41" s="34">
        <f t="shared" si="29"/>
        <v>91.913541168976096</v>
      </c>
      <c r="AL41" s="38">
        <v>38.709677419354797</v>
      </c>
      <c r="AM41" s="34" t="s">
        <v>189</v>
      </c>
      <c r="AN41" s="48">
        <f t="shared" si="30"/>
        <v>124.92931630787851</v>
      </c>
      <c r="AO41" s="32">
        <f>M41+P41+S41+V41+Y41+AB41+AE41+AH41+AK41+AN41</f>
        <v>942.43462954317806</v>
      </c>
    </row>
    <row r="42" spans="1:41">
      <c r="A42" s="10">
        <f t="shared" si="10"/>
        <v>41</v>
      </c>
      <c r="B42" s="15" t="s">
        <v>685</v>
      </c>
      <c r="C42" s="15">
        <v>308</v>
      </c>
      <c r="D42" s="15" t="s">
        <v>233</v>
      </c>
      <c r="E42" s="15" t="s">
        <v>237</v>
      </c>
      <c r="F42" s="21">
        <v>9967</v>
      </c>
      <c r="G42" s="25">
        <v>42187</v>
      </c>
      <c r="H42" s="22">
        <v>3.2074689878234302</v>
      </c>
      <c r="I42" s="78" t="s">
        <v>234</v>
      </c>
      <c r="J42" s="21">
        <v>23</v>
      </c>
      <c r="K42" s="24">
        <v>3.811531</v>
      </c>
      <c r="L42" s="33" t="s">
        <v>188</v>
      </c>
      <c r="M42" s="34">
        <f t="shared" si="21"/>
        <v>64.821955782312926</v>
      </c>
      <c r="N42" s="38">
        <v>1.39658287</v>
      </c>
      <c r="O42" s="33" t="s">
        <v>188</v>
      </c>
      <c r="P42" s="34">
        <f t="shared" si="22"/>
        <v>75.490965945945945</v>
      </c>
      <c r="Q42" s="39">
        <v>36.6409946554</v>
      </c>
      <c r="R42" s="34" t="s">
        <v>189</v>
      </c>
      <c r="S42" s="34">
        <f t="shared" si="23"/>
        <v>116.3945192357052</v>
      </c>
      <c r="T42" s="40">
        <v>533</v>
      </c>
      <c r="U42" s="33" t="s">
        <v>188</v>
      </c>
      <c r="V42" s="34">
        <f t="shared" si="24"/>
        <v>58.31509846827133</v>
      </c>
      <c r="W42" s="39">
        <v>71.510900562900005</v>
      </c>
      <c r="X42" s="34" t="s">
        <v>189</v>
      </c>
      <c r="Y42" s="34">
        <f t="shared" si="25"/>
        <v>108.84459750821918</v>
      </c>
      <c r="Z42" s="41">
        <v>785</v>
      </c>
      <c r="AA42" s="33" t="s">
        <v>188</v>
      </c>
      <c r="AB42" s="34">
        <f t="shared" si="26"/>
        <v>93.452380952380949</v>
      </c>
      <c r="AC42" s="38">
        <v>2.0858941348973601</v>
      </c>
      <c r="AD42" s="33" t="s">
        <v>188</v>
      </c>
      <c r="AE42" s="34">
        <f t="shared" si="27"/>
        <v>95.246307529559829</v>
      </c>
      <c r="AF42" s="38">
        <v>1.4692082111436999</v>
      </c>
      <c r="AG42" s="33" t="s">
        <v>188</v>
      </c>
      <c r="AH42" s="34">
        <f t="shared" si="28"/>
        <v>92.987861464791138</v>
      </c>
      <c r="AI42" s="38">
        <v>1.4197403193612801</v>
      </c>
      <c r="AJ42" s="34" t="s">
        <v>189</v>
      </c>
      <c r="AK42" s="34">
        <f t="shared" si="29"/>
        <v>102.87973328704929</v>
      </c>
      <c r="AL42" s="38">
        <v>54.605263157894697</v>
      </c>
      <c r="AM42" s="33" t="s">
        <v>188</v>
      </c>
      <c r="AN42" s="48">
        <f t="shared" si="30"/>
        <v>92.529019246036086</v>
      </c>
      <c r="AO42" s="32">
        <f>M42+P42+S42+V42+Y42+AB42+AE42+AH42+AK42+AN42</f>
        <v>900.96243942027195</v>
      </c>
    </row>
    <row r="43" spans="1:41">
      <c r="A43" s="10">
        <f t="shared" si="10"/>
        <v>42</v>
      </c>
      <c r="B43" s="15" t="s">
        <v>685</v>
      </c>
      <c r="C43" s="15">
        <v>308</v>
      </c>
      <c r="D43" s="15" t="s">
        <v>233</v>
      </c>
      <c r="E43" s="15" t="s">
        <v>238</v>
      </c>
      <c r="F43" s="21">
        <v>11251</v>
      </c>
      <c r="G43" s="25" t="s">
        <v>23</v>
      </c>
      <c r="H43" s="22">
        <v>0.88692104261795501</v>
      </c>
      <c r="I43" s="78" t="s">
        <v>234</v>
      </c>
      <c r="J43" s="21">
        <v>26</v>
      </c>
      <c r="K43" s="24">
        <v>3.51126</v>
      </c>
      <c r="L43" s="33" t="s">
        <v>188</v>
      </c>
      <c r="M43" s="34">
        <f t="shared" si="21"/>
        <v>59.715306122448986</v>
      </c>
      <c r="N43" s="38">
        <v>1.2495639999999999</v>
      </c>
      <c r="O43" s="33" t="s">
        <v>188</v>
      </c>
      <c r="P43" s="34">
        <f t="shared" si="22"/>
        <v>67.543999999999997</v>
      </c>
      <c r="Q43" s="39">
        <v>35.5873390179</v>
      </c>
      <c r="R43" s="34" t="s">
        <v>189</v>
      </c>
      <c r="S43" s="34">
        <f t="shared" si="23"/>
        <v>113.04745558418044</v>
      </c>
      <c r="T43" s="40">
        <v>620</v>
      </c>
      <c r="U43" s="33" t="s">
        <v>188</v>
      </c>
      <c r="V43" s="34">
        <f t="shared" si="24"/>
        <v>67.833698030634565</v>
      </c>
      <c r="W43" s="39">
        <v>56.6332258065</v>
      </c>
      <c r="X43" s="33" t="s">
        <v>188</v>
      </c>
      <c r="Y43" s="34">
        <f t="shared" si="25"/>
        <v>86.19973486529679</v>
      </c>
      <c r="Z43" s="41">
        <v>784</v>
      </c>
      <c r="AA43" s="33" t="s">
        <v>188</v>
      </c>
      <c r="AB43" s="34">
        <f t="shared" si="26"/>
        <v>93.333333333333329</v>
      </c>
      <c r="AC43" s="38">
        <v>1.8964008510638299</v>
      </c>
      <c r="AD43" s="33" t="s">
        <v>188</v>
      </c>
      <c r="AE43" s="34">
        <f t="shared" si="27"/>
        <v>86.593646167298175</v>
      </c>
      <c r="AF43" s="38">
        <v>1.4361702127659599</v>
      </c>
      <c r="AG43" s="33" t="s">
        <v>188</v>
      </c>
      <c r="AH43" s="34">
        <f t="shared" si="28"/>
        <v>90.89684890923796</v>
      </c>
      <c r="AI43" s="38">
        <v>1.3204568888888899</v>
      </c>
      <c r="AJ43" s="33" t="s">
        <v>188</v>
      </c>
      <c r="AK43" s="34">
        <f t="shared" si="29"/>
        <v>95.68528180354275</v>
      </c>
      <c r="AL43" s="38">
        <v>55.223880597014897</v>
      </c>
      <c r="AM43" s="33" t="s">
        <v>188</v>
      </c>
      <c r="AN43" s="48">
        <f t="shared" si="30"/>
        <v>91.268078685252945</v>
      </c>
      <c r="AO43" s="32">
        <f>M43+P43+S43+V43+Y43+AB43+AE43+AH43+AK43+AN43</f>
        <v>852.11738350122596</v>
      </c>
    </row>
    <row r="44" spans="1:41">
      <c r="A44" s="10">
        <f t="shared" si="10"/>
        <v>43</v>
      </c>
      <c r="B44" s="15" t="s">
        <v>686</v>
      </c>
      <c r="C44" s="15">
        <v>311</v>
      </c>
      <c r="D44" s="15" t="s">
        <v>240</v>
      </c>
      <c r="E44" s="15" t="s">
        <v>239</v>
      </c>
      <c r="F44" s="21">
        <v>4093</v>
      </c>
      <c r="G44" s="25">
        <v>40110</v>
      </c>
      <c r="H44" s="22">
        <v>8.8978799467275405</v>
      </c>
      <c r="I44" s="78" t="s">
        <v>241</v>
      </c>
      <c r="J44" s="21">
        <v>27</v>
      </c>
      <c r="K44" s="24">
        <v>9.1293279999999992</v>
      </c>
      <c r="L44" s="34" t="s">
        <v>189</v>
      </c>
      <c r="M44" s="34">
        <f>K44/3.67*100</f>
        <v>248.75553133514984</v>
      </c>
      <c r="N44" s="38">
        <v>2.20578728</v>
      </c>
      <c r="O44" s="34" t="s">
        <v>189</v>
      </c>
      <c r="P44" s="34">
        <f>N44/1.15*100</f>
        <v>191.80758956521743</v>
      </c>
      <c r="Q44" s="39">
        <v>24.161551430700001</v>
      </c>
      <c r="R44" s="33" t="s">
        <v>188</v>
      </c>
      <c r="S44" s="34">
        <f>Q44/31.75*100</f>
        <v>76.0993745848819</v>
      </c>
      <c r="T44" s="40">
        <v>433</v>
      </c>
      <c r="U44" s="33" t="s">
        <v>188</v>
      </c>
      <c r="V44" s="34">
        <f>T44/647*100</f>
        <v>66.9242658423493</v>
      </c>
      <c r="W44" s="39">
        <v>210.838983834</v>
      </c>
      <c r="X44" s="34" t="s">
        <v>189</v>
      </c>
      <c r="Y44" s="34">
        <f>W44/51.79*100</f>
        <v>407.10365675613059</v>
      </c>
      <c r="Z44" s="41">
        <v>597</v>
      </c>
      <c r="AA44" s="33" t="s">
        <v>188</v>
      </c>
      <c r="AB44" s="34">
        <f>Z44/644*100</f>
        <v>92.701863354037258</v>
      </c>
      <c r="AC44" s="38">
        <v>7.5631347150259103</v>
      </c>
      <c r="AD44" s="34" t="s">
        <v>189</v>
      </c>
      <c r="AE44" s="34">
        <f>AC44/2.16*100</f>
        <v>350.14512569564397</v>
      </c>
      <c r="AF44" s="38">
        <v>1.99481865284974</v>
      </c>
      <c r="AG44" s="34" t="s">
        <v>189</v>
      </c>
      <c r="AH44" s="34">
        <f>AF44/1.61*100</f>
        <v>123.90177968010806</v>
      </c>
      <c r="AI44" s="38">
        <v>3.7913896103896101</v>
      </c>
      <c r="AJ44" s="34" t="s">
        <v>189</v>
      </c>
      <c r="AK44" s="34">
        <f>AI44/1.32*100</f>
        <v>287.22648563557647</v>
      </c>
      <c r="AL44" s="38">
        <v>35.384615384615401</v>
      </c>
      <c r="AM44" s="34" t="s">
        <v>189</v>
      </c>
      <c r="AN44" s="48">
        <f>(100-AL44)/46.52*100</f>
        <v>138.89807526952836</v>
      </c>
      <c r="AO44" s="32">
        <f>M44+P44+S44+V44+Y44+AB44+AE44+AH44+AK44+AN44</f>
        <v>1983.5637477186233</v>
      </c>
    </row>
    <row r="45" spans="1:41">
      <c r="A45" s="10">
        <f t="shared" si="10"/>
        <v>44</v>
      </c>
      <c r="B45" s="15" t="s">
        <v>686</v>
      </c>
      <c r="C45" s="15">
        <v>311</v>
      </c>
      <c r="D45" s="15" t="s">
        <v>240</v>
      </c>
      <c r="E45" s="15" t="s">
        <v>242</v>
      </c>
      <c r="F45" s="21">
        <v>4302</v>
      </c>
      <c r="G45" s="25">
        <v>40329</v>
      </c>
      <c r="H45" s="22">
        <v>8.2978799467275408</v>
      </c>
      <c r="I45" s="78" t="s">
        <v>241</v>
      </c>
      <c r="J45" s="21">
        <v>27</v>
      </c>
      <c r="K45" s="24">
        <v>8.9852080000000001</v>
      </c>
      <c r="L45" s="34" t="s">
        <v>189</v>
      </c>
      <c r="M45" s="34">
        <f>K45/3.67*100</f>
        <v>244.82855585831064</v>
      </c>
      <c r="N45" s="38">
        <v>2.1551815300000001</v>
      </c>
      <c r="O45" s="34" t="s">
        <v>189</v>
      </c>
      <c r="P45" s="34">
        <f>N45/1.15*100</f>
        <v>187.4070895652174</v>
      </c>
      <c r="Q45" s="39">
        <v>23.985883576700001</v>
      </c>
      <c r="R45" s="33" t="s">
        <v>188</v>
      </c>
      <c r="S45" s="34">
        <f>Q45/31.75*100</f>
        <v>75.546090005354344</v>
      </c>
      <c r="T45" s="40">
        <v>548</v>
      </c>
      <c r="U45" s="33" t="s">
        <v>188</v>
      </c>
      <c r="V45" s="34">
        <f>T45/647*100</f>
        <v>84.69860896445131</v>
      </c>
      <c r="W45" s="39">
        <v>163.963649635</v>
      </c>
      <c r="X45" s="34" t="s">
        <v>189</v>
      </c>
      <c r="Y45" s="34">
        <f>W45/51.79*100</f>
        <v>316.59326054257576</v>
      </c>
      <c r="Z45" s="41">
        <v>646</v>
      </c>
      <c r="AA45" s="34" t="s">
        <v>189</v>
      </c>
      <c r="AB45" s="34">
        <f>Z45/644*100</f>
        <v>100.31055900621118</v>
      </c>
      <c r="AC45" s="38">
        <v>5.85433547094188</v>
      </c>
      <c r="AD45" s="34" t="s">
        <v>189</v>
      </c>
      <c r="AE45" s="34">
        <f>AC45/2.16*100</f>
        <v>271.03404958064255</v>
      </c>
      <c r="AF45" s="38">
        <v>2.00200400801603</v>
      </c>
      <c r="AG45" s="34" t="s">
        <v>189</v>
      </c>
      <c r="AH45" s="34">
        <f>AF45/1.61*100</f>
        <v>124.34807503205154</v>
      </c>
      <c r="AI45" s="38">
        <v>2.9242376376376402</v>
      </c>
      <c r="AJ45" s="34" t="s">
        <v>189</v>
      </c>
      <c r="AK45" s="34">
        <f>AI45/1.32*100</f>
        <v>221.53315436648788</v>
      </c>
      <c r="AL45" s="38">
        <v>35.779816513761503</v>
      </c>
      <c r="AM45" s="34" t="s">
        <v>189</v>
      </c>
      <c r="AN45" s="48">
        <f>(100-AL45)/46.52*100</f>
        <v>138.04854575717647</v>
      </c>
      <c r="AO45" s="32">
        <f>M45+P45+S45+V45+Y45+AB45+AE45+AH45+AK45+AN45</f>
        <v>1764.3479886784792</v>
      </c>
    </row>
    <row r="46" spans="1:41">
      <c r="A46" s="10">
        <f t="shared" si="10"/>
        <v>45</v>
      </c>
      <c r="B46" s="15" t="s">
        <v>683</v>
      </c>
      <c r="C46" s="15">
        <v>329</v>
      </c>
      <c r="D46" s="15" t="s">
        <v>244</v>
      </c>
      <c r="E46" s="15" t="s">
        <v>243</v>
      </c>
      <c r="F46" s="21">
        <v>5589</v>
      </c>
      <c r="G46" s="25">
        <v>42074</v>
      </c>
      <c r="H46" s="22">
        <v>3.5170580289193198</v>
      </c>
      <c r="I46" s="78" t="s">
        <v>234</v>
      </c>
      <c r="J46" s="21">
        <v>30</v>
      </c>
      <c r="K46" s="24">
        <v>6.5365760000000002</v>
      </c>
      <c r="L46" s="34" t="s">
        <v>189</v>
      </c>
      <c r="M46" s="34">
        <f t="shared" ref="M46:M48" si="31">K46/5.88*100</f>
        <v>111.16625850340137</v>
      </c>
      <c r="N46" s="38">
        <v>2.0644792700000001</v>
      </c>
      <c r="O46" s="34" t="s">
        <v>189</v>
      </c>
      <c r="P46" s="34">
        <f t="shared" ref="P46:P48" si="32">N46/1.85*100</f>
        <v>111.59347405405404</v>
      </c>
      <c r="Q46" s="39">
        <v>31.5834967726</v>
      </c>
      <c r="R46" s="34" t="s">
        <v>189</v>
      </c>
      <c r="S46" s="34">
        <f t="shared" ref="S46:S48" si="33">Q46/31.48*100</f>
        <v>100.32876992566709</v>
      </c>
      <c r="T46" s="40">
        <v>628</v>
      </c>
      <c r="U46" s="33" t="s">
        <v>188</v>
      </c>
      <c r="V46" s="34">
        <f t="shared" ref="V46:V48" si="34">T46/914*100</f>
        <v>68.708971553610496</v>
      </c>
      <c r="W46" s="39">
        <v>104.08560509599999</v>
      </c>
      <c r="X46" s="34" t="s">
        <v>189</v>
      </c>
      <c r="Y46" s="34">
        <f t="shared" ref="Y46:Y48" si="35">W46/65.7*100</f>
        <v>158.4255785327245</v>
      </c>
      <c r="Z46" s="41">
        <v>782</v>
      </c>
      <c r="AA46" s="33" t="s">
        <v>188</v>
      </c>
      <c r="AB46" s="34">
        <f t="shared" ref="AB46:AB48" si="36">Z46/840*100</f>
        <v>93.095238095238102</v>
      </c>
      <c r="AC46" s="38">
        <v>3.0014343023255798</v>
      </c>
      <c r="AD46" s="34" t="s">
        <v>189</v>
      </c>
      <c r="AE46" s="34">
        <f t="shared" ref="AE46:AE48" si="37">AC46/2.19*100</f>
        <v>137.0517946267388</v>
      </c>
      <c r="AF46" s="38">
        <v>2.0542635658914699</v>
      </c>
      <c r="AG46" s="34" t="s">
        <v>189</v>
      </c>
      <c r="AH46" s="34">
        <f t="shared" ref="AH46:AH48" si="38">AF46/1.58*100</f>
        <v>130.01668138553606</v>
      </c>
      <c r="AI46" s="38">
        <v>1.4610755660377399</v>
      </c>
      <c r="AJ46" s="34" t="s">
        <v>189</v>
      </c>
      <c r="AK46" s="34">
        <f t="shared" ref="AK46:AK48" si="39">AI46/1.38*100</f>
        <v>105.87504101722753</v>
      </c>
      <c r="AL46" s="38">
        <v>32.846715328467198</v>
      </c>
      <c r="AM46" s="34" t="s">
        <v>189</v>
      </c>
      <c r="AN46" s="48">
        <f t="shared" ref="AN46:AN48" si="40">(100-AL46)/49.06*100</f>
        <v>136.87991168270037</v>
      </c>
      <c r="AO46" s="32">
        <f>M46+P46+S46+V46+Y46+AB46+AE46+AH46+AK46+AN46</f>
        <v>1153.1417193768984</v>
      </c>
    </row>
    <row r="47" spans="1:41">
      <c r="A47" s="10">
        <f t="shared" si="10"/>
        <v>46</v>
      </c>
      <c r="B47" s="15" t="s">
        <v>683</v>
      </c>
      <c r="C47" s="15">
        <v>329</v>
      </c>
      <c r="D47" s="15" t="s">
        <v>244</v>
      </c>
      <c r="E47" s="15" t="s">
        <v>245</v>
      </c>
      <c r="F47" s="21">
        <v>9988</v>
      </c>
      <c r="G47" s="25">
        <v>42200</v>
      </c>
      <c r="H47" s="22">
        <v>3.1718525494672698</v>
      </c>
      <c r="I47" s="78" t="s">
        <v>234</v>
      </c>
      <c r="J47" s="21">
        <v>28</v>
      </c>
      <c r="K47" s="24">
        <v>6.4753129999999999</v>
      </c>
      <c r="L47" s="34" t="s">
        <v>189</v>
      </c>
      <c r="M47" s="34">
        <f t="shared" si="31"/>
        <v>110.12437074829933</v>
      </c>
      <c r="N47" s="38">
        <v>2.2984862599999998</v>
      </c>
      <c r="O47" s="34" t="s">
        <v>189</v>
      </c>
      <c r="P47" s="34">
        <f t="shared" si="32"/>
        <v>124.24250054054052</v>
      </c>
      <c r="Q47" s="39">
        <v>35.496141422000001</v>
      </c>
      <c r="R47" s="34" t="s">
        <v>189</v>
      </c>
      <c r="S47" s="34">
        <f t="shared" si="33"/>
        <v>112.75775547013977</v>
      </c>
      <c r="T47" s="40">
        <v>507</v>
      </c>
      <c r="U47" s="33" t="s">
        <v>188</v>
      </c>
      <c r="V47" s="34">
        <f t="shared" si="34"/>
        <v>55.470459518599554</v>
      </c>
      <c r="W47" s="39">
        <v>127.71820512799999</v>
      </c>
      <c r="X47" s="34" t="s">
        <v>189</v>
      </c>
      <c r="Y47" s="34">
        <f t="shared" si="35"/>
        <v>194.39605042313545</v>
      </c>
      <c r="Z47" s="41">
        <v>710</v>
      </c>
      <c r="AA47" s="33" t="s">
        <v>188</v>
      </c>
      <c r="AB47" s="34">
        <f t="shared" si="36"/>
        <v>84.523809523809518</v>
      </c>
      <c r="AC47" s="38">
        <v>2.65648296296296</v>
      </c>
      <c r="AD47" s="34" t="s">
        <v>189</v>
      </c>
      <c r="AE47" s="34">
        <f t="shared" si="37"/>
        <v>121.3005919161169</v>
      </c>
      <c r="AF47" s="38">
        <v>2.0839506172839499</v>
      </c>
      <c r="AG47" s="34" t="s">
        <v>189</v>
      </c>
      <c r="AH47" s="34">
        <f t="shared" si="38"/>
        <v>131.89560868885758</v>
      </c>
      <c r="AI47" s="38">
        <v>1.27473412322275</v>
      </c>
      <c r="AJ47" s="33" t="s">
        <v>188</v>
      </c>
      <c r="AK47" s="34">
        <f t="shared" si="39"/>
        <v>92.372037914692044</v>
      </c>
      <c r="AL47" s="38">
        <v>36.521739130434803</v>
      </c>
      <c r="AM47" s="34" t="s">
        <v>189</v>
      </c>
      <c r="AN47" s="48">
        <f t="shared" si="40"/>
        <v>129.38903560857153</v>
      </c>
      <c r="AO47" s="32">
        <f>M47+P47+S47+V47+Y47+AB47+AE47+AH47+AK47+AN47</f>
        <v>1156.4722203527622</v>
      </c>
    </row>
    <row r="48" spans="1:41">
      <c r="A48" s="10">
        <f t="shared" si="10"/>
        <v>47</v>
      </c>
      <c r="B48" s="15" t="s">
        <v>683</v>
      </c>
      <c r="C48" s="15">
        <v>329</v>
      </c>
      <c r="D48" s="15" t="s">
        <v>244</v>
      </c>
      <c r="E48" s="15" t="s">
        <v>246</v>
      </c>
      <c r="F48" s="21">
        <v>11711</v>
      </c>
      <c r="G48" s="25" t="s">
        <v>9</v>
      </c>
      <c r="H48" s="22">
        <v>0.20472926179603701</v>
      </c>
      <c r="I48" s="78" t="s">
        <v>234</v>
      </c>
      <c r="J48" s="21">
        <v>30</v>
      </c>
      <c r="K48" s="24">
        <v>3.5205880000000001</v>
      </c>
      <c r="L48" s="33" t="s">
        <v>188</v>
      </c>
      <c r="M48" s="34">
        <f t="shared" si="31"/>
        <v>59.873945578231293</v>
      </c>
      <c r="N48" s="38">
        <v>0.98459408999999998</v>
      </c>
      <c r="O48" s="33" t="s">
        <v>188</v>
      </c>
      <c r="P48" s="34">
        <f t="shared" si="32"/>
        <v>53.221302162162154</v>
      </c>
      <c r="Q48" s="39">
        <v>27.9667512927</v>
      </c>
      <c r="R48" s="33" t="s">
        <v>188</v>
      </c>
      <c r="S48" s="34">
        <f t="shared" si="33"/>
        <v>88.839743623570527</v>
      </c>
      <c r="T48" s="40">
        <v>500</v>
      </c>
      <c r="U48" s="33" t="s">
        <v>188</v>
      </c>
      <c r="V48" s="34">
        <f t="shared" si="34"/>
        <v>54.704595185995622</v>
      </c>
      <c r="W48" s="39">
        <v>70.411760000000001</v>
      </c>
      <c r="X48" s="34" t="s">
        <v>189</v>
      </c>
      <c r="Y48" s="34">
        <f t="shared" si="35"/>
        <v>107.17162861491629</v>
      </c>
      <c r="Z48" s="41">
        <v>603</v>
      </c>
      <c r="AA48" s="33" t="s">
        <v>188</v>
      </c>
      <c r="AB48" s="34">
        <f t="shared" si="36"/>
        <v>71.785714285714292</v>
      </c>
      <c r="AC48" s="38">
        <v>2.6627651551312601</v>
      </c>
      <c r="AD48" s="34" t="s">
        <v>189</v>
      </c>
      <c r="AE48" s="34">
        <f t="shared" si="37"/>
        <v>121.58745000599363</v>
      </c>
      <c r="AF48" s="38">
        <v>1.8257756563245799</v>
      </c>
      <c r="AG48" s="34" t="s">
        <v>189</v>
      </c>
      <c r="AH48" s="34">
        <f t="shared" si="38"/>
        <v>115.55542128636583</v>
      </c>
      <c r="AI48" s="38">
        <v>1.45842954248366</v>
      </c>
      <c r="AJ48" s="34" t="s">
        <v>189</v>
      </c>
      <c r="AK48" s="34">
        <f t="shared" si="39"/>
        <v>105.68330017997536</v>
      </c>
      <c r="AL48" s="38">
        <v>45.945945945946001</v>
      </c>
      <c r="AM48" s="34" t="s">
        <v>189</v>
      </c>
      <c r="AN48" s="48">
        <f t="shared" si="40"/>
        <v>110.17948237679167</v>
      </c>
      <c r="AO48" s="32">
        <f>M48+P48+S48+V48+Y48+AB48+AE48+AH48+AK48+AN48</f>
        <v>888.60258329971657</v>
      </c>
    </row>
    <row r="49" spans="1:41">
      <c r="A49" s="10">
        <f t="shared" si="10"/>
        <v>48</v>
      </c>
      <c r="B49" s="15" t="s">
        <v>685</v>
      </c>
      <c r="C49" s="15">
        <v>337</v>
      </c>
      <c r="D49" s="15" t="s">
        <v>248</v>
      </c>
      <c r="E49" s="15" t="s">
        <v>247</v>
      </c>
      <c r="F49" s="21">
        <v>4264</v>
      </c>
      <c r="G49" s="25">
        <v>39995</v>
      </c>
      <c r="H49" s="22">
        <v>9.2129484398782306</v>
      </c>
      <c r="I49" s="78" t="s">
        <v>249</v>
      </c>
      <c r="J49" s="21">
        <v>30</v>
      </c>
      <c r="K49" s="24">
        <v>16.433921999999999</v>
      </c>
      <c r="L49" s="34" t="s">
        <v>189</v>
      </c>
      <c r="M49" s="34">
        <f>K49/8.42*100</f>
        <v>195.17722090261282</v>
      </c>
      <c r="N49" s="38">
        <v>3.11780583</v>
      </c>
      <c r="O49" s="34" t="s">
        <v>189</v>
      </c>
      <c r="P49" s="34">
        <f>N49/2.37*100</f>
        <v>131.55298860759493</v>
      </c>
      <c r="Q49" s="39">
        <v>18.971769672499999</v>
      </c>
      <c r="R49" s="33" t="s">
        <v>188</v>
      </c>
      <c r="S49" s="34">
        <f>Q49/28.78*100</f>
        <v>65.919978014245999</v>
      </c>
      <c r="T49" s="40">
        <v>1019</v>
      </c>
      <c r="U49" s="34" t="s">
        <v>189</v>
      </c>
      <c r="V49" s="34">
        <f>T49/926*100</f>
        <v>110.04319654427646</v>
      </c>
      <c r="W49" s="39">
        <v>161.274995093</v>
      </c>
      <c r="X49" s="34" t="s">
        <v>189</v>
      </c>
      <c r="Y49" s="34">
        <f>W49/91*100</f>
        <v>177.22526933296703</v>
      </c>
      <c r="Z49" s="41">
        <v>1009</v>
      </c>
      <c r="AA49" s="34" t="s">
        <v>189</v>
      </c>
      <c r="AB49" s="34">
        <f>Z49/856*100</f>
        <v>117.87383177570095</v>
      </c>
      <c r="AC49" s="38">
        <v>2.90973728606357</v>
      </c>
      <c r="AD49" s="34" t="s">
        <v>189</v>
      </c>
      <c r="AE49" s="34">
        <f>AC49/2.34*100</f>
        <v>124.34774726767395</v>
      </c>
      <c r="AF49" s="38">
        <v>1.6662591687041599</v>
      </c>
      <c r="AG49" s="34" t="s">
        <v>189</v>
      </c>
      <c r="AH49" s="34">
        <f>AF49/1.6*100</f>
        <v>104.14119804400998</v>
      </c>
      <c r="AI49" s="38">
        <v>1.7462693323551</v>
      </c>
      <c r="AJ49" s="34" t="s">
        <v>189</v>
      </c>
      <c r="AK49" s="34">
        <f>AI49/1.45*100</f>
        <v>120.43236774862758</v>
      </c>
      <c r="AL49" s="38">
        <v>49.367088607594901</v>
      </c>
      <c r="AM49" s="34" t="s">
        <v>189</v>
      </c>
      <c r="AN49" s="50">
        <f>(100-AL49)/50.98*100</f>
        <v>99.319167109464686</v>
      </c>
      <c r="AO49" s="32">
        <f>M49+P49+S49+V49+Y49+AB49+AE49+AH49+AK49+AN49</f>
        <v>1246.0329653471742</v>
      </c>
    </row>
    <row r="50" spans="1:41">
      <c r="A50" s="10">
        <f t="shared" si="10"/>
        <v>49</v>
      </c>
      <c r="B50" s="15" t="s">
        <v>685</v>
      </c>
      <c r="C50" s="15">
        <v>337</v>
      </c>
      <c r="D50" s="15" t="s">
        <v>248</v>
      </c>
      <c r="E50" s="15" t="s">
        <v>250</v>
      </c>
      <c r="F50" s="21">
        <v>990451</v>
      </c>
      <c r="G50" s="25" t="s">
        <v>207</v>
      </c>
      <c r="H50" s="22">
        <v>2</v>
      </c>
      <c r="I50" s="78" t="s">
        <v>249</v>
      </c>
      <c r="J50" s="21">
        <v>31</v>
      </c>
      <c r="K50" s="24">
        <v>13.012658999999999</v>
      </c>
      <c r="L50" s="34" t="s">
        <v>189</v>
      </c>
      <c r="M50" s="34">
        <f t="shared" ref="M50:M55" si="41">K50/8.42*100</f>
        <v>154.54464370546316</v>
      </c>
      <c r="N50" s="38">
        <v>2.80818038</v>
      </c>
      <c r="O50" s="34" t="s">
        <v>189</v>
      </c>
      <c r="P50" s="34">
        <f t="shared" ref="P50:P55" si="42">N50/2.37*100</f>
        <v>118.48862362869197</v>
      </c>
      <c r="Q50" s="39">
        <v>21.580373235</v>
      </c>
      <c r="R50" s="33" t="s">
        <v>188</v>
      </c>
      <c r="S50" s="34">
        <f t="shared" ref="S50:S55" si="43">Q50/28.78*100</f>
        <v>74.983923679638636</v>
      </c>
      <c r="T50" s="40">
        <v>965</v>
      </c>
      <c r="U50" s="34" t="s">
        <v>189</v>
      </c>
      <c r="V50" s="34">
        <f t="shared" ref="V50:V55" si="44">T50/926*100</f>
        <v>104.21166306695464</v>
      </c>
      <c r="W50" s="39">
        <v>134.84620725400001</v>
      </c>
      <c r="X50" s="34" t="s">
        <v>189</v>
      </c>
      <c r="Y50" s="34">
        <f t="shared" ref="Y50:Y55" si="45">W50/91*100</f>
        <v>148.18264533406594</v>
      </c>
      <c r="Z50" s="41">
        <v>768</v>
      </c>
      <c r="AA50" s="33" t="s">
        <v>188</v>
      </c>
      <c r="AB50" s="34">
        <f t="shared" ref="AB50:AB55" si="46">Z50/856*100</f>
        <v>89.719626168224295</v>
      </c>
      <c r="AC50" s="38">
        <v>2.21001536458333</v>
      </c>
      <c r="AD50" s="33" t="s">
        <v>188</v>
      </c>
      <c r="AE50" s="34">
        <f t="shared" ref="AE50:AE55" si="47">AC50/2.34*100</f>
        <v>94.445101050569662</v>
      </c>
      <c r="AF50" s="38">
        <v>1.4934895833333299</v>
      </c>
      <c r="AG50" s="33" t="s">
        <v>188</v>
      </c>
      <c r="AH50" s="34">
        <f t="shared" ref="AH50:AH55" si="48">AF50/1.6*100</f>
        <v>93.343098958333115</v>
      </c>
      <c r="AI50" s="38">
        <v>1.4797661726242399</v>
      </c>
      <c r="AJ50" s="34" t="s">
        <v>189</v>
      </c>
      <c r="AK50" s="34">
        <f t="shared" ref="AK50:AK55" si="49">AI50/1.45*100</f>
        <v>102.05283949132689</v>
      </c>
      <c r="AL50" s="38">
        <v>56.3106796116505</v>
      </c>
      <c r="AM50" s="33" t="s">
        <v>188</v>
      </c>
      <c r="AN50" s="50">
        <f t="shared" ref="AN50:AN55" si="50">(100-AL50)/50.98*100</f>
        <v>85.698941522851129</v>
      </c>
      <c r="AO50" s="32">
        <f>M50+P50+S50+V50+Y50+AB50+AE50+AH50+AK50+AN50</f>
        <v>1065.6711066061193</v>
      </c>
    </row>
    <row r="51" spans="1:41">
      <c r="A51" s="10">
        <f t="shared" si="10"/>
        <v>50</v>
      </c>
      <c r="B51" s="15" t="s">
        <v>685</v>
      </c>
      <c r="C51" s="15">
        <v>337</v>
      </c>
      <c r="D51" s="15" t="s">
        <v>248</v>
      </c>
      <c r="E51" s="15" t="s">
        <v>251</v>
      </c>
      <c r="F51" s="21">
        <v>6965</v>
      </c>
      <c r="G51" s="25">
        <v>40897</v>
      </c>
      <c r="H51" s="22">
        <v>6.7417155631658998</v>
      </c>
      <c r="I51" s="78" t="s">
        <v>249</v>
      </c>
      <c r="J51" s="21">
        <v>28</v>
      </c>
      <c r="K51" s="24">
        <v>12.75915</v>
      </c>
      <c r="L51" s="34" t="s">
        <v>189</v>
      </c>
      <c r="M51" s="34">
        <f t="shared" si="41"/>
        <v>151.53384798099762</v>
      </c>
      <c r="N51" s="38">
        <v>2.6482158199999999</v>
      </c>
      <c r="O51" s="34" t="s">
        <v>189</v>
      </c>
      <c r="P51" s="34">
        <f t="shared" si="42"/>
        <v>111.73906413502108</v>
      </c>
      <c r="Q51" s="39">
        <v>20.755425087100001</v>
      </c>
      <c r="R51" s="33" t="s">
        <v>188</v>
      </c>
      <c r="S51" s="34">
        <f t="shared" si="43"/>
        <v>72.117529837039612</v>
      </c>
      <c r="T51" s="40">
        <v>982</v>
      </c>
      <c r="U51" s="34" t="s">
        <v>189</v>
      </c>
      <c r="V51" s="34">
        <f t="shared" si="44"/>
        <v>106.0475161987041</v>
      </c>
      <c r="W51" s="39">
        <v>129.930244399</v>
      </c>
      <c r="X51" s="34" t="s">
        <v>189</v>
      </c>
      <c r="Y51" s="34">
        <f t="shared" si="45"/>
        <v>142.78048835054946</v>
      </c>
      <c r="Z51" s="41">
        <v>1013</v>
      </c>
      <c r="AA51" s="34" t="s">
        <v>189</v>
      </c>
      <c r="AB51" s="34">
        <f t="shared" si="46"/>
        <v>118.3411214953271</v>
      </c>
      <c r="AC51" s="38">
        <v>2.3761744791666701</v>
      </c>
      <c r="AD51" s="34" t="s">
        <v>189</v>
      </c>
      <c r="AE51" s="34">
        <f t="shared" si="47"/>
        <v>101.54591791310557</v>
      </c>
      <c r="AF51" s="38">
        <v>1.53515625</v>
      </c>
      <c r="AG51" s="33" t="s">
        <v>188</v>
      </c>
      <c r="AH51" s="34">
        <f t="shared" si="48"/>
        <v>95.947265625</v>
      </c>
      <c r="AI51" s="38">
        <v>1.5478388464800701</v>
      </c>
      <c r="AJ51" s="34" t="s">
        <v>189</v>
      </c>
      <c r="AK51" s="34">
        <f t="shared" si="49"/>
        <v>106.74750665379793</v>
      </c>
      <c r="AL51" s="38">
        <v>56.410256410256402</v>
      </c>
      <c r="AM51" s="33" t="s">
        <v>188</v>
      </c>
      <c r="AN51" s="50">
        <f t="shared" si="50"/>
        <v>85.503616300007067</v>
      </c>
      <c r="AO51" s="32">
        <f>M51+P51+S51+V51+Y51+AB51+AE51+AH51+AK51+AN51</f>
        <v>1092.3038744895496</v>
      </c>
    </row>
    <row r="52" spans="1:41">
      <c r="A52" s="10">
        <f t="shared" si="10"/>
        <v>51</v>
      </c>
      <c r="B52" s="15" t="s">
        <v>685</v>
      </c>
      <c r="C52" s="15">
        <v>337</v>
      </c>
      <c r="D52" s="15" t="s">
        <v>248</v>
      </c>
      <c r="E52" s="15" t="s">
        <v>252</v>
      </c>
      <c r="F52" s="21">
        <v>10816</v>
      </c>
      <c r="G52" s="25" t="s">
        <v>24</v>
      </c>
      <c r="H52" s="22">
        <v>2.0184278919330199</v>
      </c>
      <c r="I52" s="78" t="s">
        <v>249</v>
      </c>
      <c r="J52" s="21">
        <v>28</v>
      </c>
      <c r="K52" s="24">
        <v>11.271613</v>
      </c>
      <c r="L52" s="34" t="s">
        <v>189</v>
      </c>
      <c r="M52" s="34">
        <f t="shared" si="41"/>
        <v>133.8671377672209</v>
      </c>
      <c r="N52" s="38">
        <v>2.58575636</v>
      </c>
      <c r="O52" s="34" t="s">
        <v>189</v>
      </c>
      <c r="P52" s="34">
        <f t="shared" si="42"/>
        <v>109.10364388185654</v>
      </c>
      <c r="Q52" s="39">
        <v>22.940428845500001</v>
      </c>
      <c r="R52" s="33" t="s">
        <v>188</v>
      </c>
      <c r="S52" s="34">
        <f t="shared" si="43"/>
        <v>79.70962072793607</v>
      </c>
      <c r="T52" s="40">
        <v>903</v>
      </c>
      <c r="U52" s="33" t="s">
        <v>188</v>
      </c>
      <c r="V52" s="34">
        <f t="shared" si="44"/>
        <v>97.516198704103672</v>
      </c>
      <c r="W52" s="39">
        <v>124.82406423</v>
      </c>
      <c r="X52" s="34" t="s">
        <v>189</v>
      </c>
      <c r="Y52" s="34">
        <f t="shared" si="45"/>
        <v>137.16930135164836</v>
      </c>
      <c r="Z52" s="41">
        <v>990</v>
      </c>
      <c r="AA52" s="34" t="s">
        <v>189</v>
      </c>
      <c r="AB52" s="34">
        <f t="shared" si="46"/>
        <v>115.65420560747664</v>
      </c>
      <c r="AC52" s="38">
        <v>2.1733699720670399</v>
      </c>
      <c r="AD52" s="33" t="s">
        <v>188</v>
      </c>
      <c r="AE52" s="34">
        <f t="shared" si="47"/>
        <v>92.879058635343597</v>
      </c>
      <c r="AF52" s="38">
        <v>1.4972067039106101</v>
      </c>
      <c r="AG52" s="33" t="s">
        <v>188</v>
      </c>
      <c r="AH52" s="34">
        <f t="shared" si="48"/>
        <v>93.575418994413127</v>
      </c>
      <c r="AI52" s="38">
        <v>1.45161651119403</v>
      </c>
      <c r="AJ52" s="34" t="s">
        <v>189</v>
      </c>
      <c r="AK52" s="34">
        <f t="shared" si="49"/>
        <v>100.11148353062276</v>
      </c>
      <c r="AL52" s="38">
        <v>53.125</v>
      </c>
      <c r="AM52" s="33" t="s">
        <v>188</v>
      </c>
      <c r="AN52" s="50">
        <f t="shared" si="50"/>
        <v>91.947822675559038</v>
      </c>
      <c r="AO52" s="32">
        <f>M52+P52+S52+V52+Y52+AB52+AE52+AH52+AK52+AN52</f>
        <v>1051.5338918761806</v>
      </c>
    </row>
    <row r="53" spans="1:41">
      <c r="A53" s="10">
        <f t="shared" si="10"/>
        <v>52</v>
      </c>
      <c r="B53" s="15" t="s">
        <v>685</v>
      </c>
      <c r="C53" s="15">
        <v>337</v>
      </c>
      <c r="D53" s="15" t="s">
        <v>248</v>
      </c>
      <c r="E53" s="15" t="s">
        <v>253</v>
      </c>
      <c r="F53" s="21">
        <v>11335</v>
      </c>
      <c r="G53" s="25" t="s">
        <v>25</v>
      </c>
      <c r="H53" s="22">
        <v>0.20746898782343401</v>
      </c>
      <c r="I53" s="78" t="s">
        <v>249</v>
      </c>
      <c r="J53" s="21">
        <v>28</v>
      </c>
      <c r="K53" s="24">
        <v>9.59544</v>
      </c>
      <c r="L53" s="34" t="s">
        <v>189</v>
      </c>
      <c r="M53" s="34">
        <f t="shared" si="41"/>
        <v>113.96009501187649</v>
      </c>
      <c r="N53" s="38">
        <v>2.1148942499999999</v>
      </c>
      <c r="O53" s="33" t="s">
        <v>188</v>
      </c>
      <c r="P53" s="34">
        <f t="shared" si="42"/>
        <v>89.236044303797456</v>
      </c>
      <c r="Q53" s="39">
        <v>22.040617730899999</v>
      </c>
      <c r="R53" s="33" t="s">
        <v>188</v>
      </c>
      <c r="S53" s="34">
        <f t="shared" si="43"/>
        <v>76.583105388811674</v>
      </c>
      <c r="T53" s="40">
        <v>770</v>
      </c>
      <c r="U53" s="33" t="s">
        <v>188</v>
      </c>
      <c r="V53" s="34">
        <f t="shared" si="44"/>
        <v>83.15334773218143</v>
      </c>
      <c r="W53" s="39">
        <v>124.616103896</v>
      </c>
      <c r="X53" s="34" t="s">
        <v>189</v>
      </c>
      <c r="Y53" s="34">
        <f t="shared" si="45"/>
        <v>136.9407735120879</v>
      </c>
      <c r="Z53" s="41">
        <v>829</v>
      </c>
      <c r="AA53" s="33" t="s">
        <v>188</v>
      </c>
      <c r="AB53" s="34">
        <f t="shared" si="46"/>
        <v>96.845794392523359</v>
      </c>
      <c r="AC53" s="38">
        <v>2.2786849840255599</v>
      </c>
      <c r="AD53" s="33" t="s">
        <v>188</v>
      </c>
      <c r="AE53" s="34">
        <f t="shared" si="47"/>
        <v>97.379700172032486</v>
      </c>
      <c r="AF53" s="38">
        <v>1.50798722044728</v>
      </c>
      <c r="AG53" s="33" t="s">
        <v>188</v>
      </c>
      <c r="AH53" s="34">
        <f t="shared" si="48"/>
        <v>94.249201277954995</v>
      </c>
      <c r="AI53" s="38">
        <v>1.5110771186440699</v>
      </c>
      <c r="AJ53" s="34" t="s">
        <v>189</v>
      </c>
      <c r="AK53" s="34">
        <f t="shared" si="49"/>
        <v>104.21221507890137</v>
      </c>
      <c r="AL53" s="38">
        <v>58.59375</v>
      </c>
      <c r="AM53" s="33" t="s">
        <v>188</v>
      </c>
      <c r="AN53" s="50">
        <f t="shared" si="50"/>
        <v>81.220576696743834</v>
      </c>
      <c r="AO53" s="32">
        <f>M53+P53+S53+V53+Y53+AB53+AE53+AH53+AK53+AN53</f>
        <v>973.78085356691099</v>
      </c>
    </row>
    <row r="54" spans="1:41">
      <c r="A54" s="10">
        <f t="shared" si="10"/>
        <v>53</v>
      </c>
      <c r="B54" s="15" t="s">
        <v>685</v>
      </c>
      <c r="C54" s="15">
        <v>337</v>
      </c>
      <c r="D54" s="15" t="s">
        <v>248</v>
      </c>
      <c r="E54" s="15" t="s">
        <v>254</v>
      </c>
      <c r="F54" s="21">
        <v>4061</v>
      </c>
      <c r="G54" s="25">
        <v>42072</v>
      </c>
      <c r="H54" s="22">
        <v>3.5225374809741199</v>
      </c>
      <c r="I54" s="78" t="s">
        <v>249</v>
      </c>
      <c r="J54" s="21">
        <v>28</v>
      </c>
      <c r="K54" s="24">
        <v>9.5664060000000006</v>
      </c>
      <c r="L54" s="34" t="s">
        <v>189</v>
      </c>
      <c r="M54" s="34">
        <f t="shared" si="41"/>
        <v>113.61527315914491</v>
      </c>
      <c r="N54" s="38">
        <v>2.4478631800000001</v>
      </c>
      <c r="O54" s="34" t="s">
        <v>189</v>
      </c>
      <c r="P54" s="34">
        <f t="shared" si="42"/>
        <v>103.28536624472574</v>
      </c>
      <c r="Q54" s="39">
        <v>25.588117209300002</v>
      </c>
      <c r="R54" s="33" t="s">
        <v>188</v>
      </c>
      <c r="S54" s="34">
        <f t="shared" si="43"/>
        <v>88.909371818276583</v>
      </c>
      <c r="T54" s="40">
        <v>997</v>
      </c>
      <c r="U54" s="34" t="s">
        <v>189</v>
      </c>
      <c r="V54" s="34">
        <f t="shared" si="44"/>
        <v>107.66738660907127</v>
      </c>
      <c r="W54" s="39">
        <v>95.951915747200005</v>
      </c>
      <c r="X54" s="34" t="s">
        <v>189</v>
      </c>
      <c r="Y54" s="34">
        <f t="shared" si="45"/>
        <v>105.44166565626374</v>
      </c>
      <c r="Z54" s="41">
        <v>1010</v>
      </c>
      <c r="AA54" s="34" t="s">
        <v>189</v>
      </c>
      <c r="AB54" s="34">
        <f t="shared" si="46"/>
        <v>117.99065420560748</v>
      </c>
      <c r="AC54" s="38">
        <v>2.2355717079530599</v>
      </c>
      <c r="AD54" s="33" t="s">
        <v>188</v>
      </c>
      <c r="AE54" s="34">
        <f t="shared" si="47"/>
        <v>95.537252476626506</v>
      </c>
      <c r="AF54" s="38">
        <v>1.50717079530639</v>
      </c>
      <c r="AG54" s="33" t="s">
        <v>188</v>
      </c>
      <c r="AH54" s="34">
        <f t="shared" si="48"/>
        <v>94.198174706649368</v>
      </c>
      <c r="AI54" s="38">
        <v>1.4832902249134901</v>
      </c>
      <c r="AJ54" s="34" t="s">
        <v>189</v>
      </c>
      <c r="AK54" s="34">
        <f t="shared" si="49"/>
        <v>102.2958775802407</v>
      </c>
      <c r="AL54" s="38">
        <v>49.812734082397</v>
      </c>
      <c r="AM54" s="34" t="s">
        <v>189</v>
      </c>
      <c r="AN54" s="50">
        <f t="shared" si="50"/>
        <v>98.445009646141628</v>
      </c>
      <c r="AO54" s="32">
        <f>M54+P54+S54+V54+Y54+AB54+AE54+AH54+AK54+AN54</f>
        <v>1027.3860321027478</v>
      </c>
    </row>
    <row r="55" spans="1:41">
      <c r="A55" s="10">
        <f t="shared" si="10"/>
        <v>54</v>
      </c>
      <c r="B55" s="15" t="s">
        <v>685</v>
      </c>
      <c r="C55" s="15">
        <v>337</v>
      </c>
      <c r="D55" s="15" t="s">
        <v>248</v>
      </c>
      <c r="E55" s="15" t="s">
        <v>255</v>
      </c>
      <c r="F55" s="21">
        <v>990176</v>
      </c>
      <c r="G55" s="25" t="s">
        <v>207</v>
      </c>
      <c r="H55" s="22">
        <v>2</v>
      </c>
      <c r="I55" s="78" t="s">
        <v>249</v>
      </c>
      <c r="J55" s="21">
        <v>30</v>
      </c>
      <c r="K55" s="24">
        <v>9.1177250000000001</v>
      </c>
      <c r="L55" s="34" t="s">
        <v>189</v>
      </c>
      <c r="M55" s="34">
        <f t="shared" si="41"/>
        <v>108.28652019002377</v>
      </c>
      <c r="N55" s="38">
        <v>2.23942167</v>
      </c>
      <c r="O55" s="33" t="s">
        <v>188</v>
      </c>
      <c r="P55" s="34">
        <f t="shared" si="42"/>
        <v>94.49036582278481</v>
      </c>
      <c r="Q55" s="39">
        <v>24.561189002700001</v>
      </c>
      <c r="R55" s="33" t="s">
        <v>188</v>
      </c>
      <c r="S55" s="34">
        <f t="shared" si="43"/>
        <v>85.341170961431544</v>
      </c>
      <c r="T55" s="40">
        <v>848</v>
      </c>
      <c r="U55" s="33" t="s">
        <v>188</v>
      </c>
      <c r="V55" s="34">
        <f t="shared" si="44"/>
        <v>91.576673866090701</v>
      </c>
      <c r="W55" s="39">
        <v>107.520341981</v>
      </c>
      <c r="X55" s="34" t="s">
        <v>189</v>
      </c>
      <c r="Y55" s="34">
        <f t="shared" si="45"/>
        <v>118.15422195714287</v>
      </c>
      <c r="Z55" s="41">
        <v>768</v>
      </c>
      <c r="AA55" s="33" t="s">
        <v>188</v>
      </c>
      <c r="AB55" s="34">
        <f t="shared" si="46"/>
        <v>89.719626168224295</v>
      </c>
      <c r="AC55" s="38">
        <v>2.3113618556700999</v>
      </c>
      <c r="AD55" s="33" t="s">
        <v>188</v>
      </c>
      <c r="AE55" s="34">
        <f t="shared" si="47"/>
        <v>98.776147678209398</v>
      </c>
      <c r="AF55" s="38">
        <v>1.5670103092783501</v>
      </c>
      <c r="AG55" s="33" t="s">
        <v>188</v>
      </c>
      <c r="AH55" s="34">
        <f t="shared" si="48"/>
        <v>97.938144329896872</v>
      </c>
      <c r="AI55" s="38">
        <v>1.4750138157894701</v>
      </c>
      <c r="AJ55" s="34" t="s">
        <v>189</v>
      </c>
      <c r="AK55" s="34">
        <f t="shared" si="49"/>
        <v>101.72509074410139</v>
      </c>
      <c r="AL55" s="38">
        <v>59.375</v>
      </c>
      <c r="AM55" s="33" t="s">
        <v>188</v>
      </c>
      <c r="AN55" s="50">
        <f t="shared" si="50"/>
        <v>79.688112985484508</v>
      </c>
      <c r="AO55" s="32">
        <f>M55+P55+S55+V55+Y55+AB55+AE55+AH55+AK55+AN55</f>
        <v>965.6960747033902</v>
      </c>
    </row>
    <row r="56" spans="1:41">
      <c r="A56" s="10">
        <f t="shared" si="10"/>
        <v>55</v>
      </c>
      <c r="B56" s="15" t="s">
        <v>686</v>
      </c>
      <c r="C56" s="15">
        <v>339</v>
      </c>
      <c r="D56" s="15" t="s">
        <v>257</v>
      </c>
      <c r="E56" s="15" t="s">
        <v>256</v>
      </c>
      <c r="F56" s="21">
        <v>11394</v>
      </c>
      <c r="G56" s="25" t="s">
        <v>20</v>
      </c>
      <c r="H56" s="22">
        <v>0.48692104261795499</v>
      </c>
      <c r="I56" s="78" t="s">
        <v>258</v>
      </c>
      <c r="J56" s="21">
        <v>31</v>
      </c>
      <c r="K56" s="24">
        <v>5.3159559999999999</v>
      </c>
      <c r="L56" s="34" t="s">
        <v>189</v>
      </c>
      <c r="M56" s="34">
        <f t="shared" ref="M56:M59" si="51">K56/3.67*100</f>
        <v>144.84893732970028</v>
      </c>
      <c r="N56" s="38">
        <v>1.6537843400000001</v>
      </c>
      <c r="O56" s="34" t="s">
        <v>189</v>
      </c>
      <c r="P56" s="34">
        <f t="shared" ref="P56:P59" si="52">N56/1.15*100</f>
        <v>143.80733391304349</v>
      </c>
      <c r="Q56" s="39">
        <v>31.109819945800002</v>
      </c>
      <c r="R56" s="33" t="s">
        <v>188</v>
      </c>
      <c r="S56" s="34">
        <f t="shared" ref="S56:S59" si="53">Q56/31.75*100</f>
        <v>97.983684868661427</v>
      </c>
      <c r="T56" s="40">
        <v>646</v>
      </c>
      <c r="U56" s="33" t="s">
        <v>188</v>
      </c>
      <c r="V56" s="34">
        <f t="shared" ref="V56:V59" si="54">T56/647*100</f>
        <v>99.84544049459042</v>
      </c>
      <c r="W56" s="39">
        <v>82.290340557299999</v>
      </c>
      <c r="X56" s="34" t="s">
        <v>189</v>
      </c>
      <c r="Y56" s="34">
        <f t="shared" ref="Y56:Y59" si="55">W56/51.79*100</f>
        <v>158.8923355035721</v>
      </c>
      <c r="Z56" s="41">
        <v>740</v>
      </c>
      <c r="AA56" s="34" t="s">
        <v>189</v>
      </c>
      <c r="AB56" s="34">
        <f t="shared" ref="AB56:AB59" si="56">Z56/644*100</f>
        <v>114.90683229813665</v>
      </c>
      <c r="AC56" s="38">
        <v>2.5868349005425002</v>
      </c>
      <c r="AD56" s="34" t="s">
        <v>189</v>
      </c>
      <c r="AE56" s="34">
        <f t="shared" ref="AE56:AE59" si="57">AC56/2.16*100</f>
        <v>119.76087502511574</v>
      </c>
      <c r="AF56" s="38">
        <v>1.91139240506329</v>
      </c>
      <c r="AG56" s="34" t="s">
        <v>189</v>
      </c>
      <c r="AH56" s="34">
        <f t="shared" ref="AH56:AH59" si="58">AF56/1.61*100</f>
        <v>118.72002515921056</v>
      </c>
      <c r="AI56" s="38">
        <v>1.35337719962157</v>
      </c>
      <c r="AJ56" s="34" t="s">
        <v>189</v>
      </c>
      <c r="AK56" s="34">
        <f t="shared" ref="AK56:AK59" si="59">AI56/1.32*100</f>
        <v>102.52857572890682</v>
      </c>
      <c r="AL56" s="38">
        <v>44.047619047619001</v>
      </c>
      <c r="AM56" s="34" t="s">
        <v>189</v>
      </c>
      <c r="AN56" s="48">
        <f t="shared" ref="AN56:AN59" si="60">(100-AL56)/46.52*100</f>
        <v>120.27596937313199</v>
      </c>
      <c r="AO56" s="32">
        <f>M56+P56+S56+V56+Y56+AB56+AE56+AH56+AK56+AN56</f>
        <v>1221.5700096940695</v>
      </c>
    </row>
    <row r="57" spans="1:41">
      <c r="A57" s="10">
        <f t="shared" si="10"/>
        <v>56</v>
      </c>
      <c r="B57" s="15" t="s">
        <v>686</v>
      </c>
      <c r="C57" s="15">
        <v>339</v>
      </c>
      <c r="D57" s="15" t="s">
        <v>257</v>
      </c>
      <c r="E57" s="15" t="s">
        <v>239</v>
      </c>
      <c r="F57" s="21">
        <v>997727</v>
      </c>
      <c r="G57" s="25"/>
      <c r="H57" s="22">
        <v>2</v>
      </c>
      <c r="I57" s="78" t="s">
        <v>258</v>
      </c>
      <c r="J57" s="21">
        <v>26</v>
      </c>
      <c r="K57" s="24">
        <v>4.3502980000000004</v>
      </c>
      <c r="L57" s="34" t="s">
        <v>189</v>
      </c>
      <c r="M57" s="34">
        <f t="shared" si="51"/>
        <v>118.53673024523161</v>
      </c>
      <c r="N57" s="38">
        <v>1.1470328299999999</v>
      </c>
      <c r="O57" s="33" t="s">
        <v>188</v>
      </c>
      <c r="P57" s="34">
        <f t="shared" si="52"/>
        <v>99.741985217391303</v>
      </c>
      <c r="Q57" s="39">
        <v>26.366764529699999</v>
      </c>
      <c r="R57" s="33" t="s">
        <v>188</v>
      </c>
      <c r="S57" s="34">
        <f t="shared" si="53"/>
        <v>83.044927652598417</v>
      </c>
      <c r="T57" s="40">
        <v>413</v>
      </c>
      <c r="U57" s="33" t="s">
        <v>188</v>
      </c>
      <c r="V57" s="34">
        <f t="shared" si="54"/>
        <v>63.833075734157653</v>
      </c>
      <c r="W57" s="39">
        <v>105.33409201000001</v>
      </c>
      <c r="X57" s="34" t="s">
        <v>189</v>
      </c>
      <c r="Y57" s="34">
        <f t="shared" si="55"/>
        <v>203.38693185943237</v>
      </c>
      <c r="Z57" s="41">
        <v>505</v>
      </c>
      <c r="AA57" s="33" t="s">
        <v>188</v>
      </c>
      <c r="AB57" s="34">
        <f t="shared" si="56"/>
        <v>78.41614906832298</v>
      </c>
      <c r="AC57" s="38">
        <v>2.5865760563380298</v>
      </c>
      <c r="AD57" s="34" t="s">
        <v>189</v>
      </c>
      <c r="AE57" s="34">
        <f t="shared" si="57"/>
        <v>119.748891497131</v>
      </c>
      <c r="AF57" s="38">
        <v>1.8563380281690101</v>
      </c>
      <c r="AG57" s="34" t="s">
        <v>189</v>
      </c>
      <c r="AH57" s="34">
        <f t="shared" si="58"/>
        <v>115.30049864403789</v>
      </c>
      <c r="AI57" s="38">
        <v>1.3933755690440099</v>
      </c>
      <c r="AJ57" s="34" t="s">
        <v>189</v>
      </c>
      <c r="AK57" s="34">
        <f t="shared" si="59"/>
        <v>105.55875523060681</v>
      </c>
      <c r="AL57" s="38">
        <v>50.684931506849303</v>
      </c>
      <c r="AM57" s="33" t="s">
        <v>188</v>
      </c>
      <c r="AN57" s="48">
        <f t="shared" si="60"/>
        <v>106.00831576343657</v>
      </c>
      <c r="AO57" s="32">
        <f>M57+P57+S57+V57+Y57+AB57+AE57+AH57+AK57+AN57</f>
        <v>1093.5762609123467</v>
      </c>
    </row>
    <row r="58" spans="1:41">
      <c r="A58" s="10">
        <f t="shared" si="10"/>
        <v>57</v>
      </c>
      <c r="B58" s="15" t="s">
        <v>686</v>
      </c>
      <c r="C58" s="15">
        <v>339</v>
      </c>
      <c r="D58" s="15" t="s">
        <v>257</v>
      </c>
      <c r="E58" s="15" t="s">
        <v>259</v>
      </c>
      <c r="F58" s="21">
        <v>11783</v>
      </c>
      <c r="G58" s="25" t="s">
        <v>22</v>
      </c>
      <c r="H58" s="22">
        <v>0.18555117960425599</v>
      </c>
      <c r="I58" s="78" t="s">
        <v>258</v>
      </c>
      <c r="J58" s="21">
        <v>29</v>
      </c>
      <c r="K58" s="24">
        <v>1.106894</v>
      </c>
      <c r="L58" s="33" t="s">
        <v>188</v>
      </c>
      <c r="M58" s="34">
        <f t="shared" si="51"/>
        <v>30.160599455040877</v>
      </c>
      <c r="N58" s="38">
        <v>0.28604502999999998</v>
      </c>
      <c r="O58" s="33" t="s">
        <v>188</v>
      </c>
      <c r="P58" s="34">
        <f t="shared" si="52"/>
        <v>24.873480869565217</v>
      </c>
      <c r="Q58" s="39">
        <v>25.842133935100001</v>
      </c>
      <c r="R58" s="33" t="s">
        <v>188</v>
      </c>
      <c r="S58" s="34">
        <f t="shared" si="53"/>
        <v>81.392547827086617</v>
      </c>
      <c r="T58" s="40">
        <v>318</v>
      </c>
      <c r="U58" s="33" t="s">
        <v>188</v>
      </c>
      <c r="V58" s="34">
        <f t="shared" si="54"/>
        <v>49.149922720247297</v>
      </c>
      <c r="W58" s="39">
        <v>34.8079874214</v>
      </c>
      <c r="X58" s="33" t="s">
        <v>188</v>
      </c>
      <c r="Y58" s="34">
        <f t="shared" si="55"/>
        <v>67.209861790693182</v>
      </c>
      <c r="Z58" s="41">
        <v>352</v>
      </c>
      <c r="AA58" s="33" t="s">
        <v>188</v>
      </c>
      <c r="AB58" s="34">
        <f t="shared" si="56"/>
        <v>54.658385093167702</v>
      </c>
      <c r="AC58" s="38">
        <v>1.58287313432836</v>
      </c>
      <c r="AD58" s="33" t="s">
        <v>188</v>
      </c>
      <c r="AE58" s="34">
        <f t="shared" si="57"/>
        <v>73.28116362631296</v>
      </c>
      <c r="AF58" s="38">
        <v>1.4067164179104501</v>
      </c>
      <c r="AG58" s="33" t="s">
        <v>188</v>
      </c>
      <c r="AH58" s="34">
        <f t="shared" si="58"/>
        <v>87.373690553444106</v>
      </c>
      <c r="AI58" s="38">
        <v>1.12522546419098</v>
      </c>
      <c r="AJ58" s="33" t="s">
        <v>188</v>
      </c>
      <c r="AK58" s="34">
        <f t="shared" si="59"/>
        <v>85.244353347801521</v>
      </c>
      <c r="AL58" s="38">
        <v>47.368421052631597</v>
      </c>
      <c r="AM58" s="33" t="s">
        <v>188</v>
      </c>
      <c r="AN58" s="48">
        <f t="shared" si="60"/>
        <v>113.1375299814454</v>
      </c>
      <c r="AO58" s="32">
        <f>M58+P58+S58+V58+Y58+AB58+AE58+AH58+AK58+AN58</f>
        <v>666.48153526480485</v>
      </c>
    </row>
    <row r="59" spans="1:41">
      <c r="A59" s="10">
        <f t="shared" si="10"/>
        <v>58</v>
      </c>
      <c r="B59" s="15" t="s">
        <v>686</v>
      </c>
      <c r="C59" s="15">
        <v>339</v>
      </c>
      <c r="D59" s="15" t="s">
        <v>257</v>
      </c>
      <c r="E59" s="15" t="s">
        <v>260</v>
      </c>
      <c r="F59" s="21">
        <v>11756</v>
      </c>
      <c r="G59" s="25" t="s">
        <v>21</v>
      </c>
      <c r="H59" s="22">
        <v>0.19924980974124301</v>
      </c>
      <c r="I59" s="78" t="s">
        <v>258</v>
      </c>
      <c r="J59" s="21">
        <v>29</v>
      </c>
      <c r="K59" s="24">
        <v>1.0820289999999999</v>
      </c>
      <c r="L59" s="33" t="s">
        <v>188</v>
      </c>
      <c r="M59" s="34">
        <f t="shared" si="51"/>
        <v>29.483079019073564</v>
      </c>
      <c r="N59" s="38">
        <v>0.32651679</v>
      </c>
      <c r="O59" s="33" t="s">
        <v>188</v>
      </c>
      <c r="P59" s="34">
        <f t="shared" si="52"/>
        <v>28.392764347826088</v>
      </c>
      <c r="Q59" s="39">
        <v>30.176343702400001</v>
      </c>
      <c r="R59" s="33" t="s">
        <v>188</v>
      </c>
      <c r="S59" s="34">
        <f t="shared" si="53"/>
        <v>95.04360221228346</v>
      </c>
      <c r="T59" s="40">
        <v>330</v>
      </c>
      <c r="U59" s="33" t="s">
        <v>188</v>
      </c>
      <c r="V59" s="34">
        <f t="shared" si="54"/>
        <v>51.004636785162283</v>
      </c>
      <c r="W59" s="39">
        <v>32.788757575799998</v>
      </c>
      <c r="X59" s="33" t="s">
        <v>188</v>
      </c>
      <c r="Y59" s="34">
        <f t="shared" si="55"/>
        <v>63.310981996138253</v>
      </c>
      <c r="Z59" s="41">
        <v>356</v>
      </c>
      <c r="AA59" s="33" t="s">
        <v>188</v>
      </c>
      <c r="AB59" s="34">
        <f t="shared" si="56"/>
        <v>55.279503105590067</v>
      </c>
      <c r="AC59" s="38">
        <v>1.7434306569343101</v>
      </c>
      <c r="AD59" s="33" t="s">
        <v>188</v>
      </c>
      <c r="AE59" s="34">
        <f t="shared" si="57"/>
        <v>80.714382265477312</v>
      </c>
      <c r="AF59" s="38">
        <v>1.4489051094890499</v>
      </c>
      <c r="AG59" s="33" t="s">
        <v>188</v>
      </c>
      <c r="AH59" s="34">
        <f t="shared" si="58"/>
        <v>89.994106179444088</v>
      </c>
      <c r="AI59" s="38">
        <v>1.20327455919395</v>
      </c>
      <c r="AJ59" s="33" t="s">
        <v>188</v>
      </c>
      <c r="AK59" s="34">
        <f t="shared" si="59"/>
        <v>91.157163575299236</v>
      </c>
      <c r="AL59" s="38">
        <v>53.846153846153797</v>
      </c>
      <c r="AM59" s="33" t="s">
        <v>188</v>
      </c>
      <c r="AN59" s="48">
        <f t="shared" si="60"/>
        <v>99.212910906806101</v>
      </c>
      <c r="AO59" s="32">
        <f>M59+P59+S59+V59+Y59+AB59+AE59+AH59+AK59+AN59</f>
        <v>683.59313039310041</v>
      </c>
    </row>
    <row r="60" spans="1:41">
      <c r="A60" s="10">
        <f t="shared" si="10"/>
        <v>59</v>
      </c>
      <c r="B60" s="15" t="s">
        <v>687</v>
      </c>
      <c r="C60" s="15">
        <v>341</v>
      </c>
      <c r="D60" s="15" t="s">
        <v>262</v>
      </c>
      <c r="E60" s="15" t="s">
        <v>261</v>
      </c>
      <c r="F60" s="21">
        <v>11372</v>
      </c>
      <c r="G60" s="25" t="s">
        <v>26</v>
      </c>
      <c r="H60" s="22">
        <v>0.54171556316589997</v>
      </c>
      <c r="I60" s="78" t="s">
        <v>249</v>
      </c>
      <c r="J60" s="21">
        <v>28</v>
      </c>
      <c r="K60" s="24">
        <v>9.0017379999999996</v>
      </c>
      <c r="L60" s="34" t="s">
        <v>189</v>
      </c>
      <c r="M60" s="34">
        <f t="shared" ref="M60:M75" si="61">K60/8.42*100</f>
        <v>106.90900237529691</v>
      </c>
      <c r="N60" s="38">
        <v>3.0514740900000001</v>
      </c>
      <c r="O60" s="34" t="s">
        <v>189</v>
      </c>
      <c r="P60" s="34">
        <f t="shared" ref="P60:P75" si="62">N60/2.37*100</f>
        <v>128.75418101265822</v>
      </c>
      <c r="Q60" s="39">
        <v>33.898721446899998</v>
      </c>
      <c r="R60" s="34" t="s">
        <v>189</v>
      </c>
      <c r="S60" s="34">
        <f t="shared" ref="S60:S75" si="63">Q60/28.78*100</f>
        <v>117.78568953057678</v>
      </c>
      <c r="T60" s="40">
        <v>825</v>
      </c>
      <c r="U60" s="33" t="s">
        <v>188</v>
      </c>
      <c r="V60" s="34">
        <f t="shared" ref="V60:V75" si="64">T60/926*100</f>
        <v>89.092872570194388</v>
      </c>
      <c r="W60" s="39">
        <v>109.111975758</v>
      </c>
      <c r="X60" s="34" t="s">
        <v>189</v>
      </c>
      <c r="Y60" s="34">
        <f t="shared" ref="Y60:Y75" si="65">W60/91*100</f>
        <v>119.90327006373627</v>
      </c>
      <c r="Z60" s="41">
        <v>985</v>
      </c>
      <c r="AA60" s="34" t="s">
        <v>189</v>
      </c>
      <c r="AB60" s="34">
        <f t="shared" ref="AB60:AB75" si="66">Z60/856*100</f>
        <v>115.07009345794393</v>
      </c>
      <c r="AC60" s="38">
        <v>2.6923715719063499</v>
      </c>
      <c r="AD60" s="34" t="s">
        <v>189</v>
      </c>
      <c r="AE60" s="34">
        <f t="shared" ref="AE60:AE75" si="67">AC60/2.34*100</f>
        <v>115.05861418403205</v>
      </c>
      <c r="AF60" s="38">
        <v>1.5819397993311</v>
      </c>
      <c r="AG60" s="33" t="s">
        <v>188</v>
      </c>
      <c r="AH60" s="34">
        <f t="shared" ref="AH60:AH75" si="68">AF60/1.6*100</f>
        <v>98.871237458193733</v>
      </c>
      <c r="AI60" s="38">
        <v>1.7019431289640601</v>
      </c>
      <c r="AJ60" s="34" t="s">
        <v>189</v>
      </c>
      <c r="AK60" s="34">
        <f t="shared" ref="AK60:AK75" si="69">AI60/1.45*100</f>
        <v>117.37538820441793</v>
      </c>
      <c r="AL60" s="38">
        <v>55.128205128205103</v>
      </c>
      <c r="AM60" s="33" t="s">
        <v>188</v>
      </c>
      <c r="AN60" s="50">
        <f t="shared" ref="AN60:AN75" si="70">(100-AL60)/50.98*100</f>
        <v>88.018428544124944</v>
      </c>
      <c r="AO60" s="32">
        <f>M60+P60+S60+V60+Y60+AB60+AE60+AH60+AK60+AN60</f>
        <v>1096.8387774011751</v>
      </c>
    </row>
    <row r="61" spans="1:41">
      <c r="A61" s="10">
        <f t="shared" si="10"/>
        <v>60</v>
      </c>
      <c r="B61" s="15" t="s">
        <v>687</v>
      </c>
      <c r="C61" s="15">
        <v>341</v>
      </c>
      <c r="D61" s="15" t="s">
        <v>262</v>
      </c>
      <c r="E61" s="15" t="s">
        <v>263</v>
      </c>
      <c r="F61" s="21">
        <v>5698</v>
      </c>
      <c r="G61" s="25">
        <v>40918</v>
      </c>
      <c r="H61" s="22">
        <v>6.6841813165905597</v>
      </c>
      <c r="I61" s="78" t="s">
        <v>249</v>
      </c>
      <c r="J61" s="21">
        <v>29</v>
      </c>
      <c r="K61" s="24">
        <v>8.6252999999999993</v>
      </c>
      <c r="L61" s="34" t="s">
        <v>189</v>
      </c>
      <c r="M61" s="34">
        <f t="shared" si="61"/>
        <v>102.43824228028502</v>
      </c>
      <c r="N61" s="38">
        <v>2.5766361799999999</v>
      </c>
      <c r="O61" s="34" t="s">
        <v>189</v>
      </c>
      <c r="P61" s="34">
        <f t="shared" si="62"/>
        <v>108.71882616033754</v>
      </c>
      <c r="Q61" s="39">
        <v>29.873003605699999</v>
      </c>
      <c r="R61" s="34" t="s">
        <v>189</v>
      </c>
      <c r="S61" s="34">
        <f t="shared" si="63"/>
        <v>103.79778876198749</v>
      </c>
      <c r="T61" s="40">
        <v>815</v>
      </c>
      <c r="U61" s="33" t="s">
        <v>188</v>
      </c>
      <c r="V61" s="34">
        <f t="shared" si="64"/>
        <v>88.012958963282941</v>
      </c>
      <c r="W61" s="39">
        <v>105.83190184</v>
      </c>
      <c r="X61" s="34" t="s">
        <v>189</v>
      </c>
      <c r="Y61" s="34">
        <f t="shared" si="65"/>
        <v>116.29879323076923</v>
      </c>
      <c r="Z61" s="41">
        <v>1195</v>
      </c>
      <c r="AA61" s="34" t="s">
        <v>189</v>
      </c>
      <c r="AB61" s="34">
        <f t="shared" si="66"/>
        <v>139.60280373831776</v>
      </c>
      <c r="AC61" s="38">
        <v>2.1994919934640502</v>
      </c>
      <c r="AD61" s="33" t="s">
        <v>188</v>
      </c>
      <c r="AE61" s="34">
        <f t="shared" si="67"/>
        <v>93.995384336070529</v>
      </c>
      <c r="AF61" s="38">
        <v>1.65686274509804</v>
      </c>
      <c r="AG61" s="34" t="s">
        <v>189</v>
      </c>
      <c r="AH61" s="34">
        <f t="shared" si="68"/>
        <v>103.55392156862749</v>
      </c>
      <c r="AI61" s="38">
        <v>1.3275040433925001</v>
      </c>
      <c r="AJ61" s="33" t="s">
        <v>188</v>
      </c>
      <c r="AK61" s="34">
        <f t="shared" si="69"/>
        <v>91.55200299258621</v>
      </c>
      <c r="AL61" s="38">
        <v>52.317880794701999</v>
      </c>
      <c r="AM61" s="33" t="s">
        <v>188</v>
      </c>
      <c r="AN61" s="50">
        <f t="shared" si="70"/>
        <v>93.531030218316985</v>
      </c>
      <c r="AO61" s="32">
        <f>M61+P61+S61+V61+Y61+AB61+AE61+AH61+AK61+AN61</f>
        <v>1041.5017522505814</v>
      </c>
    </row>
    <row r="62" spans="1:41">
      <c r="A62" s="10">
        <f t="shared" si="10"/>
        <v>61</v>
      </c>
      <c r="B62" s="15" t="s">
        <v>687</v>
      </c>
      <c r="C62" s="15">
        <v>341</v>
      </c>
      <c r="D62" s="15" t="s">
        <v>262</v>
      </c>
      <c r="E62" s="15" t="s">
        <v>264</v>
      </c>
      <c r="F62" s="21">
        <v>992157</v>
      </c>
      <c r="G62" s="25" t="s">
        <v>207</v>
      </c>
      <c r="H62" s="22">
        <v>2</v>
      </c>
      <c r="I62" s="78" t="s">
        <v>249</v>
      </c>
      <c r="J62" s="21">
        <v>28</v>
      </c>
      <c r="K62" s="24">
        <v>8.4698639999999994</v>
      </c>
      <c r="L62" s="34" t="s">
        <v>189</v>
      </c>
      <c r="M62" s="34">
        <f t="shared" si="61"/>
        <v>100.59220902612826</v>
      </c>
      <c r="N62" s="38">
        <v>2.4134841100000002</v>
      </c>
      <c r="O62" s="34" t="s">
        <v>189</v>
      </c>
      <c r="P62" s="34">
        <f t="shared" si="62"/>
        <v>101.83477257383966</v>
      </c>
      <c r="Q62" s="39">
        <v>28.494957061899999</v>
      </c>
      <c r="R62" s="33" t="s">
        <v>188</v>
      </c>
      <c r="S62" s="34">
        <f t="shared" si="63"/>
        <v>99.009579784225153</v>
      </c>
      <c r="T62" s="40">
        <v>639</v>
      </c>
      <c r="U62" s="33" t="s">
        <v>188</v>
      </c>
      <c r="V62" s="34">
        <f t="shared" si="64"/>
        <v>69.006479481641463</v>
      </c>
      <c r="W62" s="39">
        <v>132.54873239400001</v>
      </c>
      <c r="X62" s="34" t="s">
        <v>189</v>
      </c>
      <c r="Y62" s="34">
        <f t="shared" si="65"/>
        <v>145.6579476857143</v>
      </c>
      <c r="Z62" s="41">
        <v>722</v>
      </c>
      <c r="AA62" s="33" t="s">
        <v>188</v>
      </c>
      <c r="AB62" s="34">
        <f t="shared" si="66"/>
        <v>84.345794392523359</v>
      </c>
      <c r="AC62" s="38">
        <v>2.3942965048543701</v>
      </c>
      <c r="AD62" s="34" t="s">
        <v>189</v>
      </c>
      <c r="AE62" s="34">
        <f t="shared" si="67"/>
        <v>102.32036345531496</v>
      </c>
      <c r="AF62" s="38">
        <v>1.72038834951456</v>
      </c>
      <c r="AG62" s="34" t="s">
        <v>189</v>
      </c>
      <c r="AH62" s="34">
        <f t="shared" si="68"/>
        <v>107.52427184466001</v>
      </c>
      <c r="AI62" s="38">
        <v>1.39171862302483</v>
      </c>
      <c r="AJ62" s="33" t="s">
        <v>188</v>
      </c>
      <c r="AK62" s="34">
        <f t="shared" si="69"/>
        <v>95.980594691367585</v>
      </c>
      <c r="AL62" s="38">
        <v>56.790123456790099</v>
      </c>
      <c r="AM62" s="33" t="s">
        <v>188</v>
      </c>
      <c r="AN62" s="50">
        <f t="shared" si="70"/>
        <v>84.758486746194393</v>
      </c>
      <c r="AO62" s="32">
        <f>M62+P62+S62+V62+Y62+AB62+AE62+AH62+AK62+AN62</f>
        <v>991.03049968160917</v>
      </c>
    </row>
    <row r="63" spans="1:41">
      <c r="A63" s="10">
        <f t="shared" si="10"/>
        <v>62</v>
      </c>
      <c r="B63" s="15" t="s">
        <v>687</v>
      </c>
      <c r="C63" s="15">
        <v>341</v>
      </c>
      <c r="D63" s="15" t="s">
        <v>262</v>
      </c>
      <c r="E63" s="15" t="s">
        <v>265</v>
      </c>
      <c r="F63" s="21">
        <v>991097</v>
      </c>
      <c r="G63" s="25" t="s">
        <v>207</v>
      </c>
      <c r="H63" s="22">
        <v>2</v>
      </c>
      <c r="I63" s="78" t="s">
        <v>249</v>
      </c>
      <c r="J63" s="21">
        <v>29</v>
      </c>
      <c r="K63" s="24">
        <v>8.0010220000000007</v>
      </c>
      <c r="L63" s="33" t="s">
        <v>188</v>
      </c>
      <c r="M63" s="34">
        <f t="shared" si="61"/>
        <v>95.02401425178148</v>
      </c>
      <c r="N63" s="38">
        <v>2.6204665199999999</v>
      </c>
      <c r="O63" s="34" t="s">
        <v>189</v>
      </c>
      <c r="P63" s="34">
        <f t="shared" si="62"/>
        <v>110.56820759493671</v>
      </c>
      <c r="Q63" s="39">
        <v>32.751647476999999</v>
      </c>
      <c r="R63" s="34" t="s">
        <v>189</v>
      </c>
      <c r="S63" s="34">
        <f t="shared" si="63"/>
        <v>113.80002597984711</v>
      </c>
      <c r="T63" s="40">
        <v>788</v>
      </c>
      <c r="U63" s="33" t="s">
        <v>188</v>
      </c>
      <c r="V63" s="34">
        <f t="shared" si="64"/>
        <v>85.097192224622034</v>
      </c>
      <c r="W63" s="39">
        <v>101.535812183</v>
      </c>
      <c r="X63" s="34" t="s">
        <v>189</v>
      </c>
      <c r="Y63" s="34">
        <f t="shared" si="65"/>
        <v>111.57781558571429</v>
      </c>
      <c r="Z63" s="41">
        <v>806</v>
      </c>
      <c r="AA63" s="33" t="s">
        <v>188</v>
      </c>
      <c r="AB63" s="34">
        <f t="shared" si="66"/>
        <v>94.158878504672899</v>
      </c>
      <c r="AC63" s="38">
        <v>2.7458589506172801</v>
      </c>
      <c r="AD63" s="34" t="s">
        <v>189</v>
      </c>
      <c r="AE63" s="34">
        <f t="shared" si="67"/>
        <v>117.34439959902907</v>
      </c>
      <c r="AF63" s="38">
        <v>1.7638888888888899</v>
      </c>
      <c r="AG63" s="34" t="s">
        <v>189</v>
      </c>
      <c r="AH63" s="34">
        <f t="shared" si="68"/>
        <v>110.24305555555563</v>
      </c>
      <c r="AI63" s="38">
        <v>1.5567074365704301</v>
      </c>
      <c r="AJ63" s="34" t="s">
        <v>189</v>
      </c>
      <c r="AK63" s="34">
        <f t="shared" si="69"/>
        <v>107.3591335565814</v>
      </c>
      <c r="AL63" s="38">
        <v>45.9016393442623</v>
      </c>
      <c r="AM63" s="34" t="s">
        <v>189</v>
      </c>
      <c r="AN63" s="50">
        <f t="shared" si="70"/>
        <v>106.11683141572716</v>
      </c>
      <c r="AO63" s="32">
        <f>M63+P63+S63+V63+Y63+AB63+AE63+AH63+AK63+AN63</f>
        <v>1051.2895542684678</v>
      </c>
    </row>
    <row r="64" spans="1:41">
      <c r="A64" s="10">
        <f t="shared" si="10"/>
        <v>63</v>
      </c>
      <c r="B64" s="15" t="s">
        <v>687</v>
      </c>
      <c r="C64" s="15">
        <v>341</v>
      </c>
      <c r="D64" s="15" t="s">
        <v>262</v>
      </c>
      <c r="E64" s="15" t="s">
        <v>266</v>
      </c>
      <c r="F64" s="21">
        <v>4187</v>
      </c>
      <c r="G64" s="25">
        <v>40360</v>
      </c>
      <c r="H64" s="22">
        <v>8.2129484398782306</v>
      </c>
      <c r="I64" s="78" t="s">
        <v>249</v>
      </c>
      <c r="J64" s="21">
        <v>26</v>
      </c>
      <c r="K64" s="24">
        <v>7.9445050000000004</v>
      </c>
      <c r="L64" s="33" t="s">
        <v>188</v>
      </c>
      <c r="M64" s="34">
        <f t="shared" si="61"/>
        <v>94.352790973871734</v>
      </c>
      <c r="N64" s="38">
        <v>2.49691887</v>
      </c>
      <c r="O64" s="34" t="s">
        <v>189</v>
      </c>
      <c r="P64" s="34">
        <f t="shared" si="62"/>
        <v>105.35522658227848</v>
      </c>
      <c r="Q64" s="39">
        <v>31.4295084464</v>
      </c>
      <c r="R64" s="34" t="s">
        <v>189</v>
      </c>
      <c r="S64" s="34">
        <f t="shared" si="63"/>
        <v>109.2060752133426</v>
      </c>
      <c r="T64" s="40">
        <v>704</v>
      </c>
      <c r="U64" s="33" t="s">
        <v>188</v>
      </c>
      <c r="V64" s="34">
        <f t="shared" si="64"/>
        <v>76.025917926565882</v>
      </c>
      <c r="W64" s="39">
        <v>112.848082386</v>
      </c>
      <c r="X64" s="34" t="s">
        <v>189</v>
      </c>
      <c r="Y64" s="34">
        <f t="shared" si="65"/>
        <v>124.00888174285714</v>
      </c>
      <c r="Z64" s="41">
        <v>950</v>
      </c>
      <c r="AA64" s="34" t="s">
        <v>189</v>
      </c>
      <c r="AB64" s="34">
        <f t="shared" si="66"/>
        <v>110.98130841121497</v>
      </c>
      <c r="AC64" s="38">
        <v>3.2839867063492099</v>
      </c>
      <c r="AD64" s="34" t="s">
        <v>189</v>
      </c>
      <c r="AE64" s="34">
        <f t="shared" si="67"/>
        <v>140.34131223714573</v>
      </c>
      <c r="AF64" s="38">
        <v>1.65079365079365</v>
      </c>
      <c r="AG64" s="34" t="s">
        <v>189</v>
      </c>
      <c r="AH64" s="34">
        <f t="shared" si="68"/>
        <v>103.17460317460312</v>
      </c>
      <c r="AI64" s="38">
        <v>1.9893381009615401</v>
      </c>
      <c r="AJ64" s="34" t="s">
        <v>189</v>
      </c>
      <c r="AK64" s="34">
        <f t="shared" si="69"/>
        <v>137.19573110079588</v>
      </c>
      <c r="AL64" s="38">
        <v>52.702702702702702</v>
      </c>
      <c r="AM64" s="33" t="s">
        <v>188</v>
      </c>
      <c r="AN64" s="50">
        <f t="shared" si="70"/>
        <v>92.776181438401935</v>
      </c>
      <c r="AO64" s="32">
        <f>M64+P64+S64+V64+Y64+AB64+AE64+AH64+AK64+AN64</f>
        <v>1093.4180288010775</v>
      </c>
    </row>
    <row r="65" spans="1:41">
      <c r="A65" s="10">
        <f t="shared" si="10"/>
        <v>64</v>
      </c>
      <c r="B65" s="15" t="s">
        <v>687</v>
      </c>
      <c r="C65" s="15">
        <v>341</v>
      </c>
      <c r="D65" s="15" t="s">
        <v>262</v>
      </c>
      <c r="E65" s="15" t="s">
        <v>267</v>
      </c>
      <c r="F65" s="21">
        <v>11427</v>
      </c>
      <c r="G65" s="25" t="s">
        <v>27</v>
      </c>
      <c r="H65" s="22">
        <v>0.46774296042617403</v>
      </c>
      <c r="I65" s="78" t="s">
        <v>249</v>
      </c>
      <c r="J65" s="21">
        <v>29</v>
      </c>
      <c r="K65" s="24">
        <v>4.6894159999999996</v>
      </c>
      <c r="L65" s="33" t="s">
        <v>188</v>
      </c>
      <c r="M65" s="34">
        <f t="shared" si="61"/>
        <v>55.693776722090263</v>
      </c>
      <c r="N65" s="38">
        <v>1.49545982</v>
      </c>
      <c r="O65" s="33" t="s">
        <v>188</v>
      </c>
      <c r="P65" s="34">
        <f t="shared" si="62"/>
        <v>63.099570464135013</v>
      </c>
      <c r="Q65" s="39">
        <v>31.8901078514</v>
      </c>
      <c r="R65" s="34" t="s">
        <v>189</v>
      </c>
      <c r="S65" s="34">
        <f t="shared" si="63"/>
        <v>110.80649010215427</v>
      </c>
      <c r="T65" s="40">
        <v>708</v>
      </c>
      <c r="U65" s="33" t="s">
        <v>188</v>
      </c>
      <c r="V65" s="34">
        <f t="shared" si="64"/>
        <v>76.457883369330446</v>
      </c>
      <c r="W65" s="39">
        <v>66.234689265499995</v>
      </c>
      <c r="X65" s="33" t="s">
        <v>188</v>
      </c>
      <c r="Y65" s="34">
        <f t="shared" si="65"/>
        <v>72.785372819230759</v>
      </c>
      <c r="Z65" s="41">
        <v>933</v>
      </c>
      <c r="AA65" s="34" t="s">
        <v>189</v>
      </c>
      <c r="AB65" s="34">
        <f t="shared" si="66"/>
        <v>108.99532710280373</v>
      </c>
      <c r="AC65" s="38">
        <v>2.0287069582505</v>
      </c>
      <c r="AD65" s="33" t="s">
        <v>188</v>
      </c>
      <c r="AE65" s="34">
        <f t="shared" si="67"/>
        <v>86.696878557713674</v>
      </c>
      <c r="AF65" s="38">
        <v>1.5944333996023901</v>
      </c>
      <c r="AG65" s="33" t="s">
        <v>188</v>
      </c>
      <c r="AH65" s="34">
        <f t="shared" si="68"/>
        <v>99.652087475149372</v>
      </c>
      <c r="AI65" s="38">
        <v>1.2723685785536201</v>
      </c>
      <c r="AJ65" s="33" t="s">
        <v>188</v>
      </c>
      <c r="AK65" s="34">
        <f t="shared" si="69"/>
        <v>87.749557141628969</v>
      </c>
      <c r="AL65" s="38">
        <v>58.4269662921348</v>
      </c>
      <c r="AM65" s="33" t="s">
        <v>188</v>
      </c>
      <c r="AN65" s="50">
        <f t="shared" si="70"/>
        <v>81.547731871057678</v>
      </c>
      <c r="AO65" s="32">
        <f>M65+P65+S65+V65+Y65+AB65+AE65+AH65+AK65+AN65</f>
        <v>843.48467562529424</v>
      </c>
    </row>
    <row r="66" spans="1:41">
      <c r="A66" s="10">
        <f t="shared" si="10"/>
        <v>65</v>
      </c>
      <c r="B66" s="15" t="s">
        <v>687</v>
      </c>
      <c r="C66" s="15">
        <v>341</v>
      </c>
      <c r="D66" s="15" t="s">
        <v>262</v>
      </c>
      <c r="E66" s="15" t="s">
        <v>268</v>
      </c>
      <c r="F66" s="21">
        <v>11490</v>
      </c>
      <c r="G66" s="25" t="s">
        <v>29</v>
      </c>
      <c r="H66" s="22">
        <v>0.38281145357685897</v>
      </c>
      <c r="I66" s="78" t="s">
        <v>249</v>
      </c>
      <c r="J66" s="21">
        <v>31</v>
      </c>
      <c r="K66" s="24">
        <v>4.1042529999999999</v>
      </c>
      <c r="L66" s="33" t="s">
        <v>188</v>
      </c>
      <c r="M66" s="34">
        <f t="shared" si="61"/>
        <v>48.744097387173397</v>
      </c>
      <c r="N66" s="38">
        <v>1.39018018</v>
      </c>
      <c r="O66" s="33" t="s">
        <v>188</v>
      </c>
      <c r="P66" s="34">
        <f t="shared" si="62"/>
        <v>58.657391561181427</v>
      </c>
      <c r="Q66" s="39">
        <v>33.871697967899998</v>
      </c>
      <c r="R66" s="34" t="s">
        <v>189</v>
      </c>
      <c r="S66" s="34">
        <f t="shared" si="63"/>
        <v>117.69179280020848</v>
      </c>
      <c r="T66" s="40">
        <v>697</v>
      </c>
      <c r="U66" s="33" t="s">
        <v>188</v>
      </c>
      <c r="V66" s="34">
        <f t="shared" si="64"/>
        <v>75.269978401727869</v>
      </c>
      <c r="W66" s="39">
        <v>58.884548063099999</v>
      </c>
      <c r="X66" s="33" t="s">
        <v>188</v>
      </c>
      <c r="Y66" s="34">
        <f t="shared" si="65"/>
        <v>64.708294574835165</v>
      </c>
      <c r="Z66" s="41">
        <v>813</v>
      </c>
      <c r="AA66" s="33" t="s">
        <v>188</v>
      </c>
      <c r="AB66" s="34">
        <f t="shared" si="66"/>
        <v>94.976635514018696</v>
      </c>
      <c r="AC66" s="38">
        <v>1.7004494505494501</v>
      </c>
      <c r="AD66" s="33" t="s">
        <v>188</v>
      </c>
      <c r="AE66" s="34">
        <f t="shared" si="67"/>
        <v>72.668779938010687</v>
      </c>
      <c r="AF66" s="38">
        <v>1.45714285714286</v>
      </c>
      <c r="AG66" s="33" t="s">
        <v>188</v>
      </c>
      <c r="AH66" s="34">
        <f t="shared" si="68"/>
        <v>91.071428571428754</v>
      </c>
      <c r="AI66" s="38">
        <v>1.1669751131221699</v>
      </c>
      <c r="AJ66" s="33" t="s">
        <v>188</v>
      </c>
      <c r="AK66" s="34">
        <f t="shared" si="69"/>
        <v>80.481042284287582</v>
      </c>
      <c r="AL66" s="38">
        <v>62.264150943396203</v>
      </c>
      <c r="AM66" s="33" t="s">
        <v>188</v>
      </c>
      <c r="AN66" s="50">
        <f t="shared" si="70"/>
        <v>74.020888694789718</v>
      </c>
      <c r="AO66" s="32">
        <f t="shared" ref="AO66:AO129" si="71">M66+P66+S66+V66+Y66+AB66+AE66+AH66+AK66+AN66</f>
        <v>778.29032972766186</v>
      </c>
    </row>
    <row r="67" spans="1:41">
      <c r="A67" s="10">
        <f t="shared" si="10"/>
        <v>66</v>
      </c>
      <c r="B67" s="15" t="s">
        <v>687</v>
      </c>
      <c r="C67" s="15">
        <v>341</v>
      </c>
      <c r="D67" s="15" t="s">
        <v>262</v>
      </c>
      <c r="E67" s="15" t="s">
        <v>269</v>
      </c>
      <c r="F67" s="21">
        <v>11483</v>
      </c>
      <c r="G67" s="25" t="s">
        <v>28</v>
      </c>
      <c r="H67" s="22">
        <v>0.39377035768644802</v>
      </c>
      <c r="I67" s="78" t="s">
        <v>249</v>
      </c>
      <c r="J67" s="21">
        <v>30</v>
      </c>
      <c r="K67" s="24">
        <v>4.0010399999999997</v>
      </c>
      <c r="L67" s="33" t="s">
        <v>188</v>
      </c>
      <c r="M67" s="34">
        <f t="shared" si="61"/>
        <v>47.518289786223271</v>
      </c>
      <c r="N67" s="38">
        <v>1.40387722</v>
      </c>
      <c r="O67" s="33" t="s">
        <v>188</v>
      </c>
      <c r="P67" s="34">
        <f t="shared" si="62"/>
        <v>59.235325738396625</v>
      </c>
      <c r="Q67" s="39">
        <v>35.087807669999997</v>
      </c>
      <c r="R67" s="34" t="s">
        <v>189</v>
      </c>
      <c r="S67" s="34">
        <f t="shared" si="63"/>
        <v>121.91733033356496</v>
      </c>
      <c r="T67" s="40">
        <v>704</v>
      </c>
      <c r="U67" s="33" t="s">
        <v>188</v>
      </c>
      <c r="V67" s="34">
        <f t="shared" si="64"/>
        <v>76.025917926565882</v>
      </c>
      <c r="W67" s="39">
        <v>56.832954545500002</v>
      </c>
      <c r="X67" s="33" t="s">
        <v>188</v>
      </c>
      <c r="Y67" s="34">
        <f t="shared" si="65"/>
        <v>62.45379620384616</v>
      </c>
      <c r="Z67" s="41">
        <v>849</v>
      </c>
      <c r="AA67" s="33" t="s">
        <v>188</v>
      </c>
      <c r="AB67" s="34">
        <f t="shared" si="66"/>
        <v>99.182242990654203</v>
      </c>
      <c r="AC67" s="38">
        <v>1.99805046511628</v>
      </c>
      <c r="AD67" s="33" t="s">
        <v>188</v>
      </c>
      <c r="AE67" s="34">
        <f t="shared" si="67"/>
        <v>85.38677201351625</v>
      </c>
      <c r="AF67" s="38">
        <v>1.5697674418604699</v>
      </c>
      <c r="AG67" s="33" t="s">
        <v>188</v>
      </c>
      <c r="AH67" s="34">
        <f t="shared" si="68"/>
        <v>98.110465116279372</v>
      </c>
      <c r="AI67" s="38">
        <v>1.2728321481481499</v>
      </c>
      <c r="AJ67" s="33" t="s">
        <v>188</v>
      </c>
      <c r="AK67" s="34">
        <f t="shared" si="69"/>
        <v>87.781527458493102</v>
      </c>
      <c r="AL67" s="38">
        <v>66.176470588235304</v>
      </c>
      <c r="AM67" s="33" t="s">
        <v>188</v>
      </c>
      <c r="AN67" s="50">
        <f t="shared" si="70"/>
        <v>66.346664205109249</v>
      </c>
      <c r="AO67" s="32">
        <f t="shared" si="71"/>
        <v>803.9583317726491</v>
      </c>
    </row>
    <row r="68" spans="1:41">
      <c r="A68" s="10">
        <f t="shared" ref="A68:A131" si="72">A67+1</f>
        <v>67</v>
      </c>
      <c r="B68" s="15" t="s">
        <v>687</v>
      </c>
      <c r="C68" s="15">
        <v>341</v>
      </c>
      <c r="D68" s="15" t="s">
        <v>262</v>
      </c>
      <c r="E68" s="15" t="s">
        <v>270</v>
      </c>
      <c r="F68" s="21">
        <v>11481</v>
      </c>
      <c r="G68" s="25" t="s">
        <v>28</v>
      </c>
      <c r="H68" s="22">
        <v>0.39377035768644802</v>
      </c>
      <c r="I68" s="78" t="s">
        <v>249</v>
      </c>
      <c r="J68" s="21">
        <v>30</v>
      </c>
      <c r="K68" s="24">
        <v>3.7400570000000002</v>
      </c>
      <c r="L68" s="33" t="s">
        <v>188</v>
      </c>
      <c r="M68" s="34">
        <f t="shared" si="61"/>
        <v>44.418729216152016</v>
      </c>
      <c r="N68" s="38">
        <v>1.2551977700000001</v>
      </c>
      <c r="O68" s="33" t="s">
        <v>188</v>
      </c>
      <c r="P68" s="34">
        <f t="shared" si="62"/>
        <v>52.961931223628689</v>
      </c>
      <c r="Q68" s="39">
        <v>33.5609262105</v>
      </c>
      <c r="R68" s="34" t="s">
        <v>189</v>
      </c>
      <c r="S68" s="34">
        <f t="shared" si="63"/>
        <v>116.61197432418346</v>
      </c>
      <c r="T68" s="40">
        <v>632</v>
      </c>
      <c r="U68" s="33" t="s">
        <v>188</v>
      </c>
      <c r="V68" s="34">
        <f t="shared" si="64"/>
        <v>68.250539956803465</v>
      </c>
      <c r="W68" s="39">
        <v>59.178117088599997</v>
      </c>
      <c r="X68" s="33" t="s">
        <v>188</v>
      </c>
      <c r="Y68" s="34">
        <f t="shared" si="65"/>
        <v>65.030897899560429</v>
      </c>
      <c r="Z68" s="41">
        <v>803</v>
      </c>
      <c r="AA68" s="33" t="s">
        <v>188</v>
      </c>
      <c r="AB68" s="34">
        <f t="shared" si="66"/>
        <v>93.808411214953267</v>
      </c>
      <c r="AC68" s="38">
        <v>1.9317879901960799</v>
      </c>
      <c r="AD68" s="33" t="s">
        <v>188</v>
      </c>
      <c r="AE68" s="34">
        <f t="shared" si="67"/>
        <v>82.555042316071805</v>
      </c>
      <c r="AF68" s="38">
        <v>1.54901960784314</v>
      </c>
      <c r="AG68" s="33" t="s">
        <v>188</v>
      </c>
      <c r="AH68" s="34">
        <f t="shared" si="68"/>
        <v>96.813725490196248</v>
      </c>
      <c r="AI68" s="38">
        <v>1.2471036392405099</v>
      </c>
      <c r="AJ68" s="33" t="s">
        <v>188</v>
      </c>
      <c r="AK68" s="34">
        <f t="shared" si="69"/>
        <v>86.007147533828274</v>
      </c>
      <c r="AL68" s="38">
        <v>63.157894736842103</v>
      </c>
      <c r="AM68" s="33" t="s">
        <v>188</v>
      </c>
      <c r="AN68" s="50">
        <f t="shared" si="70"/>
        <v>72.267762383597287</v>
      </c>
      <c r="AO68" s="32">
        <f t="shared" si="71"/>
        <v>778.72616155897504</v>
      </c>
    </row>
    <row r="69" spans="1:41">
      <c r="A69" s="10">
        <f t="shared" si="72"/>
        <v>68</v>
      </c>
      <c r="B69" s="15" t="s">
        <v>686</v>
      </c>
      <c r="C69" s="15">
        <v>343</v>
      </c>
      <c r="D69" s="15" t="s">
        <v>272</v>
      </c>
      <c r="E69" s="15" t="s">
        <v>271</v>
      </c>
      <c r="F69" s="21">
        <v>4301</v>
      </c>
      <c r="G69" s="25">
        <v>39261</v>
      </c>
      <c r="H69" s="22">
        <v>11.223907343987801</v>
      </c>
      <c r="I69" s="78" t="s">
        <v>249</v>
      </c>
      <c r="J69" s="21">
        <v>31</v>
      </c>
      <c r="K69" s="24">
        <v>14.283056999999999</v>
      </c>
      <c r="L69" s="34" t="s">
        <v>189</v>
      </c>
      <c r="M69" s="34">
        <f t="shared" si="61"/>
        <v>169.63250593824228</v>
      </c>
      <c r="N69" s="38">
        <v>4.08258045</v>
      </c>
      <c r="O69" s="34" t="s">
        <v>189</v>
      </c>
      <c r="P69" s="34">
        <f t="shared" si="62"/>
        <v>172.26077848101264</v>
      </c>
      <c r="Q69" s="39">
        <v>28.583379944499999</v>
      </c>
      <c r="R69" s="33" t="s">
        <v>188</v>
      </c>
      <c r="S69" s="34">
        <f t="shared" si="63"/>
        <v>99.316817041348145</v>
      </c>
      <c r="T69" s="40">
        <v>1115</v>
      </c>
      <c r="U69" s="34" t="s">
        <v>189</v>
      </c>
      <c r="V69" s="34">
        <f t="shared" si="64"/>
        <v>120.41036717062634</v>
      </c>
      <c r="W69" s="39">
        <v>128.099165919</v>
      </c>
      <c r="X69" s="34" t="s">
        <v>189</v>
      </c>
      <c r="Y69" s="34">
        <f t="shared" si="65"/>
        <v>140.7683141967033</v>
      </c>
      <c r="Z69" s="41">
        <v>1276</v>
      </c>
      <c r="AA69" s="34" t="s">
        <v>189</v>
      </c>
      <c r="AB69" s="34">
        <f t="shared" si="66"/>
        <v>149.06542056074767</v>
      </c>
      <c r="AC69" s="38">
        <v>3.0435190876350502</v>
      </c>
      <c r="AD69" s="34" t="s">
        <v>189</v>
      </c>
      <c r="AE69" s="34">
        <f t="shared" si="67"/>
        <v>130.06491827500216</v>
      </c>
      <c r="AF69" s="38">
        <v>1.9627851140456201</v>
      </c>
      <c r="AG69" s="34" t="s">
        <v>189</v>
      </c>
      <c r="AH69" s="34">
        <f t="shared" si="68"/>
        <v>122.67406962785125</v>
      </c>
      <c r="AI69" s="38">
        <v>1.55061247706422</v>
      </c>
      <c r="AJ69" s="34" t="s">
        <v>189</v>
      </c>
      <c r="AK69" s="34">
        <f t="shared" si="69"/>
        <v>106.93879152167034</v>
      </c>
      <c r="AL69" s="38">
        <v>34.920634920634903</v>
      </c>
      <c r="AM69" s="34" t="s">
        <v>189</v>
      </c>
      <c r="AN69" s="50">
        <f t="shared" si="70"/>
        <v>127.65665962998254</v>
      </c>
      <c r="AO69" s="32">
        <f t="shared" si="71"/>
        <v>1338.7886424431865</v>
      </c>
    </row>
    <row r="70" spans="1:41">
      <c r="A70" s="10">
        <f t="shared" si="72"/>
        <v>69</v>
      </c>
      <c r="B70" s="15" t="s">
        <v>686</v>
      </c>
      <c r="C70" s="15">
        <v>343</v>
      </c>
      <c r="D70" s="15" t="s">
        <v>272</v>
      </c>
      <c r="E70" s="15" t="s">
        <v>273</v>
      </c>
      <c r="F70" s="21">
        <v>7583</v>
      </c>
      <c r="G70" s="25" t="s">
        <v>30</v>
      </c>
      <c r="H70" s="22">
        <v>6.1855511796042597</v>
      </c>
      <c r="I70" s="78" t="s">
        <v>249</v>
      </c>
      <c r="J70" s="21">
        <v>28</v>
      </c>
      <c r="K70" s="24">
        <v>13.728823999999999</v>
      </c>
      <c r="L70" s="34" t="s">
        <v>189</v>
      </c>
      <c r="M70" s="34">
        <f t="shared" si="61"/>
        <v>163.05016627078385</v>
      </c>
      <c r="N70" s="38">
        <v>3.5768607499999998</v>
      </c>
      <c r="O70" s="34" t="s">
        <v>189</v>
      </c>
      <c r="P70" s="34">
        <f t="shared" si="62"/>
        <v>150.92239451476792</v>
      </c>
      <c r="Q70" s="39">
        <v>26.053657254299999</v>
      </c>
      <c r="R70" s="33" t="s">
        <v>188</v>
      </c>
      <c r="S70" s="34">
        <f t="shared" si="63"/>
        <v>90.526953628561486</v>
      </c>
      <c r="T70" s="40">
        <v>942</v>
      </c>
      <c r="U70" s="34" t="s">
        <v>189</v>
      </c>
      <c r="V70" s="34">
        <f t="shared" si="64"/>
        <v>101.72786177105833</v>
      </c>
      <c r="W70" s="39">
        <v>145.74123142299999</v>
      </c>
      <c r="X70" s="34" t="s">
        <v>189</v>
      </c>
      <c r="Y70" s="34">
        <f t="shared" si="65"/>
        <v>160.15519936593407</v>
      </c>
      <c r="Z70" s="41">
        <v>1215</v>
      </c>
      <c r="AA70" s="34" t="s">
        <v>189</v>
      </c>
      <c r="AB70" s="34">
        <f t="shared" si="66"/>
        <v>141.93925233644859</v>
      </c>
      <c r="AC70" s="38">
        <v>4.0266878048780503</v>
      </c>
      <c r="AD70" s="34" t="s">
        <v>189</v>
      </c>
      <c r="AE70" s="34">
        <f t="shared" si="67"/>
        <v>172.08067542213891</v>
      </c>
      <c r="AF70" s="38">
        <v>1.94986449864499</v>
      </c>
      <c r="AG70" s="34" t="s">
        <v>189</v>
      </c>
      <c r="AH70" s="34">
        <f t="shared" si="68"/>
        <v>121.86653116531187</v>
      </c>
      <c r="AI70" s="38">
        <v>2.0651116052814502</v>
      </c>
      <c r="AJ70" s="34" t="s">
        <v>189</v>
      </c>
      <c r="AK70" s="34">
        <f t="shared" si="69"/>
        <v>142.42149001941036</v>
      </c>
      <c r="AL70" s="38">
        <v>44.808743169398902</v>
      </c>
      <c r="AM70" s="34" t="s">
        <v>189</v>
      </c>
      <c r="AN70" s="50">
        <f t="shared" si="70"/>
        <v>108.26060578776206</v>
      </c>
      <c r="AO70" s="32">
        <f t="shared" si="71"/>
        <v>1352.9511302821775</v>
      </c>
    </row>
    <row r="71" spans="1:41">
      <c r="A71" s="10">
        <f t="shared" si="72"/>
        <v>70</v>
      </c>
      <c r="B71" s="15" t="s">
        <v>686</v>
      </c>
      <c r="C71" s="15">
        <v>343</v>
      </c>
      <c r="D71" s="15" t="s">
        <v>272</v>
      </c>
      <c r="E71" s="15" t="s">
        <v>274</v>
      </c>
      <c r="F71" s="21">
        <v>10932</v>
      </c>
      <c r="G71" s="25">
        <v>42796</v>
      </c>
      <c r="H71" s="22">
        <v>1.5389758371385001</v>
      </c>
      <c r="I71" s="78" t="s">
        <v>249</v>
      </c>
      <c r="J71" s="21">
        <v>31</v>
      </c>
      <c r="K71" s="24">
        <v>8.4873759999999994</v>
      </c>
      <c r="L71" s="34" t="s">
        <v>189</v>
      </c>
      <c r="M71" s="34">
        <f t="shared" si="61"/>
        <v>100.80019002375296</v>
      </c>
      <c r="N71" s="38">
        <v>2.7285191900000001</v>
      </c>
      <c r="O71" s="34" t="s">
        <v>189</v>
      </c>
      <c r="P71" s="34">
        <f t="shared" si="62"/>
        <v>115.12739198312237</v>
      </c>
      <c r="Q71" s="39">
        <v>32.147971175099997</v>
      </c>
      <c r="R71" s="34" t="s">
        <v>189</v>
      </c>
      <c r="S71" s="34">
        <f t="shared" si="63"/>
        <v>111.70247107400972</v>
      </c>
      <c r="T71" s="40">
        <v>844</v>
      </c>
      <c r="U71" s="33" t="s">
        <v>188</v>
      </c>
      <c r="V71" s="34">
        <f t="shared" si="64"/>
        <v>91.144708423326136</v>
      </c>
      <c r="W71" s="39">
        <v>100.561327014</v>
      </c>
      <c r="X71" s="34" t="s">
        <v>189</v>
      </c>
      <c r="Y71" s="34">
        <f t="shared" si="65"/>
        <v>110.50695276263735</v>
      </c>
      <c r="Z71" s="41">
        <v>1062</v>
      </c>
      <c r="AA71" s="34" t="s">
        <v>189</v>
      </c>
      <c r="AB71" s="34">
        <f t="shared" si="66"/>
        <v>124.06542056074767</v>
      </c>
      <c r="AC71" s="38">
        <v>2.8022378338278902</v>
      </c>
      <c r="AD71" s="34" t="s">
        <v>189</v>
      </c>
      <c r="AE71" s="34">
        <f t="shared" si="67"/>
        <v>119.75375358238847</v>
      </c>
      <c r="AF71" s="38">
        <v>1.9035608308605301</v>
      </c>
      <c r="AG71" s="34" t="s">
        <v>189</v>
      </c>
      <c r="AH71" s="34">
        <f t="shared" si="68"/>
        <v>118.97255192878313</v>
      </c>
      <c r="AI71" s="38">
        <v>1.47210311769291</v>
      </c>
      <c r="AJ71" s="34" t="s">
        <v>189</v>
      </c>
      <c r="AK71" s="34">
        <f t="shared" si="69"/>
        <v>101.52435294433863</v>
      </c>
      <c r="AL71" s="38">
        <v>37.037037037037003</v>
      </c>
      <c r="AM71" s="34" t="s">
        <v>189</v>
      </c>
      <c r="AN71" s="50">
        <f t="shared" si="70"/>
        <v>123.50522354445471</v>
      </c>
      <c r="AO71" s="32">
        <f t="shared" si="71"/>
        <v>1117.1030168275611</v>
      </c>
    </row>
    <row r="72" spans="1:41">
      <c r="A72" s="10">
        <f t="shared" si="72"/>
        <v>71</v>
      </c>
      <c r="B72" s="15" t="s">
        <v>686</v>
      </c>
      <c r="C72" s="15">
        <v>343</v>
      </c>
      <c r="D72" s="15" t="s">
        <v>272</v>
      </c>
      <c r="E72" s="15" t="s">
        <v>275</v>
      </c>
      <c r="F72" s="21">
        <v>10191</v>
      </c>
      <c r="G72" s="25" t="s">
        <v>31</v>
      </c>
      <c r="H72" s="22">
        <v>2.9992498097412401</v>
      </c>
      <c r="I72" s="78" t="s">
        <v>249</v>
      </c>
      <c r="J72" s="21">
        <v>30</v>
      </c>
      <c r="K72" s="24">
        <v>8.2890099999999993</v>
      </c>
      <c r="L72" s="33" t="s">
        <v>188</v>
      </c>
      <c r="M72" s="34">
        <f t="shared" si="61"/>
        <v>98.444299287410914</v>
      </c>
      <c r="N72" s="38">
        <v>2.2071258399999998</v>
      </c>
      <c r="O72" s="33" t="s">
        <v>188</v>
      </c>
      <c r="P72" s="34">
        <f t="shared" si="62"/>
        <v>93.127672573839646</v>
      </c>
      <c r="Q72" s="39">
        <v>26.627134482900001</v>
      </c>
      <c r="R72" s="33" t="s">
        <v>188</v>
      </c>
      <c r="S72" s="34">
        <f t="shared" si="63"/>
        <v>92.519577772411395</v>
      </c>
      <c r="T72" s="40">
        <v>785</v>
      </c>
      <c r="U72" s="33" t="s">
        <v>188</v>
      </c>
      <c r="V72" s="34">
        <f t="shared" si="64"/>
        <v>84.7732181425486</v>
      </c>
      <c r="W72" s="39">
        <v>105.59248407600001</v>
      </c>
      <c r="X72" s="34" t="s">
        <v>189</v>
      </c>
      <c r="Y72" s="34">
        <f t="shared" si="65"/>
        <v>116.0356967868132</v>
      </c>
      <c r="Z72" s="41">
        <v>974</v>
      </c>
      <c r="AA72" s="34" t="s">
        <v>189</v>
      </c>
      <c r="AB72" s="34">
        <f t="shared" si="66"/>
        <v>113.78504672897196</v>
      </c>
      <c r="AC72" s="38">
        <v>2.7115464615384601</v>
      </c>
      <c r="AD72" s="34" t="s">
        <v>189</v>
      </c>
      <c r="AE72" s="34">
        <f t="shared" si="67"/>
        <v>115.8780539119</v>
      </c>
      <c r="AF72" s="38">
        <v>1.7723076923076899</v>
      </c>
      <c r="AG72" s="34" t="s">
        <v>189</v>
      </c>
      <c r="AH72" s="34">
        <f t="shared" si="68"/>
        <v>110.76923076923062</v>
      </c>
      <c r="AI72" s="38">
        <v>1.5299524305555601</v>
      </c>
      <c r="AJ72" s="34" t="s">
        <v>189</v>
      </c>
      <c r="AK72" s="34">
        <f t="shared" si="69"/>
        <v>105.51396072796966</v>
      </c>
      <c r="AL72" s="38">
        <v>46.842105263157897</v>
      </c>
      <c r="AM72" s="34" t="s">
        <v>189</v>
      </c>
      <c r="AN72" s="50">
        <f t="shared" si="70"/>
        <v>104.27205715347607</v>
      </c>
      <c r="AO72" s="32">
        <f t="shared" si="71"/>
        <v>1035.1188138545722</v>
      </c>
    </row>
    <row r="73" spans="1:41">
      <c r="A73" s="10">
        <f t="shared" si="72"/>
        <v>72</v>
      </c>
      <c r="B73" s="15" t="s">
        <v>686</v>
      </c>
      <c r="C73" s="15">
        <v>343</v>
      </c>
      <c r="D73" s="15" t="s">
        <v>272</v>
      </c>
      <c r="E73" s="15" t="s">
        <v>276</v>
      </c>
      <c r="F73" s="21">
        <v>11517</v>
      </c>
      <c r="G73" s="25" t="s">
        <v>32</v>
      </c>
      <c r="H73" s="22">
        <v>0.35267446727548901</v>
      </c>
      <c r="I73" s="78" t="s">
        <v>249</v>
      </c>
      <c r="J73" s="21">
        <v>30</v>
      </c>
      <c r="K73" s="24">
        <v>7.6848989999999997</v>
      </c>
      <c r="L73" s="33" t="s">
        <v>188</v>
      </c>
      <c r="M73" s="34">
        <f t="shared" si="61"/>
        <v>91.269584323040377</v>
      </c>
      <c r="N73" s="38">
        <v>2.2906275699999998</v>
      </c>
      <c r="O73" s="33" t="s">
        <v>188</v>
      </c>
      <c r="P73" s="34">
        <f t="shared" si="62"/>
        <v>96.650952320675103</v>
      </c>
      <c r="Q73" s="39">
        <v>29.806866297100001</v>
      </c>
      <c r="R73" s="34" t="s">
        <v>189</v>
      </c>
      <c r="S73" s="34">
        <f t="shared" si="63"/>
        <v>103.56798574391939</v>
      </c>
      <c r="T73" s="40">
        <v>864</v>
      </c>
      <c r="U73" s="33" t="s">
        <v>188</v>
      </c>
      <c r="V73" s="34">
        <f t="shared" si="64"/>
        <v>93.30453563714903</v>
      </c>
      <c r="W73" s="39">
        <v>88.945590277799994</v>
      </c>
      <c r="X73" s="33" t="s">
        <v>188</v>
      </c>
      <c r="Y73" s="34">
        <f t="shared" si="65"/>
        <v>97.74240689868131</v>
      </c>
      <c r="Z73" s="41">
        <v>1000</v>
      </c>
      <c r="AA73" s="34" t="s">
        <v>189</v>
      </c>
      <c r="AB73" s="34">
        <f t="shared" si="66"/>
        <v>116.82242990654206</v>
      </c>
      <c r="AC73" s="38">
        <v>2.6874919605077601</v>
      </c>
      <c r="AD73" s="34" t="s">
        <v>189</v>
      </c>
      <c r="AE73" s="34">
        <f t="shared" si="67"/>
        <v>114.85008378238291</v>
      </c>
      <c r="AF73" s="38">
        <v>1.81241184767278</v>
      </c>
      <c r="AG73" s="34" t="s">
        <v>189</v>
      </c>
      <c r="AH73" s="34">
        <f t="shared" si="68"/>
        <v>113.27574047954873</v>
      </c>
      <c r="AI73" s="38">
        <v>1.48282630350195</v>
      </c>
      <c r="AJ73" s="34" t="s">
        <v>189</v>
      </c>
      <c r="AK73" s="34">
        <f t="shared" si="69"/>
        <v>102.2638830001345</v>
      </c>
      <c r="AL73" s="38">
        <v>50.537634408602202</v>
      </c>
      <c r="AM73" s="34" t="s">
        <v>189</v>
      </c>
      <c r="AN73" s="50">
        <f t="shared" si="70"/>
        <v>97.023078837579064</v>
      </c>
      <c r="AO73" s="32">
        <f t="shared" si="71"/>
        <v>1026.7706809296524</v>
      </c>
    </row>
    <row r="74" spans="1:41">
      <c r="A74" s="10">
        <f t="shared" si="72"/>
        <v>73</v>
      </c>
      <c r="B74" s="15" t="s">
        <v>686</v>
      </c>
      <c r="C74" s="15">
        <v>343</v>
      </c>
      <c r="D74" s="15" t="s">
        <v>272</v>
      </c>
      <c r="E74" s="15" t="s">
        <v>277</v>
      </c>
      <c r="F74" s="21">
        <v>997367</v>
      </c>
      <c r="G74" s="25" t="s">
        <v>207</v>
      </c>
      <c r="H74" s="22">
        <v>2</v>
      </c>
      <c r="I74" s="78" t="s">
        <v>249</v>
      </c>
      <c r="J74" s="21">
        <v>27</v>
      </c>
      <c r="K74" s="24">
        <v>4.6068290000000003</v>
      </c>
      <c r="L74" s="33" t="s">
        <v>188</v>
      </c>
      <c r="M74" s="34">
        <f t="shared" si="61"/>
        <v>54.712933491686464</v>
      </c>
      <c r="N74" s="38">
        <v>0.78894326999999997</v>
      </c>
      <c r="O74" s="33" t="s">
        <v>188</v>
      </c>
      <c r="P74" s="34">
        <f t="shared" si="62"/>
        <v>33.288745569620247</v>
      </c>
      <c r="Q74" s="39">
        <v>17.125516705700001</v>
      </c>
      <c r="R74" s="33" t="s">
        <v>188</v>
      </c>
      <c r="S74" s="34">
        <f t="shared" si="63"/>
        <v>59.504922535441281</v>
      </c>
      <c r="T74" s="40">
        <v>415</v>
      </c>
      <c r="U74" s="33" t="s">
        <v>188</v>
      </c>
      <c r="V74" s="34">
        <f t="shared" si="64"/>
        <v>44.816414686825048</v>
      </c>
      <c r="W74" s="39">
        <v>111.00792771099999</v>
      </c>
      <c r="X74" s="34" t="s">
        <v>189</v>
      </c>
      <c r="Y74" s="34">
        <f t="shared" si="65"/>
        <v>121.98673374835165</v>
      </c>
      <c r="Z74" s="41">
        <v>480</v>
      </c>
      <c r="AA74" s="33" t="s">
        <v>188</v>
      </c>
      <c r="AB74" s="34">
        <f t="shared" si="66"/>
        <v>56.074766355140184</v>
      </c>
      <c r="AC74" s="38">
        <v>3.1706997326203199</v>
      </c>
      <c r="AD74" s="34" t="s">
        <v>189</v>
      </c>
      <c r="AE74" s="34">
        <f t="shared" si="67"/>
        <v>135.49998857351795</v>
      </c>
      <c r="AF74" s="38">
        <v>1.8716577540107</v>
      </c>
      <c r="AG74" s="34" t="s">
        <v>189</v>
      </c>
      <c r="AH74" s="34">
        <f t="shared" si="68"/>
        <v>116.97860962566875</v>
      </c>
      <c r="AI74" s="38">
        <v>1.69405957142857</v>
      </c>
      <c r="AJ74" s="34" t="s">
        <v>189</v>
      </c>
      <c r="AK74" s="34">
        <f t="shared" si="69"/>
        <v>116.83169458128069</v>
      </c>
      <c r="AL74" s="38">
        <v>47.787610619469</v>
      </c>
      <c r="AM74" s="34" t="s">
        <v>189</v>
      </c>
      <c r="AN74" s="50">
        <f t="shared" si="70"/>
        <v>102.41739776487056</v>
      </c>
      <c r="AO74" s="32">
        <f t="shared" si="71"/>
        <v>842.11220693240284</v>
      </c>
    </row>
    <row r="75" spans="1:41">
      <c r="A75" s="10">
        <f t="shared" si="72"/>
        <v>74</v>
      </c>
      <c r="B75" s="15" t="s">
        <v>686</v>
      </c>
      <c r="C75" s="15">
        <v>343</v>
      </c>
      <c r="D75" s="15" t="s">
        <v>272</v>
      </c>
      <c r="E75" s="15" t="s">
        <v>278</v>
      </c>
      <c r="F75" s="21">
        <v>11764</v>
      </c>
      <c r="G75" s="25" t="s">
        <v>21</v>
      </c>
      <c r="H75" s="22">
        <v>0.19924980974124301</v>
      </c>
      <c r="I75" s="78" t="s">
        <v>249</v>
      </c>
      <c r="J75" s="21">
        <v>23</v>
      </c>
      <c r="K75" s="24">
        <v>0.65305199999999997</v>
      </c>
      <c r="L75" s="33" t="s">
        <v>188</v>
      </c>
      <c r="M75" s="34">
        <f t="shared" si="61"/>
        <v>7.7559619952494057</v>
      </c>
      <c r="N75" s="38">
        <v>0.18258373999999999</v>
      </c>
      <c r="O75" s="33" t="s">
        <v>188</v>
      </c>
      <c r="P75" s="34">
        <f t="shared" si="62"/>
        <v>7.7039552742616024</v>
      </c>
      <c r="Q75" s="39">
        <v>27.958530101699999</v>
      </c>
      <c r="R75" s="33" t="s">
        <v>188</v>
      </c>
      <c r="S75" s="34">
        <f t="shared" si="63"/>
        <v>97.145691805767882</v>
      </c>
      <c r="T75" s="40">
        <v>138</v>
      </c>
      <c r="U75" s="33" t="s">
        <v>188</v>
      </c>
      <c r="V75" s="34">
        <f t="shared" si="64"/>
        <v>14.902807775377969</v>
      </c>
      <c r="W75" s="39">
        <v>47.322608695699998</v>
      </c>
      <c r="X75" s="33" t="s">
        <v>188</v>
      </c>
      <c r="Y75" s="34">
        <f t="shared" si="65"/>
        <v>52.002866698571424</v>
      </c>
      <c r="Z75" s="41">
        <v>198</v>
      </c>
      <c r="AA75" s="33" t="s">
        <v>188</v>
      </c>
      <c r="AB75" s="34">
        <f t="shared" si="66"/>
        <v>23.130841121495326</v>
      </c>
      <c r="AC75" s="38">
        <v>1.9844599999999999</v>
      </c>
      <c r="AD75" s="33" t="s">
        <v>188</v>
      </c>
      <c r="AE75" s="34">
        <f t="shared" si="67"/>
        <v>84.805982905982901</v>
      </c>
      <c r="AF75" s="38">
        <v>1.4818181818181799</v>
      </c>
      <c r="AG75" s="33" t="s">
        <v>188</v>
      </c>
      <c r="AH75" s="34">
        <f t="shared" si="68"/>
        <v>92.613636363636246</v>
      </c>
      <c r="AI75" s="38">
        <v>1.3392061349693301</v>
      </c>
      <c r="AJ75" s="33" t="s">
        <v>188</v>
      </c>
      <c r="AK75" s="34">
        <f t="shared" si="69"/>
        <v>92.359043790988281</v>
      </c>
      <c r="AL75" s="38">
        <v>64.705882352941202</v>
      </c>
      <c r="AM75" s="33" t="s">
        <v>188</v>
      </c>
      <c r="AN75" s="50">
        <f t="shared" si="70"/>
        <v>69.231301779244419</v>
      </c>
      <c r="AO75" s="32">
        <f t="shared" si="71"/>
        <v>541.65208951057548</v>
      </c>
    </row>
    <row r="76" spans="1:41">
      <c r="A76" s="10">
        <f t="shared" si="72"/>
        <v>75</v>
      </c>
      <c r="B76" s="15" t="s">
        <v>686</v>
      </c>
      <c r="C76" s="15">
        <v>347</v>
      </c>
      <c r="D76" s="15" t="s">
        <v>280</v>
      </c>
      <c r="E76" s="15" t="s">
        <v>279</v>
      </c>
      <c r="F76" s="21">
        <v>8400</v>
      </c>
      <c r="G76" s="25" t="s">
        <v>33</v>
      </c>
      <c r="H76" s="22">
        <v>3.9033593987823401</v>
      </c>
      <c r="I76" s="78" t="s">
        <v>258</v>
      </c>
      <c r="J76" s="21">
        <v>29</v>
      </c>
      <c r="K76" s="24">
        <v>5.8114869999999996</v>
      </c>
      <c r="L76" s="34" t="s">
        <v>189</v>
      </c>
      <c r="M76" s="34">
        <f t="shared" ref="M76:M78" si="73">K76/3.67*100</f>
        <v>158.35114441416894</v>
      </c>
      <c r="N76" s="38">
        <v>1.6793376799999999</v>
      </c>
      <c r="O76" s="34" t="s">
        <v>189</v>
      </c>
      <c r="P76" s="34">
        <f t="shared" ref="P76:P78" si="74">N76/1.15*100</f>
        <v>146.02936347826088</v>
      </c>
      <c r="Q76" s="39">
        <v>28.8968671873</v>
      </c>
      <c r="R76" s="33" t="s">
        <v>188</v>
      </c>
      <c r="S76" s="34">
        <f t="shared" ref="S76:S78" si="75">Q76/31.75*100</f>
        <v>91.013754920629921</v>
      </c>
      <c r="T76" s="40">
        <v>830</v>
      </c>
      <c r="U76" s="34" t="s">
        <v>189</v>
      </c>
      <c r="V76" s="34">
        <f t="shared" ref="V76:V78" si="76">T76/647*100</f>
        <v>128.28438948995364</v>
      </c>
      <c r="W76" s="39">
        <v>70.017915662700005</v>
      </c>
      <c r="X76" s="34" t="s">
        <v>189</v>
      </c>
      <c r="Y76" s="34">
        <f t="shared" ref="Y76:Y78" si="77">W76/51.79*100</f>
        <v>135.19582093589497</v>
      </c>
      <c r="Z76" s="41">
        <v>863</v>
      </c>
      <c r="AA76" s="34" t="s">
        <v>189</v>
      </c>
      <c r="AB76" s="34">
        <f t="shared" ref="AB76:AB78" si="78">Z76/644*100</f>
        <v>134.00621118012421</v>
      </c>
      <c r="AC76" s="38">
        <v>1.8941314410480301</v>
      </c>
      <c r="AD76" s="33" t="s">
        <v>188</v>
      </c>
      <c r="AE76" s="34">
        <f t="shared" ref="AE76:AE78" si="79">AC76/2.16*100</f>
        <v>87.691270418890284</v>
      </c>
      <c r="AF76" s="38">
        <v>1.5967976710334799</v>
      </c>
      <c r="AG76" s="33" t="s">
        <v>188</v>
      </c>
      <c r="AH76" s="34">
        <f t="shared" ref="AH76:AH78" si="80">AF76/1.61*100</f>
        <v>99.179979567296883</v>
      </c>
      <c r="AI76" s="38">
        <v>1.18620628988149</v>
      </c>
      <c r="AJ76" s="33" t="s">
        <v>188</v>
      </c>
      <c r="AK76" s="34">
        <f t="shared" ref="AK76:AK78" si="81">AI76/1.32*100</f>
        <v>89.864112869809844</v>
      </c>
      <c r="AL76" s="38">
        <v>49.285714285714299</v>
      </c>
      <c r="AM76" s="33" t="s">
        <v>188</v>
      </c>
      <c r="AN76" s="48">
        <f t="shared" ref="AN76:AN78" si="82">(100-AL76)/46.52*100</f>
        <v>109.01609138926418</v>
      </c>
      <c r="AO76" s="32">
        <f t="shared" si="71"/>
        <v>1178.6321386642937</v>
      </c>
    </row>
    <row r="77" spans="1:41">
      <c r="A77" s="10">
        <f t="shared" si="72"/>
        <v>76</v>
      </c>
      <c r="B77" s="15" t="s">
        <v>686</v>
      </c>
      <c r="C77" s="15">
        <v>347</v>
      </c>
      <c r="D77" s="15" t="s">
        <v>280</v>
      </c>
      <c r="E77" s="15" t="s">
        <v>281</v>
      </c>
      <c r="F77" s="21">
        <v>11690</v>
      </c>
      <c r="G77" s="25" t="s">
        <v>34</v>
      </c>
      <c r="H77" s="22">
        <v>0.234866248097407</v>
      </c>
      <c r="I77" s="78" t="s">
        <v>258</v>
      </c>
      <c r="J77" s="21">
        <v>27</v>
      </c>
      <c r="K77" s="24">
        <v>3.9179650000000001</v>
      </c>
      <c r="L77" s="34" t="s">
        <v>189</v>
      </c>
      <c r="M77" s="34">
        <f t="shared" si="73"/>
        <v>106.75653950953678</v>
      </c>
      <c r="N77" s="38">
        <v>1.28449707</v>
      </c>
      <c r="O77" s="34" t="s">
        <v>189</v>
      </c>
      <c r="P77" s="34">
        <f t="shared" si="74"/>
        <v>111.69539739130437</v>
      </c>
      <c r="Q77" s="39">
        <v>32.784802059199997</v>
      </c>
      <c r="R77" s="34" t="s">
        <v>189</v>
      </c>
      <c r="S77" s="34">
        <f t="shared" si="75"/>
        <v>103.25921908409448</v>
      </c>
      <c r="T77" s="40">
        <v>754</v>
      </c>
      <c r="U77" s="34" t="s">
        <v>189</v>
      </c>
      <c r="V77" s="34">
        <f t="shared" si="76"/>
        <v>116.53786707882534</v>
      </c>
      <c r="W77" s="39">
        <v>51.962400530499998</v>
      </c>
      <c r="X77" s="33" t="s">
        <v>188</v>
      </c>
      <c r="Y77" s="34">
        <f t="shared" si="77"/>
        <v>100.33288382023558</v>
      </c>
      <c r="Z77" s="41">
        <v>710</v>
      </c>
      <c r="AA77" s="34" t="s">
        <v>189</v>
      </c>
      <c r="AB77" s="34">
        <f t="shared" si="78"/>
        <v>110.24844720496894</v>
      </c>
      <c r="AC77" s="38">
        <v>1.8372608626198099</v>
      </c>
      <c r="AD77" s="33" t="s">
        <v>188</v>
      </c>
      <c r="AE77" s="34">
        <f t="shared" si="79"/>
        <v>85.058373269435634</v>
      </c>
      <c r="AF77" s="38">
        <v>1.5814696485623001</v>
      </c>
      <c r="AG77" s="33" t="s">
        <v>188</v>
      </c>
      <c r="AH77" s="34">
        <f t="shared" si="80"/>
        <v>98.227928482130437</v>
      </c>
      <c r="AI77" s="38">
        <v>1.1617427272727301</v>
      </c>
      <c r="AJ77" s="33" t="s">
        <v>188</v>
      </c>
      <c r="AK77" s="34">
        <f t="shared" si="81"/>
        <v>88.010812672176513</v>
      </c>
      <c r="AL77" s="38">
        <v>56.122448979591802</v>
      </c>
      <c r="AM77" s="33" t="s">
        <v>188</v>
      </c>
      <c r="AN77" s="48">
        <f t="shared" si="82"/>
        <v>94.319757137592859</v>
      </c>
      <c r="AO77" s="32">
        <f t="shared" si="71"/>
        <v>1014.4472256503009</v>
      </c>
    </row>
    <row r="78" spans="1:41">
      <c r="A78" s="10">
        <f t="shared" si="72"/>
        <v>77</v>
      </c>
      <c r="B78" s="15" t="s">
        <v>686</v>
      </c>
      <c r="C78" s="15">
        <v>347</v>
      </c>
      <c r="D78" s="15" t="s">
        <v>280</v>
      </c>
      <c r="E78" s="15" t="s">
        <v>282</v>
      </c>
      <c r="F78" s="21">
        <v>11777</v>
      </c>
      <c r="G78" s="25" t="s">
        <v>22</v>
      </c>
      <c r="H78" s="22">
        <v>0.18555117960425599</v>
      </c>
      <c r="I78" s="78" t="s">
        <v>258</v>
      </c>
      <c r="J78" s="21">
        <v>29</v>
      </c>
      <c r="K78" s="24">
        <v>1.640361</v>
      </c>
      <c r="L78" s="33" t="s">
        <v>188</v>
      </c>
      <c r="M78" s="34">
        <f t="shared" si="73"/>
        <v>44.696485013623978</v>
      </c>
      <c r="N78" s="38">
        <v>0.52265149</v>
      </c>
      <c r="O78" s="33" t="s">
        <v>188</v>
      </c>
      <c r="P78" s="34">
        <f t="shared" si="74"/>
        <v>45.447955652173917</v>
      </c>
      <c r="Q78" s="39">
        <v>31.8619797715</v>
      </c>
      <c r="R78" s="34" t="s">
        <v>189</v>
      </c>
      <c r="S78" s="34">
        <f t="shared" si="75"/>
        <v>100.35269219370078</v>
      </c>
      <c r="T78" s="40">
        <v>522</v>
      </c>
      <c r="U78" s="33" t="s">
        <v>188</v>
      </c>
      <c r="V78" s="34">
        <f t="shared" si="76"/>
        <v>80.680061823802163</v>
      </c>
      <c r="W78" s="39">
        <v>31.4245402299</v>
      </c>
      <c r="X78" s="33" t="s">
        <v>188</v>
      </c>
      <c r="Y78" s="34">
        <f t="shared" si="77"/>
        <v>60.676849256420162</v>
      </c>
      <c r="Z78" s="41">
        <v>448</v>
      </c>
      <c r="AA78" s="33" t="s">
        <v>188</v>
      </c>
      <c r="AB78" s="34">
        <f t="shared" si="78"/>
        <v>69.565217391304344</v>
      </c>
      <c r="AC78" s="38">
        <v>1.44972004716981</v>
      </c>
      <c r="AD78" s="33" t="s">
        <v>188</v>
      </c>
      <c r="AE78" s="34">
        <f t="shared" si="79"/>
        <v>67.116668850454161</v>
      </c>
      <c r="AF78" s="38">
        <v>1.3301886792452799</v>
      </c>
      <c r="AG78" s="33" t="s">
        <v>188</v>
      </c>
      <c r="AH78" s="34">
        <f t="shared" si="80"/>
        <v>82.620414859955275</v>
      </c>
      <c r="AI78" s="38">
        <v>1.0898604609929099</v>
      </c>
      <c r="AJ78" s="33" t="s">
        <v>188</v>
      </c>
      <c r="AK78" s="34">
        <f t="shared" si="81"/>
        <v>82.565186438856813</v>
      </c>
      <c r="AL78" s="38">
        <v>65.714285714285694</v>
      </c>
      <c r="AM78" s="33" t="s">
        <v>188</v>
      </c>
      <c r="AN78" s="48">
        <f t="shared" si="82"/>
        <v>73.701019530770225</v>
      </c>
      <c r="AO78" s="32">
        <f t="shared" si="71"/>
        <v>707.42255101106184</v>
      </c>
    </row>
    <row r="79" spans="1:41">
      <c r="A79" s="10">
        <f t="shared" si="72"/>
        <v>78</v>
      </c>
      <c r="B79" s="15" t="s">
        <v>685</v>
      </c>
      <c r="C79" s="15">
        <v>349</v>
      </c>
      <c r="D79" s="15" t="s">
        <v>284</v>
      </c>
      <c r="E79" s="15" t="s">
        <v>283</v>
      </c>
      <c r="F79" s="21">
        <v>5844</v>
      </c>
      <c r="G79" s="25" t="s">
        <v>37</v>
      </c>
      <c r="H79" s="22">
        <v>7.4513046042617903</v>
      </c>
      <c r="I79" s="78" t="s">
        <v>187</v>
      </c>
      <c r="J79" s="21">
        <v>28</v>
      </c>
      <c r="K79" s="24">
        <v>5.7874549999999996</v>
      </c>
      <c r="L79" s="34" t="s">
        <v>189</v>
      </c>
      <c r="M79" s="34">
        <f t="shared" ref="M79:M86" si="83">K79/5.05*100</f>
        <v>114.60306930693069</v>
      </c>
      <c r="N79" s="38">
        <v>2.09124211</v>
      </c>
      <c r="O79" s="34" t="s">
        <v>189</v>
      </c>
      <c r="P79" s="34">
        <f t="shared" ref="P79:P86" si="84">N79/1.61*100</f>
        <v>129.89081428571427</v>
      </c>
      <c r="Q79" s="39">
        <v>36.134053914900001</v>
      </c>
      <c r="R79" s="34" t="s">
        <v>189</v>
      </c>
      <c r="S79" s="34">
        <f t="shared" ref="S79:S86" si="85">Q79/32.1*100</f>
        <v>112.56714615233645</v>
      </c>
      <c r="T79" s="40">
        <v>935</v>
      </c>
      <c r="U79" s="34" t="s">
        <v>189</v>
      </c>
      <c r="V79" s="34">
        <f t="shared" ref="V79:V86" si="86">T79/759*100</f>
        <v>123.18840579710144</v>
      </c>
      <c r="W79" s="39">
        <v>61.897914438500003</v>
      </c>
      <c r="X79" s="33" t="s">
        <v>188</v>
      </c>
      <c r="Y79" s="34">
        <f t="shared" ref="Y79:Y86" si="87">W79/65.85*100</f>
        <v>93.99835146317389</v>
      </c>
      <c r="Z79" s="41">
        <v>758</v>
      </c>
      <c r="AA79" s="34" t="s">
        <v>189</v>
      </c>
      <c r="AB79" s="34">
        <f t="shared" ref="AB79:AB86" si="88">Z79/727*100</f>
        <v>104.26409903713893</v>
      </c>
      <c r="AC79" s="38">
        <v>1.76407152317881</v>
      </c>
      <c r="AD79" s="33" t="s">
        <v>188</v>
      </c>
      <c r="AE79" s="34">
        <f t="shared" ref="AE79:AE86" si="89">AC79/2.27*100</f>
        <v>77.712401902150219</v>
      </c>
      <c r="AF79" s="38">
        <v>1.5642384105960301</v>
      </c>
      <c r="AG79" s="33" t="s">
        <v>188</v>
      </c>
      <c r="AH79" s="34">
        <f t="shared" ref="AH79:AH86" si="90">AF79/1.61*100</f>
        <v>97.157665254411796</v>
      </c>
      <c r="AI79" s="38">
        <v>1.1277510584250601</v>
      </c>
      <c r="AJ79" s="33" t="s">
        <v>188</v>
      </c>
      <c r="AK79" s="34">
        <f t="shared" ref="AK79:AK86" si="91">AI79/1.39*100</f>
        <v>81.13316967086763</v>
      </c>
      <c r="AL79" s="38">
        <v>48.125</v>
      </c>
      <c r="AM79" s="33" t="s">
        <v>188</v>
      </c>
      <c r="AN79" s="48">
        <f t="shared" ref="AN79:AN86" si="92">(100-AL79)/44.99*100</f>
        <v>115.3034007557235</v>
      </c>
      <c r="AO79" s="32">
        <f t="shared" si="71"/>
        <v>1049.8185236255488</v>
      </c>
    </row>
    <row r="80" spans="1:41">
      <c r="A80" s="10">
        <f t="shared" si="72"/>
        <v>79</v>
      </c>
      <c r="B80" s="15" t="s">
        <v>685</v>
      </c>
      <c r="C80" s="15">
        <v>349</v>
      </c>
      <c r="D80" s="15" t="s">
        <v>284</v>
      </c>
      <c r="E80" s="15" t="s">
        <v>285</v>
      </c>
      <c r="F80" s="21">
        <v>11484</v>
      </c>
      <c r="G80" s="25" t="s">
        <v>38</v>
      </c>
      <c r="H80" s="22">
        <v>0.38829090563165403</v>
      </c>
      <c r="I80" s="78" t="s">
        <v>187</v>
      </c>
      <c r="J80" s="21">
        <v>27</v>
      </c>
      <c r="K80" s="24">
        <v>4.6581279999999996</v>
      </c>
      <c r="L80" s="33" t="s">
        <v>188</v>
      </c>
      <c r="M80" s="34">
        <f t="shared" si="83"/>
        <v>92.240158415841577</v>
      </c>
      <c r="N80" s="38">
        <v>1.81567148</v>
      </c>
      <c r="O80" s="34" t="s">
        <v>189</v>
      </c>
      <c r="P80" s="34">
        <f t="shared" si="84"/>
        <v>112.77462608695652</v>
      </c>
      <c r="Q80" s="39">
        <v>38.978565638399999</v>
      </c>
      <c r="R80" s="34" t="s">
        <v>189</v>
      </c>
      <c r="S80" s="34">
        <f t="shared" si="85"/>
        <v>121.42855339065419</v>
      </c>
      <c r="T80" s="40">
        <v>781</v>
      </c>
      <c r="U80" s="34" t="s">
        <v>189</v>
      </c>
      <c r="V80" s="34">
        <f t="shared" si="86"/>
        <v>102.89855072463767</v>
      </c>
      <c r="W80" s="39">
        <v>59.643124199699997</v>
      </c>
      <c r="X80" s="33" t="s">
        <v>188</v>
      </c>
      <c r="Y80" s="34">
        <f t="shared" si="87"/>
        <v>90.574220500683381</v>
      </c>
      <c r="Z80" s="41">
        <v>740</v>
      </c>
      <c r="AA80" s="34" t="s">
        <v>189</v>
      </c>
      <c r="AB80" s="34">
        <f t="shared" si="88"/>
        <v>101.78817056396147</v>
      </c>
      <c r="AC80" s="38">
        <v>1.8316430513595201</v>
      </c>
      <c r="AD80" s="33" t="s">
        <v>188</v>
      </c>
      <c r="AE80" s="34">
        <f t="shared" si="89"/>
        <v>80.689121205265195</v>
      </c>
      <c r="AF80" s="38">
        <v>1.6858006042296101</v>
      </c>
      <c r="AG80" s="34" t="s">
        <v>189</v>
      </c>
      <c r="AH80" s="34">
        <f t="shared" si="90"/>
        <v>104.70811206395092</v>
      </c>
      <c r="AI80" s="38">
        <v>1.08651227598566</v>
      </c>
      <c r="AJ80" s="33" t="s">
        <v>188</v>
      </c>
      <c r="AK80" s="34">
        <f t="shared" si="91"/>
        <v>78.166350790335258</v>
      </c>
      <c r="AL80" s="38">
        <v>46.846846846846802</v>
      </c>
      <c r="AM80" s="33" t="s">
        <v>188</v>
      </c>
      <c r="AN80" s="48">
        <f t="shared" si="92"/>
        <v>118.14437242310112</v>
      </c>
      <c r="AO80" s="32">
        <f t="shared" si="71"/>
        <v>1003.4122361653873</v>
      </c>
    </row>
    <row r="81" spans="1:41">
      <c r="A81" s="10">
        <f t="shared" si="72"/>
        <v>80</v>
      </c>
      <c r="B81" s="15" t="s">
        <v>685</v>
      </c>
      <c r="C81" s="15">
        <v>349</v>
      </c>
      <c r="D81" s="15" t="s">
        <v>284</v>
      </c>
      <c r="E81" s="15" t="s">
        <v>286</v>
      </c>
      <c r="F81" s="21">
        <v>10809</v>
      </c>
      <c r="G81" s="25">
        <v>42615</v>
      </c>
      <c r="H81" s="22">
        <v>2.0348662480974098</v>
      </c>
      <c r="I81" s="78" t="s">
        <v>187</v>
      </c>
      <c r="J81" s="21">
        <v>23</v>
      </c>
      <c r="K81" s="24">
        <v>4.5415409999999996</v>
      </c>
      <c r="L81" s="33" t="s">
        <v>188</v>
      </c>
      <c r="M81" s="34">
        <f t="shared" si="83"/>
        <v>89.931504950495039</v>
      </c>
      <c r="N81" s="38">
        <v>1.7682889399999999</v>
      </c>
      <c r="O81" s="34" t="s">
        <v>189</v>
      </c>
      <c r="P81" s="34">
        <f t="shared" si="84"/>
        <v>109.83161118012421</v>
      </c>
      <c r="Q81" s="39">
        <v>38.935879693700002</v>
      </c>
      <c r="R81" s="34" t="s">
        <v>189</v>
      </c>
      <c r="S81" s="34">
        <f t="shared" si="85"/>
        <v>121.29557536978193</v>
      </c>
      <c r="T81" s="40">
        <v>740</v>
      </c>
      <c r="U81" s="33" t="s">
        <v>188</v>
      </c>
      <c r="V81" s="34">
        <f t="shared" si="86"/>
        <v>97.49670619235836</v>
      </c>
      <c r="W81" s="39">
        <v>61.372175675699999</v>
      </c>
      <c r="X81" s="33" t="s">
        <v>188</v>
      </c>
      <c r="Y81" s="34">
        <f t="shared" si="87"/>
        <v>93.199963061047839</v>
      </c>
      <c r="Z81" s="41">
        <v>741</v>
      </c>
      <c r="AA81" s="34" t="s">
        <v>189</v>
      </c>
      <c r="AB81" s="34">
        <f t="shared" si="88"/>
        <v>101.92572214580468</v>
      </c>
      <c r="AC81" s="38">
        <v>1.99581972789116</v>
      </c>
      <c r="AD81" s="33" t="s">
        <v>188</v>
      </c>
      <c r="AE81" s="34">
        <f t="shared" si="89"/>
        <v>87.92157391591013</v>
      </c>
      <c r="AF81" s="38">
        <v>1.68707482993197</v>
      </c>
      <c r="AG81" s="34" t="s">
        <v>189</v>
      </c>
      <c r="AH81" s="34">
        <f t="shared" si="90"/>
        <v>104.78725651751365</v>
      </c>
      <c r="AI81" s="38">
        <v>1.1830060483871001</v>
      </c>
      <c r="AJ81" s="33" t="s">
        <v>188</v>
      </c>
      <c r="AK81" s="34">
        <f t="shared" si="91"/>
        <v>85.108348804827344</v>
      </c>
      <c r="AL81" s="38">
        <v>37.7510040160643</v>
      </c>
      <c r="AM81" s="34" t="s">
        <v>189</v>
      </c>
      <c r="AN81" s="48">
        <f t="shared" si="92"/>
        <v>138.36184926413802</v>
      </c>
      <c r="AO81" s="32">
        <f t="shared" si="71"/>
        <v>1029.8601114020012</v>
      </c>
    </row>
    <row r="82" spans="1:41">
      <c r="A82" s="10">
        <f t="shared" si="72"/>
        <v>81</v>
      </c>
      <c r="B82" s="15" t="s">
        <v>685</v>
      </c>
      <c r="C82" s="15">
        <v>349</v>
      </c>
      <c r="D82" s="15" t="s">
        <v>284</v>
      </c>
      <c r="E82" s="15" t="s">
        <v>287</v>
      </c>
      <c r="F82" s="21">
        <v>11398</v>
      </c>
      <c r="G82" s="25" t="s">
        <v>20</v>
      </c>
      <c r="H82" s="22">
        <v>0.48692104261795499</v>
      </c>
      <c r="I82" s="78" t="s">
        <v>187</v>
      </c>
      <c r="J82" s="21">
        <v>27</v>
      </c>
      <c r="K82" s="24">
        <v>3.399108</v>
      </c>
      <c r="L82" s="33" t="s">
        <v>188</v>
      </c>
      <c r="M82" s="34">
        <f t="shared" si="83"/>
        <v>67.309069306930695</v>
      </c>
      <c r="N82" s="38">
        <v>1.3560469500000001</v>
      </c>
      <c r="O82" s="33" t="s">
        <v>188</v>
      </c>
      <c r="P82" s="34">
        <f t="shared" si="84"/>
        <v>84.226518633540365</v>
      </c>
      <c r="Q82" s="39">
        <v>39.894200184299997</v>
      </c>
      <c r="R82" s="34" t="s">
        <v>189</v>
      </c>
      <c r="S82" s="34">
        <f t="shared" si="85"/>
        <v>124.28099745887849</v>
      </c>
      <c r="T82" s="40">
        <v>720</v>
      </c>
      <c r="U82" s="33" t="s">
        <v>188</v>
      </c>
      <c r="V82" s="34">
        <f t="shared" si="86"/>
        <v>94.861660079051376</v>
      </c>
      <c r="W82" s="39">
        <v>47.209833333299997</v>
      </c>
      <c r="X82" s="33" t="s">
        <v>188</v>
      </c>
      <c r="Y82" s="34">
        <f t="shared" si="87"/>
        <v>71.692989116628709</v>
      </c>
      <c r="Z82" s="41">
        <v>564</v>
      </c>
      <c r="AA82" s="33" t="s">
        <v>188</v>
      </c>
      <c r="AB82" s="34">
        <f t="shared" si="88"/>
        <v>77.579092159559835</v>
      </c>
      <c r="AC82" s="38">
        <v>1.78732205128205</v>
      </c>
      <c r="AD82" s="33" t="s">
        <v>188</v>
      </c>
      <c r="AE82" s="34">
        <f t="shared" si="89"/>
        <v>78.736654241500005</v>
      </c>
      <c r="AF82" s="38">
        <v>1.60683760683761</v>
      </c>
      <c r="AG82" s="33" t="s">
        <v>188</v>
      </c>
      <c r="AH82" s="34">
        <f t="shared" si="90"/>
        <v>99.803578064447819</v>
      </c>
      <c r="AI82" s="38">
        <v>1.1123227659574499</v>
      </c>
      <c r="AJ82" s="33" t="s">
        <v>188</v>
      </c>
      <c r="AK82" s="34">
        <f t="shared" si="91"/>
        <v>80.023220572478408</v>
      </c>
      <c r="AL82" s="38">
        <v>48.913043478260903</v>
      </c>
      <c r="AM82" s="33" t="s">
        <v>188</v>
      </c>
      <c r="AN82" s="48">
        <f t="shared" si="92"/>
        <v>113.55180378248298</v>
      </c>
      <c r="AO82" s="32">
        <f t="shared" si="71"/>
        <v>892.06558341549862</v>
      </c>
    </row>
    <row r="83" spans="1:41">
      <c r="A83" s="10">
        <f t="shared" si="72"/>
        <v>82</v>
      </c>
      <c r="B83" s="15" t="s">
        <v>683</v>
      </c>
      <c r="C83" s="15">
        <v>351</v>
      </c>
      <c r="D83" s="15" t="s">
        <v>289</v>
      </c>
      <c r="E83" s="15" t="s">
        <v>288</v>
      </c>
      <c r="F83" s="21">
        <v>11256</v>
      </c>
      <c r="G83" s="25" t="s">
        <v>40</v>
      </c>
      <c r="H83" s="22">
        <v>0.88144159056316096</v>
      </c>
      <c r="I83" s="78" t="s">
        <v>187</v>
      </c>
      <c r="J83" s="21">
        <v>29</v>
      </c>
      <c r="K83" s="24">
        <v>3.277752</v>
      </c>
      <c r="L83" s="33" t="s">
        <v>188</v>
      </c>
      <c r="M83" s="34">
        <f t="shared" si="83"/>
        <v>64.905980198019805</v>
      </c>
      <c r="N83" s="38">
        <v>1.13401335</v>
      </c>
      <c r="O83" s="33" t="s">
        <v>188</v>
      </c>
      <c r="P83" s="34">
        <f t="shared" si="84"/>
        <v>70.435611801242231</v>
      </c>
      <c r="Q83" s="39">
        <v>34.597289544799999</v>
      </c>
      <c r="R83" s="34" t="s">
        <v>189</v>
      </c>
      <c r="S83" s="34">
        <f t="shared" si="85"/>
        <v>107.77971820809968</v>
      </c>
      <c r="T83" s="40">
        <v>527</v>
      </c>
      <c r="U83" s="33" t="s">
        <v>188</v>
      </c>
      <c r="V83" s="34">
        <f t="shared" si="86"/>
        <v>69.433465085639</v>
      </c>
      <c r="W83" s="39">
        <v>62.196432637599997</v>
      </c>
      <c r="X83" s="33" t="s">
        <v>188</v>
      </c>
      <c r="Y83" s="34">
        <f t="shared" si="87"/>
        <v>94.451682061655291</v>
      </c>
      <c r="Z83" s="41">
        <v>708</v>
      </c>
      <c r="AA83" s="33" t="s">
        <v>188</v>
      </c>
      <c r="AB83" s="34">
        <f t="shared" si="88"/>
        <v>97.386519944979369</v>
      </c>
      <c r="AC83" s="38">
        <v>1.72341193181818</v>
      </c>
      <c r="AD83" s="33" t="s">
        <v>188</v>
      </c>
      <c r="AE83" s="34">
        <f t="shared" si="89"/>
        <v>75.921230476571793</v>
      </c>
      <c r="AF83" s="38">
        <v>1.51988636363636</v>
      </c>
      <c r="AG83" s="33" t="s">
        <v>188</v>
      </c>
      <c r="AH83" s="34">
        <f t="shared" si="90"/>
        <v>94.402879728966454</v>
      </c>
      <c r="AI83" s="38">
        <v>1.13390841121495</v>
      </c>
      <c r="AJ83" s="33" t="s">
        <v>188</v>
      </c>
      <c r="AK83" s="34">
        <f t="shared" si="91"/>
        <v>81.57614469172303</v>
      </c>
      <c r="AL83" s="38">
        <v>25.675675675675699</v>
      </c>
      <c r="AM83" s="34" t="s">
        <v>189</v>
      </c>
      <c r="AN83" s="48">
        <f t="shared" si="92"/>
        <v>165.20187669331915</v>
      </c>
      <c r="AO83" s="32">
        <f t="shared" si="71"/>
        <v>921.49510889021587</v>
      </c>
    </row>
    <row r="84" spans="1:41">
      <c r="A84" s="10">
        <f t="shared" si="72"/>
        <v>83</v>
      </c>
      <c r="B84" s="15" t="s">
        <v>683</v>
      </c>
      <c r="C84" s="15">
        <v>351</v>
      </c>
      <c r="D84" s="15" t="s">
        <v>289</v>
      </c>
      <c r="E84" s="15" t="s">
        <v>290</v>
      </c>
      <c r="F84" s="21">
        <v>8594</v>
      </c>
      <c r="G84" s="25" t="s">
        <v>39</v>
      </c>
      <c r="H84" s="22">
        <v>5.0704826864535697</v>
      </c>
      <c r="I84" s="78" t="s">
        <v>187</v>
      </c>
      <c r="J84" s="21">
        <v>27</v>
      </c>
      <c r="K84" s="24">
        <v>3.1455890000000002</v>
      </c>
      <c r="L84" s="33" t="s">
        <v>188</v>
      </c>
      <c r="M84" s="34">
        <f t="shared" si="83"/>
        <v>62.288891089108922</v>
      </c>
      <c r="N84" s="38">
        <v>1.0682670000000001</v>
      </c>
      <c r="O84" s="33" t="s">
        <v>188</v>
      </c>
      <c r="P84" s="34">
        <f t="shared" si="84"/>
        <v>66.351987577639747</v>
      </c>
      <c r="Q84" s="39">
        <v>33.960793987999999</v>
      </c>
      <c r="R84" s="34" t="s">
        <v>189</v>
      </c>
      <c r="S84" s="34">
        <f t="shared" si="85"/>
        <v>105.79686600623053</v>
      </c>
      <c r="T84" s="40">
        <v>491</v>
      </c>
      <c r="U84" s="33" t="s">
        <v>188</v>
      </c>
      <c r="V84" s="34">
        <f t="shared" si="86"/>
        <v>64.690382081686423</v>
      </c>
      <c r="W84" s="39">
        <v>64.064949083499997</v>
      </c>
      <c r="X84" s="33" t="s">
        <v>188</v>
      </c>
      <c r="Y84" s="34">
        <f t="shared" si="87"/>
        <v>97.289216527714501</v>
      </c>
      <c r="Z84" s="41">
        <v>651</v>
      </c>
      <c r="AA84" s="33" t="s">
        <v>188</v>
      </c>
      <c r="AB84" s="34">
        <f t="shared" si="88"/>
        <v>89.546079779917463</v>
      </c>
      <c r="AC84" s="38">
        <v>1.88250741839763</v>
      </c>
      <c r="AD84" s="33" t="s">
        <v>188</v>
      </c>
      <c r="AE84" s="34">
        <f t="shared" si="89"/>
        <v>82.929842220159912</v>
      </c>
      <c r="AF84" s="38">
        <v>1.5163204747774499</v>
      </c>
      <c r="AG84" s="33" t="s">
        <v>188</v>
      </c>
      <c r="AH84" s="34">
        <f t="shared" si="90"/>
        <v>94.181395948909923</v>
      </c>
      <c r="AI84" s="38">
        <v>1.24149706457926</v>
      </c>
      <c r="AJ84" s="33" t="s">
        <v>188</v>
      </c>
      <c r="AK84" s="34">
        <f t="shared" si="91"/>
        <v>89.316335581241731</v>
      </c>
      <c r="AL84" s="38">
        <v>35.877862595419799</v>
      </c>
      <c r="AM84" s="34" t="s">
        <v>189</v>
      </c>
      <c r="AN84" s="48">
        <f t="shared" si="92"/>
        <v>142.52531096817114</v>
      </c>
      <c r="AO84" s="32">
        <f t="shared" si="71"/>
        <v>894.91630778078024</v>
      </c>
    </row>
    <row r="85" spans="1:41">
      <c r="A85" s="10">
        <f t="shared" si="72"/>
        <v>84</v>
      </c>
      <c r="B85" s="15" t="s">
        <v>683</v>
      </c>
      <c r="C85" s="15">
        <v>351</v>
      </c>
      <c r="D85" s="15" t="s">
        <v>289</v>
      </c>
      <c r="E85" s="15" t="s">
        <v>291</v>
      </c>
      <c r="F85" s="21">
        <v>997487</v>
      </c>
      <c r="G85" s="25" t="s">
        <v>207</v>
      </c>
      <c r="H85" s="22">
        <v>2</v>
      </c>
      <c r="I85" s="78" t="s">
        <v>187</v>
      </c>
      <c r="J85" s="21">
        <v>30</v>
      </c>
      <c r="K85" s="24">
        <v>3.0031639999999999</v>
      </c>
      <c r="L85" s="33" t="s">
        <v>188</v>
      </c>
      <c r="M85" s="34">
        <f t="shared" si="83"/>
        <v>59.468594059405945</v>
      </c>
      <c r="N85" s="38">
        <v>0.74831861</v>
      </c>
      <c r="O85" s="33" t="s">
        <v>188</v>
      </c>
      <c r="P85" s="34">
        <f t="shared" si="84"/>
        <v>46.479416770186333</v>
      </c>
      <c r="Q85" s="39">
        <v>24.9176738267</v>
      </c>
      <c r="R85" s="33" t="s">
        <v>188</v>
      </c>
      <c r="S85" s="34">
        <f t="shared" si="85"/>
        <v>77.625152108099684</v>
      </c>
      <c r="T85" s="40">
        <v>420</v>
      </c>
      <c r="U85" s="33" t="s">
        <v>188</v>
      </c>
      <c r="V85" s="34">
        <f t="shared" si="86"/>
        <v>55.335968379446641</v>
      </c>
      <c r="W85" s="39">
        <v>71.503904761900003</v>
      </c>
      <c r="X85" s="34" t="s">
        <v>189</v>
      </c>
      <c r="Y85" s="34">
        <f t="shared" si="87"/>
        <v>108.58603608488993</v>
      </c>
      <c r="Z85" s="41">
        <v>494</v>
      </c>
      <c r="AA85" s="33" t="s">
        <v>188</v>
      </c>
      <c r="AB85" s="34">
        <f t="shared" si="88"/>
        <v>67.950481430536442</v>
      </c>
      <c r="AC85" s="38">
        <v>1.8933583832335299</v>
      </c>
      <c r="AD85" s="33" t="s">
        <v>188</v>
      </c>
      <c r="AE85" s="34">
        <f t="shared" si="89"/>
        <v>83.407858292225995</v>
      </c>
      <c r="AF85" s="38">
        <v>1.45808383233533</v>
      </c>
      <c r="AG85" s="33" t="s">
        <v>188</v>
      </c>
      <c r="AH85" s="34">
        <f t="shared" si="90"/>
        <v>90.564213188529806</v>
      </c>
      <c r="AI85" s="38">
        <v>1.2985250513347</v>
      </c>
      <c r="AJ85" s="33" t="s">
        <v>188</v>
      </c>
      <c r="AK85" s="34">
        <f t="shared" si="91"/>
        <v>93.419068441345331</v>
      </c>
      <c r="AL85" s="38">
        <v>44.210526315789501</v>
      </c>
      <c r="AM85" s="34" t="s">
        <v>189</v>
      </c>
      <c r="AN85" s="48">
        <f t="shared" si="92"/>
        <v>124.00416466817181</v>
      </c>
      <c r="AO85" s="32">
        <f t="shared" si="71"/>
        <v>806.84095342283797</v>
      </c>
    </row>
    <row r="86" spans="1:41">
      <c r="A86" s="10">
        <f t="shared" si="72"/>
        <v>85</v>
      </c>
      <c r="B86" s="15" t="s">
        <v>683</v>
      </c>
      <c r="C86" s="15">
        <v>351</v>
      </c>
      <c r="D86" s="15" t="s">
        <v>289</v>
      </c>
      <c r="E86" s="15" t="s">
        <v>292</v>
      </c>
      <c r="F86" s="21">
        <v>8606</v>
      </c>
      <c r="G86" s="25">
        <v>41518</v>
      </c>
      <c r="H86" s="22">
        <v>5.0403457001521996</v>
      </c>
      <c r="I86" s="78" t="s">
        <v>187</v>
      </c>
      <c r="J86" s="21">
        <v>27</v>
      </c>
      <c r="K86" s="24">
        <v>2.9234429999999998</v>
      </c>
      <c r="L86" s="33" t="s">
        <v>188</v>
      </c>
      <c r="M86" s="34">
        <f t="shared" si="83"/>
        <v>57.889960396039598</v>
      </c>
      <c r="N86" s="38">
        <v>1.0551256099999999</v>
      </c>
      <c r="O86" s="33" t="s">
        <v>188</v>
      </c>
      <c r="P86" s="34">
        <f t="shared" si="84"/>
        <v>65.535752173913025</v>
      </c>
      <c r="Q86" s="39">
        <v>36.091882413999997</v>
      </c>
      <c r="R86" s="34" t="s">
        <v>189</v>
      </c>
      <c r="S86" s="34">
        <f t="shared" si="85"/>
        <v>112.43577076012458</v>
      </c>
      <c r="T86" s="40">
        <v>476</v>
      </c>
      <c r="U86" s="33" t="s">
        <v>188</v>
      </c>
      <c r="V86" s="34">
        <f t="shared" si="86"/>
        <v>62.714097496706188</v>
      </c>
      <c r="W86" s="39">
        <v>61.416869747900002</v>
      </c>
      <c r="X86" s="33" t="s">
        <v>188</v>
      </c>
      <c r="Y86" s="34">
        <f t="shared" si="87"/>
        <v>93.267835608048614</v>
      </c>
      <c r="Z86" s="41">
        <v>631</v>
      </c>
      <c r="AA86" s="33" t="s">
        <v>188</v>
      </c>
      <c r="AB86" s="34">
        <f t="shared" si="88"/>
        <v>86.795048143053648</v>
      </c>
      <c r="AC86" s="38">
        <v>1.8122977346278299</v>
      </c>
      <c r="AD86" s="33" t="s">
        <v>188</v>
      </c>
      <c r="AE86" s="34">
        <f t="shared" si="89"/>
        <v>79.836904609155496</v>
      </c>
      <c r="AF86" s="38">
        <v>1.46278317152104</v>
      </c>
      <c r="AG86" s="33" t="s">
        <v>188</v>
      </c>
      <c r="AH86" s="34">
        <f t="shared" si="90"/>
        <v>90.856097610002479</v>
      </c>
      <c r="AI86" s="38">
        <v>1.2389380530973499</v>
      </c>
      <c r="AJ86" s="33" t="s">
        <v>188</v>
      </c>
      <c r="AK86" s="34">
        <f t="shared" si="91"/>
        <v>89.132234035780584</v>
      </c>
      <c r="AL86" s="38">
        <v>33.613445378151297</v>
      </c>
      <c r="AM86" s="34" t="s">
        <v>189</v>
      </c>
      <c r="AN86" s="48">
        <f t="shared" si="92"/>
        <v>147.55846770804334</v>
      </c>
      <c r="AO86" s="32">
        <f t="shared" si="71"/>
        <v>886.0221685408676</v>
      </c>
    </row>
    <row r="87" spans="1:41">
      <c r="A87" s="10">
        <f t="shared" si="72"/>
        <v>86</v>
      </c>
      <c r="B87" s="15" t="s">
        <v>685</v>
      </c>
      <c r="C87" s="15">
        <v>355</v>
      </c>
      <c r="D87" s="15" t="s">
        <v>294</v>
      </c>
      <c r="E87" s="15" t="s">
        <v>293</v>
      </c>
      <c r="F87" s="21">
        <v>9895</v>
      </c>
      <c r="G87" s="25" t="s">
        <v>41</v>
      </c>
      <c r="H87" s="22">
        <v>3.3115785768645298</v>
      </c>
      <c r="I87" s="78" t="s">
        <v>234</v>
      </c>
      <c r="J87" s="21">
        <v>25</v>
      </c>
      <c r="K87" s="24">
        <v>5.0448659999999999</v>
      </c>
      <c r="L87" s="33" t="s">
        <v>188</v>
      </c>
      <c r="M87" s="34">
        <f t="shared" ref="M87:M91" si="93">K87/5.88*100</f>
        <v>85.797040816326529</v>
      </c>
      <c r="N87" s="38">
        <v>1.7104802400000001</v>
      </c>
      <c r="O87" s="33" t="s">
        <v>188</v>
      </c>
      <c r="P87" s="34">
        <f t="shared" ref="P87:P91" si="94">N87/1.85*100</f>
        <v>92.458391351351352</v>
      </c>
      <c r="Q87" s="39">
        <v>33.905365177199997</v>
      </c>
      <c r="R87" s="34" t="s">
        <v>189</v>
      </c>
      <c r="S87" s="34">
        <f t="shared" ref="S87:S91" si="95">Q87/31.48*100</f>
        <v>107.70446371410418</v>
      </c>
      <c r="T87" s="40">
        <v>642</v>
      </c>
      <c r="U87" s="33" t="s">
        <v>188</v>
      </c>
      <c r="V87" s="34">
        <f t="shared" ref="V87:V91" si="96">T87/914*100</f>
        <v>70.24070021881839</v>
      </c>
      <c r="W87" s="39">
        <v>78.580467289699996</v>
      </c>
      <c r="X87" s="34" t="s">
        <v>189</v>
      </c>
      <c r="Y87" s="34">
        <f t="shared" ref="Y87:Y91" si="97">W87/65.7*100</f>
        <v>119.6049730436834</v>
      </c>
      <c r="Z87" s="41">
        <v>878</v>
      </c>
      <c r="AA87" s="34" t="s">
        <v>189</v>
      </c>
      <c r="AB87" s="34">
        <f t="shared" ref="AB87:AB91" si="98">Z87/840*100</f>
        <v>104.52380952380953</v>
      </c>
      <c r="AC87" s="38">
        <v>2.5367779467680598</v>
      </c>
      <c r="AD87" s="34" t="s">
        <v>189</v>
      </c>
      <c r="AE87" s="34">
        <f t="shared" ref="AE87:AE91" si="99">AC87/2.19*100</f>
        <v>115.83460944146391</v>
      </c>
      <c r="AF87" s="38">
        <v>1.63117870722433</v>
      </c>
      <c r="AG87" s="34" t="s">
        <v>189</v>
      </c>
      <c r="AH87" s="34">
        <f t="shared" ref="AH87:AH91" si="100">AF87/1.58*100</f>
        <v>103.23915868508418</v>
      </c>
      <c r="AI87" s="38">
        <v>1.55518088578089</v>
      </c>
      <c r="AJ87" s="34" t="s">
        <v>189</v>
      </c>
      <c r="AK87" s="34">
        <f t="shared" ref="AK87:AK91" si="101">AI87/1.38*100</f>
        <v>112.69426708557175</v>
      </c>
      <c r="AL87" s="38">
        <v>40.384615384615401</v>
      </c>
      <c r="AM87" s="34" t="s">
        <v>189</v>
      </c>
      <c r="AN87" s="48">
        <f t="shared" ref="AN87:AN91" si="102">(100-AL87)/49.06*100</f>
        <v>121.51525604440398</v>
      </c>
      <c r="AO87" s="32">
        <f t="shared" si="71"/>
        <v>1033.6126699246172</v>
      </c>
    </row>
    <row r="88" spans="1:41">
      <c r="A88" s="10">
        <f t="shared" si="72"/>
        <v>87</v>
      </c>
      <c r="B88" s="15" t="s">
        <v>685</v>
      </c>
      <c r="C88" s="15">
        <v>355</v>
      </c>
      <c r="D88" s="15" t="s">
        <v>294</v>
      </c>
      <c r="E88" s="15" t="s">
        <v>295</v>
      </c>
      <c r="F88" s="21">
        <v>990467</v>
      </c>
      <c r="G88" s="25" t="s">
        <v>207</v>
      </c>
      <c r="H88" s="22">
        <v>2</v>
      </c>
      <c r="I88" s="78" t="s">
        <v>234</v>
      </c>
      <c r="J88" s="21">
        <v>28</v>
      </c>
      <c r="K88" s="24">
        <v>4.6222099999999999</v>
      </c>
      <c r="L88" s="33" t="s">
        <v>188</v>
      </c>
      <c r="M88" s="34">
        <f t="shared" si="93"/>
        <v>78.609013605442186</v>
      </c>
      <c r="N88" s="38">
        <v>1.44715974</v>
      </c>
      <c r="O88" s="33" t="s">
        <v>188</v>
      </c>
      <c r="P88" s="34">
        <f t="shared" si="94"/>
        <v>78.224850810810807</v>
      </c>
      <c r="Q88" s="39">
        <v>31.3088271628</v>
      </c>
      <c r="R88" s="33" t="s">
        <v>188</v>
      </c>
      <c r="S88" s="34">
        <f t="shared" si="95"/>
        <v>99.456248928843706</v>
      </c>
      <c r="T88" s="40">
        <v>747</v>
      </c>
      <c r="U88" s="33" t="s">
        <v>188</v>
      </c>
      <c r="V88" s="34">
        <f t="shared" si="96"/>
        <v>81.728665207877455</v>
      </c>
      <c r="W88" s="39">
        <v>61.876974564900003</v>
      </c>
      <c r="X88" s="33" t="s">
        <v>188</v>
      </c>
      <c r="Y88" s="34">
        <f t="shared" si="97"/>
        <v>94.181087617808217</v>
      </c>
      <c r="Z88" s="41">
        <v>941</v>
      </c>
      <c r="AA88" s="34" t="s">
        <v>189</v>
      </c>
      <c r="AB88" s="34">
        <f t="shared" si="98"/>
        <v>112.02380952380952</v>
      </c>
      <c r="AC88" s="38">
        <v>2.1928160392798701</v>
      </c>
      <c r="AD88" s="34" t="s">
        <v>189</v>
      </c>
      <c r="AE88" s="34">
        <f t="shared" si="99"/>
        <v>100.12858626848723</v>
      </c>
      <c r="AF88" s="38">
        <v>1.7119476268412399</v>
      </c>
      <c r="AG88" s="34" t="s">
        <v>189</v>
      </c>
      <c r="AH88" s="34">
        <f t="shared" si="100"/>
        <v>108.35111562286328</v>
      </c>
      <c r="AI88" s="38">
        <v>1.2808896749522001</v>
      </c>
      <c r="AJ88" s="33" t="s">
        <v>188</v>
      </c>
      <c r="AK88" s="34">
        <f t="shared" si="101"/>
        <v>92.818092387840593</v>
      </c>
      <c r="AL88" s="38">
        <v>48.292682926829301</v>
      </c>
      <c r="AM88" s="34" t="s">
        <v>189</v>
      </c>
      <c r="AN88" s="48">
        <f t="shared" si="102"/>
        <v>105.39608045897002</v>
      </c>
      <c r="AO88" s="32">
        <f t="shared" si="71"/>
        <v>950.91755043275293</v>
      </c>
    </row>
    <row r="89" spans="1:41">
      <c r="A89" s="10">
        <f t="shared" si="72"/>
        <v>88</v>
      </c>
      <c r="B89" s="15" t="s">
        <v>685</v>
      </c>
      <c r="C89" s="15">
        <v>355</v>
      </c>
      <c r="D89" s="15" t="s">
        <v>294</v>
      </c>
      <c r="E89" s="15" t="s">
        <v>296</v>
      </c>
      <c r="F89" s="21">
        <v>6544</v>
      </c>
      <c r="G89" s="25" t="s">
        <v>43</v>
      </c>
      <c r="H89" s="22">
        <v>7.0403457001521996</v>
      </c>
      <c r="I89" s="78" t="s">
        <v>234</v>
      </c>
      <c r="J89" s="21">
        <v>27</v>
      </c>
      <c r="K89" s="24">
        <v>4.6000779999999999</v>
      </c>
      <c r="L89" s="33" t="s">
        <v>188</v>
      </c>
      <c r="M89" s="34">
        <f t="shared" si="93"/>
        <v>78.232619047619039</v>
      </c>
      <c r="N89" s="38">
        <v>1.7011807000000001</v>
      </c>
      <c r="O89" s="33" t="s">
        <v>188</v>
      </c>
      <c r="P89" s="34">
        <f t="shared" si="94"/>
        <v>91.955713513513516</v>
      </c>
      <c r="Q89" s="39">
        <v>36.981562051799997</v>
      </c>
      <c r="R89" s="34" t="s">
        <v>189</v>
      </c>
      <c r="S89" s="34">
        <f t="shared" si="95"/>
        <v>117.47637246442184</v>
      </c>
      <c r="T89" s="40">
        <v>570</v>
      </c>
      <c r="U89" s="33" t="s">
        <v>188</v>
      </c>
      <c r="V89" s="34">
        <f t="shared" si="96"/>
        <v>62.363238512035011</v>
      </c>
      <c r="W89" s="39">
        <v>80.703122807</v>
      </c>
      <c r="X89" s="34" t="s">
        <v>189</v>
      </c>
      <c r="Y89" s="34">
        <f t="shared" si="97"/>
        <v>122.83580335920851</v>
      </c>
      <c r="Z89" s="41">
        <v>858</v>
      </c>
      <c r="AA89" s="34" t="s">
        <v>189</v>
      </c>
      <c r="AB89" s="34">
        <f t="shared" si="98"/>
        <v>102.14285714285714</v>
      </c>
      <c r="AC89" s="38">
        <v>2.3133670329670299</v>
      </c>
      <c r="AD89" s="34" t="s">
        <v>189</v>
      </c>
      <c r="AE89" s="34">
        <f t="shared" si="99"/>
        <v>105.63319785237579</v>
      </c>
      <c r="AF89" s="38">
        <v>1.7208791208791201</v>
      </c>
      <c r="AG89" s="34" t="s">
        <v>189</v>
      </c>
      <c r="AH89" s="34">
        <f t="shared" si="100"/>
        <v>108.91640005564052</v>
      </c>
      <c r="AI89" s="38">
        <v>1.34429374201788</v>
      </c>
      <c r="AJ89" s="33" t="s">
        <v>188</v>
      </c>
      <c r="AK89" s="34">
        <f t="shared" si="101"/>
        <v>97.412590001295669</v>
      </c>
      <c r="AL89" s="38">
        <v>48.6111111111111</v>
      </c>
      <c r="AM89" s="34" t="s">
        <v>189</v>
      </c>
      <c r="AN89" s="48">
        <f t="shared" si="102"/>
        <v>104.74702178738056</v>
      </c>
      <c r="AO89" s="32">
        <f t="shared" si="71"/>
        <v>991.71581373634763</v>
      </c>
    </row>
    <row r="90" spans="1:41">
      <c r="A90" s="10">
        <f t="shared" si="72"/>
        <v>89</v>
      </c>
      <c r="B90" s="15" t="s">
        <v>685</v>
      </c>
      <c r="C90" s="15">
        <v>355</v>
      </c>
      <c r="D90" s="15" t="s">
        <v>294</v>
      </c>
      <c r="E90" s="15" t="s">
        <v>297</v>
      </c>
      <c r="F90" s="21">
        <v>8233</v>
      </c>
      <c r="G90" s="25" t="s">
        <v>42</v>
      </c>
      <c r="H90" s="22">
        <v>5.4266470700152096</v>
      </c>
      <c r="I90" s="78" t="s">
        <v>234</v>
      </c>
      <c r="J90" s="21">
        <v>22</v>
      </c>
      <c r="K90" s="24">
        <v>3.7794539999999999</v>
      </c>
      <c r="L90" s="33" t="s">
        <v>188</v>
      </c>
      <c r="M90" s="34">
        <f t="shared" si="93"/>
        <v>64.276428571428568</v>
      </c>
      <c r="N90" s="38">
        <v>1.2652652</v>
      </c>
      <c r="O90" s="33" t="s">
        <v>188</v>
      </c>
      <c r="P90" s="34">
        <f t="shared" si="94"/>
        <v>68.392713513513513</v>
      </c>
      <c r="Q90" s="39">
        <v>33.4774599717</v>
      </c>
      <c r="R90" s="34" t="s">
        <v>189</v>
      </c>
      <c r="S90" s="34">
        <f t="shared" si="95"/>
        <v>106.34517144758577</v>
      </c>
      <c r="T90" s="40">
        <v>587</v>
      </c>
      <c r="U90" s="33" t="s">
        <v>188</v>
      </c>
      <c r="V90" s="34">
        <f t="shared" si="96"/>
        <v>64.223194748358864</v>
      </c>
      <c r="W90" s="39">
        <v>64.385928449700003</v>
      </c>
      <c r="X90" s="33" t="s">
        <v>188</v>
      </c>
      <c r="Y90" s="34">
        <f t="shared" si="97"/>
        <v>97.999891095433782</v>
      </c>
      <c r="Z90" s="41">
        <v>879</v>
      </c>
      <c r="AA90" s="34" t="s">
        <v>189</v>
      </c>
      <c r="AB90" s="34">
        <f t="shared" si="98"/>
        <v>104.64285714285715</v>
      </c>
      <c r="AC90" s="38">
        <v>2.05507666666667</v>
      </c>
      <c r="AD90" s="33" t="s">
        <v>188</v>
      </c>
      <c r="AE90" s="34">
        <f t="shared" si="99"/>
        <v>93.839117199391325</v>
      </c>
      <c r="AF90" s="38">
        <v>1.64</v>
      </c>
      <c r="AG90" s="34" t="s">
        <v>189</v>
      </c>
      <c r="AH90" s="34">
        <f t="shared" si="100"/>
        <v>103.79746835443038</v>
      </c>
      <c r="AI90" s="38">
        <v>1.25309552845528</v>
      </c>
      <c r="AJ90" s="33" t="s">
        <v>188</v>
      </c>
      <c r="AK90" s="34">
        <f t="shared" si="101"/>
        <v>90.804023801107263</v>
      </c>
      <c r="AL90" s="38">
        <v>47.674418604651201</v>
      </c>
      <c r="AM90" s="34" t="s">
        <v>189</v>
      </c>
      <c r="AN90" s="48">
        <f t="shared" si="102"/>
        <v>106.65630125427803</v>
      </c>
      <c r="AO90" s="32">
        <f t="shared" si="71"/>
        <v>900.97716712838474</v>
      </c>
    </row>
    <row r="91" spans="1:41">
      <c r="A91" s="10">
        <f t="shared" si="72"/>
        <v>90</v>
      </c>
      <c r="B91" s="15" t="s">
        <v>685</v>
      </c>
      <c r="C91" s="15">
        <v>355</v>
      </c>
      <c r="D91" s="15" t="s">
        <v>294</v>
      </c>
      <c r="E91" s="15" t="s">
        <v>298</v>
      </c>
      <c r="F91" s="21">
        <v>11396</v>
      </c>
      <c r="G91" s="25" t="s">
        <v>44</v>
      </c>
      <c r="H91" s="22">
        <v>0.48418131659055802</v>
      </c>
      <c r="I91" s="78" t="s">
        <v>234</v>
      </c>
      <c r="J91" s="21">
        <v>24</v>
      </c>
      <c r="K91" s="24">
        <v>2.8203100000000001</v>
      </c>
      <c r="L91" s="33" t="s">
        <v>188</v>
      </c>
      <c r="M91" s="34">
        <f t="shared" si="93"/>
        <v>47.964455782312925</v>
      </c>
      <c r="N91" s="38">
        <v>0.96147327999999999</v>
      </c>
      <c r="O91" s="33" t="s">
        <v>188</v>
      </c>
      <c r="P91" s="34">
        <f t="shared" si="94"/>
        <v>51.971528648648643</v>
      </c>
      <c r="Q91" s="39">
        <v>34.091049565500001</v>
      </c>
      <c r="R91" s="34" t="s">
        <v>189</v>
      </c>
      <c r="S91" s="34">
        <f t="shared" si="95"/>
        <v>108.2943124698221</v>
      </c>
      <c r="T91" s="40">
        <v>459</v>
      </c>
      <c r="U91" s="33" t="s">
        <v>188</v>
      </c>
      <c r="V91" s="34">
        <f t="shared" si="96"/>
        <v>50.218818380743983</v>
      </c>
      <c r="W91" s="39">
        <v>61.444662309400002</v>
      </c>
      <c r="X91" s="33" t="s">
        <v>188</v>
      </c>
      <c r="Y91" s="34">
        <f t="shared" si="97"/>
        <v>93.523078096499233</v>
      </c>
      <c r="Z91" s="41">
        <v>533</v>
      </c>
      <c r="AA91" s="33" t="s">
        <v>188</v>
      </c>
      <c r="AB91" s="34">
        <f t="shared" si="98"/>
        <v>63.452380952380949</v>
      </c>
      <c r="AC91" s="38">
        <v>2.1144059139784899</v>
      </c>
      <c r="AD91" s="33" t="s">
        <v>188</v>
      </c>
      <c r="AE91" s="34">
        <f t="shared" si="99"/>
        <v>96.548215250159359</v>
      </c>
      <c r="AF91" s="38">
        <v>1.6236559139784901</v>
      </c>
      <c r="AG91" s="34" t="s">
        <v>189</v>
      </c>
      <c r="AH91" s="34">
        <f t="shared" si="100"/>
        <v>102.76303253028418</v>
      </c>
      <c r="AI91" s="38">
        <v>1.3022499999999999</v>
      </c>
      <c r="AJ91" s="33" t="s">
        <v>188</v>
      </c>
      <c r="AK91" s="34">
        <f t="shared" si="101"/>
        <v>94.365942028985501</v>
      </c>
      <c r="AL91" s="38">
        <v>38.8888888888889</v>
      </c>
      <c r="AM91" s="34" t="s">
        <v>189</v>
      </c>
      <c r="AN91" s="48">
        <f t="shared" si="102"/>
        <v>124.56402590931737</v>
      </c>
      <c r="AO91" s="32">
        <f t="shared" si="71"/>
        <v>833.66579004915423</v>
      </c>
    </row>
    <row r="92" spans="1:41">
      <c r="A92" s="10">
        <f t="shared" si="72"/>
        <v>91</v>
      </c>
      <c r="B92" s="15" t="s">
        <v>686</v>
      </c>
      <c r="C92" s="15">
        <v>357</v>
      </c>
      <c r="D92" s="15" t="s">
        <v>300</v>
      </c>
      <c r="E92" s="15" t="s">
        <v>299</v>
      </c>
      <c r="F92" s="21">
        <v>6814</v>
      </c>
      <c r="G92" s="25" t="s">
        <v>35</v>
      </c>
      <c r="H92" s="22">
        <v>6.8074689878234302</v>
      </c>
      <c r="I92" s="78" t="s">
        <v>187</v>
      </c>
      <c r="J92" s="21">
        <v>28</v>
      </c>
      <c r="K92" s="24">
        <v>10.906950999999999</v>
      </c>
      <c r="L92" s="34" t="s">
        <v>189</v>
      </c>
      <c r="M92" s="34">
        <f t="shared" ref="M92:M95" si="103">K92/5.05*100</f>
        <v>215.97922772277229</v>
      </c>
      <c r="N92" s="38">
        <v>2.9110197800000002</v>
      </c>
      <c r="O92" s="34" t="s">
        <v>189</v>
      </c>
      <c r="P92" s="34">
        <f t="shared" ref="P92:P95" si="104">N92/1.61*100</f>
        <v>180.80868198757764</v>
      </c>
      <c r="Q92" s="39">
        <v>26.689583367499999</v>
      </c>
      <c r="R92" s="33" t="s">
        <v>188</v>
      </c>
      <c r="S92" s="34">
        <f t="shared" ref="S92:S95" si="105">Q92/32.1*100</f>
        <v>83.145119524922123</v>
      </c>
      <c r="T92" s="40">
        <v>840</v>
      </c>
      <c r="U92" s="34" t="s">
        <v>189</v>
      </c>
      <c r="V92" s="34">
        <f t="shared" ref="V92:V95" si="106">T92/759*100</f>
        <v>110.67193675889328</v>
      </c>
      <c r="W92" s="39">
        <v>129.844654762</v>
      </c>
      <c r="X92" s="34" t="s">
        <v>189</v>
      </c>
      <c r="Y92" s="34">
        <f t="shared" ref="Y92:Y95" si="107">W92/65.85*100</f>
        <v>197.18246736826123</v>
      </c>
      <c r="Z92" s="41">
        <v>941</v>
      </c>
      <c r="AA92" s="34" t="s">
        <v>189</v>
      </c>
      <c r="AB92" s="34">
        <f t="shared" ref="AB92:AB95" si="108">Z92/727*100</f>
        <v>129.43603851444291</v>
      </c>
      <c r="AC92" s="38">
        <v>8.50453094890511</v>
      </c>
      <c r="AD92" s="34" t="s">
        <v>189</v>
      </c>
      <c r="AE92" s="34">
        <f t="shared" ref="AE92:AE95" si="109">AC92/2.27*100</f>
        <v>374.64894048040134</v>
      </c>
      <c r="AF92" s="38">
        <v>1.73576642335766</v>
      </c>
      <c r="AG92" s="34" t="s">
        <v>189</v>
      </c>
      <c r="AH92" s="34">
        <f t="shared" ref="AH92:AH95" si="110">AF92/1.61*100</f>
        <v>107.81157909053789</v>
      </c>
      <c r="AI92" s="38">
        <v>4.89958259041211</v>
      </c>
      <c r="AJ92" s="34" t="s">
        <v>189</v>
      </c>
      <c r="AK92" s="34">
        <f t="shared" ref="AK92:AK95" si="111">AI92/1.39*100</f>
        <v>352.48795614475614</v>
      </c>
      <c r="AL92" s="38">
        <v>51.010101010101003</v>
      </c>
      <c r="AM92" s="33" t="s">
        <v>188</v>
      </c>
      <c r="AN92" s="48">
        <f t="shared" ref="AN92:AN95" si="112">(100-AL92)/44.99*100</f>
        <v>108.89064011980216</v>
      </c>
      <c r="AO92" s="32">
        <f t="shared" si="71"/>
        <v>1861.0625877123668</v>
      </c>
    </row>
    <row r="93" spans="1:41">
      <c r="A93" s="10">
        <f t="shared" si="72"/>
        <v>92</v>
      </c>
      <c r="B93" s="15" t="s">
        <v>686</v>
      </c>
      <c r="C93" s="15">
        <v>357</v>
      </c>
      <c r="D93" s="15" t="s">
        <v>300</v>
      </c>
      <c r="E93" s="15" t="s">
        <v>301</v>
      </c>
      <c r="F93" s="21">
        <v>11453</v>
      </c>
      <c r="G93" s="25" t="s">
        <v>36</v>
      </c>
      <c r="H93" s="22">
        <v>0.44582515220699598</v>
      </c>
      <c r="I93" s="78" t="s">
        <v>187</v>
      </c>
      <c r="J93" s="21">
        <v>28</v>
      </c>
      <c r="K93" s="24">
        <v>6.6048989999999996</v>
      </c>
      <c r="L93" s="34" t="s">
        <v>189</v>
      </c>
      <c r="M93" s="34">
        <f t="shared" si="103"/>
        <v>130.7900792079208</v>
      </c>
      <c r="N93" s="38">
        <v>1.7529251100000001</v>
      </c>
      <c r="O93" s="34" t="s">
        <v>189</v>
      </c>
      <c r="P93" s="34">
        <f t="shared" si="104"/>
        <v>108.87733602484472</v>
      </c>
      <c r="Q93" s="39">
        <v>26.539771614999999</v>
      </c>
      <c r="R93" s="33" t="s">
        <v>188</v>
      </c>
      <c r="S93" s="34">
        <f t="shared" si="105"/>
        <v>82.678416246105911</v>
      </c>
      <c r="T93" s="40">
        <v>619</v>
      </c>
      <c r="U93" s="33" t="s">
        <v>188</v>
      </c>
      <c r="V93" s="34">
        <f t="shared" si="106"/>
        <v>81.554677206851125</v>
      </c>
      <c r="W93" s="39">
        <v>106.70273021</v>
      </c>
      <c r="X93" s="34" t="s">
        <v>189</v>
      </c>
      <c r="Y93" s="34">
        <f t="shared" si="107"/>
        <v>162.03907397114656</v>
      </c>
      <c r="Z93" s="41">
        <v>696</v>
      </c>
      <c r="AA93" s="33" t="s">
        <v>188</v>
      </c>
      <c r="AB93" s="34">
        <f t="shared" si="108"/>
        <v>95.735900962861081</v>
      </c>
      <c r="AC93" s="38">
        <v>6.1322875486381303</v>
      </c>
      <c r="AD93" s="34" t="s">
        <v>189</v>
      </c>
      <c r="AE93" s="34">
        <f t="shared" si="109"/>
        <v>270.14482593119516</v>
      </c>
      <c r="AF93" s="38">
        <v>1.784046692607</v>
      </c>
      <c r="AG93" s="34" t="s">
        <v>189</v>
      </c>
      <c r="AH93" s="34">
        <f t="shared" si="110"/>
        <v>110.81035357807451</v>
      </c>
      <c r="AI93" s="38">
        <v>3.4372909487459098</v>
      </c>
      <c r="AJ93" s="34" t="s">
        <v>189</v>
      </c>
      <c r="AK93" s="34">
        <f t="shared" si="111"/>
        <v>247.28711861481366</v>
      </c>
      <c r="AL93" s="38">
        <v>54.464285714285701</v>
      </c>
      <c r="AM93" s="33" t="s">
        <v>188</v>
      </c>
      <c r="AN93" s="48">
        <f t="shared" si="112"/>
        <v>101.21296796113424</v>
      </c>
      <c r="AO93" s="32">
        <f t="shared" si="71"/>
        <v>1391.1307497049474</v>
      </c>
    </row>
    <row r="94" spans="1:41">
      <c r="A94" s="10">
        <f t="shared" si="72"/>
        <v>93</v>
      </c>
      <c r="B94" s="15" t="s">
        <v>686</v>
      </c>
      <c r="C94" s="15">
        <v>357</v>
      </c>
      <c r="D94" s="15" t="s">
        <v>300</v>
      </c>
      <c r="E94" s="15" t="s">
        <v>302</v>
      </c>
      <c r="F94" s="21">
        <v>6989</v>
      </c>
      <c r="G94" s="25">
        <v>41091</v>
      </c>
      <c r="H94" s="22">
        <v>6.2102087138508297</v>
      </c>
      <c r="I94" s="78" t="s">
        <v>187</v>
      </c>
      <c r="J94" s="21">
        <v>15</v>
      </c>
      <c r="K94" s="24">
        <v>2.372207</v>
      </c>
      <c r="L94" s="33" t="s">
        <v>188</v>
      </c>
      <c r="M94" s="34">
        <f t="shared" si="103"/>
        <v>46.97439603960396</v>
      </c>
      <c r="N94" s="38">
        <v>0.65015736999999996</v>
      </c>
      <c r="O94" s="33" t="s">
        <v>188</v>
      </c>
      <c r="P94" s="34">
        <f t="shared" si="104"/>
        <v>40.382445341614904</v>
      </c>
      <c r="Q94" s="39">
        <v>27.407278117000001</v>
      </c>
      <c r="R94" s="33" t="s">
        <v>188</v>
      </c>
      <c r="S94" s="34">
        <f t="shared" si="105"/>
        <v>85.380928713395633</v>
      </c>
      <c r="T94" s="40">
        <v>295</v>
      </c>
      <c r="U94" s="33" t="s">
        <v>188</v>
      </c>
      <c r="V94" s="34">
        <f t="shared" si="106"/>
        <v>38.866930171278</v>
      </c>
      <c r="W94" s="39">
        <v>80.413796610199995</v>
      </c>
      <c r="X94" s="34" t="s">
        <v>189</v>
      </c>
      <c r="Y94" s="34">
        <f t="shared" si="107"/>
        <v>122.11662355383449</v>
      </c>
      <c r="Z94" s="41">
        <v>398</v>
      </c>
      <c r="AA94" s="33" t="s">
        <v>188</v>
      </c>
      <c r="AB94" s="34">
        <f t="shared" si="108"/>
        <v>54.745529573590105</v>
      </c>
      <c r="AC94" s="38">
        <v>3.0989020080321299</v>
      </c>
      <c r="AD94" s="34" t="s">
        <v>189</v>
      </c>
      <c r="AE94" s="34">
        <f t="shared" si="109"/>
        <v>136.51550696176784</v>
      </c>
      <c r="AF94" s="38">
        <v>1.7269076305220901</v>
      </c>
      <c r="AG94" s="34" t="s">
        <v>189</v>
      </c>
      <c r="AH94" s="34">
        <f t="shared" si="110"/>
        <v>107.26134351068882</v>
      </c>
      <c r="AI94" s="38">
        <v>1.79448046511628</v>
      </c>
      <c r="AJ94" s="34" t="s">
        <v>189</v>
      </c>
      <c r="AK94" s="34">
        <f t="shared" si="111"/>
        <v>129.09931403714245</v>
      </c>
      <c r="AL94" s="38">
        <v>45.9016393442623</v>
      </c>
      <c r="AM94" s="33" t="s">
        <v>188</v>
      </c>
      <c r="AN94" s="48">
        <f t="shared" si="112"/>
        <v>120.24530041284218</v>
      </c>
      <c r="AO94" s="32">
        <f t="shared" si="71"/>
        <v>881.58831831575833</v>
      </c>
    </row>
    <row r="95" spans="1:41">
      <c r="A95" s="10">
        <f t="shared" si="72"/>
        <v>94</v>
      </c>
      <c r="B95" s="15" t="s">
        <v>686</v>
      </c>
      <c r="C95" s="15">
        <v>357</v>
      </c>
      <c r="D95" s="15" t="s">
        <v>300</v>
      </c>
      <c r="E95" s="15" t="s">
        <v>303</v>
      </c>
      <c r="F95" s="21">
        <v>11768</v>
      </c>
      <c r="G95" s="25" t="s">
        <v>21</v>
      </c>
      <c r="H95" s="22">
        <v>0.19924980974124301</v>
      </c>
      <c r="I95" s="78" t="s">
        <v>187</v>
      </c>
      <c r="J95" s="21">
        <v>29</v>
      </c>
      <c r="K95" s="24">
        <v>1.972229</v>
      </c>
      <c r="L95" s="33" t="s">
        <v>188</v>
      </c>
      <c r="M95" s="34">
        <f t="shared" si="103"/>
        <v>39.054039603960398</v>
      </c>
      <c r="N95" s="38">
        <v>0.51777823999999995</v>
      </c>
      <c r="O95" s="33" t="s">
        <v>188</v>
      </c>
      <c r="P95" s="34">
        <f t="shared" si="104"/>
        <v>32.160139130434779</v>
      </c>
      <c r="Q95" s="39">
        <v>26.253454340200001</v>
      </c>
      <c r="R95" s="33" t="s">
        <v>188</v>
      </c>
      <c r="S95" s="34">
        <f t="shared" si="105"/>
        <v>81.786462119003119</v>
      </c>
      <c r="T95" s="40">
        <v>467</v>
      </c>
      <c r="U95" s="33" t="s">
        <v>188</v>
      </c>
      <c r="V95" s="34">
        <f t="shared" si="106"/>
        <v>61.528326745718054</v>
      </c>
      <c r="W95" s="39">
        <v>42.231884368300001</v>
      </c>
      <c r="X95" s="33" t="s">
        <v>188</v>
      </c>
      <c r="Y95" s="34">
        <f t="shared" si="107"/>
        <v>64.133461455277157</v>
      </c>
      <c r="Z95" s="41">
        <v>462</v>
      </c>
      <c r="AA95" s="33" t="s">
        <v>188</v>
      </c>
      <c r="AB95" s="34">
        <f t="shared" si="108"/>
        <v>63.548830811554339</v>
      </c>
      <c r="AC95" s="38">
        <v>1.9271847665847699</v>
      </c>
      <c r="AD95" s="33" t="s">
        <v>188</v>
      </c>
      <c r="AE95" s="34">
        <f t="shared" si="109"/>
        <v>84.898007338536118</v>
      </c>
      <c r="AF95" s="38">
        <v>1.4520884520884501</v>
      </c>
      <c r="AG95" s="33" t="s">
        <v>188</v>
      </c>
      <c r="AH95" s="34">
        <f t="shared" si="110"/>
        <v>90.19182932226397</v>
      </c>
      <c r="AI95" s="38">
        <v>1.3271813874788501</v>
      </c>
      <c r="AJ95" s="33" t="s">
        <v>188</v>
      </c>
      <c r="AK95" s="34">
        <f t="shared" si="111"/>
        <v>95.480675358190652</v>
      </c>
      <c r="AL95" s="38">
        <v>60.714285714285701</v>
      </c>
      <c r="AM95" s="33" t="s">
        <v>188</v>
      </c>
      <c r="AN95" s="48">
        <f t="shared" si="112"/>
        <v>87.320991966468767</v>
      </c>
      <c r="AO95" s="32">
        <f t="shared" si="71"/>
        <v>700.1027638514073</v>
      </c>
    </row>
    <row r="96" spans="1:41">
      <c r="A96" s="10">
        <f t="shared" si="72"/>
        <v>95</v>
      </c>
      <c r="B96" s="15" t="s">
        <v>686</v>
      </c>
      <c r="C96" s="15">
        <v>359</v>
      </c>
      <c r="D96" s="15" t="s">
        <v>305</v>
      </c>
      <c r="E96" s="15" t="s">
        <v>304</v>
      </c>
      <c r="F96" s="21">
        <v>5623</v>
      </c>
      <c r="G96" s="25">
        <v>40725</v>
      </c>
      <c r="H96" s="22">
        <v>7.2129484398782298</v>
      </c>
      <c r="I96" s="78" t="s">
        <v>234</v>
      </c>
      <c r="J96" s="21">
        <v>31</v>
      </c>
      <c r="K96" s="24">
        <v>8.5670059999999992</v>
      </c>
      <c r="L96" s="34" t="s">
        <v>189</v>
      </c>
      <c r="M96" s="34">
        <f t="shared" ref="M96:M103" si="113">K96/5.88*100</f>
        <v>145.69738095238094</v>
      </c>
      <c r="N96" s="38">
        <v>2.6912664799999999</v>
      </c>
      <c r="O96" s="34" t="s">
        <v>189</v>
      </c>
      <c r="P96" s="34">
        <f t="shared" ref="P96:P103" si="114">N96/1.85*100</f>
        <v>145.47386378378377</v>
      </c>
      <c r="Q96" s="39">
        <v>31.414317674100001</v>
      </c>
      <c r="R96" s="33" t="s">
        <v>188</v>
      </c>
      <c r="S96" s="34">
        <f t="shared" ref="S96:S103" si="115">Q96/31.48*100</f>
        <v>99.791352204891993</v>
      </c>
      <c r="T96" s="40">
        <v>1312</v>
      </c>
      <c r="U96" s="34" t="s">
        <v>189</v>
      </c>
      <c r="V96" s="34">
        <f t="shared" ref="V96:V103" si="116">T96/914*100</f>
        <v>143.54485776805254</v>
      </c>
      <c r="W96" s="39">
        <v>65.297301829299997</v>
      </c>
      <c r="X96" s="33" t="s">
        <v>188</v>
      </c>
      <c r="Y96" s="34">
        <f t="shared" ref="Y96:Y103" si="117">W96/65.7*100</f>
        <v>99.387065189193294</v>
      </c>
      <c r="Z96" s="41">
        <v>1166</v>
      </c>
      <c r="AA96" s="34" t="s">
        <v>189</v>
      </c>
      <c r="AB96" s="34">
        <f t="shared" ref="AB96:AB103" si="118">Z96/840*100</f>
        <v>138.8095238095238</v>
      </c>
      <c r="AC96" s="38">
        <v>1.8894043851286899</v>
      </c>
      <c r="AD96" s="33" t="s">
        <v>188</v>
      </c>
      <c r="AE96" s="34">
        <f t="shared" ref="AE96:AE103" si="119">AC96/2.19*100</f>
        <v>86.274172836926482</v>
      </c>
      <c r="AF96" s="38">
        <v>1.5424213536701601</v>
      </c>
      <c r="AG96" s="33" t="s">
        <v>188</v>
      </c>
      <c r="AH96" s="34">
        <f t="shared" ref="AH96:AH103" si="120">AF96/1.58*100</f>
        <v>97.621604662668361</v>
      </c>
      <c r="AI96" s="38">
        <v>1.2249599505562401</v>
      </c>
      <c r="AJ96" s="33" t="s">
        <v>188</v>
      </c>
      <c r="AK96" s="34">
        <f t="shared" ref="AK96:AK103" si="121">AI96/1.38*100</f>
        <v>88.765213808423198</v>
      </c>
      <c r="AL96" s="38">
        <v>52.851711026616002</v>
      </c>
      <c r="AM96" s="33" t="s">
        <v>188</v>
      </c>
      <c r="AN96" s="48">
        <f t="shared" ref="AN96:AN103" si="122">(100-AL96)/49.06*100</f>
        <v>96.103320369718702</v>
      </c>
      <c r="AO96" s="32">
        <f t="shared" si="71"/>
        <v>1141.468355385563</v>
      </c>
    </row>
    <row r="97" spans="1:41">
      <c r="A97" s="10">
        <f t="shared" si="72"/>
        <v>96</v>
      </c>
      <c r="B97" s="15" t="s">
        <v>686</v>
      </c>
      <c r="C97" s="15">
        <v>359</v>
      </c>
      <c r="D97" s="15" t="s">
        <v>305</v>
      </c>
      <c r="E97" s="15" t="s">
        <v>306</v>
      </c>
      <c r="F97" s="21">
        <v>10860</v>
      </c>
      <c r="G97" s="25">
        <v>42684</v>
      </c>
      <c r="H97" s="22">
        <v>1.8458251522069999</v>
      </c>
      <c r="I97" s="78" t="s">
        <v>234</v>
      </c>
      <c r="J97" s="21">
        <v>29</v>
      </c>
      <c r="K97" s="24">
        <v>6.235614</v>
      </c>
      <c r="L97" s="34" t="s">
        <v>189</v>
      </c>
      <c r="M97" s="34">
        <f t="shared" si="113"/>
        <v>106.04785714285714</v>
      </c>
      <c r="N97" s="38">
        <v>1.95862398</v>
      </c>
      <c r="O97" s="34" t="s">
        <v>189</v>
      </c>
      <c r="P97" s="34">
        <f t="shared" si="114"/>
        <v>105.87156648648647</v>
      </c>
      <c r="Q97" s="39">
        <v>31.410282612100001</v>
      </c>
      <c r="R97" s="33" t="s">
        <v>188</v>
      </c>
      <c r="S97" s="34">
        <f t="shared" si="115"/>
        <v>99.778534345933934</v>
      </c>
      <c r="T97" s="40">
        <v>1027</v>
      </c>
      <c r="U97" s="34" t="s">
        <v>189</v>
      </c>
      <c r="V97" s="34">
        <f t="shared" si="116"/>
        <v>112.363238512035</v>
      </c>
      <c r="W97" s="39">
        <v>60.716786757500003</v>
      </c>
      <c r="X97" s="33" t="s">
        <v>188</v>
      </c>
      <c r="Y97" s="34">
        <f t="shared" si="117"/>
        <v>92.415200544140035</v>
      </c>
      <c r="Z97" s="41">
        <v>1048</v>
      </c>
      <c r="AA97" s="34" t="s">
        <v>189</v>
      </c>
      <c r="AB97" s="34">
        <f t="shared" si="118"/>
        <v>124.76190476190476</v>
      </c>
      <c r="AC97" s="38">
        <v>1.9450591687041601</v>
      </c>
      <c r="AD97" s="33" t="s">
        <v>188</v>
      </c>
      <c r="AE97" s="34">
        <f t="shared" si="119"/>
        <v>88.815487155441105</v>
      </c>
      <c r="AF97" s="38">
        <v>1.51222493887531</v>
      </c>
      <c r="AG97" s="33" t="s">
        <v>188</v>
      </c>
      <c r="AH97" s="34">
        <f t="shared" si="120"/>
        <v>95.710439169323408</v>
      </c>
      <c r="AI97" s="38">
        <v>1.2862234438156801</v>
      </c>
      <c r="AJ97" s="33" t="s">
        <v>188</v>
      </c>
      <c r="AK97" s="34">
        <f t="shared" si="121"/>
        <v>93.204597377947835</v>
      </c>
      <c r="AL97" s="38">
        <v>51.9650655021834</v>
      </c>
      <c r="AM97" s="33" t="s">
        <v>188</v>
      </c>
      <c r="AN97" s="48">
        <f t="shared" si="122"/>
        <v>97.910588050991848</v>
      </c>
      <c r="AO97" s="32">
        <f t="shared" si="71"/>
        <v>1016.8794135470615</v>
      </c>
    </row>
    <row r="98" spans="1:41">
      <c r="A98" s="10">
        <f t="shared" si="72"/>
        <v>97</v>
      </c>
      <c r="B98" s="15" t="s">
        <v>686</v>
      </c>
      <c r="C98" s="15">
        <v>359</v>
      </c>
      <c r="D98" s="15" t="s">
        <v>305</v>
      </c>
      <c r="E98" s="15" t="s">
        <v>307</v>
      </c>
      <c r="F98" s="21">
        <v>11101</v>
      </c>
      <c r="G98" s="25">
        <v>43282</v>
      </c>
      <c r="H98" s="22">
        <v>0.20746898782343401</v>
      </c>
      <c r="I98" s="78" t="s">
        <v>234</v>
      </c>
      <c r="J98" s="21">
        <v>30</v>
      </c>
      <c r="K98" s="24">
        <v>6.1307640000000001</v>
      </c>
      <c r="L98" s="34" t="s">
        <v>189</v>
      </c>
      <c r="M98" s="34">
        <f t="shared" si="113"/>
        <v>104.26469387755103</v>
      </c>
      <c r="N98" s="38">
        <v>1.97244869</v>
      </c>
      <c r="O98" s="34" t="s">
        <v>189</v>
      </c>
      <c r="P98" s="34">
        <f t="shared" si="114"/>
        <v>106.61884810810811</v>
      </c>
      <c r="Q98" s="39">
        <v>32.172967186500003</v>
      </c>
      <c r="R98" s="34" t="s">
        <v>189</v>
      </c>
      <c r="S98" s="34">
        <f t="shared" si="115"/>
        <v>102.20129347681069</v>
      </c>
      <c r="T98" s="40">
        <v>1009</v>
      </c>
      <c r="U98" s="34" t="s">
        <v>189</v>
      </c>
      <c r="V98" s="34">
        <f t="shared" si="116"/>
        <v>110.39387308533917</v>
      </c>
      <c r="W98" s="39">
        <v>60.760792864199999</v>
      </c>
      <c r="X98" s="33" t="s">
        <v>188</v>
      </c>
      <c r="Y98" s="34">
        <f t="shared" si="117"/>
        <v>92.482180919634686</v>
      </c>
      <c r="Z98" s="41">
        <v>865</v>
      </c>
      <c r="AA98" s="34" t="s">
        <v>189</v>
      </c>
      <c r="AB98" s="34">
        <f t="shared" si="118"/>
        <v>102.97619047619047</v>
      </c>
      <c r="AC98" s="38">
        <v>1.87034034021871</v>
      </c>
      <c r="AD98" s="33" t="s">
        <v>188</v>
      </c>
      <c r="AE98" s="34">
        <f t="shared" si="119"/>
        <v>85.403668503137439</v>
      </c>
      <c r="AF98" s="38">
        <v>1.52369380315917</v>
      </c>
      <c r="AG98" s="33" t="s">
        <v>188</v>
      </c>
      <c r="AH98" s="34">
        <f t="shared" si="120"/>
        <v>96.436316655643679</v>
      </c>
      <c r="AI98" s="38">
        <v>1.2275040669856501</v>
      </c>
      <c r="AJ98" s="33" t="s">
        <v>188</v>
      </c>
      <c r="AK98" s="34">
        <f t="shared" si="121"/>
        <v>88.949570071423921</v>
      </c>
      <c r="AL98" s="38">
        <v>52.066115702479301</v>
      </c>
      <c r="AM98" s="33" t="s">
        <v>188</v>
      </c>
      <c r="AN98" s="48">
        <f t="shared" si="122"/>
        <v>97.704615363882382</v>
      </c>
      <c r="AO98" s="32">
        <f t="shared" si="71"/>
        <v>987.43125053772155</v>
      </c>
    </row>
    <row r="99" spans="1:41">
      <c r="A99" s="10">
        <f t="shared" si="72"/>
        <v>98</v>
      </c>
      <c r="B99" s="15" t="s">
        <v>686</v>
      </c>
      <c r="C99" s="15">
        <v>359</v>
      </c>
      <c r="D99" s="15" t="s">
        <v>305</v>
      </c>
      <c r="E99" s="15" t="s">
        <v>308</v>
      </c>
      <c r="F99" s="21">
        <v>11778</v>
      </c>
      <c r="G99" s="25" t="s">
        <v>22</v>
      </c>
      <c r="H99" s="22">
        <v>0.18555117960425599</v>
      </c>
      <c r="I99" s="78" t="s">
        <v>234</v>
      </c>
      <c r="J99" s="21">
        <v>31</v>
      </c>
      <c r="K99" s="24">
        <v>3.555428</v>
      </c>
      <c r="L99" s="33" t="s">
        <v>188</v>
      </c>
      <c r="M99" s="34">
        <f t="shared" si="113"/>
        <v>60.466462585034023</v>
      </c>
      <c r="N99" s="38">
        <v>1.1290836900000001</v>
      </c>
      <c r="O99" s="33" t="s">
        <v>188</v>
      </c>
      <c r="P99" s="34">
        <f t="shared" si="114"/>
        <v>61.031550810810806</v>
      </c>
      <c r="Q99" s="39">
        <v>31.756618049899998</v>
      </c>
      <c r="R99" s="34" t="s">
        <v>189</v>
      </c>
      <c r="S99" s="34">
        <f t="shared" si="115"/>
        <v>100.87871045076238</v>
      </c>
      <c r="T99" s="40">
        <v>839</v>
      </c>
      <c r="U99" s="33" t="s">
        <v>188</v>
      </c>
      <c r="V99" s="34">
        <f t="shared" si="116"/>
        <v>91.794310722100661</v>
      </c>
      <c r="W99" s="39">
        <v>42.376972586400001</v>
      </c>
      <c r="X99" s="33" t="s">
        <v>188</v>
      </c>
      <c r="Y99" s="34">
        <f t="shared" si="117"/>
        <v>64.500719309589044</v>
      </c>
      <c r="Z99" s="41">
        <v>798</v>
      </c>
      <c r="AA99" s="33" t="s">
        <v>188</v>
      </c>
      <c r="AB99" s="34">
        <f t="shared" si="118"/>
        <v>95</v>
      </c>
      <c r="AC99" s="38">
        <v>1.62966590909091</v>
      </c>
      <c r="AD99" s="33" t="s">
        <v>188</v>
      </c>
      <c r="AE99" s="34">
        <f t="shared" si="119"/>
        <v>74.413968451639732</v>
      </c>
      <c r="AF99" s="38">
        <v>1.4242424242424201</v>
      </c>
      <c r="AG99" s="33" t="s">
        <v>188</v>
      </c>
      <c r="AH99" s="34">
        <f t="shared" si="120"/>
        <v>90.141925584963289</v>
      </c>
      <c r="AI99" s="38">
        <v>1.1442335106382999</v>
      </c>
      <c r="AJ99" s="33" t="s">
        <v>188</v>
      </c>
      <c r="AK99" s="34">
        <f t="shared" si="121"/>
        <v>82.915471785384057</v>
      </c>
      <c r="AL99" s="38">
        <v>58.490566037735803</v>
      </c>
      <c r="AM99" s="33" t="s">
        <v>188</v>
      </c>
      <c r="AN99" s="48">
        <f t="shared" si="122"/>
        <v>84.609527032743983</v>
      </c>
      <c r="AO99" s="32">
        <f t="shared" si="71"/>
        <v>805.75264673302786</v>
      </c>
    </row>
    <row r="100" spans="1:41">
      <c r="A100" s="10">
        <f t="shared" si="72"/>
        <v>99</v>
      </c>
      <c r="B100" s="15" t="s">
        <v>686</v>
      </c>
      <c r="C100" s="15">
        <v>365</v>
      </c>
      <c r="D100" s="15" t="s">
        <v>310</v>
      </c>
      <c r="E100" s="15" t="s">
        <v>309</v>
      </c>
      <c r="F100" s="21">
        <v>8798</v>
      </c>
      <c r="G100" s="25">
        <v>41583</v>
      </c>
      <c r="H100" s="22">
        <v>4.8622635083713801</v>
      </c>
      <c r="I100" s="78" t="s">
        <v>234</v>
      </c>
      <c r="J100" s="21">
        <v>27</v>
      </c>
      <c r="K100" s="24">
        <v>7.3305689999999997</v>
      </c>
      <c r="L100" s="34" t="s">
        <v>189</v>
      </c>
      <c r="M100" s="34">
        <f t="shared" si="113"/>
        <v>124.66954081632653</v>
      </c>
      <c r="N100" s="38">
        <v>2.3545713799999999</v>
      </c>
      <c r="O100" s="34" t="s">
        <v>189</v>
      </c>
      <c r="P100" s="34">
        <f t="shared" si="114"/>
        <v>127.27412864864864</v>
      </c>
      <c r="Q100" s="39">
        <v>32.119899287499997</v>
      </c>
      <c r="R100" s="34" t="s">
        <v>189</v>
      </c>
      <c r="S100" s="34">
        <f t="shared" si="115"/>
        <v>102.03271692344345</v>
      </c>
      <c r="T100" s="40">
        <v>1021</v>
      </c>
      <c r="U100" s="34" t="s">
        <v>189</v>
      </c>
      <c r="V100" s="34">
        <f t="shared" si="116"/>
        <v>111.70678336980306</v>
      </c>
      <c r="W100" s="39">
        <v>71.797933398599994</v>
      </c>
      <c r="X100" s="34" t="s">
        <v>189</v>
      </c>
      <c r="Y100" s="34">
        <f t="shared" si="117"/>
        <v>109.28148158082192</v>
      </c>
      <c r="Z100" s="41">
        <v>934</v>
      </c>
      <c r="AA100" s="34" t="s">
        <v>189</v>
      </c>
      <c r="AB100" s="34">
        <f t="shared" si="118"/>
        <v>111.19047619047619</v>
      </c>
      <c r="AC100" s="38">
        <v>2.1895106796116499</v>
      </c>
      <c r="AD100" s="33" t="s">
        <v>188</v>
      </c>
      <c r="AE100" s="34">
        <f t="shared" si="119"/>
        <v>99.977656603271697</v>
      </c>
      <c r="AF100" s="38">
        <v>1.6650485436893201</v>
      </c>
      <c r="AG100" s="34" t="s">
        <v>189</v>
      </c>
      <c r="AH100" s="34">
        <f t="shared" si="120"/>
        <v>105.38281922084305</v>
      </c>
      <c r="AI100" s="38">
        <v>1.3149830903790101</v>
      </c>
      <c r="AJ100" s="33" t="s">
        <v>188</v>
      </c>
      <c r="AK100" s="34">
        <f t="shared" si="121"/>
        <v>95.288629737609426</v>
      </c>
      <c r="AL100" s="38">
        <v>46.2585034013605</v>
      </c>
      <c r="AM100" s="34" t="s">
        <v>189</v>
      </c>
      <c r="AN100" s="48">
        <f t="shared" si="122"/>
        <v>109.54239013175602</v>
      </c>
      <c r="AO100" s="32">
        <f t="shared" si="71"/>
        <v>1096.3466232230001</v>
      </c>
    </row>
    <row r="101" spans="1:41">
      <c r="A101" s="10">
        <f t="shared" si="72"/>
        <v>100</v>
      </c>
      <c r="B101" s="15" t="s">
        <v>686</v>
      </c>
      <c r="C101" s="15">
        <v>365</v>
      </c>
      <c r="D101" s="15" t="s">
        <v>310</v>
      </c>
      <c r="E101" s="15" t="s">
        <v>311</v>
      </c>
      <c r="F101" s="21">
        <v>10931</v>
      </c>
      <c r="G101" s="25">
        <v>42791</v>
      </c>
      <c r="H101" s="22">
        <v>1.55267446727549</v>
      </c>
      <c r="I101" s="78" t="s">
        <v>234</v>
      </c>
      <c r="J101" s="21">
        <v>31</v>
      </c>
      <c r="K101" s="24">
        <v>6.5551769999999996</v>
      </c>
      <c r="L101" s="34" t="s">
        <v>189</v>
      </c>
      <c r="M101" s="34">
        <f t="shared" si="113"/>
        <v>111.48260204081633</v>
      </c>
      <c r="N101" s="38">
        <v>2.0096849200000002</v>
      </c>
      <c r="O101" s="34" t="s">
        <v>189</v>
      </c>
      <c r="P101" s="34">
        <f t="shared" si="114"/>
        <v>108.63161729729731</v>
      </c>
      <c r="Q101" s="39">
        <v>30.657981012600001</v>
      </c>
      <c r="R101" s="33" t="s">
        <v>188</v>
      </c>
      <c r="S101" s="34">
        <f t="shared" si="115"/>
        <v>97.388757981575608</v>
      </c>
      <c r="T101" s="40">
        <v>1005</v>
      </c>
      <c r="U101" s="34" t="s">
        <v>189</v>
      </c>
      <c r="V101" s="34">
        <f t="shared" si="116"/>
        <v>109.95623632385121</v>
      </c>
      <c r="W101" s="39">
        <v>65.225641791000001</v>
      </c>
      <c r="X101" s="33" t="s">
        <v>188</v>
      </c>
      <c r="Y101" s="34">
        <f t="shared" si="117"/>
        <v>99.277993593607306</v>
      </c>
      <c r="Z101" s="41">
        <v>891</v>
      </c>
      <c r="AA101" s="34" t="s">
        <v>189</v>
      </c>
      <c r="AB101" s="34">
        <f t="shared" si="118"/>
        <v>106.07142857142857</v>
      </c>
      <c r="AC101" s="38">
        <v>2.0811065138721401</v>
      </c>
      <c r="AD101" s="33" t="s">
        <v>188</v>
      </c>
      <c r="AE101" s="34">
        <f t="shared" si="119"/>
        <v>95.027694697358001</v>
      </c>
      <c r="AF101" s="38">
        <v>1.69240048250905</v>
      </c>
      <c r="AG101" s="34" t="s">
        <v>189</v>
      </c>
      <c r="AH101" s="34">
        <f t="shared" si="120"/>
        <v>107.11395458918038</v>
      </c>
      <c r="AI101" s="38">
        <v>1.22967733428368</v>
      </c>
      <c r="AJ101" s="33" t="s">
        <v>188</v>
      </c>
      <c r="AK101" s="34">
        <f t="shared" si="121"/>
        <v>89.107053208962327</v>
      </c>
      <c r="AL101" s="38">
        <v>43.062200956937801</v>
      </c>
      <c r="AM101" s="34" t="s">
        <v>189</v>
      </c>
      <c r="AN101" s="48">
        <f t="shared" si="122"/>
        <v>116.0574786854101</v>
      </c>
      <c r="AO101" s="32">
        <f t="shared" si="71"/>
        <v>1040.1148169894873</v>
      </c>
    </row>
    <row r="102" spans="1:41">
      <c r="A102" s="10">
        <f t="shared" si="72"/>
        <v>101</v>
      </c>
      <c r="B102" s="15" t="s">
        <v>686</v>
      </c>
      <c r="C102" s="15">
        <v>365</v>
      </c>
      <c r="D102" s="15" t="s">
        <v>310</v>
      </c>
      <c r="E102" s="15" t="s">
        <v>312</v>
      </c>
      <c r="F102" s="21">
        <v>9840</v>
      </c>
      <c r="G102" s="25" t="s">
        <v>45</v>
      </c>
      <c r="H102" s="22">
        <v>1.1608936453576799</v>
      </c>
      <c r="I102" s="78" t="s">
        <v>234</v>
      </c>
      <c r="J102" s="21">
        <v>30</v>
      </c>
      <c r="K102" s="24">
        <v>5.589232</v>
      </c>
      <c r="L102" s="33" t="s">
        <v>188</v>
      </c>
      <c r="M102" s="34">
        <f t="shared" si="113"/>
        <v>95.054965986394564</v>
      </c>
      <c r="N102" s="38">
        <v>1.9354353200000001</v>
      </c>
      <c r="O102" s="34" t="s">
        <v>189</v>
      </c>
      <c r="P102" s="34">
        <f t="shared" si="114"/>
        <v>104.61812540540541</v>
      </c>
      <c r="Q102" s="39">
        <v>34.6279295617</v>
      </c>
      <c r="R102" s="34" t="s">
        <v>189</v>
      </c>
      <c r="S102" s="34">
        <f t="shared" si="115"/>
        <v>109.99977624428207</v>
      </c>
      <c r="T102" s="40">
        <v>913</v>
      </c>
      <c r="U102" s="33" t="s">
        <v>188</v>
      </c>
      <c r="V102" s="34">
        <f t="shared" si="116"/>
        <v>99.890590809628009</v>
      </c>
      <c r="W102" s="39">
        <v>61.218313252999998</v>
      </c>
      <c r="X102" s="33" t="s">
        <v>188</v>
      </c>
      <c r="Y102" s="34">
        <f t="shared" si="117"/>
        <v>93.178558984779286</v>
      </c>
      <c r="Z102" s="41">
        <v>812</v>
      </c>
      <c r="AA102" s="33" t="s">
        <v>188</v>
      </c>
      <c r="AB102" s="34">
        <f t="shared" si="118"/>
        <v>96.666666666666671</v>
      </c>
      <c r="AC102" s="38">
        <v>1.9322523744911799</v>
      </c>
      <c r="AD102" s="33" t="s">
        <v>188</v>
      </c>
      <c r="AE102" s="34">
        <f t="shared" si="119"/>
        <v>88.230702031560725</v>
      </c>
      <c r="AF102" s="38">
        <v>1.50203527815468</v>
      </c>
      <c r="AG102" s="33" t="s">
        <v>188</v>
      </c>
      <c r="AH102" s="34">
        <f t="shared" si="120"/>
        <v>95.065523933840495</v>
      </c>
      <c r="AI102" s="38">
        <v>1.28642276422764</v>
      </c>
      <c r="AJ102" s="33" t="s">
        <v>188</v>
      </c>
      <c r="AK102" s="34">
        <f t="shared" si="121"/>
        <v>93.219040886060881</v>
      </c>
      <c r="AL102" s="38">
        <v>40.957446808510603</v>
      </c>
      <c r="AM102" s="34" t="s">
        <v>189</v>
      </c>
      <c r="AN102" s="48">
        <f t="shared" si="122"/>
        <v>120.34764205358621</v>
      </c>
      <c r="AO102" s="32">
        <f t="shared" si="71"/>
        <v>996.27159300220433</v>
      </c>
    </row>
    <row r="103" spans="1:41">
      <c r="A103" s="10">
        <f t="shared" si="72"/>
        <v>102</v>
      </c>
      <c r="B103" s="15" t="s">
        <v>686</v>
      </c>
      <c r="C103" s="15">
        <v>365</v>
      </c>
      <c r="D103" s="15" t="s">
        <v>310</v>
      </c>
      <c r="E103" s="15" t="s">
        <v>313</v>
      </c>
      <c r="F103" s="21">
        <v>991118</v>
      </c>
      <c r="G103" s="25" t="s">
        <v>207</v>
      </c>
      <c r="H103" s="22">
        <v>2</v>
      </c>
      <c r="I103" s="78" t="s">
        <v>234</v>
      </c>
      <c r="J103" s="21">
        <v>27</v>
      </c>
      <c r="K103" s="24">
        <v>5.2476659999999997</v>
      </c>
      <c r="L103" s="33" t="s">
        <v>188</v>
      </c>
      <c r="M103" s="34">
        <f t="shared" si="113"/>
        <v>89.246020408163261</v>
      </c>
      <c r="N103" s="38">
        <v>1.54053182</v>
      </c>
      <c r="O103" s="33" t="s">
        <v>188</v>
      </c>
      <c r="P103" s="34">
        <f t="shared" si="114"/>
        <v>83.271990270270265</v>
      </c>
      <c r="Q103" s="39">
        <v>29.356514305600001</v>
      </c>
      <c r="R103" s="33" t="s">
        <v>188</v>
      </c>
      <c r="S103" s="34">
        <f t="shared" si="115"/>
        <v>93.254492711562904</v>
      </c>
      <c r="T103" s="40">
        <v>752</v>
      </c>
      <c r="U103" s="33" t="s">
        <v>188</v>
      </c>
      <c r="V103" s="34">
        <f t="shared" si="116"/>
        <v>82.275711159737426</v>
      </c>
      <c r="W103" s="39">
        <v>69.782792553199997</v>
      </c>
      <c r="X103" s="34" t="s">
        <v>189</v>
      </c>
      <c r="Y103" s="34">
        <f t="shared" si="117"/>
        <v>106.21429612359208</v>
      </c>
      <c r="Z103" s="41">
        <v>690</v>
      </c>
      <c r="AA103" s="33" t="s">
        <v>188</v>
      </c>
      <c r="AB103" s="34">
        <f t="shared" si="118"/>
        <v>82.142857142857139</v>
      </c>
      <c r="AC103" s="38">
        <v>2.3766536507936502</v>
      </c>
      <c r="AD103" s="34" t="s">
        <v>189</v>
      </c>
      <c r="AE103" s="34">
        <f t="shared" si="119"/>
        <v>108.52299775313472</v>
      </c>
      <c r="AF103" s="38">
        <v>1.7031746031746</v>
      </c>
      <c r="AG103" s="34" t="s">
        <v>189</v>
      </c>
      <c r="AH103" s="34">
        <f t="shared" si="120"/>
        <v>107.79586096041771</v>
      </c>
      <c r="AI103" s="38">
        <v>1.3954257222740001</v>
      </c>
      <c r="AJ103" s="34" t="s">
        <v>189</v>
      </c>
      <c r="AK103" s="34">
        <f t="shared" si="121"/>
        <v>101.11780596188407</v>
      </c>
      <c r="AL103" s="38">
        <v>48.201438848920901</v>
      </c>
      <c r="AM103" s="34" t="s">
        <v>189</v>
      </c>
      <c r="AN103" s="48">
        <f t="shared" si="122"/>
        <v>105.58206512653709</v>
      </c>
      <c r="AO103" s="32">
        <f t="shared" si="71"/>
        <v>959.42409761815679</v>
      </c>
    </row>
    <row r="104" spans="1:41">
      <c r="A104" s="10">
        <f t="shared" si="72"/>
        <v>103</v>
      </c>
      <c r="B104" s="15" t="s">
        <v>683</v>
      </c>
      <c r="C104" s="15">
        <v>367</v>
      </c>
      <c r="D104" s="15" t="s">
        <v>315</v>
      </c>
      <c r="E104" s="15" t="s">
        <v>314</v>
      </c>
      <c r="F104" s="21">
        <v>10043</v>
      </c>
      <c r="G104" s="25">
        <v>42216</v>
      </c>
      <c r="H104" s="22">
        <v>3.1280169330289098</v>
      </c>
      <c r="I104" s="78" t="s">
        <v>258</v>
      </c>
      <c r="J104" s="21">
        <v>27</v>
      </c>
      <c r="K104" s="24">
        <v>4.8824880000000004</v>
      </c>
      <c r="L104" s="34" t="s">
        <v>189</v>
      </c>
      <c r="M104" s="34">
        <f t="shared" ref="M104:M107" si="123">K104/3.67*100</f>
        <v>133.03782016348777</v>
      </c>
      <c r="N104" s="38">
        <v>1.40880351</v>
      </c>
      <c r="O104" s="34" t="s">
        <v>189</v>
      </c>
      <c r="P104" s="34">
        <f t="shared" ref="P104:P107" si="124">N104/1.15*100</f>
        <v>122.50465304347829</v>
      </c>
      <c r="Q104" s="39">
        <v>28.854213466600001</v>
      </c>
      <c r="R104" s="33" t="s">
        <v>188</v>
      </c>
      <c r="S104" s="34">
        <f t="shared" ref="S104:S107" si="125">Q104/31.75*100</f>
        <v>90.879412493228358</v>
      </c>
      <c r="T104" s="40">
        <v>723</v>
      </c>
      <c r="U104" s="34" t="s">
        <v>189</v>
      </c>
      <c r="V104" s="34">
        <f t="shared" ref="V104:V107" si="126">T104/647*100</f>
        <v>111.74652241112828</v>
      </c>
      <c r="W104" s="39">
        <v>67.530954356799995</v>
      </c>
      <c r="X104" s="34" t="s">
        <v>189</v>
      </c>
      <c r="Y104" s="34">
        <f t="shared" ref="Y104:Y107" si="127">W104/51.79*100</f>
        <v>130.39381030469201</v>
      </c>
      <c r="Z104" s="41">
        <v>860</v>
      </c>
      <c r="AA104" s="34" t="s">
        <v>189</v>
      </c>
      <c r="AB104" s="34">
        <f t="shared" ref="AB104:AB107" si="128">Z104/644*100</f>
        <v>133.54037267080744</v>
      </c>
      <c r="AC104" s="38">
        <v>2.4071505843071801</v>
      </c>
      <c r="AD104" s="34" t="s">
        <v>189</v>
      </c>
      <c r="AE104" s="34">
        <f t="shared" ref="AE104:AE107" si="129">AC104/2.16*100</f>
        <v>111.44215668088795</v>
      </c>
      <c r="AF104" s="38">
        <v>1.7245409015024999</v>
      </c>
      <c r="AG104" s="34" t="s">
        <v>189</v>
      </c>
      <c r="AH104" s="34">
        <f t="shared" ref="AH104:AH107" si="130">AF104/1.61*100</f>
        <v>107.1143417082298</v>
      </c>
      <c r="AI104" s="38">
        <v>1.3958211035818</v>
      </c>
      <c r="AJ104" s="34" t="s">
        <v>189</v>
      </c>
      <c r="AK104" s="34">
        <f t="shared" ref="AK104:AK107" si="131">AI104/1.32*100</f>
        <v>105.7440229986212</v>
      </c>
      <c r="AL104" s="38">
        <v>47.239263803680998</v>
      </c>
      <c r="AM104" s="33" t="s">
        <v>188</v>
      </c>
      <c r="AN104" s="48">
        <f t="shared" ref="AN104:AN107" si="132">(100-AL104)/46.52*100</f>
        <v>113.41516809182932</v>
      </c>
      <c r="AO104" s="32">
        <f t="shared" si="71"/>
        <v>1159.8182805663905</v>
      </c>
    </row>
    <row r="105" spans="1:41">
      <c r="A105" s="10">
        <f t="shared" si="72"/>
        <v>104</v>
      </c>
      <c r="B105" s="15" t="s">
        <v>683</v>
      </c>
      <c r="C105" s="15">
        <v>367</v>
      </c>
      <c r="D105" s="15" t="s">
        <v>315</v>
      </c>
      <c r="E105" s="15" t="s">
        <v>316</v>
      </c>
      <c r="F105" s="21">
        <v>10955</v>
      </c>
      <c r="G105" s="25" t="s">
        <v>47</v>
      </c>
      <c r="H105" s="22">
        <v>1.46774296042617</v>
      </c>
      <c r="I105" s="78" t="s">
        <v>258</v>
      </c>
      <c r="J105" s="21">
        <v>26</v>
      </c>
      <c r="K105" s="24">
        <v>4.107755</v>
      </c>
      <c r="L105" s="34" t="s">
        <v>189</v>
      </c>
      <c r="M105" s="34">
        <f t="shared" si="123"/>
        <v>111.92792915531335</v>
      </c>
      <c r="N105" s="38">
        <v>1.1435370600000001</v>
      </c>
      <c r="O105" s="33" t="s">
        <v>188</v>
      </c>
      <c r="P105" s="34">
        <f t="shared" si="124"/>
        <v>99.438005217391321</v>
      </c>
      <c r="Q105" s="39">
        <v>27.838492315100002</v>
      </c>
      <c r="R105" s="33" t="s">
        <v>188</v>
      </c>
      <c r="S105" s="34">
        <f t="shared" si="125"/>
        <v>87.680290756220487</v>
      </c>
      <c r="T105" s="40">
        <v>686</v>
      </c>
      <c r="U105" s="34" t="s">
        <v>189</v>
      </c>
      <c r="V105" s="34">
        <f t="shared" si="126"/>
        <v>106.02782071097371</v>
      </c>
      <c r="W105" s="39">
        <v>59.879810495599997</v>
      </c>
      <c r="X105" s="34" t="s">
        <v>189</v>
      </c>
      <c r="Y105" s="34">
        <f t="shared" si="127"/>
        <v>115.62041030237498</v>
      </c>
      <c r="Z105" s="41">
        <v>899</v>
      </c>
      <c r="AA105" s="34" t="s">
        <v>189</v>
      </c>
      <c r="AB105" s="34">
        <f t="shared" si="128"/>
        <v>139.59627329192548</v>
      </c>
      <c r="AC105" s="38">
        <v>2.1985399299474602</v>
      </c>
      <c r="AD105" s="34" t="s">
        <v>189</v>
      </c>
      <c r="AE105" s="34">
        <f t="shared" si="129"/>
        <v>101.78425601608612</v>
      </c>
      <c r="AF105" s="38">
        <v>1.7092819614710999</v>
      </c>
      <c r="AG105" s="34" t="s">
        <v>189</v>
      </c>
      <c r="AH105" s="34">
        <f t="shared" si="130"/>
        <v>106.16658145783229</v>
      </c>
      <c r="AI105" s="38">
        <v>1.28623596311475</v>
      </c>
      <c r="AJ105" s="33" t="s">
        <v>188</v>
      </c>
      <c r="AK105" s="34">
        <f t="shared" si="131"/>
        <v>97.442118417784087</v>
      </c>
      <c r="AL105" s="38">
        <v>47.3913043478261</v>
      </c>
      <c r="AM105" s="33" t="s">
        <v>188</v>
      </c>
      <c r="AN105" s="48">
        <f t="shared" si="132"/>
        <v>113.08833975101868</v>
      </c>
      <c r="AO105" s="32">
        <f t="shared" si="71"/>
        <v>1078.7720250769205</v>
      </c>
    </row>
    <row r="106" spans="1:41">
      <c r="A106" s="10">
        <f t="shared" si="72"/>
        <v>105</v>
      </c>
      <c r="B106" s="15" t="s">
        <v>683</v>
      </c>
      <c r="C106" s="15">
        <v>367</v>
      </c>
      <c r="D106" s="15" t="s">
        <v>315</v>
      </c>
      <c r="E106" s="15" t="s">
        <v>317</v>
      </c>
      <c r="F106" s="21">
        <v>10218</v>
      </c>
      <c r="G106" s="25" t="s">
        <v>46</v>
      </c>
      <c r="H106" s="22">
        <v>2.9280169330289101</v>
      </c>
      <c r="I106" s="78" t="s">
        <v>258</v>
      </c>
      <c r="J106" s="21">
        <v>26</v>
      </c>
      <c r="K106" s="24">
        <v>3.6889609999999999</v>
      </c>
      <c r="L106" s="34" t="s">
        <v>189</v>
      </c>
      <c r="M106" s="34">
        <f t="shared" si="123"/>
        <v>100.5166485013624</v>
      </c>
      <c r="N106" s="38">
        <v>1.0983008400000001</v>
      </c>
      <c r="O106" s="33" t="s">
        <v>188</v>
      </c>
      <c r="P106" s="34">
        <f t="shared" si="124"/>
        <v>95.504420869565237</v>
      </c>
      <c r="Q106" s="39">
        <v>29.772633541000001</v>
      </c>
      <c r="R106" s="33" t="s">
        <v>188</v>
      </c>
      <c r="S106" s="34">
        <f t="shared" si="125"/>
        <v>93.772074144881884</v>
      </c>
      <c r="T106" s="40">
        <v>652</v>
      </c>
      <c r="U106" s="34" t="s">
        <v>189</v>
      </c>
      <c r="V106" s="34">
        <f t="shared" si="126"/>
        <v>100.77279752704791</v>
      </c>
      <c r="W106" s="39">
        <v>56.5791564417</v>
      </c>
      <c r="X106" s="33" t="s">
        <v>188</v>
      </c>
      <c r="Y106" s="34">
        <f t="shared" si="127"/>
        <v>109.2472609416876</v>
      </c>
      <c r="Z106" s="41">
        <v>797</v>
      </c>
      <c r="AA106" s="34" t="s">
        <v>189</v>
      </c>
      <c r="AB106" s="34">
        <f t="shared" si="128"/>
        <v>123.75776397515527</v>
      </c>
      <c r="AC106" s="38">
        <v>2.0787022263450798</v>
      </c>
      <c r="AD106" s="33" t="s">
        <v>188</v>
      </c>
      <c r="AE106" s="34">
        <f t="shared" si="129"/>
        <v>96.23621418264257</v>
      </c>
      <c r="AF106" s="38">
        <v>1.6122448979591799</v>
      </c>
      <c r="AG106" s="34" t="s">
        <v>189</v>
      </c>
      <c r="AH106" s="34">
        <f t="shared" si="130"/>
        <v>100.13943465584967</v>
      </c>
      <c r="AI106" s="38">
        <v>1.2893216340621401</v>
      </c>
      <c r="AJ106" s="33" t="s">
        <v>188</v>
      </c>
      <c r="AK106" s="34">
        <f t="shared" si="131"/>
        <v>97.675881368343937</v>
      </c>
      <c r="AL106" s="38">
        <v>47.767857142857103</v>
      </c>
      <c r="AM106" s="33" t="s">
        <v>188</v>
      </c>
      <c r="AN106" s="48">
        <f t="shared" si="132"/>
        <v>112.27889694140775</v>
      </c>
      <c r="AO106" s="32">
        <f t="shared" si="71"/>
        <v>1029.9013931079444</v>
      </c>
    </row>
    <row r="107" spans="1:41">
      <c r="A107" s="10">
        <f t="shared" si="72"/>
        <v>106</v>
      </c>
      <c r="B107" s="15" t="s">
        <v>683</v>
      </c>
      <c r="C107" s="15">
        <v>367</v>
      </c>
      <c r="D107" s="15" t="s">
        <v>315</v>
      </c>
      <c r="E107" s="15" t="s">
        <v>318</v>
      </c>
      <c r="F107" s="21">
        <v>11799</v>
      </c>
      <c r="G107" s="25" t="s">
        <v>48</v>
      </c>
      <c r="H107" s="22">
        <v>0.17733200152206499</v>
      </c>
      <c r="I107" s="78" t="s">
        <v>258</v>
      </c>
      <c r="J107" s="21">
        <v>26</v>
      </c>
      <c r="K107" s="24">
        <v>2.8080219999999998</v>
      </c>
      <c r="L107" s="33" t="s">
        <v>188</v>
      </c>
      <c r="M107" s="34">
        <f t="shared" si="123"/>
        <v>76.512861035422347</v>
      </c>
      <c r="N107" s="38">
        <v>0.85462479999999996</v>
      </c>
      <c r="O107" s="33" t="s">
        <v>188</v>
      </c>
      <c r="P107" s="34">
        <f t="shared" si="124"/>
        <v>74.315200000000004</v>
      </c>
      <c r="Q107" s="39">
        <v>30.435117673600001</v>
      </c>
      <c r="R107" s="33" t="s">
        <v>188</v>
      </c>
      <c r="S107" s="34">
        <f t="shared" si="125"/>
        <v>95.858638342047243</v>
      </c>
      <c r="T107" s="40">
        <v>606</v>
      </c>
      <c r="U107" s="33" t="s">
        <v>188</v>
      </c>
      <c r="V107" s="34">
        <f t="shared" si="126"/>
        <v>93.663060278207112</v>
      </c>
      <c r="W107" s="39">
        <v>46.336996699700002</v>
      </c>
      <c r="X107" s="33" t="s">
        <v>188</v>
      </c>
      <c r="Y107" s="34">
        <f t="shared" si="127"/>
        <v>89.470933963506468</v>
      </c>
      <c r="Z107" s="41">
        <v>609</v>
      </c>
      <c r="AA107" s="33" t="s">
        <v>188</v>
      </c>
      <c r="AB107" s="34">
        <f t="shared" si="128"/>
        <v>94.565217391304344</v>
      </c>
      <c r="AC107" s="38">
        <v>2.0308572815533998</v>
      </c>
      <c r="AD107" s="33" t="s">
        <v>188</v>
      </c>
      <c r="AE107" s="34">
        <f t="shared" si="129"/>
        <v>94.02117044228703</v>
      </c>
      <c r="AF107" s="38">
        <v>1.6834951456310701</v>
      </c>
      <c r="AG107" s="34" t="s">
        <v>189</v>
      </c>
      <c r="AH107" s="34">
        <f t="shared" si="130"/>
        <v>104.5649158777062</v>
      </c>
      <c r="AI107" s="38">
        <v>1.2063339100346</v>
      </c>
      <c r="AJ107" s="33" t="s">
        <v>188</v>
      </c>
      <c r="AK107" s="34">
        <f t="shared" si="131"/>
        <v>91.388932578378785</v>
      </c>
      <c r="AL107" s="38">
        <v>44.117647058823501</v>
      </c>
      <c r="AM107" s="34" t="s">
        <v>189</v>
      </c>
      <c r="AN107" s="48">
        <f t="shared" si="132"/>
        <v>120.12543624500536</v>
      </c>
      <c r="AO107" s="32">
        <f t="shared" si="71"/>
        <v>934.48636615386499</v>
      </c>
    </row>
    <row r="108" spans="1:41">
      <c r="A108" s="10">
        <f t="shared" si="72"/>
        <v>107</v>
      </c>
      <c r="B108" s="15" t="s">
        <v>687</v>
      </c>
      <c r="C108" s="15">
        <v>371</v>
      </c>
      <c r="D108" s="15" t="s">
        <v>320</v>
      </c>
      <c r="E108" s="15" t="s">
        <v>319</v>
      </c>
      <c r="F108" s="21">
        <v>11387</v>
      </c>
      <c r="G108" s="25" t="s">
        <v>50</v>
      </c>
      <c r="H108" s="22">
        <v>0.51431830289192804</v>
      </c>
      <c r="I108" s="78" t="s">
        <v>200</v>
      </c>
      <c r="J108" s="21">
        <v>27</v>
      </c>
      <c r="K108" s="24">
        <v>3.5320550000000002</v>
      </c>
      <c r="L108" s="33" t="s">
        <v>188</v>
      </c>
      <c r="M108" s="34">
        <f t="shared" ref="M108:M110" si="133">K108/3.9*100</f>
        <v>90.565512820512822</v>
      </c>
      <c r="N108" s="38">
        <v>1.0880555599999999</v>
      </c>
      <c r="O108" s="33" t="s">
        <v>188</v>
      </c>
      <c r="P108" s="34">
        <f t="shared" ref="P108:P110" si="134">N108/1.2*100</f>
        <v>90.671296666666663</v>
      </c>
      <c r="Q108" s="39">
        <v>30.805170361199998</v>
      </c>
      <c r="R108" s="34" t="s">
        <v>189</v>
      </c>
      <c r="S108" s="34">
        <f t="shared" ref="S108:S110" si="135">Q108/30.31*100</f>
        <v>101.63368644407787</v>
      </c>
      <c r="T108" s="40">
        <v>709</v>
      </c>
      <c r="U108" s="34" t="s">
        <v>189</v>
      </c>
      <c r="V108" s="34">
        <f t="shared" ref="V108:V110" si="136">T108/628*100</f>
        <v>112.89808917197452</v>
      </c>
      <c r="W108" s="39">
        <v>49.817418899899998</v>
      </c>
      <c r="X108" s="33" t="s">
        <v>188</v>
      </c>
      <c r="Y108" s="34">
        <f t="shared" ref="Y108:Y110" si="137">W108/61.03*100</f>
        <v>81.627755038341803</v>
      </c>
      <c r="Z108" s="41">
        <v>619</v>
      </c>
      <c r="AA108" s="33" t="s">
        <v>188</v>
      </c>
      <c r="AB108" s="34">
        <f t="shared" ref="AB108:AB110" si="138">Z108/631*100</f>
        <v>98.098256735340726</v>
      </c>
      <c r="AC108" s="38">
        <v>1.9443778156996601</v>
      </c>
      <c r="AD108" s="33" t="s">
        <v>188</v>
      </c>
      <c r="AE108" s="34">
        <f t="shared" ref="AE108:AE110" si="139">AC108/2.08*100</f>
        <v>93.479702677868275</v>
      </c>
      <c r="AF108" s="38">
        <v>1.57337883959044</v>
      </c>
      <c r="AG108" s="33" t="s">
        <v>188</v>
      </c>
      <c r="AH108" s="34">
        <f t="shared" ref="AH108:AH110" si="140">AF108/1.62*100</f>
        <v>97.12215059200247</v>
      </c>
      <c r="AI108" s="38">
        <v>1.2357976138828599</v>
      </c>
      <c r="AJ108" s="33" t="s">
        <v>188</v>
      </c>
      <c r="AK108" s="34">
        <f t="shared" ref="AK108:AK110" si="141">AI108/1.28*100</f>
        <v>96.546688584598428</v>
      </c>
      <c r="AL108" s="38">
        <v>53.846153846153797</v>
      </c>
      <c r="AM108" s="33" t="s">
        <v>188</v>
      </c>
      <c r="AN108" s="48">
        <f t="shared" ref="AN108:AN110" si="142">(100-AL108)/43.16*100</f>
        <v>106.93662222855933</v>
      </c>
      <c r="AO108" s="32">
        <f t="shared" si="71"/>
        <v>969.57976095994297</v>
      </c>
    </row>
    <row r="109" spans="1:41">
      <c r="A109" s="10">
        <f t="shared" si="72"/>
        <v>108</v>
      </c>
      <c r="B109" s="15" t="s">
        <v>687</v>
      </c>
      <c r="C109" s="15">
        <v>371</v>
      </c>
      <c r="D109" s="15" t="s">
        <v>320</v>
      </c>
      <c r="E109" s="15" t="s">
        <v>321</v>
      </c>
      <c r="F109" s="21">
        <v>11388</v>
      </c>
      <c r="G109" s="25" t="s">
        <v>49</v>
      </c>
      <c r="H109" s="22">
        <v>0.50061967275494101</v>
      </c>
      <c r="I109" s="78" t="s">
        <v>200</v>
      </c>
      <c r="J109" s="21">
        <v>25</v>
      </c>
      <c r="K109" s="24">
        <v>3.1973340000000001</v>
      </c>
      <c r="L109" s="33" t="s">
        <v>188</v>
      </c>
      <c r="M109" s="34">
        <f t="shared" si="133"/>
        <v>81.982923076923086</v>
      </c>
      <c r="N109" s="38">
        <v>1.0722453599999999</v>
      </c>
      <c r="O109" s="33" t="s">
        <v>188</v>
      </c>
      <c r="P109" s="34">
        <f t="shared" si="134"/>
        <v>89.35378</v>
      </c>
      <c r="Q109" s="39">
        <v>33.535606852500003</v>
      </c>
      <c r="R109" s="34" t="s">
        <v>189</v>
      </c>
      <c r="S109" s="34">
        <f t="shared" si="135"/>
        <v>110.64205494061368</v>
      </c>
      <c r="T109" s="40">
        <v>648</v>
      </c>
      <c r="U109" s="34" t="s">
        <v>189</v>
      </c>
      <c r="V109" s="34">
        <f t="shared" si="136"/>
        <v>103.18471337579618</v>
      </c>
      <c r="W109" s="39">
        <v>49.341574074100002</v>
      </c>
      <c r="X109" s="33" t="s">
        <v>188</v>
      </c>
      <c r="Y109" s="34">
        <f t="shared" si="137"/>
        <v>80.848065007537286</v>
      </c>
      <c r="Z109" s="41">
        <v>600</v>
      </c>
      <c r="AA109" s="33" t="s">
        <v>188</v>
      </c>
      <c r="AB109" s="34">
        <f t="shared" si="138"/>
        <v>95.087163232963547</v>
      </c>
      <c r="AC109" s="38">
        <v>2.2426381404174598</v>
      </c>
      <c r="AD109" s="34" t="s">
        <v>189</v>
      </c>
      <c r="AE109" s="34">
        <f t="shared" si="139"/>
        <v>107.81914136622402</v>
      </c>
      <c r="AF109" s="38">
        <v>1.6736242884250501</v>
      </c>
      <c r="AG109" s="34" t="s">
        <v>189</v>
      </c>
      <c r="AH109" s="34">
        <f t="shared" si="140"/>
        <v>103.31014126080555</v>
      </c>
      <c r="AI109" s="38">
        <v>1.33998900226757</v>
      </c>
      <c r="AJ109" s="34" t="s">
        <v>189</v>
      </c>
      <c r="AK109" s="34">
        <f t="shared" si="141"/>
        <v>104.6866408021539</v>
      </c>
      <c r="AL109" s="38">
        <v>39.393939393939398</v>
      </c>
      <c r="AM109" s="34" t="s">
        <v>189</v>
      </c>
      <c r="AN109" s="48">
        <f t="shared" si="142"/>
        <v>140.42182716881513</v>
      </c>
      <c r="AO109" s="32">
        <f t="shared" si="71"/>
        <v>1017.3364502318323</v>
      </c>
    </row>
    <row r="110" spans="1:41">
      <c r="A110" s="10">
        <f t="shared" si="72"/>
        <v>109</v>
      </c>
      <c r="B110" s="15" t="s">
        <v>687</v>
      </c>
      <c r="C110" s="15">
        <v>371</v>
      </c>
      <c r="D110" s="15" t="s">
        <v>320</v>
      </c>
      <c r="E110" s="15" t="s">
        <v>322</v>
      </c>
      <c r="F110" s="21">
        <v>9112</v>
      </c>
      <c r="G110" s="25">
        <v>41821</v>
      </c>
      <c r="H110" s="22">
        <v>4.2102087138508297</v>
      </c>
      <c r="I110" s="78" t="s">
        <v>200</v>
      </c>
      <c r="J110" s="21">
        <v>25</v>
      </c>
      <c r="K110" s="24">
        <v>3.0600909999999999</v>
      </c>
      <c r="L110" s="33" t="s">
        <v>188</v>
      </c>
      <c r="M110" s="34">
        <f t="shared" si="133"/>
        <v>78.463871794871793</v>
      </c>
      <c r="N110" s="38">
        <v>1.0466492300000001</v>
      </c>
      <c r="O110" s="33" t="s">
        <v>188</v>
      </c>
      <c r="P110" s="34">
        <f t="shared" si="134"/>
        <v>87.220769166666685</v>
      </c>
      <c r="Q110" s="39">
        <v>34.203206048399998</v>
      </c>
      <c r="R110" s="34" t="s">
        <v>189</v>
      </c>
      <c r="S110" s="34">
        <f t="shared" si="135"/>
        <v>112.84462569580995</v>
      </c>
      <c r="T110" s="40">
        <v>632</v>
      </c>
      <c r="U110" s="34" t="s">
        <v>189</v>
      </c>
      <c r="V110" s="34">
        <f t="shared" si="136"/>
        <v>100.63694267515923</v>
      </c>
      <c r="W110" s="39">
        <v>48.419161392399999</v>
      </c>
      <c r="X110" s="33" t="s">
        <v>188</v>
      </c>
      <c r="Y110" s="34">
        <f t="shared" si="137"/>
        <v>79.33665638603965</v>
      </c>
      <c r="Z110" s="41">
        <v>599</v>
      </c>
      <c r="AA110" s="33" t="s">
        <v>188</v>
      </c>
      <c r="AB110" s="34">
        <f t="shared" si="138"/>
        <v>94.928684627575279</v>
      </c>
      <c r="AC110" s="38">
        <v>1.9815805769230801</v>
      </c>
      <c r="AD110" s="33" t="s">
        <v>188</v>
      </c>
      <c r="AE110" s="34">
        <f t="shared" si="139"/>
        <v>95.268296967455768</v>
      </c>
      <c r="AF110" s="38">
        <v>1.675</v>
      </c>
      <c r="AG110" s="34" t="s">
        <v>189</v>
      </c>
      <c r="AH110" s="34">
        <f t="shared" si="140"/>
        <v>103.39506172839505</v>
      </c>
      <c r="AI110" s="38">
        <v>1.18303318025258</v>
      </c>
      <c r="AJ110" s="33" t="s">
        <v>188</v>
      </c>
      <c r="AK110" s="34">
        <f t="shared" si="141"/>
        <v>92.424467207232809</v>
      </c>
      <c r="AL110" s="38">
        <v>38.953488372092998</v>
      </c>
      <c r="AM110" s="34" t="s">
        <v>189</v>
      </c>
      <c r="AN110" s="48">
        <f t="shared" si="142"/>
        <v>141.44233463370483</v>
      </c>
      <c r="AO110" s="32">
        <f t="shared" si="71"/>
        <v>985.96171088291101</v>
      </c>
    </row>
    <row r="111" spans="1:41">
      <c r="A111" s="10">
        <f t="shared" si="72"/>
        <v>110</v>
      </c>
      <c r="B111" s="15" t="s">
        <v>685</v>
      </c>
      <c r="C111" s="15">
        <v>373</v>
      </c>
      <c r="D111" s="15" t="s">
        <v>324</v>
      </c>
      <c r="E111" s="15" t="s">
        <v>323</v>
      </c>
      <c r="F111" s="21">
        <v>8075</v>
      </c>
      <c r="G111" s="25" t="s">
        <v>51</v>
      </c>
      <c r="H111" s="22">
        <v>5.5033593987823402</v>
      </c>
      <c r="I111" s="78" t="s">
        <v>187</v>
      </c>
      <c r="J111" s="21">
        <v>28</v>
      </c>
      <c r="K111" s="24">
        <v>10.414427</v>
      </c>
      <c r="L111" s="34" t="s">
        <v>189</v>
      </c>
      <c r="M111" s="34">
        <f t="shared" ref="M111:M120" si="143">K111/5.05*100</f>
        <v>206.22627722772279</v>
      </c>
      <c r="N111" s="38">
        <v>3.1845238600000001</v>
      </c>
      <c r="O111" s="34" t="s">
        <v>189</v>
      </c>
      <c r="P111" s="34">
        <f t="shared" ref="P111:P120" si="144">N111/1.61*100</f>
        <v>197.79651304347826</v>
      </c>
      <c r="Q111" s="39">
        <v>30.5780035714</v>
      </c>
      <c r="R111" s="33" t="s">
        <v>188</v>
      </c>
      <c r="S111" s="34">
        <f t="shared" ref="S111:S120" si="145">Q111/32.1*100</f>
        <v>95.258578104049846</v>
      </c>
      <c r="T111" s="40">
        <v>1137</v>
      </c>
      <c r="U111" s="34" t="s">
        <v>189</v>
      </c>
      <c r="V111" s="34">
        <f t="shared" ref="V111:V120" si="146">T111/759*100</f>
        <v>149.80237154150197</v>
      </c>
      <c r="W111" s="39">
        <v>91.595664028100003</v>
      </c>
      <c r="X111" s="34" t="s">
        <v>189</v>
      </c>
      <c r="Y111" s="34">
        <f t="shared" ref="Y111:Y120" si="147">W111/65.85*100</f>
        <v>139.09743967820808</v>
      </c>
      <c r="Z111" s="41">
        <v>1007</v>
      </c>
      <c r="AA111" s="34" t="s">
        <v>189</v>
      </c>
      <c r="AB111" s="34">
        <f t="shared" ref="AB111:AB120" si="148">Z111/727*100</f>
        <v>138.51444291609354</v>
      </c>
      <c r="AC111" s="38">
        <v>2.18340021119324</v>
      </c>
      <c r="AD111" s="33" t="s">
        <v>188</v>
      </c>
      <c r="AE111" s="34">
        <f t="shared" ref="AE111:AE120" si="149">AC111/2.27*100</f>
        <v>96.185031330098681</v>
      </c>
      <c r="AF111" s="38">
        <v>1.69799366420275</v>
      </c>
      <c r="AG111" s="34" t="s">
        <v>189</v>
      </c>
      <c r="AH111" s="34">
        <f t="shared" ref="AH111:AH120" si="150">AF111/1.61*100</f>
        <v>105.46544498153727</v>
      </c>
      <c r="AI111" s="38">
        <v>1.28587064676617</v>
      </c>
      <c r="AJ111" s="33" t="s">
        <v>188</v>
      </c>
      <c r="AK111" s="34">
        <f t="shared" ref="AK111:AK120" si="151">AI111/1.39*100</f>
        <v>92.508679623465468</v>
      </c>
      <c r="AL111" s="38">
        <v>42.448979591836697</v>
      </c>
      <c r="AM111" s="34" t="s">
        <v>189</v>
      </c>
      <c r="AN111" s="48">
        <f t="shared" ref="AN111:AN120" si="152">(100-AL111)/44.99*100</f>
        <v>127.91958303659325</v>
      </c>
      <c r="AO111" s="32">
        <f t="shared" si="71"/>
        <v>1348.7743614827491</v>
      </c>
    </row>
    <row r="112" spans="1:41">
      <c r="A112" s="10">
        <f t="shared" si="72"/>
        <v>111</v>
      </c>
      <c r="B112" s="15" t="s">
        <v>685</v>
      </c>
      <c r="C112" s="15">
        <v>373</v>
      </c>
      <c r="D112" s="15" t="s">
        <v>324</v>
      </c>
      <c r="E112" s="15" t="s">
        <v>325</v>
      </c>
      <c r="F112" s="21">
        <v>8903</v>
      </c>
      <c r="G112" s="25">
        <v>41821</v>
      </c>
      <c r="H112" s="22">
        <v>4.2102087138508297</v>
      </c>
      <c r="I112" s="78" t="s">
        <v>187</v>
      </c>
      <c r="J112" s="21">
        <v>28</v>
      </c>
      <c r="K112" s="24">
        <v>6.0667249999999999</v>
      </c>
      <c r="L112" s="34" t="s">
        <v>189</v>
      </c>
      <c r="M112" s="34">
        <f t="shared" si="143"/>
        <v>120.1331683168317</v>
      </c>
      <c r="N112" s="38">
        <v>1.7699965200000001</v>
      </c>
      <c r="O112" s="34" t="s">
        <v>189</v>
      </c>
      <c r="P112" s="34">
        <f t="shared" si="144"/>
        <v>109.93767204968945</v>
      </c>
      <c r="Q112" s="39">
        <v>29.175486279699999</v>
      </c>
      <c r="R112" s="33" t="s">
        <v>188</v>
      </c>
      <c r="S112" s="34">
        <f t="shared" si="145"/>
        <v>90.889365357320855</v>
      </c>
      <c r="T112" s="40">
        <v>816</v>
      </c>
      <c r="U112" s="34" t="s">
        <v>189</v>
      </c>
      <c r="V112" s="34">
        <f t="shared" si="146"/>
        <v>107.50988142292491</v>
      </c>
      <c r="W112" s="39">
        <v>74.347120098000005</v>
      </c>
      <c r="X112" s="34" t="s">
        <v>189</v>
      </c>
      <c r="Y112" s="34">
        <f t="shared" si="147"/>
        <v>112.90375109794991</v>
      </c>
      <c r="Z112" s="41">
        <v>763</v>
      </c>
      <c r="AA112" s="34" t="s">
        <v>189</v>
      </c>
      <c r="AB112" s="34">
        <f t="shared" si="148"/>
        <v>104.95185694635489</v>
      </c>
      <c r="AC112" s="38">
        <v>1.9302279136690601</v>
      </c>
      <c r="AD112" s="33" t="s">
        <v>188</v>
      </c>
      <c r="AE112" s="34">
        <f t="shared" si="149"/>
        <v>85.032066681456385</v>
      </c>
      <c r="AF112" s="38">
        <v>1.56402877697842</v>
      </c>
      <c r="AG112" s="33" t="s">
        <v>188</v>
      </c>
      <c r="AH112" s="34">
        <f t="shared" si="150"/>
        <v>97.144644532821118</v>
      </c>
      <c r="AI112" s="38">
        <v>1.2341383624655</v>
      </c>
      <c r="AJ112" s="33" t="s">
        <v>188</v>
      </c>
      <c r="AK112" s="34">
        <f t="shared" si="151"/>
        <v>88.786932551474834</v>
      </c>
      <c r="AL112" s="38">
        <v>50.622406639004097</v>
      </c>
      <c r="AM112" s="33" t="s">
        <v>188</v>
      </c>
      <c r="AN112" s="48">
        <f t="shared" si="152"/>
        <v>109.75237466324938</v>
      </c>
      <c r="AO112" s="32">
        <f t="shared" si="71"/>
        <v>1027.0417136200733</v>
      </c>
    </row>
    <row r="113" spans="1:41">
      <c r="A113" s="10">
        <f t="shared" si="72"/>
        <v>112</v>
      </c>
      <c r="B113" s="15" t="s">
        <v>685</v>
      </c>
      <c r="C113" s="15">
        <v>373</v>
      </c>
      <c r="D113" s="15" t="s">
        <v>324</v>
      </c>
      <c r="E113" s="15" t="s">
        <v>326</v>
      </c>
      <c r="F113" s="21">
        <v>11452</v>
      </c>
      <c r="G113" s="25" t="s">
        <v>52</v>
      </c>
      <c r="H113" s="22">
        <v>0.45678405631658497</v>
      </c>
      <c r="I113" s="78" t="s">
        <v>187</v>
      </c>
      <c r="J113" s="21">
        <v>28</v>
      </c>
      <c r="K113" s="24">
        <v>6.0229350000000004</v>
      </c>
      <c r="L113" s="34" t="s">
        <v>189</v>
      </c>
      <c r="M113" s="34">
        <f t="shared" si="143"/>
        <v>119.26603960396041</v>
      </c>
      <c r="N113" s="38">
        <v>1.6915264400000001</v>
      </c>
      <c r="O113" s="34" t="s">
        <v>189</v>
      </c>
      <c r="P113" s="34">
        <f t="shared" si="144"/>
        <v>105.06375403726709</v>
      </c>
      <c r="Q113" s="39">
        <v>28.084753363600001</v>
      </c>
      <c r="R113" s="33" t="s">
        <v>188</v>
      </c>
      <c r="S113" s="34">
        <f t="shared" si="145"/>
        <v>87.491443500311533</v>
      </c>
      <c r="T113" s="40">
        <v>835</v>
      </c>
      <c r="U113" s="34" t="s">
        <v>189</v>
      </c>
      <c r="V113" s="34">
        <f t="shared" si="146"/>
        <v>110.01317523056653</v>
      </c>
      <c r="W113" s="39">
        <v>72.130958083799996</v>
      </c>
      <c r="X113" s="34" t="s">
        <v>189</v>
      </c>
      <c r="Y113" s="34">
        <f t="shared" si="147"/>
        <v>109.53828106879271</v>
      </c>
      <c r="Z113" s="41">
        <v>778</v>
      </c>
      <c r="AA113" s="34" t="s">
        <v>189</v>
      </c>
      <c r="AB113" s="34">
        <f t="shared" si="148"/>
        <v>107.01513067400275</v>
      </c>
      <c r="AC113" s="38">
        <v>1.92210874471086</v>
      </c>
      <c r="AD113" s="33" t="s">
        <v>188</v>
      </c>
      <c r="AE113" s="34">
        <f t="shared" si="149"/>
        <v>84.674394040125989</v>
      </c>
      <c r="AF113" s="38">
        <v>1.5430183356840601</v>
      </c>
      <c r="AG113" s="33" t="s">
        <v>188</v>
      </c>
      <c r="AH113" s="34">
        <f t="shared" si="150"/>
        <v>95.839648179134159</v>
      </c>
      <c r="AI113" s="38">
        <v>1.2456810786106001</v>
      </c>
      <c r="AJ113" s="33" t="s">
        <v>188</v>
      </c>
      <c r="AK113" s="34">
        <f t="shared" si="151"/>
        <v>89.617343784935272</v>
      </c>
      <c r="AL113" s="38">
        <v>58.823529411764703</v>
      </c>
      <c r="AM113" s="33" t="s">
        <v>188</v>
      </c>
      <c r="AN113" s="48">
        <f t="shared" si="152"/>
        <v>91.523606553090232</v>
      </c>
      <c r="AO113" s="32">
        <f t="shared" si="71"/>
        <v>1000.0428166721867</v>
      </c>
    </row>
    <row r="114" spans="1:41">
      <c r="A114" s="10">
        <f t="shared" si="72"/>
        <v>113</v>
      </c>
      <c r="B114" s="15" t="s">
        <v>685</v>
      </c>
      <c r="C114" s="15">
        <v>373</v>
      </c>
      <c r="D114" s="15" t="s">
        <v>324</v>
      </c>
      <c r="E114" s="15" t="s">
        <v>327</v>
      </c>
      <c r="F114" s="21">
        <v>11751</v>
      </c>
      <c r="G114" s="25" t="s">
        <v>21</v>
      </c>
      <c r="H114" s="22">
        <v>0.19924980974124301</v>
      </c>
      <c r="I114" s="78" t="s">
        <v>187</v>
      </c>
      <c r="J114" s="21">
        <v>29</v>
      </c>
      <c r="K114" s="24">
        <v>3.1510699999999998</v>
      </c>
      <c r="L114" s="33" t="s">
        <v>188</v>
      </c>
      <c r="M114" s="34">
        <f t="shared" si="143"/>
        <v>62.397425742574256</v>
      </c>
      <c r="N114" s="38">
        <v>1.04035656</v>
      </c>
      <c r="O114" s="33" t="s">
        <v>188</v>
      </c>
      <c r="P114" s="34">
        <f t="shared" si="144"/>
        <v>64.618419875776397</v>
      </c>
      <c r="Q114" s="39">
        <v>33.015977429899998</v>
      </c>
      <c r="R114" s="34" t="s">
        <v>189</v>
      </c>
      <c r="S114" s="34">
        <f t="shared" si="145"/>
        <v>102.85351224267912</v>
      </c>
      <c r="T114" s="40">
        <v>625</v>
      </c>
      <c r="U114" s="33" t="s">
        <v>188</v>
      </c>
      <c r="V114" s="34">
        <f t="shared" si="146"/>
        <v>82.345191040843218</v>
      </c>
      <c r="W114" s="39">
        <v>50.417119999999997</v>
      </c>
      <c r="X114" s="33" t="s">
        <v>188</v>
      </c>
      <c r="Y114" s="34">
        <f t="shared" si="147"/>
        <v>76.563583902809413</v>
      </c>
      <c r="Z114" s="41">
        <v>585</v>
      </c>
      <c r="AA114" s="33" t="s">
        <v>188</v>
      </c>
      <c r="AB114" s="34">
        <f t="shared" si="148"/>
        <v>80.467675378266847</v>
      </c>
      <c r="AC114" s="38">
        <v>1.9254075187969899</v>
      </c>
      <c r="AD114" s="33" t="s">
        <v>188</v>
      </c>
      <c r="AE114" s="34">
        <f t="shared" si="149"/>
        <v>84.819714484448895</v>
      </c>
      <c r="AF114" s="38">
        <v>1.6428571428571399</v>
      </c>
      <c r="AG114" s="34" t="s">
        <v>189</v>
      </c>
      <c r="AH114" s="34">
        <f t="shared" si="150"/>
        <v>102.04081632653042</v>
      </c>
      <c r="AI114" s="38">
        <v>1.1719871853546899</v>
      </c>
      <c r="AJ114" s="33" t="s">
        <v>188</v>
      </c>
      <c r="AK114" s="34">
        <f t="shared" si="151"/>
        <v>84.315624845661148</v>
      </c>
      <c r="AL114" s="38">
        <v>40</v>
      </c>
      <c r="AM114" s="34" t="s">
        <v>189</v>
      </c>
      <c r="AN114" s="48">
        <f t="shared" si="152"/>
        <v>133.36296954878861</v>
      </c>
      <c r="AO114" s="32">
        <f t="shared" si="71"/>
        <v>873.78493338837825</v>
      </c>
    </row>
    <row r="115" spans="1:41">
      <c r="A115" s="10">
        <f t="shared" si="72"/>
        <v>114</v>
      </c>
      <c r="B115" s="15" t="s">
        <v>688</v>
      </c>
      <c r="C115" s="15">
        <v>377</v>
      </c>
      <c r="D115" s="15" t="s">
        <v>329</v>
      </c>
      <c r="E115" s="15" t="s">
        <v>328</v>
      </c>
      <c r="F115" s="21">
        <v>8940</v>
      </c>
      <c r="G115" s="25" t="s">
        <v>0</v>
      </c>
      <c r="H115" s="22">
        <v>4.2102087138508297</v>
      </c>
      <c r="I115" s="78" t="s">
        <v>187</v>
      </c>
      <c r="J115" s="21">
        <v>29</v>
      </c>
      <c r="K115" s="24">
        <v>10.465681</v>
      </c>
      <c r="L115" s="34" t="s">
        <v>189</v>
      </c>
      <c r="M115" s="34">
        <f t="shared" si="143"/>
        <v>207.24120792079211</v>
      </c>
      <c r="N115" s="38">
        <v>3.3029504300000001</v>
      </c>
      <c r="O115" s="34" t="s">
        <v>189</v>
      </c>
      <c r="P115" s="34">
        <f t="shared" si="144"/>
        <v>205.152200621118</v>
      </c>
      <c r="Q115" s="39">
        <v>31.559823292899999</v>
      </c>
      <c r="R115" s="33" t="s">
        <v>188</v>
      </c>
      <c r="S115" s="34">
        <f t="shared" si="145"/>
        <v>98.317206519937685</v>
      </c>
      <c r="T115" s="40">
        <v>1756</v>
      </c>
      <c r="U115" s="34" t="s">
        <v>189</v>
      </c>
      <c r="V115" s="34">
        <f t="shared" si="146"/>
        <v>231.35704874835307</v>
      </c>
      <c r="W115" s="39">
        <v>59.599550113900001</v>
      </c>
      <c r="X115" s="33" t="s">
        <v>188</v>
      </c>
      <c r="Y115" s="34">
        <f t="shared" si="147"/>
        <v>90.508048768261204</v>
      </c>
      <c r="Z115" s="41">
        <v>1169</v>
      </c>
      <c r="AA115" s="34" t="s">
        <v>189</v>
      </c>
      <c r="AB115" s="34">
        <f t="shared" si="148"/>
        <v>160.79779917469051</v>
      </c>
      <c r="AC115" s="38">
        <v>1.99043668918919</v>
      </c>
      <c r="AD115" s="33" t="s">
        <v>188</v>
      </c>
      <c r="AE115" s="34">
        <f t="shared" si="149"/>
        <v>87.684435647100884</v>
      </c>
      <c r="AF115" s="38">
        <v>1.51554054054054</v>
      </c>
      <c r="AG115" s="33" t="s">
        <v>188</v>
      </c>
      <c r="AH115" s="34">
        <f t="shared" si="150"/>
        <v>94.132952828604971</v>
      </c>
      <c r="AI115" s="38">
        <v>1.31335100312082</v>
      </c>
      <c r="AJ115" s="33" t="s">
        <v>188</v>
      </c>
      <c r="AK115" s="34">
        <f t="shared" si="151"/>
        <v>94.485683677756839</v>
      </c>
      <c r="AL115" s="38">
        <v>51.780821917808197</v>
      </c>
      <c r="AM115" s="33" t="s">
        <v>188</v>
      </c>
      <c r="AN115" s="48">
        <f t="shared" si="152"/>
        <v>107.17754630404934</v>
      </c>
      <c r="AO115" s="32">
        <f t="shared" si="71"/>
        <v>1376.8541302106648</v>
      </c>
    </row>
    <row r="116" spans="1:41">
      <c r="A116" s="10">
        <f t="shared" si="72"/>
        <v>115</v>
      </c>
      <c r="B116" s="15" t="s">
        <v>688</v>
      </c>
      <c r="C116" s="15">
        <v>377</v>
      </c>
      <c r="D116" s="15" t="s">
        <v>329</v>
      </c>
      <c r="E116" s="15" t="s">
        <v>330</v>
      </c>
      <c r="F116" s="21">
        <v>11119</v>
      </c>
      <c r="G116" s="25">
        <v>43282</v>
      </c>
      <c r="H116" s="22">
        <v>0.20746898782343401</v>
      </c>
      <c r="I116" s="78" t="s">
        <v>187</v>
      </c>
      <c r="J116" s="21">
        <v>27</v>
      </c>
      <c r="K116" s="24">
        <v>7.4798819999999999</v>
      </c>
      <c r="L116" s="34" t="s">
        <v>189</v>
      </c>
      <c r="M116" s="34">
        <f t="shared" si="143"/>
        <v>148.11647524752476</v>
      </c>
      <c r="N116" s="38">
        <v>2.4502802699999999</v>
      </c>
      <c r="O116" s="34" t="s">
        <v>189</v>
      </c>
      <c r="P116" s="34">
        <f t="shared" si="144"/>
        <v>152.19132111801241</v>
      </c>
      <c r="Q116" s="39">
        <v>32.758274395199997</v>
      </c>
      <c r="R116" s="34" t="s">
        <v>189</v>
      </c>
      <c r="S116" s="34">
        <f t="shared" si="145"/>
        <v>102.05069905046729</v>
      </c>
      <c r="T116" s="40">
        <v>1428</v>
      </c>
      <c r="U116" s="34" t="s">
        <v>189</v>
      </c>
      <c r="V116" s="34">
        <f t="shared" si="146"/>
        <v>188.14229249011859</v>
      </c>
      <c r="W116" s="39">
        <v>52.380126050400001</v>
      </c>
      <c r="X116" s="33" t="s">
        <v>188</v>
      </c>
      <c r="Y116" s="34">
        <f t="shared" si="147"/>
        <v>79.544610554897503</v>
      </c>
      <c r="Z116" s="41">
        <v>1010</v>
      </c>
      <c r="AA116" s="34" t="s">
        <v>189</v>
      </c>
      <c r="AB116" s="34">
        <f t="shared" si="148"/>
        <v>138.92709766162309</v>
      </c>
      <c r="AC116" s="38">
        <v>1.7615017184942701</v>
      </c>
      <c r="AD116" s="33" t="s">
        <v>188</v>
      </c>
      <c r="AE116" s="34">
        <f t="shared" si="149"/>
        <v>77.59919464732468</v>
      </c>
      <c r="AF116" s="38">
        <v>1.4599018003273301</v>
      </c>
      <c r="AG116" s="33" t="s">
        <v>188</v>
      </c>
      <c r="AH116" s="34">
        <f t="shared" si="150"/>
        <v>90.677130455113669</v>
      </c>
      <c r="AI116" s="38">
        <v>1.2065891816143499</v>
      </c>
      <c r="AJ116" s="33" t="s">
        <v>188</v>
      </c>
      <c r="AK116" s="34">
        <f t="shared" si="151"/>
        <v>86.804977094557557</v>
      </c>
      <c r="AL116" s="38">
        <v>50.6072874493927</v>
      </c>
      <c r="AM116" s="33" t="s">
        <v>188</v>
      </c>
      <c r="AN116" s="48">
        <f t="shared" si="152"/>
        <v>109.78598033031184</v>
      </c>
      <c r="AO116" s="32">
        <f t="shared" si="71"/>
        <v>1173.8397786499513</v>
      </c>
    </row>
    <row r="117" spans="1:41">
      <c r="A117" s="10">
        <f t="shared" si="72"/>
        <v>116</v>
      </c>
      <c r="B117" s="15" t="s">
        <v>688</v>
      </c>
      <c r="C117" s="15">
        <v>377</v>
      </c>
      <c r="D117" s="15" t="s">
        <v>329</v>
      </c>
      <c r="E117" s="15" t="s">
        <v>331</v>
      </c>
      <c r="F117" s="21">
        <v>11753</v>
      </c>
      <c r="G117" s="25" t="s">
        <v>21</v>
      </c>
      <c r="H117" s="22">
        <v>0.19924980974124301</v>
      </c>
      <c r="I117" s="78" t="s">
        <v>187</v>
      </c>
      <c r="J117" s="21">
        <v>27</v>
      </c>
      <c r="K117" s="24">
        <v>2.5343439999999999</v>
      </c>
      <c r="L117" s="33" t="s">
        <v>188</v>
      </c>
      <c r="M117" s="34">
        <f t="shared" si="143"/>
        <v>50.185029702970297</v>
      </c>
      <c r="N117" s="38">
        <v>0.92249373999999995</v>
      </c>
      <c r="O117" s="33" t="s">
        <v>188</v>
      </c>
      <c r="P117" s="34">
        <f t="shared" si="144"/>
        <v>57.297747826086955</v>
      </c>
      <c r="Q117" s="39">
        <v>36.399705012399998</v>
      </c>
      <c r="R117" s="34" t="s">
        <v>189</v>
      </c>
      <c r="S117" s="34">
        <f t="shared" si="145"/>
        <v>113.39471966479751</v>
      </c>
      <c r="T117" s="40">
        <v>834</v>
      </c>
      <c r="U117" s="34" t="s">
        <v>189</v>
      </c>
      <c r="V117" s="34">
        <f t="shared" si="146"/>
        <v>109.8814229249012</v>
      </c>
      <c r="W117" s="39">
        <v>30.3878177458</v>
      </c>
      <c r="X117" s="33" t="s">
        <v>188</v>
      </c>
      <c r="Y117" s="34">
        <f t="shared" si="147"/>
        <v>46.147027708124526</v>
      </c>
      <c r="Z117" s="41">
        <v>654</v>
      </c>
      <c r="AA117" s="33" t="s">
        <v>188</v>
      </c>
      <c r="AB117" s="34">
        <f t="shared" si="148"/>
        <v>89.958734525447042</v>
      </c>
      <c r="AC117" s="38">
        <v>1.55707155172414</v>
      </c>
      <c r="AD117" s="33" t="s">
        <v>188</v>
      </c>
      <c r="AE117" s="34">
        <f t="shared" si="149"/>
        <v>68.593460428376204</v>
      </c>
      <c r="AF117" s="38">
        <v>1.3836206896551699</v>
      </c>
      <c r="AG117" s="33" t="s">
        <v>188</v>
      </c>
      <c r="AH117" s="34">
        <f t="shared" si="150"/>
        <v>85.939173270507439</v>
      </c>
      <c r="AI117" s="38">
        <v>1.12536012461059</v>
      </c>
      <c r="AJ117" s="33" t="s">
        <v>188</v>
      </c>
      <c r="AK117" s="34">
        <f t="shared" si="151"/>
        <v>80.961160043927336</v>
      </c>
      <c r="AL117" s="38">
        <v>58</v>
      </c>
      <c r="AM117" s="33" t="s">
        <v>188</v>
      </c>
      <c r="AN117" s="48">
        <f t="shared" si="152"/>
        <v>93.354078684152029</v>
      </c>
      <c r="AO117" s="32">
        <f t="shared" si="71"/>
        <v>795.71255477929049</v>
      </c>
    </row>
    <row r="118" spans="1:41">
      <c r="A118" s="10">
        <f t="shared" si="72"/>
        <v>117</v>
      </c>
      <c r="B118" s="15" t="s">
        <v>686</v>
      </c>
      <c r="C118" s="15">
        <v>379</v>
      </c>
      <c r="D118" s="15" t="s">
        <v>333</v>
      </c>
      <c r="E118" s="15" t="s">
        <v>332</v>
      </c>
      <c r="F118" s="21">
        <v>6830</v>
      </c>
      <c r="G118" s="25" t="s">
        <v>35</v>
      </c>
      <c r="H118" s="22">
        <v>6.8074689878234302</v>
      </c>
      <c r="I118" s="78" t="s">
        <v>187</v>
      </c>
      <c r="J118" s="21">
        <v>26</v>
      </c>
      <c r="K118" s="24">
        <v>7.9085830000000001</v>
      </c>
      <c r="L118" s="34" t="s">
        <v>189</v>
      </c>
      <c r="M118" s="34">
        <f t="shared" si="143"/>
        <v>156.60560396039605</v>
      </c>
      <c r="N118" s="38">
        <v>2.2184734499999998</v>
      </c>
      <c r="O118" s="34" t="s">
        <v>189</v>
      </c>
      <c r="P118" s="34">
        <f t="shared" si="144"/>
        <v>137.79338198757762</v>
      </c>
      <c r="Q118" s="39">
        <v>28.051465730299999</v>
      </c>
      <c r="R118" s="33" t="s">
        <v>188</v>
      </c>
      <c r="S118" s="34">
        <f t="shared" si="145"/>
        <v>87.387743708099691</v>
      </c>
      <c r="T118" s="40">
        <v>1047</v>
      </c>
      <c r="U118" s="34" t="s">
        <v>189</v>
      </c>
      <c r="V118" s="34">
        <f t="shared" si="146"/>
        <v>137.94466403162056</v>
      </c>
      <c r="W118" s="39">
        <v>75.535654250199997</v>
      </c>
      <c r="X118" s="34" t="s">
        <v>189</v>
      </c>
      <c r="Y118" s="34">
        <f t="shared" si="147"/>
        <v>114.70866249081246</v>
      </c>
      <c r="Z118" s="41">
        <v>1189</v>
      </c>
      <c r="AA118" s="34" t="s">
        <v>189</v>
      </c>
      <c r="AB118" s="34">
        <f t="shared" si="148"/>
        <v>163.54883081155432</v>
      </c>
      <c r="AC118" s="38">
        <v>2.2008802409638601</v>
      </c>
      <c r="AD118" s="33" t="s">
        <v>188</v>
      </c>
      <c r="AE118" s="34">
        <f t="shared" si="149"/>
        <v>96.955076694443179</v>
      </c>
      <c r="AF118" s="38">
        <v>1.7951807228915699</v>
      </c>
      <c r="AG118" s="34" t="s">
        <v>189</v>
      </c>
      <c r="AH118" s="34">
        <f t="shared" si="150"/>
        <v>111.50190825413478</v>
      </c>
      <c r="AI118" s="38">
        <v>1.2259936912751701</v>
      </c>
      <c r="AJ118" s="33" t="s">
        <v>188</v>
      </c>
      <c r="AK118" s="34">
        <f t="shared" si="151"/>
        <v>88.200984983825194</v>
      </c>
      <c r="AL118" s="38">
        <v>41.558441558441601</v>
      </c>
      <c r="AM118" s="34" t="s">
        <v>189</v>
      </c>
      <c r="AN118" s="48">
        <f t="shared" si="152"/>
        <v>129.89899631375505</v>
      </c>
      <c r="AO118" s="32">
        <f t="shared" si="71"/>
        <v>1224.545853236219</v>
      </c>
    </row>
    <row r="119" spans="1:41">
      <c r="A119" s="10">
        <f t="shared" si="72"/>
        <v>118</v>
      </c>
      <c r="B119" s="15" t="s">
        <v>686</v>
      </c>
      <c r="C119" s="15">
        <v>379</v>
      </c>
      <c r="D119" s="15" t="s">
        <v>333</v>
      </c>
      <c r="E119" s="15" t="s">
        <v>334</v>
      </c>
      <c r="F119" s="21">
        <v>6831</v>
      </c>
      <c r="G119" s="25" t="s">
        <v>35</v>
      </c>
      <c r="H119" s="22">
        <v>6.8074689878234302</v>
      </c>
      <c r="I119" s="78" t="s">
        <v>187</v>
      </c>
      <c r="J119" s="21">
        <v>30</v>
      </c>
      <c r="K119" s="24">
        <v>5.8368390000000003</v>
      </c>
      <c r="L119" s="34" t="s">
        <v>189</v>
      </c>
      <c r="M119" s="34">
        <f t="shared" si="143"/>
        <v>115.58097029702972</v>
      </c>
      <c r="N119" s="38">
        <v>1.5674757399999999</v>
      </c>
      <c r="O119" s="33" t="s">
        <v>188</v>
      </c>
      <c r="P119" s="34">
        <f t="shared" si="144"/>
        <v>97.358741614906819</v>
      </c>
      <c r="Q119" s="39">
        <v>26.854873673899998</v>
      </c>
      <c r="R119" s="33" t="s">
        <v>188</v>
      </c>
      <c r="S119" s="34">
        <f t="shared" si="145"/>
        <v>83.660042597819313</v>
      </c>
      <c r="T119" s="40">
        <v>1050</v>
      </c>
      <c r="U119" s="34" t="s">
        <v>189</v>
      </c>
      <c r="V119" s="34">
        <f t="shared" si="146"/>
        <v>138.33992094861659</v>
      </c>
      <c r="W119" s="39">
        <v>55.588942857100001</v>
      </c>
      <c r="X119" s="33" t="s">
        <v>188</v>
      </c>
      <c r="Y119" s="34">
        <f t="shared" si="147"/>
        <v>84.417529016097205</v>
      </c>
      <c r="Z119" s="41">
        <v>1104</v>
      </c>
      <c r="AA119" s="34" t="s">
        <v>189</v>
      </c>
      <c r="AB119" s="34">
        <f t="shared" si="148"/>
        <v>151.85694635488306</v>
      </c>
      <c r="AC119" s="38">
        <v>2.2208818700114001</v>
      </c>
      <c r="AD119" s="33" t="s">
        <v>188</v>
      </c>
      <c r="AE119" s="34">
        <f t="shared" si="149"/>
        <v>97.836205727374463</v>
      </c>
      <c r="AF119" s="38">
        <v>1.6693272519954401</v>
      </c>
      <c r="AG119" s="34" t="s">
        <v>189</v>
      </c>
      <c r="AH119" s="34">
        <f t="shared" si="150"/>
        <v>103.68492248418882</v>
      </c>
      <c r="AI119" s="38">
        <v>1.3304053278688499</v>
      </c>
      <c r="AJ119" s="33" t="s">
        <v>188</v>
      </c>
      <c r="AK119" s="34">
        <f t="shared" si="151"/>
        <v>95.712613515744607</v>
      </c>
      <c r="AL119" s="38">
        <v>39.776951672862502</v>
      </c>
      <c r="AM119" s="34" t="s">
        <v>189</v>
      </c>
      <c r="AN119" s="48">
        <f t="shared" si="152"/>
        <v>133.85874266978772</v>
      </c>
      <c r="AO119" s="32">
        <f t="shared" si="71"/>
        <v>1102.3066352264484</v>
      </c>
    </row>
    <row r="120" spans="1:41">
      <c r="A120" s="10">
        <f t="shared" si="72"/>
        <v>119</v>
      </c>
      <c r="B120" s="15" t="s">
        <v>686</v>
      </c>
      <c r="C120" s="15">
        <v>379</v>
      </c>
      <c r="D120" s="15" t="s">
        <v>333</v>
      </c>
      <c r="E120" s="15" t="s">
        <v>335</v>
      </c>
      <c r="F120" s="21">
        <v>5344</v>
      </c>
      <c r="G120" s="25">
        <v>40467</v>
      </c>
      <c r="H120" s="22">
        <v>7.9197977549467202</v>
      </c>
      <c r="I120" s="78" t="s">
        <v>187</v>
      </c>
      <c r="J120" s="21">
        <v>25</v>
      </c>
      <c r="K120" s="24">
        <v>5.2174909999999999</v>
      </c>
      <c r="L120" s="34" t="s">
        <v>189</v>
      </c>
      <c r="M120" s="34">
        <f t="shared" si="143"/>
        <v>103.31665346534653</v>
      </c>
      <c r="N120" s="38">
        <v>1.2815173399999999</v>
      </c>
      <c r="O120" s="33" t="s">
        <v>188</v>
      </c>
      <c r="P120" s="34">
        <f t="shared" si="144"/>
        <v>79.597350310558994</v>
      </c>
      <c r="Q120" s="39">
        <v>24.561946345500001</v>
      </c>
      <c r="R120" s="33" t="s">
        <v>188</v>
      </c>
      <c r="S120" s="34">
        <f t="shared" si="145"/>
        <v>76.516966808411212</v>
      </c>
      <c r="T120" s="40">
        <v>890</v>
      </c>
      <c r="U120" s="34" t="s">
        <v>189</v>
      </c>
      <c r="V120" s="34">
        <f t="shared" si="146"/>
        <v>117.25955204216075</v>
      </c>
      <c r="W120" s="39">
        <v>58.623494381999997</v>
      </c>
      <c r="X120" s="33" t="s">
        <v>188</v>
      </c>
      <c r="Y120" s="34">
        <f t="shared" si="147"/>
        <v>89.025807717539863</v>
      </c>
      <c r="Z120" s="41">
        <v>1058</v>
      </c>
      <c r="AA120" s="34" t="s">
        <v>189</v>
      </c>
      <c r="AB120" s="34">
        <f t="shared" si="148"/>
        <v>145.52957359009628</v>
      </c>
      <c r="AC120" s="38">
        <v>2.1770205270457699</v>
      </c>
      <c r="AD120" s="33" t="s">
        <v>188</v>
      </c>
      <c r="AE120" s="34">
        <f t="shared" si="149"/>
        <v>95.90398797558457</v>
      </c>
      <c r="AF120" s="38">
        <v>1.72815533980583</v>
      </c>
      <c r="AG120" s="34" t="s">
        <v>189</v>
      </c>
      <c r="AH120" s="34">
        <f t="shared" si="150"/>
        <v>107.33884098172857</v>
      </c>
      <c r="AI120" s="38">
        <v>1.2597365971107499</v>
      </c>
      <c r="AJ120" s="33" t="s">
        <v>188</v>
      </c>
      <c r="AK120" s="34">
        <f t="shared" si="151"/>
        <v>90.628532166241001</v>
      </c>
      <c r="AL120" s="38">
        <v>47.317073170731703</v>
      </c>
      <c r="AM120" s="33" t="s">
        <v>188</v>
      </c>
      <c r="AN120" s="48">
        <f t="shared" si="152"/>
        <v>117.0991927745461</v>
      </c>
      <c r="AO120" s="32">
        <f t="shared" si="71"/>
        <v>1022.2164578322138</v>
      </c>
    </row>
    <row r="121" spans="1:41">
      <c r="A121" s="10">
        <f t="shared" si="72"/>
        <v>120</v>
      </c>
      <c r="B121" s="15" t="s">
        <v>687</v>
      </c>
      <c r="C121" s="15">
        <v>385</v>
      </c>
      <c r="D121" s="15" t="s">
        <v>337</v>
      </c>
      <c r="E121" s="15" t="s">
        <v>336</v>
      </c>
      <c r="F121" s="21">
        <v>7749</v>
      </c>
      <c r="G121" s="25" t="s">
        <v>55</v>
      </c>
      <c r="H121" s="22">
        <v>6.0102087138508304</v>
      </c>
      <c r="I121" s="78" t="s">
        <v>249</v>
      </c>
      <c r="J121" s="21">
        <v>24</v>
      </c>
      <c r="K121" s="24">
        <v>12.525342999999999</v>
      </c>
      <c r="L121" s="34" t="s">
        <v>189</v>
      </c>
      <c r="M121" s="34">
        <f t="shared" ref="M121:M128" si="153">K121/8.42*100</f>
        <v>148.7570427553444</v>
      </c>
      <c r="N121" s="38">
        <v>3.29573012</v>
      </c>
      <c r="O121" s="34" t="s">
        <v>189</v>
      </c>
      <c r="P121" s="34">
        <f t="shared" ref="P121:P128" si="154">N121/2.37*100</f>
        <v>139.06034261603375</v>
      </c>
      <c r="Q121" s="39">
        <v>26.312493957299999</v>
      </c>
      <c r="R121" s="33" t="s">
        <v>188</v>
      </c>
      <c r="S121" s="34">
        <f t="shared" ref="S121:S128" si="155">Q121/28.78*100</f>
        <v>91.426316738359972</v>
      </c>
      <c r="T121" s="40">
        <v>821</v>
      </c>
      <c r="U121" s="33" t="s">
        <v>188</v>
      </c>
      <c r="V121" s="34">
        <f t="shared" ref="V121:V128" si="156">T121/926*100</f>
        <v>88.660907127429809</v>
      </c>
      <c r="W121" s="39">
        <v>152.56203410500001</v>
      </c>
      <c r="X121" s="34" t="s">
        <v>189</v>
      </c>
      <c r="Y121" s="34">
        <f t="shared" ref="Y121:Y128" si="157">W121/91*100</f>
        <v>167.65058692857144</v>
      </c>
      <c r="Z121" s="41">
        <v>805</v>
      </c>
      <c r="AA121" s="33" t="s">
        <v>188</v>
      </c>
      <c r="AB121" s="34">
        <f t="shared" ref="AB121:AB128" si="158">Z121/856*100</f>
        <v>94.04205607476635</v>
      </c>
      <c r="AC121" s="38">
        <v>4.43098428571429</v>
      </c>
      <c r="AD121" s="34" t="s">
        <v>189</v>
      </c>
      <c r="AE121" s="34">
        <f t="shared" ref="AE121:AE128" si="159">AC121/2.34*100</f>
        <v>189.35830280830302</v>
      </c>
      <c r="AF121" s="38">
        <v>1.5985714285714301</v>
      </c>
      <c r="AG121" s="33" t="s">
        <v>188</v>
      </c>
      <c r="AH121" s="34">
        <f t="shared" ref="AH121:AH128" si="160">AF121/1.6*100</f>
        <v>99.910714285714377</v>
      </c>
      <c r="AI121" s="38">
        <v>2.7718400357461999</v>
      </c>
      <c r="AJ121" s="34" t="s">
        <v>189</v>
      </c>
      <c r="AK121" s="34">
        <f t="shared" ref="AK121:AK128" si="161">AI121/1.45*100</f>
        <v>191.16138177560001</v>
      </c>
      <c r="AL121" s="38">
        <v>49.230769230769198</v>
      </c>
      <c r="AM121" s="34" t="s">
        <v>189</v>
      </c>
      <c r="AN121" s="50">
        <f t="shared" ref="AN121:AN128" si="162">(100-AL121)/50.98*100</f>
        <v>99.586564867067096</v>
      </c>
      <c r="AO121" s="32">
        <f t="shared" si="71"/>
        <v>1309.6142159771903</v>
      </c>
    </row>
    <row r="122" spans="1:41">
      <c r="A122" s="10">
        <f t="shared" si="72"/>
        <v>121</v>
      </c>
      <c r="B122" s="15" t="s">
        <v>687</v>
      </c>
      <c r="C122" s="15">
        <v>385</v>
      </c>
      <c r="D122" s="15" t="s">
        <v>337</v>
      </c>
      <c r="E122" s="15" t="s">
        <v>338</v>
      </c>
      <c r="F122" s="21">
        <v>7317</v>
      </c>
      <c r="G122" s="25" t="s">
        <v>53</v>
      </c>
      <c r="H122" s="22">
        <v>6.3417155631659003</v>
      </c>
      <c r="I122" s="78" t="s">
        <v>249</v>
      </c>
      <c r="J122" s="21">
        <v>24</v>
      </c>
      <c r="K122" s="24">
        <v>10.966764</v>
      </c>
      <c r="L122" s="34" t="s">
        <v>189</v>
      </c>
      <c r="M122" s="34">
        <f t="shared" si="153"/>
        <v>130.24660332541566</v>
      </c>
      <c r="N122" s="38">
        <v>2.3989340299999999</v>
      </c>
      <c r="O122" s="34" t="s">
        <v>189</v>
      </c>
      <c r="P122" s="34">
        <f t="shared" si="154"/>
        <v>101.22084514767933</v>
      </c>
      <c r="Q122" s="39">
        <v>21.874584243800001</v>
      </c>
      <c r="R122" s="33" t="s">
        <v>188</v>
      </c>
      <c r="S122" s="34">
        <f t="shared" si="155"/>
        <v>76.006199596247399</v>
      </c>
      <c r="T122" s="40">
        <v>832</v>
      </c>
      <c r="U122" s="33" t="s">
        <v>188</v>
      </c>
      <c r="V122" s="34">
        <f t="shared" si="156"/>
        <v>89.8488120950324</v>
      </c>
      <c r="W122" s="39">
        <v>131.812067308</v>
      </c>
      <c r="X122" s="34" t="s">
        <v>189</v>
      </c>
      <c r="Y122" s="34">
        <f t="shared" si="157"/>
        <v>144.84842561318681</v>
      </c>
      <c r="Z122" s="41">
        <v>796</v>
      </c>
      <c r="AA122" s="33" t="s">
        <v>188</v>
      </c>
      <c r="AB122" s="34">
        <f t="shared" si="158"/>
        <v>92.990654205607484</v>
      </c>
      <c r="AC122" s="38">
        <v>5.4734097046413499</v>
      </c>
      <c r="AD122" s="34" t="s">
        <v>189</v>
      </c>
      <c r="AE122" s="34">
        <f t="shared" si="159"/>
        <v>233.90639763424574</v>
      </c>
      <c r="AF122" s="38">
        <v>1.5513361462728601</v>
      </c>
      <c r="AG122" s="33" t="s">
        <v>188</v>
      </c>
      <c r="AH122" s="34">
        <f t="shared" si="160"/>
        <v>96.958509142053757</v>
      </c>
      <c r="AI122" s="38">
        <v>3.5281906618313701</v>
      </c>
      <c r="AJ122" s="34" t="s">
        <v>189</v>
      </c>
      <c r="AK122" s="34">
        <f t="shared" si="161"/>
        <v>243.32349391940485</v>
      </c>
      <c r="AL122" s="38">
        <v>43.127962085308098</v>
      </c>
      <c r="AM122" s="34" t="s">
        <v>189</v>
      </c>
      <c r="AN122" s="50">
        <f t="shared" si="162"/>
        <v>111.55754789072559</v>
      </c>
      <c r="AO122" s="32">
        <f t="shared" si="71"/>
        <v>1320.9074885695991</v>
      </c>
    </row>
    <row r="123" spans="1:41">
      <c r="A123" s="10">
        <f t="shared" si="72"/>
        <v>122</v>
      </c>
      <c r="B123" s="15" t="s">
        <v>687</v>
      </c>
      <c r="C123" s="15">
        <v>385</v>
      </c>
      <c r="D123" s="15" t="s">
        <v>337</v>
      </c>
      <c r="E123" s="15" t="s">
        <v>339</v>
      </c>
      <c r="F123" s="21">
        <v>5954</v>
      </c>
      <c r="G123" s="25" t="s">
        <v>54</v>
      </c>
      <c r="H123" s="22">
        <v>7.3691128234398704</v>
      </c>
      <c r="I123" s="78" t="s">
        <v>249</v>
      </c>
      <c r="J123" s="21">
        <v>28</v>
      </c>
      <c r="K123" s="24">
        <v>7.9752419999999997</v>
      </c>
      <c r="L123" s="33" t="s">
        <v>188</v>
      </c>
      <c r="M123" s="34">
        <f t="shared" si="153"/>
        <v>94.71783847980997</v>
      </c>
      <c r="N123" s="38">
        <v>2.2317434399999998</v>
      </c>
      <c r="O123" s="33" t="s">
        <v>188</v>
      </c>
      <c r="P123" s="34">
        <f t="shared" si="154"/>
        <v>94.166389873417714</v>
      </c>
      <c r="Q123" s="39">
        <v>27.9833946105</v>
      </c>
      <c r="R123" s="33" t="s">
        <v>188</v>
      </c>
      <c r="S123" s="34">
        <f t="shared" si="155"/>
        <v>97.232086902362752</v>
      </c>
      <c r="T123" s="40">
        <v>892</v>
      </c>
      <c r="U123" s="33" t="s">
        <v>188</v>
      </c>
      <c r="V123" s="34">
        <f t="shared" si="156"/>
        <v>96.328293736501081</v>
      </c>
      <c r="W123" s="39">
        <v>89.408542600900006</v>
      </c>
      <c r="X123" s="33" t="s">
        <v>188</v>
      </c>
      <c r="Y123" s="34">
        <f t="shared" si="157"/>
        <v>98.251145715274731</v>
      </c>
      <c r="Z123" s="41">
        <v>831</v>
      </c>
      <c r="AA123" s="33" t="s">
        <v>188</v>
      </c>
      <c r="AB123" s="34">
        <f t="shared" si="158"/>
        <v>97.079439252336456</v>
      </c>
      <c r="AC123" s="38">
        <v>2.3392480211081801</v>
      </c>
      <c r="AD123" s="33" t="s">
        <v>188</v>
      </c>
      <c r="AE123" s="34">
        <f t="shared" si="159"/>
        <v>99.967864149922235</v>
      </c>
      <c r="AF123" s="38">
        <v>1.5197889182058</v>
      </c>
      <c r="AG123" s="33" t="s">
        <v>188</v>
      </c>
      <c r="AH123" s="34">
        <f t="shared" si="160"/>
        <v>94.986807387862498</v>
      </c>
      <c r="AI123" s="38">
        <v>1.5391927083333301</v>
      </c>
      <c r="AJ123" s="34" t="s">
        <v>189</v>
      </c>
      <c r="AK123" s="34">
        <f t="shared" si="161"/>
        <v>106.15122126436761</v>
      </c>
      <c r="AL123" s="38">
        <v>42.857142857142897</v>
      </c>
      <c r="AM123" s="34" t="s">
        <v>189</v>
      </c>
      <c r="AN123" s="50">
        <f t="shared" si="162"/>
        <v>112.08877430925286</v>
      </c>
      <c r="AO123" s="32">
        <f t="shared" si="71"/>
        <v>990.96986107110786</v>
      </c>
    </row>
    <row r="124" spans="1:41">
      <c r="A124" s="10">
        <f t="shared" si="72"/>
        <v>123</v>
      </c>
      <c r="B124" s="15" t="s">
        <v>687</v>
      </c>
      <c r="C124" s="15">
        <v>385</v>
      </c>
      <c r="D124" s="15" t="s">
        <v>337</v>
      </c>
      <c r="E124" s="15" t="s">
        <v>340</v>
      </c>
      <c r="F124" s="21">
        <v>11458</v>
      </c>
      <c r="G124" s="25" t="s">
        <v>56</v>
      </c>
      <c r="H124" s="22">
        <v>0.43212652207001001</v>
      </c>
      <c r="I124" s="78" t="s">
        <v>249</v>
      </c>
      <c r="J124" s="21">
        <v>29</v>
      </c>
      <c r="K124" s="24">
        <v>4.2634819999999998</v>
      </c>
      <c r="L124" s="33" t="s">
        <v>188</v>
      </c>
      <c r="M124" s="34">
        <f t="shared" si="153"/>
        <v>50.635178147268412</v>
      </c>
      <c r="N124" s="38">
        <v>1.10667358</v>
      </c>
      <c r="O124" s="33" t="s">
        <v>188</v>
      </c>
      <c r="P124" s="34">
        <f t="shared" si="154"/>
        <v>46.695087763713076</v>
      </c>
      <c r="Q124" s="39">
        <v>25.957036525500001</v>
      </c>
      <c r="R124" s="33" t="s">
        <v>188</v>
      </c>
      <c r="S124" s="34">
        <f t="shared" si="155"/>
        <v>90.191231846768588</v>
      </c>
      <c r="T124" s="40">
        <v>748</v>
      </c>
      <c r="U124" s="33" t="s">
        <v>188</v>
      </c>
      <c r="V124" s="34">
        <f t="shared" si="156"/>
        <v>80.777537796976233</v>
      </c>
      <c r="W124" s="39">
        <v>56.998422459899999</v>
      </c>
      <c r="X124" s="33" t="s">
        <v>188</v>
      </c>
      <c r="Y124" s="34">
        <f t="shared" si="157"/>
        <v>62.635629076813181</v>
      </c>
      <c r="Z124" s="41">
        <v>681</v>
      </c>
      <c r="AA124" s="33" t="s">
        <v>188</v>
      </c>
      <c r="AB124" s="34">
        <f t="shared" si="158"/>
        <v>79.556074766355138</v>
      </c>
      <c r="AC124" s="38">
        <v>1.9647417047184199</v>
      </c>
      <c r="AD124" s="33" t="s">
        <v>188</v>
      </c>
      <c r="AE124" s="34">
        <f t="shared" si="159"/>
        <v>83.963320714462398</v>
      </c>
      <c r="AF124" s="38">
        <v>1.5190258751902601</v>
      </c>
      <c r="AG124" s="33" t="s">
        <v>188</v>
      </c>
      <c r="AH124" s="34">
        <f t="shared" si="160"/>
        <v>94.939117199391248</v>
      </c>
      <c r="AI124" s="38">
        <v>1.29342214428858</v>
      </c>
      <c r="AJ124" s="33" t="s">
        <v>188</v>
      </c>
      <c r="AK124" s="34">
        <f t="shared" si="161"/>
        <v>89.201527192315865</v>
      </c>
      <c r="AL124" s="38">
        <v>62.135922330097102</v>
      </c>
      <c r="AM124" s="33" t="s">
        <v>188</v>
      </c>
      <c r="AN124" s="50">
        <f t="shared" si="162"/>
        <v>74.272415986470975</v>
      </c>
      <c r="AO124" s="32">
        <f t="shared" si="71"/>
        <v>752.86712049053506</v>
      </c>
    </row>
    <row r="125" spans="1:41">
      <c r="A125" s="10">
        <f t="shared" si="72"/>
        <v>124</v>
      </c>
      <c r="B125" s="15" t="s">
        <v>688</v>
      </c>
      <c r="C125" s="15">
        <v>387</v>
      </c>
      <c r="D125" s="15" t="s">
        <v>342</v>
      </c>
      <c r="E125" s="15" t="s">
        <v>341</v>
      </c>
      <c r="F125" s="21">
        <v>5701</v>
      </c>
      <c r="G125" s="25" t="s">
        <v>57</v>
      </c>
      <c r="H125" s="22">
        <v>7.5389758371384996</v>
      </c>
      <c r="I125" s="78" t="s">
        <v>249</v>
      </c>
      <c r="J125" s="21">
        <v>28</v>
      </c>
      <c r="K125" s="24">
        <v>10.244274000000001</v>
      </c>
      <c r="L125" s="34" t="s">
        <v>189</v>
      </c>
      <c r="M125" s="34">
        <f t="shared" si="153"/>
        <v>121.66596199524942</v>
      </c>
      <c r="N125" s="38">
        <v>2.8985086799999999</v>
      </c>
      <c r="O125" s="34" t="s">
        <v>189</v>
      </c>
      <c r="P125" s="34">
        <f t="shared" si="154"/>
        <v>122.29994430379747</v>
      </c>
      <c r="Q125" s="39">
        <v>28.2939394241</v>
      </c>
      <c r="R125" s="33" t="s">
        <v>188</v>
      </c>
      <c r="S125" s="34">
        <f t="shared" si="155"/>
        <v>98.311116831480192</v>
      </c>
      <c r="T125" s="40">
        <v>1328</v>
      </c>
      <c r="U125" s="34" t="s">
        <v>189</v>
      </c>
      <c r="V125" s="34">
        <f t="shared" si="156"/>
        <v>143.41252699784016</v>
      </c>
      <c r="W125" s="39">
        <v>77.140617469899993</v>
      </c>
      <c r="X125" s="33" t="s">
        <v>188</v>
      </c>
      <c r="Y125" s="34">
        <f t="shared" si="157"/>
        <v>84.769909307582409</v>
      </c>
      <c r="Z125" s="41">
        <v>1000</v>
      </c>
      <c r="AA125" s="34" t="s">
        <v>189</v>
      </c>
      <c r="AB125" s="34">
        <f t="shared" si="158"/>
        <v>116.82242990654206</v>
      </c>
      <c r="AC125" s="38">
        <v>2.2650129317980499</v>
      </c>
      <c r="AD125" s="33" t="s">
        <v>188</v>
      </c>
      <c r="AE125" s="34">
        <f t="shared" si="159"/>
        <v>96.795424435814098</v>
      </c>
      <c r="AF125" s="38">
        <v>1.64393268379097</v>
      </c>
      <c r="AG125" s="34" t="s">
        <v>189</v>
      </c>
      <c r="AH125" s="34">
        <f t="shared" si="160"/>
        <v>102.74579273693563</v>
      </c>
      <c r="AI125" s="38">
        <v>1.3778015086206901</v>
      </c>
      <c r="AJ125" s="33" t="s">
        <v>188</v>
      </c>
      <c r="AK125" s="34">
        <f t="shared" si="161"/>
        <v>95.020793697978618</v>
      </c>
      <c r="AL125" s="38">
        <v>56.521739130434803</v>
      </c>
      <c r="AM125" s="33" t="s">
        <v>188</v>
      </c>
      <c r="AN125" s="50">
        <f t="shared" si="162"/>
        <v>85.284936974431545</v>
      </c>
      <c r="AO125" s="32">
        <f t="shared" si="71"/>
        <v>1067.1288371876517</v>
      </c>
    </row>
    <row r="126" spans="1:41">
      <c r="A126" s="10">
        <f t="shared" si="72"/>
        <v>125</v>
      </c>
      <c r="B126" s="15" t="s">
        <v>688</v>
      </c>
      <c r="C126" s="15">
        <v>387</v>
      </c>
      <c r="D126" s="15" t="s">
        <v>342</v>
      </c>
      <c r="E126" s="15" t="s">
        <v>343</v>
      </c>
      <c r="F126" s="21">
        <v>5408</v>
      </c>
      <c r="G126" s="25">
        <v>40494</v>
      </c>
      <c r="H126" s="22">
        <v>7.8458251522070004</v>
      </c>
      <c r="I126" s="78" t="s">
        <v>249</v>
      </c>
      <c r="J126" s="21">
        <v>25</v>
      </c>
      <c r="K126" s="24">
        <v>8.5211760000000005</v>
      </c>
      <c r="L126" s="34" t="s">
        <v>189</v>
      </c>
      <c r="M126" s="34">
        <f t="shared" si="153"/>
        <v>101.20161520190025</v>
      </c>
      <c r="N126" s="38">
        <v>2.3542620200000002</v>
      </c>
      <c r="O126" s="33" t="s">
        <v>188</v>
      </c>
      <c r="P126" s="34">
        <f t="shared" si="154"/>
        <v>99.335950210970466</v>
      </c>
      <c r="Q126" s="39">
        <v>27.628369840000001</v>
      </c>
      <c r="R126" s="33" t="s">
        <v>188</v>
      </c>
      <c r="S126" s="34">
        <f t="shared" si="155"/>
        <v>95.99850535093816</v>
      </c>
      <c r="T126" s="40">
        <v>1120</v>
      </c>
      <c r="U126" s="34" t="s">
        <v>189</v>
      </c>
      <c r="V126" s="34">
        <f t="shared" si="156"/>
        <v>120.95032397408207</v>
      </c>
      <c r="W126" s="39">
        <v>76.081928571399999</v>
      </c>
      <c r="X126" s="33" t="s">
        <v>188</v>
      </c>
      <c r="Y126" s="34">
        <f t="shared" si="157"/>
        <v>83.60651491362637</v>
      </c>
      <c r="Z126" s="41">
        <v>1005</v>
      </c>
      <c r="AA126" s="34" t="s">
        <v>189</v>
      </c>
      <c r="AB126" s="34">
        <f t="shared" si="158"/>
        <v>117.40654205607477</v>
      </c>
      <c r="AC126" s="38">
        <v>2.3736229800629598</v>
      </c>
      <c r="AD126" s="34" t="s">
        <v>189</v>
      </c>
      <c r="AE126" s="34">
        <f t="shared" si="159"/>
        <v>101.43687948987008</v>
      </c>
      <c r="AF126" s="38">
        <v>1.8079748163693601</v>
      </c>
      <c r="AG126" s="34" t="s">
        <v>189</v>
      </c>
      <c r="AH126" s="34">
        <f t="shared" si="160"/>
        <v>112.998426023085</v>
      </c>
      <c r="AI126" s="38">
        <v>1.31286285548462</v>
      </c>
      <c r="AJ126" s="33" t="s">
        <v>188</v>
      </c>
      <c r="AK126" s="34">
        <f t="shared" si="161"/>
        <v>90.542265895491042</v>
      </c>
      <c r="AL126" s="38">
        <v>44.380403458213301</v>
      </c>
      <c r="AM126" s="34" t="s">
        <v>189</v>
      </c>
      <c r="AN126" s="50">
        <f t="shared" si="162"/>
        <v>109.10081706902059</v>
      </c>
      <c r="AO126" s="32">
        <f t="shared" si="71"/>
        <v>1032.5778401850587</v>
      </c>
    </row>
    <row r="127" spans="1:41">
      <c r="A127" s="10">
        <f t="shared" si="72"/>
        <v>126</v>
      </c>
      <c r="B127" s="15" t="s">
        <v>688</v>
      </c>
      <c r="C127" s="15">
        <v>387</v>
      </c>
      <c r="D127" s="15" t="s">
        <v>342</v>
      </c>
      <c r="E127" s="15" t="s">
        <v>344</v>
      </c>
      <c r="F127" s="21">
        <v>10856</v>
      </c>
      <c r="G127" s="25">
        <v>42682</v>
      </c>
      <c r="H127" s="22">
        <v>1.85130460426179</v>
      </c>
      <c r="I127" s="78" t="s">
        <v>249</v>
      </c>
      <c r="J127" s="21">
        <v>27</v>
      </c>
      <c r="K127" s="24">
        <v>7.4576310000000001</v>
      </c>
      <c r="L127" s="33" t="s">
        <v>188</v>
      </c>
      <c r="M127" s="34">
        <f t="shared" si="153"/>
        <v>88.57043942992874</v>
      </c>
      <c r="N127" s="38">
        <v>2.3214550300000001</v>
      </c>
      <c r="O127" s="33" t="s">
        <v>188</v>
      </c>
      <c r="P127" s="34">
        <f t="shared" si="154"/>
        <v>97.951689029535856</v>
      </c>
      <c r="Q127" s="39">
        <v>31.128585337600001</v>
      </c>
      <c r="R127" s="34" t="s">
        <v>189</v>
      </c>
      <c r="S127" s="34">
        <f t="shared" si="155"/>
        <v>108.1604771980542</v>
      </c>
      <c r="T127" s="40">
        <v>1133</v>
      </c>
      <c r="U127" s="34" t="s">
        <v>189</v>
      </c>
      <c r="V127" s="34">
        <f t="shared" si="156"/>
        <v>122.35421166306695</v>
      </c>
      <c r="W127" s="39">
        <v>65.821985878199996</v>
      </c>
      <c r="X127" s="33" t="s">
        <v>188</v>
      </c>
      <c r="Y127" s="34">
        <f t="shared" si="157"/>
        <v>72.331852613406582</v>
      </c>
      <c r="Z127" s="41">
        <v>866</v>
      </c>
      <c r="AA127" s="34" t="s">
        <v>189</v>
      </c>
      <c r="AB127" s="34">
        <f t="shared" si="158"/>
        <v>101.16822429906543</v>
      </c>
      <c r="AC127" s="38">
        <v>2.0021840909090902</v>
      </c>
      <c r="AD127" s="33" t="s">
        <v>188</v>
      </c>
      <c r="AE127" s="34">
        <f t="shared" si="159"/>
        <v>85.563422688422662</v>
      </c>
      <c r="AF127" s="38">
        <v>1.52479338842975</v>
      </c>
      <c r="AG127" s="33" t="s">
        <v>188</v>
      </c>
      <c r="AH127" s="34">
        <f t="shared" si="160"/>
        <v>95.299586776859371</v>
      </c>
      <c r="AI127" s="38">
        <v>1.31308550135501</v>
      </c>
      <c r="AJ127" s="33" t="s">
        <v>188</v>
      </c>
      <c r="AK127" s="34">
        <f t="shared" si="161"/>
        <v>90.557620783104142</v>
      </c>
      <c r="AL127" s="38">
        <v>56.733524355300901</v>
      </c>
      <c r="AM127" s="33" t="s">
        <v>188</v>
      </c>
      <c r="AN127" s="50">
        <f t="shared" si="162"/>
        <v>84.869508914670661</v>
      </c>
      <c r="AO127" s="32">
        <f t="shared" si="71"/>
        <v>946.82703339611453</v>
      </c>
    </row>
    <row r="128" spans="1:41">
      <c r="A128" s="10">
        <f t="shared" si="72"/>
        <v>127</v>
      </c>
      <c r="B128" s="15" t="s">
        <v>688</v>
      </c>
      <c r="C128" s="15">
        <v>387</v>
      </c>
      <c r="D128" s="15" t="s">
        <v>342</v>
      </c>
      <c r="E128" s="15" t="s">
        <v>345</v>
      </c>
      <c r="F128" s="21">
        <v>11754</v>
      </c>
      <c r="G128" s="25" t="s">
        <v>21</v>
      </c>
      <c r="H128" s="22">
        <v>0.19924980974124301</v>
      </c>
      <c r="I128" s="78" t="s">
        <v>249</v>
      </c>
      <c r="J128" s="21">
        <v>29</v>
      </c>
      <c r="K128" s="24">
        <v>2.9202979999999998</v>
      </c>
      <c r="L128" s="33" t="s">
        <v>188</v>
      </c>
      <c r="M128" s="34">
        <f t="shared" si="153"/>
        <v>34.682874109263658</v>
      </c>
      <c r="N128" s="38">
        <v>0.86919628000000004</v>
      </c>
      <c r="O128" s="33" t="s">
        <v>188</v>
      </c>
      <c r="P128" s="34">
        <f t="shared" si="154"/>
        <v>36.674948523206751</v>
      </c>
      <c r="Q128" s="39">
        <v>29.763958335800002</v>
      </c>
      <c r="R128" s="34" t="s">
        <v>189</v>
      </c>
      <c r="S128" s="34">
        <f t="shared" si="155"/>
        <v>103.41889623280056</v>
      </c>
      <c r="T128" s="40">
        <v>834</v>
      </c>
      <c r="U128" s="33" t="s">
        <v>188</v>
      </c>
      <c r="V128" s="34">
        <f t="shared" si="156"/>
        <v>90.06479481641469</v>
      </c>
      <c r="W128" s="39">
        <v>35.015563549200003</v>
      </c>
      <c r="X128" s="33" t="s">
        <v>188</v>
      </c>
      <c r="Y128" s="34">
        <f t="shared" si="157"/>
        <v>38.478641262857145</v>
      </c>
      <c r="Z128" s="41">
        <v>654</v>
      </c>
      <c r="AA128" s="33" t="s">
        <v>188</v>
      </c>
      <c r="AB128" s="34">
        <f t="shared" si="158"/>
        <v>76.401869158878498</v>
      </c>
      <c r="AC128" s="38">
        <v>1.64086242774566</v>
      </c>
      <c r="AD128" s="33" t="s">
        <v>188</v>
      </c>
      <c r="AE128" s="34">
        <f t="shared" si="159"/>
        <v>70.122325972036762</v>
      </c>
      <c r="AF128" s="38">
        <v>1.4393063583815</v>
      </c>
      <c r="AG128" s="33" t="s">
        <v>188</v>
      </c>
      <c r="AH128" s="34">
        <f t="shared" si="160"/>
        <v>89.956647398843742</v>
      </c>
      <c r="AI128" s="38">
        <v>1.14003694779116</v>
      </c>
      <c r="AJ128" s="33" t="s">
        <v>188</v>
      </c>
      <c r="AK128" s="34">
        <f t="shared" si="161"/>
        <v>78.623237778700698</v>
      </c>
      <c r="AL128" s="38">
        <v>61.1111111111111</v>
      </c>
      <c r="AM128" s="33" t="s">
        <v>188</v>
      </c>
      <c r="AN128" s="50">
        <f t="shared" si="162"/>
        <v>76.282638071574937</v>
      </c>
      <c r="AO128" s="32">
        <f t="shared" si="71"/>
        <v>694.70687332457749</v>
      </c>
    </row>
    <row r="129" spans="1:41">
      <c r="A129" s="10">
        <f t="shared" si="72"/>
        <v>128</v>
      </c>
      <c r="B129" s="15" t="s">
        <v>685</v>
      </c>
      <c r="C129" s="15">
        <v>391</v>
      </c>
      <c r="D129" s="15" t="s">
        <v>347</v>
      </c>
      <c r="E129" s="15" t="s">
        <v>346</v>
      </c>
      <c r="F129" s="21">
        <v>4246</v>
      </c>
      <c r="G129" s="25">
        <v>38353</v>
      </c>
      <c r="H129" s="22">
        <v>13.7115785768645</v>
      </c>
      <c r="I129" s="78" t="s">
        <v>187</v>
      </c>
      <c r="J129" s="21">
        <v>28</v>
      </c>
      <c r="K129" s="24">
        <v>8.9797829999999994</v>
      </c>
      <c r="L129" s="34" t="s">
        <v>189</v>
      </c>
      <c r="M129" s="34">
        <f t="shared" ref="M129:M135" si="163">K129/5.05*100</f>
        <v>177.81748514851486</v>
      </c>
      <c r="N129" s="38">
        <v>3.2781469799999998</v>
      </c>
      <c r="O129" s="34" t="s">
        <v>189</v>
      </c>
      <c r="P129" s="34">
        <f t="shared" ref="P129:P135" si="164">N129/1.61*100</f>
        <v>203.61161366459623</v>
      </c>
      <c r="Q129" s="39">
        <v>36.505859662799999</v>
      </c>
      <c r="R129" s="34" t="s">
        <v>189</v>
      </c>
      <c r="S129" s="34">
        <f t="shared" ref="S129:S135" si="165">Q129/32.1*100</f>
        <v>113.72541951028037</v>
      </c>
      <c r="T129" s="40">
        <v>950</v>
      </c>
      <c r="U129" s="34" t="s">
        <v>189</v>
      </c>
      <c r="V129" s="34">
        <f t="shared" ref="V129:V135" si="166">T129/759*100</f>
        <v>125.16469038208169</v>
      </c>
      <c r="W129" s="39">
        <v>94.524031578899994</v>
      </c>
      <c r="X129" s="34" t="s">
        <v>189</v>
      </c>
      <c r="Y129" s="34">
        <f t="shared" ref="Y129:Y135" si="167">W129/65.85*100</f>
        <v>143.54446709020502</v>
      </c>
      <c r="Z129" s="41">
        <v>906</v>
      </c>
      <c r="AA129" s="34" t="s">
        <v>189</v>
      </c>
      <c r="AB129" s="34">
        <f t="shared" ref="AB129:AB135" si="168">Z129/727*100</f>
        <v>124.62173314993123</v>
      </c>
      <c r="AC129" s="38">
        <v>3.0986830864197499</v>
      </c>
      <c r="AD129" s="34" t="s">
        <v>189</v>
      </c>
      <c r="AE129" s="34">
        <f t="shared" ref="AE129:AE135" si="169">AC129/2.27*100</f>
        <v>136.50586283787445</v>
      </c>
      <c r="AF129" s="38">
        <v>1.80617283950617</v>
      </c>
      <c r="AG129" s="34" t="s">
        <v>189</v>
      </c>
      <c r="AH129" s="34">
        <f t="shared" ref="AH129:AH138" si="170">AF129/1.61*100</f>
        <v>112.18464841653228</v>
      </c>
      <c r="AI129" s="38">
        <v>1.71560717703349</v>
      </c>
      <c r="AJ129" s="34" t="s">
        <v>189</v>
      </c>
      <c r="AK129" s="34">
        <f t="shared" ref="AK129:AK135" si="171">AI129/1.39*100</f>
        <v>123.42497676499929</v>
      </c>
      <c r="AL129" s="38">
        <v>35.242290748898697</v>
      </c>
      <c r="AM129" s="34" t="s">
        <v>189</v>
      </c>
      <c r="AN129" s="48">
        <f t="shared" ref="AN129:AN135" si="172">(100-AL129)/44.99*100</f>
        <v>143.93800678173216</v>
      </c>
      <c r="AO129" s="32">
        <f t="shared" si="71"/>
        <v>1404.5389037467476</v>
      </c>
    </row>
    <row r="130" spans="1:41">
      <c r="A130" s="10">
        <f t="shared" si="72"/>
        <v>129</v>
      </c>
      <c r="B130" s="15" t="s">
        <v>685</v>
      </c>
      <c r="C130" s="15">
        <v>391</v>
      </c>
      <c r="D130" s="15" t="s">
        <v>347</v>
      </c>
      <c r="E130" s="15" t="s">
        <v>348</v>
      </c>
      <c r="F130" s="21">
        <v>4188</v>
      </c>
      <c r="G130" s="25">
        <v>40360</v>
      </c>
      <c r="H130" s="22">
        <v>8.2129484398782306</v>
      </c>
      <c r="I130" s="78" t="s">
        <v>187</v>
      </c>
      <c r="J130" s="21">
        <v>27</v>
      </c>
      <c r="K130" s="24">
        <v>8.3992520000000006</v>
      </c>
      <c r="L130" s="34" t="s">
        <v>189</v>
      </c>
      <c r="M130" s="34">
        <f t="shared" si="163"/>
        <v>166.32182178217823</v>
      </c>
      <c r="N130" s="38">
        <v>3.08194385</v>
      </c>
      <c r="O130" s="34" t="s">
        <v>189</v>
      </c>
      <c r="P130" s="34">
        <f t="shared" si="164"/>
        <v>191.42508385093166</v>
      </c>
      <c r="Q130" s="39">
        <v>36.693075169099998</v>
      </c>
      <c r="R130" s="34" t="s">
        <v>189</v>
      </c>
      <c r="S130" s="34">
        <f t="shared" si="165"/>
        <v>114.30864538660434</v>
      </c>
      <c r="T130" s="40">
        <v>966</v>
      </c>
      <c r="U130" s="34" t="s">
        <v>189</v>
      </c>
      <c r="V130" s="34">
        <f t="shared" si="166"/>
        <v>127.27272727272727</v>
      </c>
      <c r="W130" s="39">
        <v>86.948778467899999</v>
      </c>
      <c r="X130" s="34" t="s">
        <v>189</v>
      </c>
      <c r="Y130" s="34">
        <f t="shared" si="167"/>
        <v>132.0406658586181</v>
      </c>
      <c r="Z130" s="41">
        <v>885</v>
      </c>
      <c r="AA130" s="34" t="s">
        <v>189</v>
      </c>
      <c r="AB130" s="34">
        <f t="shared" si="168"/>
        <v>121.73314993122422</v>
      </c>
      <c r="AC130" s="38">
        <v>2.8880057644110302</v>
      </c>
      <c r="AD130" s="34" t="s">
        <v>189</v>
      </c>
      <c r="AE130" s="34">
        <f t="shared" si="169"/>
        <v>127.22492354233611</v>
      </c>
      <c r="AF130" s="38">
        <v>1.7406015037594</v>
      </c>
      <c r="AG130" s="34" t="s">
        <v>189</v>
      </c>
      <c r="AH130" s="34">
        <f t="shared" si="170"/>
        <v>108.11189464344099</v>
      </c>
      <c r="AI130" s="38">
        <v>1.65919985601152</v>
      </c>
      <c r="AJ130" s="34" t="s">
        <v>189</v>
      </c>
      <c r="AK130" s="34">
        <f t="shared" si="171"/>
        <v>119.3668961159367</v>
      </c>
      <c r="AL130" s="38">
        <v>50.373134328358198</v>
      </c>
      <c r="AM130" s="33" t="s">
        <v>188</v>
      </c>
      <c r="AN130" s="48">
        <f t="shared" si="172"/>
        <v>110.30643625614982</v>
      </c>
      <c r="AO130" s="32">
        <f t="shared" ref="AO130:AO193" si="173">M130+P130+S130+V130+Y130+AB130+AE130+AH130+AK130+AN130</f>
        <v>1318.1122446401473</v>
      </c>
    </row>
    <row r="131" spans="1:41">
      <c r="A131" s="10">
        <f t="shared" si="72"/>
        <v>130</v>
      </c>
      <c r="B131" s="15" t="s">
        <v>685</v>
      </c>
      <c r="C131" s="15">
        <v>391</v>
      </c>
      <c r="D131" s="15" t="s">
        <v>347</v>
      </c>
      <c r="E131" s="15" t="s">
        <v>349</v>
      </c>
      <c r="F131" s="21">
        <v>11330</v>
      </c>
      <c r="G131" s="25" t="s">
        <v>25</v>
      </c>
      <c r="H131" s="22">
        <v>0.20746898782343401</v>
      </c>
      <c r="I131" s="78" t="s">
        <v>187</v>
      </c>
      <c r="J131" s="21">
        <v>28</v>
      </c>
      <c r="K131" s="24">
        <v>4.1713630000000004</v>
      </c>
      <c r="L131" s="33" t="s">
        <v>188</v>
      </c>
      <c r="M131" s="34">
        <f t="shared" si="163"/>
        <v>82.60124752475248</v>
      </c>
      <c r="N131" s="38">
        <v>1.3565919799999999</v>
      </c>
      <c r="O131" s="33" t="s">
        <v>188</v>
      </c>
      <c r="P131" s="34">
        <f t="shared" si="164"/>
        <v>84.260371428571418</v>
      </c>
      <c r="Q131" s="39">
        <v>32.521551828500002</v>
      </c>
      <c r="R131" s="34" t="s">
        <v>189</v>
      </c>
      <c r="S131" s="34">
        <f t="shared" si="165"/>
        <v>101.31324557165109</v>
      </c>
      <c r="T131" s="40">
        <v>825</v>
      </c>
      <c r="U131" s="34" t="s">
        <v>189</v>
      </c>
      <c r="V131" s="34">
        <f t="shared" si="166"/>
        <v>108.69565217391303</v>
      </c>
      <c r="W131" s="39">
        <v>50.561975757600003</v>
      </c>
      <c r="X131" s="33" t="s">
        <v>188</v>
      </c>
      <c r="Y131" s="34">
        <f t="shared" si="167"/>
        <v>76.78356227425968</v>
      </c>
      <c r="Z131" s="41">
        <v>716</v>
      </c>
      <c r="AA131" s="33" t="s">
        <v>188</v>
      </c>
      <c r="AB131" s="34">
        <f t="shared" si="168"/>
        <v>98.486932599724895</v>
      </c>
      <c r="AC131" s="38">
        <v>1.94248797101449</v>
      </c>
      <c r="AD131" s="33" t="s">
        <v>188</v>
      </c>
      <c r="AE131" s="34">
        <f t="shared" si="169"/>
        <v>85.572157313413655</v>
      </c>
      <c r="AF131" s="38">
        <v>1.5550724637681199</v>
      </c>
      <c r="AG131" s="33" t="s">
        <v>188</v>
      </c>
      <c r="AH131" s="34">
        <f t="shared" si="170"/>
        <v>96.588351786839738</v>
      </c>
      <c r="AI131" s="38">
        <v>1.2491301957129499</v>
      </c>
      <c r="AJ131" s="33" t="s">
        <v>188</v>
      </c>
      <c r="AK131" s="34">
        <f t="shared" si="171"/>
        <v>89.865481705967625</v>
      </c>
      <c r="AL131" s="38">
        <v>55.769230769230802</v>
      </c>
      <c r="AM131" s="33" t="s">
        <v>188</v>
      </c>
      <c r="AN131" s="48">
        <f t="shared" si="172"/>
        <v>98.312445500709472</v>
      </c>
      <c r="AO131" s="32">
        <f t="shared" si="173"/>
        <v>922.47944787980316</v>
      </c>
    </row>
    <row r="132" spans="1:41">
      <c r="A132" s="10">
        <f t="shared" ref="A132:A195" si="174">A131+1</f>
        <v>131</v>
      </c>
      <c r="B132" s="15" t="s">
        <v>685</v>
      </c>
      <c r="C132" s="15">
        <v>391</v>
      </c>
      <c r="D132" s="15" t="s">
        <v>347</v>
      </c>
      <c r="E132" s="15" t="s">
        <v>350</v>
      </c>
      <c r="F132" s="21">
        <v>11781</v>
      </c>
      <c r="G132" s="25" t="s">
        <v>22</v>
      </c>
      <c r="H132" s="22">
        <v>0.18555117960425599</v>
      </c>
      <c r="I132" s="78" t="s">
        <v>187</v>
      </c>
      <c r="J132" s="21">
        <v>27</v>
      </c>
      <c r="K132" s="24">
        <v>2.3660730000000001</v>
      </c>
      <c r="L132" s="33" t="s">
        <v>188</v>
      </c>
      <c r="M132" s="34">
        <f t="shared" si="163"/>
        <v>46.852930693069311</v>
      </c>
      <c r="N132" s="38">
        <v>0.66193363000000005</v>
      </c>
      <c r="O132" s="33" t="s">
        <v>188</v>
      </c>
      <c r="P132" s="34">
        <f t="shared" si="164"/>
        <v>41.1138900621118</v>
      </c>
      <c r="Q132" s="39">
        <v>27.976044272500001</v>
      </c>
      <c r="R132" s="33" t="s">
        <v>188</v>
      </c>
      <c r="S132" s="34">
        <f t="shared" si="165"/>
        <v>87.15278589563863</v>
      </c>
      <c r="T132" s="40">
        <v>589</v>
      </c>
      <c r="U132" s="33" t="s">
        <v>188</v>
      </c>
      <c r="V132" s="34">
        <f t="shared" si="166"/>
        <v>77.602108036890655</v>
      </c>
      <c r="W132" s="39">
        <v>40.171018675699997</v>
      </c>
      <c r="X132" s="33" t="s">
        <v>188</v>
      </c>
      <c r="Y132" s="34">
        <f t="shared" si="167"/>
        <v>61.003824868185276</v>
      </c>
      <c r="Z132" s="41">
        <v>524</v>
      </c>
      <c r="AA132" s="33" t="s">
        <v>188</v>
      </c>
      <c r="AB132" s="34">
        <f t="shared" si="168"/>
        <v>72.077028885832178</v>
      </c>
      <c r="AC132" s="38">
        <v>1.96806693069307</v>
      </c>
      <c r="AD132" s="33" t="s">
        <v>188</v>
      </c>
      <c r="AE132" s="34">
        <f t="shared" si="169"/>
        <v>86.698983730972245</v>
      </c>
      <c r="AF132" s="38">
        <v>1.3762376237623799</v>
      </c>
      <c r="AG132" s="33" t="s">
        <v>188</v>
      </c>
      <c r="AH132" s="34">
        <f t="shared" si="170"/>
        <v>85.48059774921613</v>
      </c>
      <c r="AI132" s="38">
        <v>1.4300342446043199</v>
      </c>
      <c r="AJ132" s="34" t="s">
        <v>189</v>
      </c>
      <c r="AK132" s="34">
        <f t="shared" si="171"/>
        <v>102.88016148232518</v>
      </c>
      <c r="AL132" s="38">
        <v>56</v>
      </c>
      <c r="AM132" s="33" t="s">
        <v>188</v>
      </c>
      <c r="AN132" s="48">
        <f t="shared" si="172"/>
        <v>97.799511002444987</v>
      </c>
      <c r="AO132" s="32">
        <f t="shared" si="173"/>
        <v>758.6618224066865</v>
      </c>
    </row>
    <row r="133" spans="1:41">
      <c r="A133" s="10">
        <f t="shared" si="174"/>
        <v>132</v>
      </c>
      <c r="B133" s="15" t="s">
        <v>688</v>
      </c>
      <c r="C133" s="15">
        <v>399</v>
      </c>
      <c r="D133" s="15" t="s">
        <v>352</v>
      </c>
      <c r="E133" s="15" t="s">
        <v>351</v>
      </c>
      <c r="F133" s="21">
        <v>11106</v>
      </c>
      <c r="G133" s="25">
        <v>43282</v>
      </c>
      <c r="H133" s="22">
        <v>0.20746898782343401</v>
      </c>
      <c r="I133" s="78" t="s">
        <v>187</v>
      </c>
      <c r="J133" s="21">
        <v>29</v>
      </c>
      <c r="K133" s="24">
        <v>10.319437000000001</v>
      </c>
      <c r="L133" s="34" t="s">
        <v>189</v>
      </c>
      <c r="M133" s="34">
        <f t="shared" si="163"/>
        <v>204.3452871287129</v>
      </c>
      <c r="N133" s="38">
        <v>2.7880581499999999</v>
      </c>
      <c r="O133" s="34" t="s">
        <v>189</v>
      </c>
      <c r="P133" s="34">
        <f t="shared" si="164"/>
        <v>173.17131366459625</v>
      </c>
      <c r="Q133" s="39">
        <v>27.017541266999999</v>
      </c>
      <c r="R133" s="33" t="s">
        <v>188</v>
      </c>
      <c r="S133" s="34">
        <f t="shared" si="165"/>
        <v>84.166795224299065</v>
      </c>
      <c r="T133" s="40">
        <v>1100</v>
      </c>
      <c r="U133" s="34" t="s">
        <v>189</v>
      </c>
      <c r="V133" s="34">
        <f t="shared" si="166"/>
        <v>144.92753623188406</v>
      </c>
      <c r="W133" s="39">
        <v>93.813063636400003</v>
      </c>
      <c r="X133" s="34" t="s">
        <v>189</v>
      </c>
      <c r="Y133" s="34">
        <f t="shared" si="167"/>
        <v>142.46478912133637</v>
      </c>
      <c r="Z133" s="41">
        <v>1038</v>
      </c>
      <c r="AA133" s="34" t="s">
        <v>189</v>
      </c>
      <c r="AB133" s="34">
        <f t="shared" si="168"/>
        <v>142.77854195323246</v>
      </c>
      <c r="AC133" s="38">
        <v>2.78829462025316</v>
      </c>
      <c r="AD133" s="34" t="s">
        <v>189</v>
      </c>
      <c r="AE133" s="34">
        <f t="shared" si="169"/>
        <v>122.83236212568987</v>
      </c>
      <c r="AF133" s="38">
        <v>1.8533755274261601</v>
      </c>
      <c r="AG133" s="34" t="s">
        <v>189</v>
      </c>
      <c r="AH133" s="34">
        <f t="shared" si="170"/>
        <v>115.11649238671802</v>
      </c>
      <c r="AI133" s="38">
        <v>1.5044412635173601</v>
      </c>
      <c r="AJ133" s="34" t="s">
        <v>189</v>
      </c>
      <c r="AK133" s="34">
        <f t="shared" si="171"/>
        <v>108.23318442570937</v>
      </c>
      <c r="AL133" s="38">
        <v>39.920948616600803</v>
      </c>
      <c r="AM133" s="34" t="s">
        <v>189</v>
      </c>
      <c r="AN133" s="48">
        <f t="shared" si="172"/>
        <v>133.53867833607291</v>
      </c>
      <c r="AO133" s="32">
        <f t="shared" si="173"/>
        <v>1371.5749805982514</v>
      </c>
    </row>
    <row r="134" spans="1:41">
      <c r="A134" s="10">
        <f t="shared" si="174"/>
        <v>133</v>
      </c>
      <c r="B134" s="15" t="s">
        <v>688</v>
      </c>
      <c r="C134" s="15">
        <v>399</v>
      </c>
      <c r="D134" s="15" t="s">
        <v>352</v>
      </c>
      <c r="E134" s="15" t="s">
        <v>353</v>
      </c>
      <c r="F134" s="21">
        <v>7369</v>
      </c>
      <c r="G134" s="25" t="s">
        <v>58</v>
      </c>
      <c r="H134" s="22">
        <v>1.19377035768645</v>
      </c>
      <c r="I134" s="78" t="s">
        <v>187</v>
      </c>
      <c r="J134" s="21">
        <v>29</v>
      </c>
      <c r="K134" s="24">
        <v>9.4264530000000004</v>
      </c>
      <c r="L134" s="34" t="s">
        <v>189</v>
      </c>
      <c r="M134" s="34">
        <f t="shared" si="163"/>
        <v>186.66243564356438</v>
      </c>
      <c r="N134" s="38">
        <v>3.1515603300000001</v>
      </c>
      <c r="O134" s="34" t="s">
        <v>189</v>
      </c>
      <c r="P134" s="34">
        <f t="shared" si="164"/>
        <v>195.74908881987579</v>
      </c>
      <c r="Q134" s="39">
        <v>33.433151684899997</v>
      </c>
      <c r="R134" s="34" t="s">
        <v>189</v>
      </c>
      <c r="S134" s="34">
        <f t="shared" si="165"/>
        <v>104.15312051370715</v>
      </c>
      <c r="T134" s="40">
        <v>1178</v>
      </c>
      <c r="U134" s="34" t="s">
        <v>189</v>
      </c>
      <c r="V134" s="34">
        <f t="shared" si="166"/>
        <v>155.20421607378131</v>
      </c>
      <c r="W134" s="39">
        <v>80.020823429499998</v>
      </c>
      <c r="X134" s="34" t="s">
        <v>189</v>
      </c>
      <c r="Y134" s="34">
        <f t="shared" si="167"/>
        <v>121.51985334776008</v>
      </c>
      <c r="Z134" s="41">
        <v>1009</v>
      </c>
      <c r="AA134" s="34" t="s">
        <v>189</v>
      </c>
      <c r="AB134" s="34">
        <f t="shared" si="168"/>
        <v>138.78954607977991</v>
      </c>
      <c r="AC134" s="38">
        <v>2.3966537909836099</v>
      </c>
      <c r="AD134" s="34" t="s">
        <v>189</v>
      </c>
      <c r="AE134" s="34">
        <f t="shared" si="169"/>
        <v>105.57946215786826</v>
      </c>
      <c r="AF134" s="38">
        <v>1.6915983606557401</v>
      </c>
      <c r="AG134" s="34" t="s">
        <v>189</v>
      </c>
      <c r="AH134" s="34">
        <f t="shared" si="170"/>
        <v>105.06822115874161</v>
      </c>
      <c r="AI134" s="38">
        <v>1.4167983646275</v>
      </c>
      <c r="AJ134" s="34" t="s">
        <v>189</v>
      </c>
      <c r="AK134" s="34">
        <f t="shared" si="171"/>
        <v>101.92793990125899</v>
      </c>
      <c r="AL134" s="38">
        <v>50.362318840579697</v>
      </c>
      <c r="AM134" s="33" t="s">
        <v>188</v>
      </c>
      <c r="AN134" s="48">
        <f t="shared" si="172"/>
        <v>110.33047601560413</v>
      </c>
      <c r="AO134" s="32">
        <f t="shared" si="173"/>
        <v>1324.9843597119416</v>
      </c>
    </row>
    <row r="135" spans="1:41">
      <c r="A135" s="10">
        <f t="shared" si="174"/>
        <v>134</v>
      </c>
      <c r="B135" s="15" t="s">
        <v>688</v>
      </c>
      <c r="C135" s="15">
        <v>399</v>
      </c>
      <c r="D135" s="15" t="s">
        <v>352</v>
      </c>
      <c r="E135" s="15" t="s">
        <v>354</v>
      </c>
      <c r="F135" s="21">
        <v>11770</v>
      </c>
      <c r="G135" s="25" t="s">
        <v>21</v>
      </c>
      <c r="H135" s="22">
        <v>0.19924980974124301</v>
      </c>
      <c r="I135" s="78" t="s">
        <v>187</v>
      </c>
      <c r="J135" s="21">
        <v>29</v>
      </c>
      <c r="K135" s="24">
        <v>1.622131</v>
      </c>
      <c r="L135" s="33" t="s">
        <v>188</v>
      </c>
      <c r="M135" s="34">
        <f t="shared" si="163"/>
        <v>32.121405940594059</v>
      </c>
      <c r="N135" s="38">
        <v>0.4919596</v>
      </c>
      <c r="O135" s="33" t="s">
        <v>188</v>
      </c>
      <c r="P135" s="34">
        <f t="shared" si="164"/>
        <v>30.556496894409936</v>
      </c>
      <c r="Q135" s="39">
        <v>30.327982142</v>
      </c>
      <c r="R135" s="33" t="s">
        <v>188</v>
      </c>
      <c r="S135" s="34">
        <f t="shared" si="165"/>
        <v>94.479695146417441</v>
      </c>
      <c r="T135" s="40">
        <v>483</v>
      </c>
      <c r="U135" s="33" t="s">
        <v>188</v>
      </c>
      <c r="V135" s="34">
        <f t="shared" si="166"/>
        <v>63.636363636363633</v>
      </c>
      <c r="W135" s="39">
        <v>33.584492753600003</v>
      </c>
      <c r="X135" s="33" t="s">
        <v>188</v>
      </c>
      <c r="Y135" s="34">
        <f t="shared" si="167"/>
        <v>51.00150759848141</v>
      </c>
      <c r="Z135" s="41">
        <v>451</v>
      </c>
      <c r="AA135" s="33" t="s">
        <v>188</v>
      </c>
      <c r="AB135" s="34">
        <f t="shared" si="168"/>
        <v>62.035763411279234</v>
      </c>
      <c r="AC135" s="38">
        <v>1.6206632653061199</v>
      </c>
      <c r="AD135" s="33" t="s">
        <v>188</v>
      </c>
      <c r="AE135" s="34">
        <f t="shared" si="169"/>
        <v>71.394857502472249</v>
      </c>
      <c r="AF135" s="38">
        <v>1.4260204081632699</v>
      </c>
      <c r="AG135" s="33" t="s">
        <v>188</v>
      </c>
      <c r="AH135" s="34">
        <f t="shared" si="170"/>
        <v>88.572696159209301</v>
      </c>
      <c r="AI135" s="38">
        <v>1.1364937388193199</v>
      </c>
      <c r="AJ135" s="33" t="s">
        <v>188</v>
      </c>
      <c r="AK135" s="34">
        <f t="shared" si="171"/>
        <v>81.762139483404312</v>
      </c>
      <c r="AL135" s="38">
        <v>55.882352941176499</v>
      </c>
      <c r="AM135" s="33" t="s">
        <v>188</v>
      </c>
      <c r="AN135" s="48">
        <f t="shared" si="172"/>
        <v>98.061007021168038</v>
      </c>
      <c r="AO135" s="32">
        <f t="shared" si="173"/>
        <v>673.6219327937996</v>
      </c>
    </row>
    <row r="136" spans="1:41">
      <c r="A136" s="10">
        <f t="shared" si="174"/>
        <v>135</v>
      </c>
      <c r="B136" s="15" t="s">
        <v>685</v>
      </c>
      <c r="C136" s="15">
        <v>511</v>
      </c>
      <c r="D136" s="15" t="s">
        <v>356</v>
      </c>
      <c r="E136" s="15" t="s">
        <v>355</v>
      </c>
      <c r="F136" s="21">
        <v>11333</v>
      </c>
      <c r="G136" s="25" t="s">
        <v>25</v>
      </c>
      <c r="H136" s="22">
        <v>0.20746898782343401</v>
      </c>
      <c r="I136" s="78" t="s">
        <v>241</v>
      </c>
      <c r="J136" s="21">
        <v>30</v>
      </c>
      <c r="K136" s="24">
        <v>5.1945589999999999</v>
      </c>
      <c r="L136" s="34" t="s">
        <v>189</v>
      </c>
      <c r="M136" s="34">
        <f t="shared" ref="M136:M138" si="175">K136/3.67*100</f>
        <v>141.54111716621253</v>
      </c>
      <c r="N136" s="38">
        <v>1.75212634</v>
      </c>
      <c r="O136" s="34" t="s">
        <v>189</v>
      </c>
      <c r="P136" s="34">
        <f t="shared" ref="P136:P138" si="176">N136/1.15*100</f>
        <v>152.35881217391304</v>
      </c>
      <c r="Q136" s="39">
        <v>33.730030595499997</v>
      </c>
      <c r="R136" s="34" t="s">
        <v>189</v>
      </c>
      <c r="S136" s="34">
        <f t="shared" ref="S136:S138" si="177">Q136/31.75*100</f>
        <v>106.23631683622045</v>
      </c>
      <c r="T136" s="40">
        <v>789</v>
      </c>
      <c r="U136" s="34" t="s">
        <v>189</v>
      </c>
      <c r="V136" s="34">
        <f t="shared" ref="V136:V138" si="178">T136/647*100</f>
        <v>121.94744976816074</v>
      </c>
      <c r="W136" s="39">
        <v>65.837249683099998</v>
      </c>
      <c r="X136" s="34" t="s">
        <v>189</v>
      </c>
      <c r="Y136" s="34">
        <f t="shared" ref="Y136:Y138" si="179">W136/51.79*100</f>
        <v>127.1234788242904</v>
      </c>
      <c r="Z136" s="41">
        <v>797</v>
      </c>
      <c r="AA136" s="34" t="s">
        <v>189</v>
      </c>
      <c r="AB136" s="34">
        <f t="shared" ref="AB136:AB138" si="180">Z136/644*100</f>
        <v>123.75776397515527</v>
      </c>
      <c r="AC136" s="38">
        <v>2.0127611940298502</v>
      </c>
      <c r="AD136" s="33" t="s">
        <v>188</v>
      </c>
      <c r="AE136" s="34">
        <f t="shared" ref="AE136:AE138" si="181">AC136/2.16*100</f>
        <v>93.183388612493061</v>
      </c>
      <c r="AF136" s="38">
        <v>1.63283582089552</v>
      </c>
      <c r="AG136" s="34" t="s">
        <v>189</v>
      </c>
      <c r="AH136" s="34">
        <f t="shared" si="170"/>
        <v>101.41837396866585</v>
      </c>
      <c r="AI136" s="38">
        <v>1.2326782449725799</v>
      </c>
      <c r="AJ136" s="33" t="s">
        <v>188</v>
      </c>
      <c r="AK136" s="34">
        <f t="shared" ref="AK136:AK138" si="182">AI136/1.32*100</f>
        <v>93.384715528225755</v>
      </c>
      <c r="AL136" s="38">
        <v>45.669291338582703</v>
      </c>
      <c r="AM136" s="34" t="s">
        <v>189</v>
      </c>
      <c r="AN136" s="48">
        <f t="shared" ref="AN136:AN138" si="183">(100-AL136)/46.52*100</f>
        <v>116.79000142179126</v>
      </c>
      <c r="AO136" s="32">
        <f t="shared" si="173"/>
        <v>1177.7414182751284</v>
      </c>
    </row>
    <row r="137" spans="1:41">
      <c r="A137" s="10">
        <f t="shared" si="174"/>
        <v>136</v>
      </c>
      <c r="B137" s="15" t="s">
        <v>685</v>
      </c>
      <c r="C137" s="15">
        <v>511</v>
      </c>
      <c r="D137" s="15" t="s">
        <v>356</v>
      </c>
      <c r="E137" s="15" t="s">
        <v>357</v>
      </c>
      <c r="F137" s="21">
        <v>5527</v>
      </c>
      <c r="G137" s="25" t="s">
        <v>59</v>
      </c>
      <c r="H137" s="22">
        <v>7.6759621385083703</v>
      </c>
      <c r="I137" s="78" t="s">
        <v>241</v>
      </c>
      <c r="J137" s="21">
        <v>28</v>
      </c>
      <c r="K137" s="24">
        <v>5.1888379999999996</v>
      </c>
      <c r="L137" s="34" t="s">
        <v>189</v>
      </c>
      <c r="M137" s="34">
        <f t="shared" si="175"/>
        <v>141.38523160762941</v>
      </c>
      <c r="N137" s="38">
        <v>1.62339626</v>
      </c>
      <c r="O137" s="34" t="s">
        <v>189</v>
      </c>
      <c r="P137" s="34">
        <f t="shared" si="176"/>
        <v>141.16489217391305</v>
      </c>
      <c r="Q137" s="39">
        <v>31.286316126999999</v>
      </c>
      <c r="R137" s="33" t="s">
        <v>188</v>
      </c>
      <c r="S137" s="34">
        <f t="shared" si="177"/>
        <v>98.53957835275591</v>
      </c>
      <c r="T137" s="40">
        <v>906</v>
      </c>
      <c r="U137" s="34" t="s">
        <v>189</v>
      </c>
      <c r="V137" s="34">
        <f t="shared" si="178"/>
        <v>140.03091190108194</v>
      </c>
      <c r="W137" s="39">
        <v>57.271942604899998</v>
      </c>
      <c r="X137" s="34" t="s">
        <v>189</v>
      </c>
      <c r="Y137" s="34">
        <f t="shared" si="179"/>
        <v>110.58494420718286</v>
      </c>
      <c r="Z137" s="41">
        <v>812</v>
      </c>
      <c r="AA137" s="34" t="s">
        <v>189</v>
      </c>
      <c r="AB137" s="34">
        <f t="shared" si="180"/>
        <v>126.08695652173914</v>
      </c>
      <c r="AC137" s="38">
        <v>2.0438332443257701</v>
      </c>
      <c r="AD137" s="33" t="s">
        <v>188</v>
      </c>
      <c r="AE137" s="34">
        <f t="shared" si="181"/>
        <v>94.621909459526393</v>
      </c>
      <c r="AF137" s="38">
        <v>1.57543391188251</v>
      </c>
      <c r="AG137" s="33" t="s">
        <v>188</v>
      </c>
      <c r="AH137" s="34">
        <f t="shared" si="170"/>
        <v>97.85303800512483</v>
      </c>
      <c r="AI137" s="38">
        <v>1.29731449152542</v>
      </c>
      <c r="AJ137" s="33" t="s">
        <v>188</v>
      </c>
      <c r="AK137" s="34">
        <f t="shared" si="182"/>
        <v>98.281400873137869</v>
      </c>
      <c r="AL137" s="38">
        <v>49.514563106796103</v>
      </c>
      <c r="AM137" s="33" t="s">
        <v>188</v>
      </c>
      <c r="AN137" s="48">
        <f t="shared" si="183"/>
        <v>108.52415497249332</v>
      </c>
      <c r="AO137" s="32">
        <f t="shared" si="173"/>
        <v>1157.0730180745848</v>
      </c>
    </row>
    <row r="138" spans="1:41">
      <c r="A138" s="10">
        <f t="shared" si="174"/>
        <v>137</v>
      </c>
      <c r="B138" s="15" t="s">
        <v>685</v>
      </c>
      <c r="C138" s="15">
        <v>511</v>
      </c>
      <c r="D138" s="15" t="s">
        <v>356</v>
      </c>
      <c r="E138" s="15" t="s">
        <v>358</v>
      </c>
      <c r="F138" s="21">
        <v>11602</v>
      </c>
      <c r="G138" s="25" t="s">
        <v>60</v>
      </c>
      <c r="H138" s="22">
        <v>0.317058028919325</v>
      </c>
      <c r="I138" s="78" t="s">
        <v>241</v>
      </c>
      <c r="J138" s="21">
        <v>27</v>
      </c>
      <c r="K138" s="24">
        <v>4.2418399999999998</v>
      </c>
      <c r="L138" s="34" t="s">
        <v>189</v>
      </c>
      <c r="M138" s="34">
        <f t="shared" si="175"/>
        <v>115.58147138964578</v>
      </c>
      <c r="N138" s="38">
        <v>1.2735398099999999</v>
      </c>
      <c r="O138" s="34" t="s">
        <v>189</v>
      </c>
      <c r="P138" s="34">
        <f t="shared" si="176"/>
        <v>110.74259217391304</v>
      </c>
      <c r="Q138" s="39">
        <v>30.023287299900002</v>
      </c>
      <c r="R138" s="33" t="s">
        <v>188</v>
      </c>
      <c r="S138" s="34">
        <f t="shared" si="177"/>
        <v>94.561534802834643</v>
      </c>
      <c r="T138" s="40">
        <v>978</v>
      </c>
      <c r="U138" s="34" t="s">
        <v>189</v>
      </c>
      <c r="V138" s="34">
        <f t="shared" si="178"/>
        <v>151.15919629057186</v>
      </c>
      <c r="W138" s="39">
        <v>43.372597137</v>
      </c>
      <c r="X138" s="33" t="s">
        <v>188</v>
      </c>
      <c r="Y138" s="34">
        <f t="shared" si="179"/>
        <v>83.747049888009272</v>
      </c>
      <c r="Z138" s="41">
        <v>813</v>
      </c>
      <c r="AA138" s="34" t="s">
        <v>189</v>
      </c>
      <c r="AB138" s="34">
        <f t="shared" si="180"/>
        <v>126.24223602484473</v>
      </c>
      <c r="AC138" s="38">
        <v>1.9323695167286199</v>
      </c>
      <c r="AD138" s="33" t="s">
        <v>188</v>
      </c>
      <c r="AE138" s="34">
        <f t="shared" si="181"/>
        <v>89.46155170039907</v>
      </c>
      <c r="AF138" s="38">
        <v>1.49938042131351</v>
      </c>
      <c r="AG138" s="33" t="s">
        <v>188</v>
      </c>
      <c r="AH138" s="34">
        <f t="shared" si="170"/>
        <v>93.129218715124836</v>
      </c>
      <c r="AI138" s="38">
        <v>1.28877867768595</v>
      </c>
      <c r="AJ138" s="33" t="s">
        <v>188</v>
      </c>
      <c r="AK138" s="34">
        <f t="shared" si="182"/>
        <v>97.634748309541664</v>
      </c>
      <c r="AL138" s="38">
        <v>61.261261261261303</v>
      </c>
      <c r="AM138" s="33" t="s">
        <v>188</v>
      </c>
      <c r="AN138" s="48">
        <f t="shared" si="183"/>
        <v>83.27329909445119</v>
      </c>
      <c r="AO138" s="32">
        <f t="shared" si="173"/>
        <v>1045.532898389336</v>
      </c>
    </row>
    <row r="139" spans="1:41">
      <c r="A139" s="10">
        <f t="shared" si="174"/>
        <v>138</v>
      </c>
      <c r="B139" s="15" t="s">
        <v>686</v>
      </c>
      <c r="C139" s="15">
        <v>513</v>
      </c>
      <c r="D139" s="15" t="s">
        <v>360</v>
      </c>
      <c r="E139" s="15" t="s">
        <v>359</v>
      </c>
      <c r="F139" s="21">
        <v>9760</v>
      </c>
      <c r="G139" s="25">
        <v>37012</v>
      </c>
      <c r="H139" s="22">
        <v>17.385551179604299</v>
      </c>
      <c r="I139" s="78" t="s">
        <v>234</v>
      </c>
      <c r="J139" s="21">
        <v>28</v>
      </c>
      <c r="K139" s="24">
        <v>10.596819</v>
      </c>
      <c r="L139" s="34" t="s">
        <v>189</v>
      </c>
      <c r="M139" s="34">
        <f t="shared" ref="M139:M145" si="184">K139/5.88*100</f>
        <v>180.21801020408162</v>
      </c>
      <c r="N139" s="38">
        <v>3.4609621599999998</v>
      </c>
      <c r="O139" s="34" t="s">
        <v>189</v>
      </c>
      <c r="P139" s="34">
        <f t="shared" ref="P139:P145" si="185">N139/1.85*100</f>
        <v>187.07903567567564</v>
      </c>
      <c r="Q139" s="39">
        <v>32.660387612500003</v>
      </c>
      <c r="R139" s="34" t="s">
        <v>189</v>
      </c>
      <c r="S139" s="34">
        <f t="shared" ref="S139:S145" si="186">Q139/31.48*100</f>
        <v>103.74964298761118</v>
      </c>
      <c r="T139" s="40">
        <v>1546</v>
      </c>
      <c r="U139" s="34" t="s">
        <v>189</v>
      </c>
      <c r="V139" s="34">
        <f t="shared" ref="V139:V145" si="187">T139/914*100</f>
        <v>169.14660831509846</v>
      </c>
      <c r="W139" s="39">
        <v>68.5434605433</v>
      </c>
      <c r="X139" s="34" t="s">
        <v>189</v>
      </c>
      <c r="Y139" s="34">
        <f t="shared" ref="Y139:Y145" si="188">W139/65.7*100</f>
        <v>104.32794603242009</v>
      </c>
      <c r="Z139" s="41">
        <v>1155</v>
      </c>
      <c r="AA139" s="34" t="s">
        <v>189</v>
      </c>
      <c r="AB139" s="34">
        <f t="shared" ref="AB139:AB145" si="189">Z139/840*100</f>
        <v>137.5</v>
      </c>
      <c r="AC139" s="38">
        <v>1.8551490163934401</v>
      </c>
      <c r="AD139" s="33" t="s">
        <v>188</v>
      </c>
      <c r="AE139" s="34">
        <f t="shared" ref="AE139:AE145" si="190">AC139/2.19*100</f>
        <v>84.710000748558912</v>
      </c>
      <c r="AF139" s="38">
        <v>1.58114754098361</v>
      </c>
      <c r="AG139" s="34" t="s">
        <v>189</v>
      </c>
      <c r="AH139" s="34">
        <f t="shared" ref="AH139:AH145" si="191">AF139/1.58*100</f>
        <v>100.07262917617786</v>
      </c>
      <c r="AI139" s="38">
        <v>1.17329279419388</v>
      </c>
      <c r="AJ139" s="33" t="s">
        <v>188</v>
      </c>
      <c r="AK139" s="34">
        <f t="shared" ref="AK139:AK145" si="192">AI139/1.38*100</f>
        <v>85.021216970571018</v>
      </c>
      <c r="AL139" s="38">
        <v>42.599277978339401</v>
      </c>
      <c r="AM139" s="34" t="s">
        <v>189</v>
      </c>
      <c r="AN139" s="48">
        <f t="shared" ref="AN139:AN145" si="193">(100-AL139)/49.06*100</f>
        <v>117.00106404741256</v>
      </c>
      <c r="AO139" s="32">
        <f t="shared" si="173"/>
        <v>1268.8261541576071</v>
      </c>
    </row>
    <row r="140" spans="1:41">
      <c r="A140" s="10">
        <f t="shared" si="174"/>
        <v>139</v>
      </c>
      <c r="B140" s="15" t="s">
        <v>686</v>
      </c>
      <c r="C140" s="15">
        <v>513</v>
      </c>
      <c r="D140" s="15" t="s">
        <v>360</v>
      </c>
      <c r="E140" s="15" t="s">
        <v>361</v>
      </c>
      <c r="F140" s="21">
        <v>5457</v>
      </c>
      <c r="G140" s="25">
        <v>40725</v>
      </c>
      <c r="H140" s="22">
        <v>7.2129484398782298</v>
      </c>
      <c r="I140" s="78" t="s">
        <v>234</v>
      </c>
      <c r="J140" s="21">
        <v>29</v>
      </c>
      <c r="K140" s="24">
        <v>8.8496839999999999</v>
      </c>
      <c r="L140" s="34" t="s">
        <v>189</v>
      </c>
      <c r="M140" s="34">
        <f t="shared" si="184"/>
        <v>150.50482993197278</v>
      </c>
      <c r="N140" s="38">
        <v>2.8394246600000002</v>
      </c>
      <c r="O140" s="34" t="s">
        <v>189</v>
      </c>
      <c r="P140" s="34">
        <f t="shared" si="185"/>
        <v>153.48241405405406</v>
      </c>
      <c r="Q140" s="39">
        <v>32.085040098599997</v>
      </c>
      <c r="R140" s="34" t="s">
        <v>189</v>
      </c>
      <c r="S140" s="34">
        <f t="shared" si="186"/>
        <v>101.92198252414231</v>
      </c>
      <c r="T140" s="40">
        <v>1187</v>
      </c>
      <c r="U140" s="34" t="s">
        <v>189</v>
      </c>
      <c r="V140" s="34">
        <f t="shared" si="187"/>
        <v>129.86870897155362</v>
      </c>
      <c r="W140" s="39">
        <v>74.555046335300005</v>
      </c>
      <c r="X140" s="34" t="s">
        <v>189</v>
      </c>
      <c r="Y140" s="34">
        <f t="shared" si="188"/>
        <v>113.47800051035009</v>
      </c>
      <c r="Z140" s="41">
        <v>1043</v>
      </c>
      <c r="AA140" s="34" t="s">
        <v>189</v>
      </c>
      <c r="AB140" s="34">
        <f t="shared" si="189"/>
        <v>124.16666666666667</v>
      </c>
      <c r="AC140" s="38">
        <v>2.1369543434343399</v>
      </c>
      <c r="AD140" s="33" t="s">
        <v>188</v>
      </c>
      <c r="AE140" s="34">
        <f t="shared" si="190"/>
        <v>97.577823901111415</v>
      </c>
      <c r="AF140" s="38">
        <v>1.6989898989898999</v>
      </c>
      <c r="AG140" s="34" t="s">
        <v>189</v>
      </c>
      <c r="AH140" s="34">
        <f t="shared" si="191"/>
        <v>107.53100626518352</v>
      </c>
      <c r="AI140" s="38">
        <v>1.25777931034483</v>
      </c>
      <c r="AJ140" s="33" t="s">
        <v>188</v>
      </c>
      <c r="AK140" s="34">
        <f t="shared" si="192"/>
        <v>91.143428285857254</v>
      </c>
      <c r="AL140" s="38">
        <v>47.976878612716803</v>
      </c>
      <c r="AM140" s="34" t="s">
        <v>189</v>
      </c>
      <c r="AN140" s="48">
        <f t="shared" si="193"/>
        <v>106.03979084240358</v>
      </c>
      <c r="AO140" s="32">
        <f t="shared" si="173"/>
        <v>1175.7146519532953</v>
      </c>
    </row>
    <row r="141" spans="1:41">
      <c r="A141" s="10">
        <f t="shared" si="174"/>
        <v>140</v>
      </c>
      <c r="B141" s="15" t="s">
        <v>686</v>
      </c>
      <c r="C141" s="15">
        <v>513</v>
      </c>
      <c r="D141" s="15" t="s">
        <v>360</v>
      </c>
      <c r="E141" s="15" t="s">
        <v>362</v>
      </c>
      <c r="F141" s="21">
        <v>11329</v>
      </c>
      <c r="G141" s="25" t="s">
        <v>25</v>
      </c>
      <c r="H141" s="22">
        <v>0.20746898782343401</v>
      </c>
      <c r="I141" s="78" t="s">
        <v>234</v>
      </c>
      <c r="J141" s="21">
        <v>30</v>
      </c>
      <c r="K141" s="24">
        <v>5.2408299999999999</v>
      </c>
      <c r="L141" s="33" t="s">
        <v>188</v>
      </c>
      <c r="M141" s="34">
        <f t="shared" si="184"/>
        <v>89.129761904761907</v>
      </c>
      <c r="N141" s="38">
        <v>1.55261334</v>
      </c>
      <c r="O141" s="33" t="s">
        <v>188</v>
      </c>
      <c r="P141" s="34">
        <f t="shared" si="185"/>
        <v>83.925045405405399</v>
      </c>
      <c r="Q141" s="39">
        <v>29.625333010199999</v>
      </c>
      <c r="R141" s="33" t="s">
        <v>188</v>
      </c>
      <c r="S141" s="34">
        <f t="shared" si="186"/>
        <v>94.108427605463788</v>
      </c>
      <c r="T141" s="40">
        <v>1033</v>
      </c>
      <c r="U141" s="34" t="s">
        <v>189</v>
      </c>
      <c r="V141" s="34">
        <f t="shared" si="187"/>
        <v>113.01969365426696</v>
      </c>
      <c r="W141" s="39">
        <v>50.7340755082</v>
      </c>
      <c r="X141" s="33" t="s">
        <v>188</v>
      </c>
      <c r="Y141" s="34">
        <f t="shared" si="188"/>
        <v>77.22081508097412</v>
      </c>
      <c r="Z141" s="41">
        <v>853</v>
      </c>
      <c r="AA141" s="34" t="s">
        <v>189</v>
      </c>
      <c r="AB141" s="34">
        <f t="shared" si="189"/>
        <v>101.54761904761904</v>
      </c>
      <c r="AC141" s="38">
        <v>1.84142511627907</v>
      </c>
      <c r="AD141" s="33" t="s">
        <v>188</v>
      </c>
      <c r="AE141" s="34">
        <f t="shared" si="190"/>
        <v>84.083338642879909</v>
      </c>
      <c r="AF141" s="38">
        <v>1.5790697674418599</v>
      </c>
      <c r="AG141" s="33" t="s">
        <v>188</v>
      </c>
      <c r="AH141" s="34">
        <f t="shared" si="191"/>
        <v>99.941124521636695</v>
      </c>
      <c r="AI141" s="38">
        <v>1.1661455081001499</v>
      </c>
      <c r="AJ141" s="33" t="s">
        <v>188</v>
      </c>
      <c r="AK141" s="34">
        <f t="shared" si="192"/>
        <v>84.503297688416666</v>
      </c>
      <c r="AL141" s="38">
        <v>60.8108108108108</v>
      </c>
      <c r="AM141" s="33" t="s">
        <v>188</v>
      </c>
      <c r="AN141" s="48">
        <f t="shared" si="193"/>
        <v>79.880124723174077</v>
      </c>
      <c r="AO141" s="32">
        <f t="shared" si="173"/>
        <v>907.35924827459837</v>
      </c>
    </row>
    <row r="142" spans="1:41">
      <c r="A142" s="10">
        <f t="shared" si="174"/>
        <v>141</v>
      </c>
      <c r="B142" s="15" t="s">
        <v>687</v>
      </c>
      <c r="C142" s="15">
        <v>514</v>
      </c>
      <c r="D142" s="15" t="s">
        <v>364</v>
      </c>
      <c r="E142" s="15" t="s">
        <v>363</v>
      </c>
      <c r="F142" s="21">
        <v>5406</v>
      </c>
      <c r="G142" s="25">
        <v>40486</v>
      </c>
      <c r="H142" s="22">
        <v>7.8677429604261704</v>
      </c>
      <c r="I142" s="78" t="s">
        <v>234</v>
      </c>
      <c r="J142" s="21">
        <v>26</v>
      </c>
      <c r="K142" s="24">
        <v>7.0124420000000001</v>
      </c>
      <c r="L142" s="34" t="s">
        <v>189</v>
      </c>
      <c r="M142" s="34">
        <f t="shared" si="184"/>
        <v>119.25921768707484</v>
      </c>
      <c r="N142" s="38">
        <v>2.26018337</v>
      </c>
      <c r="O142" s="34" t="s">
        <v>189</v>
      </c>
      <c r="P142" s="34">
        <f t="shared" si="185"/>
        <v>122.17207405405406</v>
      </c>
      <c r="Q142" s="39">
        <v>32.231045475999998</v>
      </c>
      <c r="R142" s="34" t="s">
        <v>189</v>
      </c>
      <c r="S142" s="34">
        <f t="shared" si="186"/>
        <v>102.38578613722997</v>
      </c>
      <c r="T142" s="40">
        <v>1025</v>
      </c>
      <c r="U142" s="34" t="s">
        <v>189</v>
      </c>
      <c r="V142" s="34">
        <f t="shared" si="187"/>
        <v>112.14442013129103</v>
      </c>
      <c r="W142" s="39">
        <v>68.414068292699994</v>
      </c>
      <c r="X142" s="34" t="s">
        <v>189</v>
      </c>
      <c r="Y142" s="34">
        <f t="shared" si="188"/>
        <v>104.13100196757989</v>
      </c>
      <c r="Z142" s="41">
        <v>954</v>
      </c>
      <c r="AA142" s="34" t="s">
        <v>189</v>
      </c>
      <c r="AB142" s="34">
        <f t="shared" si="189"/>
        <v>113.57142857142857</v>
      </c>
      <c r="AC142" s="38">
        <v>2.38827563676633</v>
      </c>
      <c r="AD142" s="34" t="s">
        <v>189</v>
      </c>
      <c r="AE142" s="34">
        <f t="shared" si="190"/>
        <v>109.05368204412467</v>
      </c>
      <c r="AF142" s="38">
        <v>1.80952380952381</v>
      </c>
      <c r="AG142" s="34" t="s">
        <v>189</v>
      </c>
      <c r="AH142" s="34">
        <f t="shared" si="191"/>
        <v>114.52682338758291</v>
      </c>
      <c r="AI142" s="38">
        <v>1.31983653610771</v>
      </c>
      <c r="AJ142" s="33" t="s">
        <v>188</v>
      </c>
      <c r="AK142" s="34">
        <f t="shared" si="192"/>
        <v>95.640328703457257</v>
      </c>
      <c r="AL142" s="38">
        <v>37.728937728937701</v>
      </c>
      <c r="AM142" s="34" t="s">
        <v>189</v>
      </c>
      <c r="AN142" s="48">
        <f t="shared" si="193"/>
        <v>126.92837804945434</v>
      </c>
      <c r="AO142" s="32">
        <f t="shared" si="173"/>
        <v>1119.8131407332776</v>
      </c>
    </row>
    <row r="143" spans="1:41">
      <c r="A143" s="10">
        <f t="shared" si="174"/>
        <v>142</v>
      </c>
      <c r="B143" s="15" t="s">
        <v>687</v>
      </c>
      <c r="C143" s="15">
        <v>514</v>
      </c>
      <c r="D143" s="15" t="s">
        <v>364</v>
      </c>
      <c r="E143" s="15" t="s">
        <v>365</v>
      </c>
      <c r="F143" s="21">
        <v>4330</v>
      </c>
      <c r="G143" s="25">
        <v>40196</v>
      </c>
      <c r="H143" s="22">
        <v>8.6622635083713799</v>
      </c>
      <c r="I143" s="78" t="s">
        <v>234</v>
      </c>
      <c r="J143" s="21">
        <v>27</v>
      </c>
      <c r="K143" s="24">
        <v>5.7907330000000004</v>
      </c>
      <c r="L143" s="33" t="s">
        <v>188</v>
      </c>
      <c r="M143" s="34">
        <f t="shared" si="184"/>
        <v>98.481853741496607</v>
      </c>
      <c r="N143" s="38">
        <v>1.83924029</v>
      </c>
      <c r="O143" s="33" t="s">
        <v>188</v>
      </c>
      <c r="P143" s="34">
        <f t="shared" si="185"/>
        <v>99.418394054054048</v>
      </c>
      <c r="Q143" s="39">
        <v>31.761787152</v>
      </c>
      <c r="R143" s="34" t="s">
        <v>189</v>
      </c>
      <c r="S143" s="34">
        <f t="shared" si="186"/>
        <v>100.89513072426936</v>
      </c>
      <c r="T143" s="40">
        <v>1019</v>
      </c>
      <c r="U143" s="34" t="s">
        <v>189</v>
      </c>
      <c r="V143" s="34">
        <f t="shared" si="187"/>
        <v>111.48796498905908</v>
      </c>
      <c r="W143" s="39">
        <v>56.827605495599997</v>
      </c>
      <c r="X143" s="33" t="s">
        <v>188</v>
      </c>
      <c r="Y143" s="34">
        <f t="shared" si="188"/>
        <v>86.495594361643825</v>
      </c>
      <c r="Z143" s="41">
        <v>972</v>
      </c>
      <c r="AA143" s="34" t="s">
        <v>189</v>
      </c>
      <c r="AB143" s="34">
        <f t="shared" si="189"/>
        <v>115.71428571428572</v>
      </c>
      <c r="AC143" s="38">
        <v>2.4129814898419899</v>
      </c>
      <c r="AD143" s="34" t="s">
        <v>189</v>
      </c>
      <c r="AE143" s="34">
        <f t="shared" si="190"/>
        <v>110.18180318913195</v>
      </c>
      <c r="AF143" s="38">
        <v>1.7471783295711101</v>
      </c>
      <c r="AG143" s="34" t="s">
        <v>189</v>
      </c>
      <c r="AH143" s="34">
        <f t="shared" si="191"/>
        <v>110.58090693488039</v>
      </c>
      <c r="AI143" s="38">
        <v>1.38107338501292</v>
      </c>
      <c r="AJ143" s="34" t="s">
        <v>189</v>
      </c>
      <c r="AK143" s="34">
        <f t="shared" si="192"/>
        <v>100.07778152267537</v>
      </c>
      <c r="AL143" s="38">
        <v>44.094488188976399</v>
      </c>
      <c r="AM143" s="34" t="s">
        <v>189</v>
      </c>
      <c r="AN143" s="48">
        <f t="shared" si="193"/>
        <v>113.95334653694169</v>
      </c>
      <c r="AO143" s="32">
        <f t="shared" si="173"/>
        <v>1047.287061768438</v>
      </c>
    </row>
    <row r="144" spans="1:41">
      <c r="A144" s="10">
        <f t="shared" si="174"/>
        <v>143</v>
      </c>
      <c r="B144" s="15" t="s">
        <v>687</v>
      </c>
      <c r="C144" s="15">
        <v>514</v>
      </c>
      <c r="D144" s="15" t="s">
        <v>364</v>
      </c>
      <c r="E144" s="15" t="s">
        <v>366</v>
      </c>
      <c r="F144" s="21">
        <v>6251</v>
      </c>
      <c r="G144" s="25" t="s">
        <v>62</v>
      </c>
      <c r="H144" s="22">
        <v>7.2102087138508297</v>
      </c>
      <c r="I144" s="78" t="s">
        <v>234</v>
      </c>
      <c r="J144" s="21">
        <v>27</v>
      </c>
      <c r="K144" s="24">
        <v>5.7375220000000002</v>
      </c>
      <c r="L144" s="33" t="s">
        <v>188</v>
      </c>
      <c r="M144" s="34">
        <f t="shared" si="184"/>
        <v>97.576904761904771</v>
      </c>
      <c r="N144" s="38">
        <v>1.89816925</v>
      </c>
      <c r="O144" s="34" t="s">
        <v>189</v>
      </c>
      <c r="P144" s="34">
        <f t="shared" si="185"/>
        <v>102.60374324324324</v>
      </c>
      <c r="Q144" s="39">
        <v>33.083433057000001</v>
      </c>
      <c r="R144" s="34" t="s">
        <v>189</v>
      </c>
      <c r="S144" s="34">
        <f t="shared" si="186"/>
        <v>105.0934976397713</v>
      </c>
      <c r="T144" s="40">
        <v>913</v>
      </c>
      <c r="U144" s="33" t="s">
        <v>188</v>
      </c>
      <c r="V144" s="34">
        <f t="shared" si="187"/>
        <v>99.890590809628009</v>
      </c>
      <c r="W144" s="39">
        <v>62.842519167600003</v>
      </c>
      <c r="X144" s="33" t="s">
        <v>188</v>
      </c>
      <c r="Y144" s="34">
        <f t="shared" si="188"/>
        <v>95.650714105936075</v>
      </c>
      <c r="Z144" s="41">
        <v>887</v>
      </c>
      <c r="AA144" s="34" t="s">
        <v>189</v>
      </c>
      <c r="AB144" s="34">
        <f t="shared" si="189"/>
        <v>105.5952380952381</v>
      </c>
      <c r="AC144" s="38">
        <v>2.4758466498103702</v>
      </c>
      <c r="AD144" s="34" t="s">
        <v>189</v>
      </c>
      <c r="AE144" s="34">
        <f t="shared" si="190"/>
        <v>113.05235843882969</v>
      </c>
      <c r="AF144" s="38">
        <v>1.75474083438685</v>
      </c>
      <c r="AG144" s="34" t="s">
        <v>189</v>
      </c>
      <c r="AH144" s="34">
        <f t="shared" si="191"/>
        <v>111.05954648018037</v>
      </c>
      <c r="AI144" s="38">
        <v>1.4109471902017301</v>
      </c>
      <c r="AJ144" s="34" t="s">
        <v>189</v>
      </c>
      <c r="AK144" s="34">
        <f t="shared" si="192"/>
        <v>102.24255001461813</v>
      </c>
      <c r="AL144" s="38">
        <v>45.089285714285701</v>
      </c>
      <c r="AM144" s="34" t="s">
        <v>189</v>
      </c>
      <c r="AN144" s="48">
        <f t="shared" si="193"/>
        <v>111.9256304233883</v>
      </c>
      <c r="AO144" s="32">
        <f t="shared" si="173"/>
        <v>1044.6907740127381</v>
      </c>
    </row>
    <row r="145" spans="1:41">
      <c r="A145" s="10">
        <f t="shared" si="174"/>
        <v>144</v>
      </c>
      <c r="B145" s="15" t="s">
        <v>687</v>
      </c>
      <c r="C145" s="15">
        <v>514</v>
      </c>
      <c r="D145" s="15" t="s">
        <v>364</v>
      </c>
      <c r="E145" s="15" t="s">
        <v>367</v>
      </c>
      <c r="F145" s="21">
        <v>11503</v>
      </c>
      <c r="G145" s="25" t="s">
        <v>63</v>
      </c>
      <c r="H145" s="22">
        <v>0.36363337138507801</v>
      </c>
      <c r="I145" s="78" t="s">
        <v>234</v>
      </c>
      <c r="J145" s="21">
        <v>23</v>
      </c>
      <c r="K145" s="24">
        <v>4.9193160000000002</v>
      </c>
      <c r="L145" s="33" t="s">
        <v>188</v>
      </c>
      <c r="M145" s="34">
        <f t="shared" si="184"/>
        <v>83.661836734693878</v>
      </c>
      <c r="N145" s="38">
        <v>1.62953981</v>
      </c>
      <c r="O145" s="33" t="s">
        <v>188</v>
      </c>
      <c r="P145" s="34">
        <f t="shared" si="185"/>
        <v>88.083232972972965</v>
      </c>
      <c r="Q145" s="39">
        <v>33.125333074799997</v>
      </c>
      <c r="R145" s="34" t="s">
        <v>189</v>
      </c>
      <c r="S145" s="34">
        <f t="shared" si="186"/>
        <v>105.22659807750952</v>
      </c>
      <c r="T145" s="40">
        <v>848</v>
      </c>
      <c r="U145" s="33" t="s">
        <v>188</v>
      </c>
      <c r="V145" s="34">
        <f t="shared" si="187"/>
        <v>92.778993435448569</v>
      </c>
      <c r="W145" s="39">
        <v>58.010801886800003</v>
      </c>
      <c r="X145" s="33" t="s">
        <v>188</v>
      </c>
      <c r="Y145" s="34">
        <f t="shared" si="188"/>
        <v>88.296502110806699</v>
      </c>
      <c r="Z145" s="41">
        <v>749</v>
      </c>
      <c r="AA145" s="33" t="s">
        <v>188</v>
      </c>
      <c r="AB145" s="34">
        <f t="shared" si="189"/>
        <v>89.166666666666671</v>
      </c>
      <c r="AC145" s="38">
        <v>2.4122799721835899</v>
      </c>
      <c r="AD145" s="34" t="s">
        <v>189</v>
      </c>
      <c r="AE145" s="34">
        <f t="shared" si="190"/>
        <v>110.14977041934199</v>
      </c>
      <c r="AF145" s="38">
        <v>1.7176634214186399</v>
      </c>
      <c r="AG145" s="34" t="s">
        <v>189</v>
      </c>
      <c r="AH145" s="34">
        <f t="shared" si="191"/>
        <v>108.71287477333165</v>
      </c>
      <c r="AI145" s="38">
        <v>1.40439619433198</v>
      </c>
      <c r="AJ145" s="34" t="s">
        <v>189</v>
      </c>
      <c r="AK145" s="34">
        <f t="shared" si="192"/>
        <v>101.76784016898407</v>
      </c>
      <c r="AL145" s="38">
        <v>47.2</v>
      </c>
      <c r="AM145" s="34" t="s">
        <v>189</v>
      </c>
      <c r="AN145" s="48">
        <f t="shared" si="193"/>
        <v>107.62331838565022</v>
      </c>
      <c r="AO145" s="32">
        <f t="shared" si="173"/>
        <v>975.46763374540626</v>
      </c>
    </row>
    <row r="146" spans="1:41">
      <c r="A146" s="10">
        <f t="shared" si="174"/>
        <v>145</v>
      </c>
      <c r="B146" s="15" t="s">
        <v>685</v>
      </c>
      <c r="C146" s="15">
        <v>515</v>
      </c>
      <c r="D146" s="15" t="s">
        <v>369</v>
      </c>
      <c r="E146" s="15" t="s">
        <v>368</v>
      </c>
      <c r="F146" s="21">
        <v>7917</v>
      </c>
      <c r="G146" s="25" t="s">
        <v>65</v>
      </c>
      <c r="H146" s="22">
        <v>1.1389758371384999</v>
      </c>
      <c r="I146" s="78" t="s">
        <v>187</v>
      </c>
      <c r="J146" s="21">
        <v>31</v>
      </c>
      <c r="K146" s="24">
        <v>7.1045879999999997</v>
      </c>
      <c r="L146" s="34" t="s">
        <v>189</v>
      </c>
      <c r="M146" s="34">
        <f t="shared" ref="M146:M149" si="194">K146/5.05*100</f>
        <v>140.68491089108909</v>
      </c>
      <c r="N146" s="38">
        <v>2.3819402300000001</v>
      </c>
      <c r="O146" s="34" t="s">
        <v>189</v>
      </c>
      <c r="P146" s="34">
        <f t="shared" ref="P146:P149" si="195">N146/1.61*100</f>
        <v>147.94659813664597</v>
      </c>
      <c r="Q146" s="39">
        <v>33.526789027</v>
      </c>
      <c r="R146" s="34" t="s">
        <v>189</v>
      </c>
      <c r="S146" s="34">
        <f t="shared" ref="S146:S149" si="196">Q146/32.1*100</f>
        <v>104.44482562928347</v>
      </c>
      <c r="T146" s="40">
        <v>1081</v>
      </c>
      <c r="U146" s="34" t="s">
        <v>189</v>
      </c>
      <c r="V146" s="34">
        <f t="shared" ref="V146:V149" si="197">T146/759*100</f>
        <v>142.42424242424244</v>
      </c>
      <c r="W146" s="39">
        <v>65.722368177600003</v>
      </c>
      <c r="X146" s="33" t="s">
        <v>188</v>
      </c>
      <c r="Y146" s="34">
        <f t="shared" ref="Y146:Y149" si="198">W146/65.85*100</f>
        <v>99.806177946241476</v>
      </c>
      <c r="Z146" s="41">
        <v>905</v>
      </c>
      <c r="AA146" s="34" t="s">
        <v>189</v>
      </c>
      <c r="AB146" s="34">
        <f t="shared" ref="AB146:AB149" si="199">Z146/727*100</f>
        <v>124.48418156808802</v>
      </c>
      <c r="AC146" s="38">
        <v>1.9180443800695299</v>
      </c>
      <c r="AD146" s="33" t="s">
        <v>188</v>
      </c>
      <c r="AE146" s="34">
        <f t="shared" ref="AE146:AE149" si="200">AC146/2.27*100</f>
        <v>84.495347139626858</v>
      </c>
      <c r="AF146" s="38">
        <v>1.5202780996523799</v>
      </c>
      <c r="AG146" s="33" t="s">
        <v>188</v>
      </c>
      <c r="AH146" s="34">
        <f t="shared" ref="AH146:AH149" si="201">AF146/1.61*100</f>
        <v>94.427211158532913</v>
      </c>
      <c r="AI146" s="38">
        <v>1.26164047256098</v>
      </c>
      <c r="AJ146" s="33" t="s">
        <v>188</v>
      </c>
      <c r="AK146" s="34">
        <f t="shared" ref="AK146:AK149" si="202">AI146/1.39*100</f>
        <v>90.765501623092092</v>
      </c>
      <c r="AL146" s="38">
        <v>58.295964125560502</v>
      </c>
      <c r="AM146" s="33" t="s">
        <v>188</v>
      </c>
      <c r="AN146" s="48">
        <f t="shared" ref="AN146:AN149" si="203">(100-AL146)/44.99*100</f>
        <v>92.696234439741048</v>
      </c>
      <c r="AO146" s="32">
        <f t="shared" si="173"/>
        <v>1122.1752309565836</v>
      </c>
    </row>
    <row r="147" spans="1:41">
      <c r="A147" s="10">
        <f t="shared" si="174"/>
        <v>146</v>
      </c>
      <c r="B147" s="15" t="s">
        <v>685</v>
      </c>
      <c r="C147" s="15">
        <v>515</v>
      </c>
      <c r="D147" s="15" t="s">
        <v>369</v>
      </c>
      <c r="E147" s="15" t="s">
        <v>370</v>
      </c>
      <c r="F147" s="21">
        <v>7006</v>
      </c>
      <c r="G147" s="25" t="s">
        <v>64</v>
      </c>
      <c r="H147" s="22">
        <v>6.7088388508371297</v>
      </c>
      <c r="I147" s="78" t="s">
        <v>187</v>
      </c>
      <c r="J147" s="21">
        <v>26</v>
      </c>
      <c r="K147" s="24">
        <v>4.0948000000000002</v>
      </c>
      <c r="L147" s="33" t="s">
        <v>188</v>
      </c>
      <c r="M147" s="34">
        <f t="shared" si="194"/>
        <v>81.085148514851497</v>
      </c>
      <c r="N147" s="38">
        <v>1.18390956</v>
      </c>
      <c r="O147" s="33" t="s">
        <v>188</v>
      </c>
      <c r="P147" s="34">
        <f t="shared" si="195"/>
        <v>73.534755279503102</v>
      </c>
      <c r="Q147" s="39">
        <v>28.912512454800002</v>
      </c>
      <c r="R147" s="33" t="s">
        <v>188</v>
      </c>
      <c r="S147" s="34">
        <f t="shared" si="196"/>
        <v>90.070132257943925</v>
      </c>
      <c r="T147" s="40">
        <v>752</v>
      </c>
      <c r="U147" s="33" t="s">
        <v>188</v>
      </c>
      <c r="V147" s="34">
        <f t="shared" si="197"/>
        <v>99.077733860342548</v>
      </c>
      <c r="W147" s="39">
        <v>54.452127659600002</v>
      </c>
      <c r="X147" s="33" t="s">
        <v>188</v>
      </c>
      <c r="Y147" s="34">
        <f t="shared" si="198"/>
        <v>82.691158177069099</v>
      </c>
      <c r="Z147" s="41">
        <v>757</v>
      </c>
      <c r="AA147" s="34" t="s">
        <v>189</v>
      </c>
      <c r="AB147" s="34">
        <f t="shared" si="199"/>
        <v>104.12654745529572</v>
      </c>
      <c r="AC147" s="38">
        <v>2.0436906497622802</v>
      </c>
      <c r="AD147" s="33" t="s">
        <v>188</v>
      </c>
      <c r="AE147" s="34">
        <f t="shared" si="200"/>
        <v>90.030425099659922</v>
      </c>
      <c r="AF147" s="38">
        <v>1.7179080824088699</v>
      </c>
      <c r="AG147" s="34" t="s">
        <v>189</v>
      </c>
      <c r="AH147" s="34">
        <f t="shared" si="201"/>
        <v>106.70236536701054</v>
      </c>
      <c r="AI147" s="38">
        <v>1.18963911439114</v>
      </c>
      <c r="AJ147" s="33" t="s">
        <v>188</v>
      </c>
      <c r="AK147" s="34">
        <f t="shared" si="202"/>
        <v>85.585547797923738</v>
      </c>
      <c r="AL147" s="38">
        <v>41.5730337078652</v>
      </c>
      <c r="AM147" s="34" t="s">
        <v>189</v>
      </c>
      <c r="AN147" s="48">
        <f t="shared" si="203"/>
        <v>129.86656210743453</v>
      </c>
      <c r="AO147" s="32">
        <f t="shared" si="173"/>
        <v>942.7703759170347</v>
      </c>
    </row>
    <row r="148" spans="1:41">
      <c r="A148" s="10">
        <f t="shared" si="174"/>
        <v>147</v>
      </c>
      <c r="B148" s="15" t="s">
        <v>685</v>
      </c>
      <c r="C148" s="15">
        <v>515</v>
      </c>
      <c r="D148" s="15" t="s">
        <v>369</v>
      </c>
      <c r="E148" s="15" t="s">
        <v>371</v>
      </c>
      <c r="F148" s="21">
        <v>11397</v>
      </c>
      <c r="G148" s="25" t="s">
        <v>20</v>
      </c>
      <c r="H148" s="22">
        <v>0.48692104261795499</v>
      </c>
      <c r="I148" s="78" t="s">
        <v>187</v>
      </c>
      <c r="J148" s="21">
        <v>29</v>
      </c>
      <c r="K148" s="24">
        <v>3.453074</v>
      </c>
      <c r="L148" s="33" t="s">
        <v>188</v>
      </c>
      <c r="M148" s="34">
        <f t="shared" si="194"/>
        <v>68.377702970297022</v>
      </c>
      <c r="N148" s="38">
        <v>1.0784957399999999</v>
      </c>
      <c r="O148" s="33" t="s">
        <v>188</v>
      </c>
      <c r="P148" s="34">
        <f t="shared" si="195"/>
        <v>66.987313043478252</v>
      </c>
      <c r="Q148" s="39">
        <v>31.232917105199999</v>
      </c>
      <c r="R148" s="33" t="s">
        <v>188</v>
      </c>
      <c r="S148" s="34">
        <f t="shared" si="196"/>
        <v>97.298807181308405</v>
      </c>
      <c r="T148" s="40">
        <v>668</v>
      </c>
      <c r="U148" s="33" t="s">
        <v>188</v>
      </c>
      <c r="V148" s="34">
        <f t="shared" si="197"/>
        <v>88.01054018445322</v>
      </c>
      <c r="W148" s="39">
        <v>51.692724550900003</v>
      </c>
      <c r="X148" s="33" t="s">
        <v>188</v>
      </c>
      <c r="Y148" s="34">
        <f t="shared" si="198"/>
        <v>78.500720654365992</v>
      </c>
      <c r="Z148" s="41">
        <v>671</v>
      </c>
      <c r="AA148" s="33" t="s">
        <v>188</v>
      </c>
      <c r="AB148" s="34">
        <f t="shared" si="199"/>
        <v>92.297111416781291</v>
      </c>
      <c r="AC148" s="38">
        <v>1.84955839416058</v>
      </c>
      <c r="AD148" s="33" t="s">
        <v>188</v>
      </c>
      <c r="AE148" s="34">
        <f t="shared" si="200"/>
        <v>81.478343355091624</v>
      </c>
      <c r="AF148" s="38">
        <v>1.5875912408759101</v>
      </c>
      <c r="AG148" s="33" t="s">
        <v>188</v>
      </c>
      <c r="AH148" s="34">
        <f t="shared" si="201"/>
        <v>98.608151607199375</v>
      </c>
      <c r="AI148" s="38">
        <v>1.1650091954023001</v>
      </c>
      <c r="AJ148" s="33" t="s">
        <v>188</v>
      </c>
      <c r="AK148" s="34">
        <f t="shared" si="202"/>
        <v>83.813611180021596</v>
      </c>
      <c r="AL148" s="38">
        <v>47.826086956521699</v>
      </c>
      <c r="AM148" s="33" t="s">
        <v>188</v>
      </c>
      <c r="AN148" s="48">
        <f t="shared" si="203"/>
        <v>115.96779960764236</v>
      </c>
      <c r="AO148" s="32">
        <f t="shared" si="173"/>
        <v>871.34010120063908</v>
      </c>
    </row>
    <row r="149" spans="1:41">
      <c r="A149" s="10">
        <f t="shared" si="174"/>
        <v>148</v>
      </c>
      <c r="B149" s="15" t="s">
        <v>685</v>
      </c>
      <c r="C149" s="15">
        <v>515</v>
      </c>
      <c r="D149" s="15" t="s">
        <v>369</v>
      </c>
      <c r="E149" s="15" t="s">
        <v>372</v>
      </c>
      <c r="F149" s="21">
        <v>11102</v>
      </c>
      <c r="G149" s="25">
        <v>43282</v>
      </c>
      <c r="H149" s="22">
        <v>0.20746898782343401</v>
      </c>
      <c r="I149" s="78" t="s">
        <v>187</v>
      </c>
      <c r="J149" s="21">
        <v>27</v>
      </c>
      <c r="K149" s="24">
        <v>3.3643510000000001</v>
      </c>
      <c r="L149" s="33" t="s">
        <v>188</v>
      </c>
      <c r="M149" s="34">
        <f t="shared" si="194"/>
        <v>66.620811881188118</v>
      </c>
      <c r="N149" s="38">
        <v>1.1109836900000001</v>
      </c>
      <c r="O149" s="33" t="s">
        <v>188</v>
      </c>
      <c r="P149" s="34">
        <f t="shared" si="195"/>
        <v>69.005198136645959</v>
      </c>
      <c r="Q149" s="39">
        <v>33.022228952900001</v>
      </c>
      <c r="R149" s="34" t="s">
        <v>189</v>
      </c>
      <c r="S149" s="34">
        <f t="shared" si="196"/>
        <v>102.87298739221184</v>
      </c>
      <c r="T149" s="40">
        <v>715</v>
      </c>
      <c r="U149" s="33" t="s">
        <v>188</v>
      </c>
      <c r="V149" s="34">
        <f t="shared" si="197"/>
        <v>94.20289855072464</v>
      </c>
      <c r="W149" s="39">
        <v>47.053860139900003</v>
      </c>
      <c r="X149" s="33" t="s">
        <v>188</v>
      </c>
      <c r="Y149" s="34">
        <f t="shared" si="198"/>
        <v>71.456127775094927</v>
      </c>
      <c r="Z149" s="41">
        <v>676</v>
      </c>
      <c r="AA149" s="33" t="s">
        <v>188</v>
      </c>
      <c r="AB149" s="34">
        <f t="shared" si="199"/>
        <v>92.984869325997238</v>
      </c>
      <c r="AC149" s="38">
        <v>1.68911713810316</v>
      </c>
      <c r="AD149" s="33" t="s">
        <v>188</v>
      </c>
      <c r="AE149" s="34">
        <f t="shared" si="200"/>
        <v>74.410446612474018</v>
      </c>
      <c r="AF149" s="38">
        <v>1.4459234608985001</v>
      </c>
      <c r="AG149" s="33" t="s">
        <v>188</v>
      </c>
      <c r="AH149" s="34">
        <f t="shared" si="201"/>
        <v>89.808910614813669</v>
      </c>
      <c r="AI149" s="38">
        <v>1.16819263521289</v>
      </c>
      <c r="AJ149" s="33" t="s">
        <v>188</v>
      </c>
      <c r="AK149" s="34">
        <f t="shared" si="202"/>
        <v>84.042635626826623</v>
      </c>
      <c r="AL149" s="38">
        <v>53.488372093023301</v>
      </c>
      <c r="AM149" s="33" t="s">
        <v>188</v>
      </c>
      <c r="AN149" s="48">
        <f t="shared" si="203"/>
        <v>103.38214693704532</v>
      </c>
      <c r="AO149" s="32">
        <f t="shared" si="173"/>
        <v>848.78703285302231</v>
      </c>
    </row>
    <row r="150" spans="1:41">
      <c r="A150" s="10">
        <f t="shared" si="174"/>
        <v>149</v>
      </c>
      <c r="B150" s="15" t="s">
        <v>685</v>
      </c>
      <c r="C150" s="15">
        <v>517</v>
      </c>
      <c r="D150" s="15" t="s">
        <v>374</v>
      </c>
      <c r="E150" s="15" t="s">
        <v>373</v>
      </c>
      <c r="F150" s="21">
        <v>4024</v>
      </c>
      <c r="G150" s="25">
        <v>37728</v>
      </c>
      <c r="H150" s="22">
        <v>15.4239073439878</v>
      </c>
      <c r="I150" s="78" t="s">
        <v>249</v>
      </c>
      <c r="J150" s="21">
        <v>25</v>
      </c>
      <c r="K150" s="24">
        <v>14.572094</v>
      </c>
      <c r="L150" s="34" t="s">
        <v>189</v>
      </c>
      <c r="M150" s="34">
        <f t="shared" ref="M150:M155" si="204">K150/8.42*100</f>
        <v>173.06524940617578</v>
      </c>
      <c r="N150" s="38">
        <v>3.7496013700000002</v>
      </c>
      <c r="O150" s="34" t="s">
        <v>189</v>
      </c>
      <c r="P150" s="34">
        <f t="shared" ref="P150:P155" si="205">N150/2.37*100</f>
        <v>158.21102827004219</v>
      </c>
      <c r="Q150" s="39">
        <v>25.7313833551</v>
      </c>
      <c r="R150" s="33" t="s">
        <v>188</v>
      </c>
      <c r="S150" s="34">
        <f t="shared" ref="S150:S155" si="206">Q150/28.78*100</f>
        <v>89.407169406184849</v>
      </c>
      <c r="T150" s="40">
        <v>1618</v>
      </c>
      <c r="U150" s="34" t="s">
        <v>189</v>
      </c>
      <c r="V150" s="34">
        <f t="shared" ref="V150:V155" si="207">T150/926*100</f>
        <v>174.73002159827215</v>
      </c>
      <c r="W150" s="39">
        <v>90.062385661299999</v>
      </c>
      <c r="X150" s="33" t="s">
        <v>188</v>
      </c>
      <c r="Y150" s="34">
        <f t="shared" ref="Y150:Y155" si="208">W150/91*100</f>
        <v>98.969654572857152</v>
      </c>
      <c r="Z150" s="41">
        <v>908</v>
      </c>
      <c r="AA150" s="34" t="s">
        <v>189</v>
      </c>
      <c r="AB150" s="34">
        <f t="shared" ref="AB150:AB155" si="209">Z150/856*100</f>
        <v>106.0747663551402</v>
      </c>
      <c r="AC150" s="38">
        <v>1.9592261087866101</v>
      </c>
      <c r="AD150" s="33" t="s">
        <v>188</v>
      </c>
      <c r="AE150" s="34">
        <f t="shared" ref="AE150:AE155" si="210">AC150/2.34*100</f>
        <v>83.727611486607273</v>
      </c>
      <c r="AF150" s="38">
        <v>1.3874476987447699</v>
      </c>
      <c r="AG150" s="33" t="s">
        <v>188</v>
      </c>
      <c r="AH150" s="34">
        <f t="shared" ref="AH150:AH155" si="211">AF150/1.6*100</f>
        <v>86.71548117154812</v>
      </c>
      <c r="AI150" s="38">
        <v>1.4121080820265399</v>
      </c>
      <c r="AJ150" s="33" t="s">
        <v>188</v>
      </c>
      <c r="AK150" s="34">
        <f t="shared" ref="AK150:AK155" si="212">AI150/1.45*100</f>
        <v>97.386764277692421</v>
      </c>
      <c r="AL150" s="38">
        <v>47.1938775510204</v>
      </c>
      <c r="AM150" s="34" t="s">
        <v>189</v>
      </c>
      <c r="AN150" s="50">
        <f t="shared" ref="AN150:AN155" si="213">(100-AL150)/50.98*100</f>
        <v>103.58203697328285</v>
      </c>
      <c r="AO150" s="32">
        <f t="shared" si="173"/>
        <v>1171.8697835178032</v>
      </c>
    </row>
    <row r="151" spans="1:41">
      <c r="A151" s="10">
        <f t="shared" si="174"/>
        <v>150</v>
      </c>
      <c r="B151" s="15" t="s">
        <v>685</v>
      </c>
      <c r="C151" s="15">
        <v>517</v>
      </c>
      <c r="D151" s="15" t="s">
        <v>374</v>
      </c>
      <c r="E151" s="15" t="s">
        <v>375</v>
      </c>
      <c r="F151" s="21">
        <v>4022</v>
      </c>
      <c r="G151" s="25">
        <v>42949</v>
      </c>
      <c r="H151" s="22">
        <v>1.11979775494672</v>
      </c>
      <c r="I151" s="78" t="s">
        <v>249</v>
      </c>
      <c r="J151" s="21">
        <v>26</v>
      </c>
      <c r="K151" s="24">
        <v>13.34614</v>
      </c>
      <c r="L151" s="34" t="s">
        <v>189</v>
      </c>
      <c r="M151" s="34">
        <f t="shared" si="204"/>
        <v>158.50522565320665</v>
      </c>
      <c r="N151" s="38">
        <v>3.22010503</v>
      </c>
      <c r="O151" s="34" t="s">
        <v>189</v>
      </c>
      <c r="P151" s="34">
        <f t="shared" si="205"/>
        <v>135.86941054852321</v>
      </c>
      <c r="Q151" s="39">
        <v>24.127613152599999</v>
      </c>
      <c r="R151" s="33" t="s">
        <v>188</v>
      </c>
      <c r="S151" s="34">
        <f t="shared" si="206"/>
        <v>83.834653066712988</v>
      </c>
      <c r="T151" s="40">
        <v>1498</v>
      </c>
      <c r="U151" s="34" t="s">
        <v>189</v>
      </c>
      <c r="V151" s="34">
        <f t="shared" si="207"/>
        <v>161.77105831533478</v>
      </c>
      <c r="W151" s="39">
        <v>89.093057409899998</v>
      </c>
      <c r="X151" s="33" t="s">
        <v>188</v>
      </c>
      <c r="Y151" s="34">
        <f t="shared" si="208"/>
        <v>97.904458692197807</v>
      </c>
      <c r="Z151" s="41">
        <v>863</v>
      </c>
      <c r="AA151" s="34" t="s">
        <v>189</v>
      </c>
      <c r="AB151" s="34">
        <f t="shared" si="209"/>
        <v>100.81775700934578</v>
      </c>
      <c r="AC151" s="38">
        <v>1.74571269265639</v>
      </c>
      <c r="AD151" s="33" t="s">
        <v>188</v>
      </c>
      <c r="AE151" s="34">
        <f t="shared" si="210"/>
        <v>74.603106523777356</v>
      </c>
      <c r="AF151" s="38">
        <v>1.37171350861287</v>
      </c>
      <c r="AG151" s="33" t="s">
        <v>188</v>
      </c>
      <c r="AH151" s="34">
        <f t="shared" si="211"/>
        <v>85.732094288304367</v>
      </c>
      <c r="AI151" s="38">
        <v>1.2726510905485799</v>
      </c>
      <c r="AJ151" s="33" t="s">
        <v>188</v>
      </c>
      <c r="AK151" s="34">
        <f t="shared" si="212"/>
        <v>87.769040727488274</v>
      </c>
      <c r="AL151" s="38">
        <v>53.257790368271898</v>
      </c>
      <c r="AM151" s="33" t="s">
        <v>188</v>
      </c>
      <c r="AN151" s="50">
        <f t="shared" si="213"/>
        <v>91.687347257214796</v>
      </c>
      <c r="AO151" s="32">
        <f t="shared" si="173"/>
        <v>1078.494152082106</v>
      </c>
    </row>
    <row r="152" spans="1:41">
      <c r="A152" s="10">
        <f t="shared" si="174"/>
        <v>151</v>
      </c>
      <c r="B152" s="15" t="s">
        <v>685</v>
      </c>
      <c r="C152" s="15">
        <v>517</v>
      </c>
      <c r="D152" s="15" t="s">
        <v>374</v>
      </c>
      <c r="E152" s="15" t="s">
        <v>376</v>
      </c>
      <c r="F152" s="21">
        <v>11319</v>
      </c>
      <c r="G152" s="25" t="s">
        <v>25</v>
      </c>
      <c r="H152" s="22">
        <v>0.20746898782343401</v>
      </c>
      <c r="I152" s="78" t="s">
        <v>249</v>
      </c>
      <c r="J152" s="21">
        <v>28</v>
      </c>
      <c r="K152" s="24">
        <v>12.442766000000001</v>
      </c>
      <c r="L152" s="34" t="s">
        <v>189</v>
      </c>
      <c r="M152" s="34">
        <f t="shared" si="204"/>
        <v>147.77631828978625</v>
      </c>
      <c r="N152" s="38">
        <v>2.9901672800000001</v>
      </c>
      <c r="O152" s="34" t="s">
        <v>189</v>
      </c>
      <c r="P152" s="34">
        <f t="shared" si="205"/>
        <v>126.16739578059071</v>
      </c>
      <c r="Q152" s="39">
        <v>24.031371159799999</v>
      </c>
      <c r="R152" s="33" t="s">
        <v>188</v>
      </c>
      <c r="S152" s="34">
        <f t="shared" si="206"/>
        <v>83.500247254343279</v>
      </c>
      <c r="T152" s="40">
        <v>1626</v>
      </c>
      <c r="U152" s="34" t="s">
        <v>189</v>
      </c>
      <c r="V152" s="34">
        <f t="shared" si="207"/>
        <v>175.5939524838013</v>
      </c>
      <c r="W152" s="39">
        <v>76.523776137799999</v>
      </c>
      <c r="X152" s="33" t="s">
        <v>188</v>
      </c>
      <c r="Y152" s="34">
        <f t="shared" si="208"/>
        <v>84.092061689890102</v>
      </c>
      <c r="Z152" s="41">
        <v>847</v>
      </c>
      <c r="AA152" s="33" t="s">
        <v>188</v>
      </c>
      <c r="AB152" s="34">
        <f t="shared" si="209"/>
        <v>98.94859813084112</v>
      </c>
      <c r="AC152" s="38">
        <v>1.6924045599999999</v>
      </c>
      <c r="AD152" s="33" t="s">
        <v>188</v>
      </c>
      <c r="AE152" s="34">
        <f t="shared" si="210"/>
        <v>72.324981196581192</v>
      </c>
      <c r="AF152" s="38">
        <v>1.3128</v>
      </c>
      <c r="AG152" s="33" t="s">
        <v>188</v>
      </c>
      <c r="AH152" s="34">
        <f t="shared" si="211"/>
        <v>82.049999999999983</v>
      </c>
      <c r="AI152" s="38">
        <v>1.2891564290066999</v>
      </c>
      <c r="AJ152" s="33" t="s">
        <v>188</v>
      </c>
      <c r="AK152" s="34">
        <f t="shared" si="212"/>
        <v>88.907339931496537</v>
      </c>
      <c r="AL152" s="38">
        <v>61.290322580645203</v>
      </c>
      <c r="AM152" s="33" t="s">
        <v>188</v>
      </c>
      <c r="AN152" s="50">
        <f t="shared" si="213"/>
        <v>75.931105177235779</v>
      </c>
      <c r="AO152" s="32">
        <f t="shared" si="173"/>
        <v>1035.2919999345661</v>
      </c>
    </row>
    <row r="153" spans="1:41">
      <c r="A153" s="10">
        <f t="shared" si="174"/>
        <v>152</v>
      </c>
      <c r="B153" s="15" t="s">
        <v>685</v>
      </c>
      <c r="C153" s="15">
        <v>517</v>
      </c>
      <c r="D153" s="15" t="s">
        <v>374</v>
      </c>
      <c r="E153" s="15" t="s">
        <v>377</v>
      </c>
      <c r="F153" s="21">
        <v>10893</v>
      </c>
      <c r="G153" s="25">
        <v>42917</v>
      </c>
      <c r="H153" s="22">
        <v>1.2074689878234299</v>
      </c>
      <c r="I153" s="78" t="s">
        <v>249</v>
      </c>
      <c r="J153" s="21">
        <v>27</v>
      </c>
      <c r="K153" s="24">
        <v>11.957697</v>
      </c>
      <c r="L153" s="34" t="s">
        <v>189</v>
      </c>
      <c r="M153" s="34">
        <f t="shared" si="204"/>
        <v>142.01540380047507</v>
      </c>
      <c r="N153" s="38">
        <v>2.92685642</v>
      </c>
      <c r="O153" s="34" t="s">
        <v>189</v>
      </c>
      <c r="P153" s="34">
        <f t="shared" si="205"/>
        <v>123.49605147679324</v>
      </c>
      <c r="Q153" s="39">
        <v>24.476756853800001</v>
      </c>
      <c r="R153" s="33" t="s">
        <v>188</v>
      </c>
      <c r="S153" s="34">
        <f t="shared" si="206"/>
        <v>85.047800047949963</v>
      </c>
      <c r="T153" s="40">
        <v>1535</v>
      </c>
      <c r="U153" s="34" t="s">
        <v>189</v>
      </c>
      <c r="V153" s="34">
        <f t="shared" si="207"/>
        <v>165.76673866090712</v>
      </c>
      <c r="W153" s="39">
        <v>77.900306188900004</v>
      </c>
      <c r="X153" s="33" t="s">
        <v>188</v>
      </c>
      <c r="Y153" s="34">
        <f t="shared" si="208"/>
        <v>85.604732075714281</v>
      </c>
      <c r="Z153" s="41">
        <v>925</v>
      </c>
      <c r="AA153" s="34" t="s">
        <v>189</v>
      </c>
      <c r="AB153" s="34">
        <f t="shared" si="209"/>
        <v>108.06074766355141</v>
      </c>
      <c r="AC153" s="38">
        <v>1.9435464006938401</v>
      </c>
      <c r="AD153" s="33" t="s">
        <v>188</v>
      </c>
      <c r="AE153" s="34">
        <f t="shared" si="210"/>
        <v>83.057538491189746</v>
      </c>
      <c r="AF153" s="38">
        <v>1.42931483087598</v>
      </c>
      <c r="AG153" s="33" t="s">
        <v>188</v>
      </c>
      <c r="AH153" s="34">
        <f t="shared" si="211"/>
        <v>89.332176929748741</v>
      </c>
      <c r="AI153" s="38">
        <v>1.3597748786407799</v>
      </c>
      <c r="AJ153" s="33" t="s">
        <v>188</v>
      </c>
      <c r="AK153" s="34">
        <f t="shared" si="212"/>
        <v>93.777577837295169</v>
      </c>
      <c r="AL153" s="38">
        <v>51.644736842105303</v>
      </c>
      <c r="AM153" s="33" t="s">
        <v>188</v>
      </c>
      <c r="AN153" s="50">
        <f t="shared" si="213"/>
        <v>94.851438128471372</v>
      </c>
      <c r="AO153" s="32">
        <f t="shared" si="173"/>
        <v>1071.0102051120962</v>
      </c>
    </row>
    <row r="154" spans="1:41">
      <c r="A154" s="10">
        <f t="shared" si="174"/>
        <v>153</v>
      </c>
      <c r="B154" s="15" t="s">
        <v>685</v>
      </c>
      <c r="C154" s="15">
        <v>517</v>
      </c>
      <c r="D154" s="15" t="s">
        <v>374</v>
      </c>
      <c r="E154" s="15" t="s">
        <v>378</v>
      </c>
      <c r="F154" s="21">
        <v>11775</v>
      </c>
      <c r="G154" s="25" t="s">
        <v>22</v>
      </c>
      <c r="H154" s="22">
        <v>0.18555117960425599</v>
      </c>
      <c r="I154" s="78" t="s">
        <v>249</v>
      </c>
      <c r="J154" s="21">
        <v>30</v>
      </c>
      <c r="K154" s="24">
        <v>5.4404209999999997</v>
      </c>
      <c r="L154" s="33" t="s">
        <v>188</v>
      </c>
      <c r="M154" s="34">
        <f t="shared" si="204"/>
        <v>64.613076009501185</v>
      </c>
      <c r="N154" s="38">
        <v>1.66233494</v>
      </c>
      <c r="O154" s="33" t="s">
        <v>188</v>
      </c>
      <c r="P154" s="34">
        <f t="shared" si="205"/>
        <v>70.140714767932494</v>
      </c>
      <c r="Q154" s="39">
        <v>30.555262910700002</v>
      </c>
      <c r="R154" s="34" t="s">
        <v>189</v>
      </c>
      <c r="S154" s="34">
        <f t="shared" si="206"/>
        <v>106.16839093363446</v>
      </c>
      <c r="T154" s="40">
        <v>1091</v>
      </c>
      <c r="U154" s="34" t="s">
        <v>189</v>
      </c>
      <c r="V154" s="34">
        <f t="shared" si="207"/>
        <v>117.81857451403887</v>
      </c>
      <c r="W154" s="39">
        <v>49.866370302500002</v>
      </c>
      <c r="X154" s="33" t="s">
        <v>188</v>
      </c>
      <c r="Y154" s="34">
        <f t="shared" si="208"/>
        <v>54.798209123626371</v>
      </c>
      <c r="Z154" s="41">
        <v>682</v>
      </c>
      <c r="AA154" s="33" t="s">
        <v>188</v>
      </c>
      <c r="AB154" s="34">
        <f t="shared" si="209"/>
        <v>79.672897196261687</v>
      </c>
      <c r="AC154" s="38">
        <v>1.75520592334495</v>
      </c>
      <c r="AD154" s="33" t="s">
        <v>188</v>
      </c>
      <c r="AE154" s="34">
        <f t="shared" si="210"/>
        <v>75.008800142946583</v>
      </c>
      <c r="AF154" s="38">
        <v>1.35075493612079</v>
      </c>
      <c r="AG154" s="33" t="s">
        <v>188</v>
      </c>
      <c r="AH154" s="34">
        <f t="shared" si="211"/>
        <v>84.422183507549377</v>
      </c>
      <c r="AI154" s="38">
        <v>1.2994258813413599</v>
      </c>
      <c r="AJ154" s="33" t="s">
        <v>188</v>
      </c>
      <c r="AK154" s="34">
        <f t="shared" si="212"/>
        <v>89.615578023542071</v>
      </c>
      <c r="AL154" s="38">
        <v>47.2222222222222</v>
      </c>
      <c r="AM154" s="34" t="s">
        <v>189</v>
      </c>
      <c r="AN154" s="50">
        <f t="shared" si="213"/>
        <v>103.52643738285173</v>
      </c>
      <c r="AO154" s="32">
        <f t="shared" si="173"/>
        <v>845.78486160188481</v>
      </c>
    </row>
    <row r="155" spans="1:41">
      <c r="A155" s="10">
        <f t="shared" si="174"/>
        <v>154</v>
      </c>
      <c r="B155" s="15" t="s">
        <v>685</v>
      </c>
      <c r="C155" s="15">
        <v>517</v>
      </c>
      <c r="D155" s="15" t="s">
        <v>374</v>
      </c>
      <c r="E155" s="15" t="s">
        <v>379</v>
      </c>
      <c r="F155" s="21">
        <v>11760</v>
      </c>
      <c r="G155" s="25" t="s">
        <v>21</v>
      </c>
      <c r="H155" s="22">
        <v>0.19924980974124301</v>
      </c>
      <c r="I155" s="78" t="s">
        <v>249</v>
      </c>
      <c r="J155" s="21">
        <v>23</v>
      </c>
      <c r="K155" s="24">
        <v>3.993595</v>
      </c>
      <c r="L155" s="33" t="s">
        <v>188</v>
      </c>
      <c r="M155" s="34">
        <f t="shared" si="204"/>
        <v>47.429869358669833</v>
      </c>
      <c r="N155" s="38">
        <v>1.2346791100000001</v>
      </c>
      <c r="O155" s="33" t="s">
        <v>188</v>
      </c>
      <c r="P155" s="34">
        <f t="shared" si="205"/>
        <v>52.096164978902962</v>
      </c>
      <c r="Q155" s="39">
        <v>30.916482768000002</v>
      </c>
      <c r="R155" s="34" t="s">
        <v>189</v>
      </c>
      <c r="S155" s="34">
        <f t="shared" si="206"/>
        <v>107.4234981514941</v>
      </c>
      <c r="T155" s="40">
        <v>865</v>
      </c>
      <c r="U155" s="33" t="s">
        <v>188</v>
      </c>
      <c r="V155" s="34">
        <f t="shared" si="207"/>
        <v>93.412526997840175</v>
      </c>
      <c r="W155" s="39">
        <v>46.168728323700002</v>
      </c>
      <c r="X155" s="33" t="s">
        <v>188</v>
      </c>
      <c r="Y155" s="34">
        <f t="shared" si="208"/>
        <v>50.734866289780221</v>
      </c>
      <c r="Z155" s="41">
        <v>589</v>
      </c>
      <c r="AA155" s="33" t="s">
        <v>188</v>
      </c>
      <c r="AB155" s="34">
        <f t="shared" si="209"/>
        <v>68.808411214953267</v>
      </c>
      <c r="AC155" s="38">
        <v>1.60171495468278</v>
      </c>
      <c r="AD155" s="33" t="s">
        <v>188</v>
      </c>
      <c r="AE155" s="34">
        <f t="shared" si="210"/>
        <v>68.449357037725648</v>
      </c>
      <c r="AF155" s="38">
        <v>1.26888217522659</v>
      </c>
      <c r="AG155" s="33" t="s">
        <v>188</v>
      </c>
      <c r="AH155" s="34">
        <f t="shared" si="211"/>
        <v>79.305135951661867</v>
      </c>
      <c r="AI155" s="38">
        <v>1.2623039285714299</v>
      </c>
      <c r="AJ155" s="33" t="s">
        <v>188</v>
      </c>
      <c r="AK155" s="34">
        <f t="shared" si="212"/>
        <v>87.055443349753787</v>
      </c>
      <c r="AL155" s="38">
        <v>75</v>
      </c>
      <c r="AM155" s="33" t="s">
        <v>188</v>
      </c>
      <c r="AN155" s="50">
        <f t="shared" si="213"/>
        <v>49.038838760298162</v>
      </c>
      <c r="AO155" s="32">
        <f t="shared" si="173"/>
        <v>703.75411209107995</v>
      </c>
    </row>
    <row r="156" spans="1:41">
      <c r="A156" s="10">
        <f t="shared" si="174"/>
        <v>155</v>
      </c>
      <c r="B156" s="15" t="s">
        <v>687</v>
      </c>
      <c r="C156" s="15">
        <v>539</v>
      </c>
      <c r="D156" s="15" t="s">
        <v>381</v>
      </c>
      <c r="E156" s="15" t="s">
        <v>380</v>
      </c>
      <c r="F156" s="21">
        <v>9320</v>
      </c>
      <c r="G156" s="25">
        <v>41817</v>
      </c>
      <c r="H156" s="22">
        <v>4.2211676179604201</v>
      </c>
      <c r="I156" s="78" t="s">
        <v>200</v>
      </c>
      <c r="J156" s="21">
        <v>28</v>
      </c>
      <c r="K156" s="24">
        <v>4.9568240000000001</v>
      </c>
      <c r="L156" s="34" t="s">
        <v>189</v>
      </c>
      <c r="M156" s="34">
        <f t="shared" ref="M156:M158" si="214">K156/3.9*100</f>
        <v>127.0980512820513</v>
      </c>
      <c r="N156" s="38">
        <v>1.5574900700000001</v>
      </c>
      <c r="O156" s="34" t="s">
        <v>189</v>
      </c>
      <c r="P156" s="34">
        <f t="shared" ref="P156:P158" si="215">N156/1.2*100</f>
        <v>129.79083916666667</v>
      </c>
      <c r="Q156" s="39">
        <v>31.421129134299999</v>
      </c>
      <c r="R156" s="34" t="s">
        <v>189</v>
      </c>
      <c r="S156" s="34">
        <f t="shared" ref="S156:S158" si="216">Q156/30.31*100</f>
        <v>103.66588299010229</v>
      </c>
      <c r="T156" s="40">
        <v>740</v>
      </c>
      <c r="U156" s="34" t="s">
        <v>189</v>
      </c>
      <c r="V156" s="34">
        <f t="shared" ref="V156:V158" si="217">T156/628*100</f>
        <v>117.83439490445859</v>
      </c>
      <c r="W156" s="39">
        <v>66.984108108100003</v>
      </c>
      <c r="X156" s="34" t="s">
        <v>189</v>
      </c>
      <c r="Y156" s="34">
        <f t="shared" ref="Y156:Y158" si="218">W156/61.03*100</f>
        <v>109.75603491414059</v>
      </c>
      <c r="Z156" s="41">
        <v>1004</v>
      </c>
      <c r="AA156" s="34" t="s">
        <v>189</v>
      </c>
      <c r="AB156" s="34">
        <f t="shared" ref="AB156:AB158" si="219">Z156/631*100</f>
        <v>159.11251980982567</v>
      </c>
      <c r="AC156" s="38">
        <v>2.11872118780096</v>
      </c>
      <c r="AD156" s="34" t="s">
        <v>189</v>
      </c>
      <c r="AE156" s="34">
        <f t="shared" ref="AE156:AE158" si="220">AC156/2.08*100</f>
        <v>101.86159556735383</v>
      </c>
      <c r="AF156" s="38">
        <v>1.72552166934189</v>
      </c>
      <c r="AG156" s="34" t="s">
        <v>189</v>
      </c>
      <c r="AH156" s="34">
        <f t="shared" ref="AH156:AH158" si="221">AF156/1.62*100</f>
        <v>106.51368329270925</v>
      </c>
      <c r="AI156" s="38">
        <v>1.2278728372093</v>
      </c>
      <c r="AJ156" s="33" t="s">
        <v>188</v>
      </c>
      <c r="AK156" s="34">
        <f t="shared" ref="AK156:AK158" si="222">AI156/1.28*100</f>
        <v>95.927565406976555</v>
      </c>
      <c r="AL156" s="38">
        <v>39.545454545454497</v>
      </c>
      <c r="AM156" s="34" t="s">
        <v>189</v>
      </c>
      <c r="AN156" s="48">
        <f t="shared" ref="AN156:AN158" si="223">(100-AL156)/43.16*100</f>
        <v>140.07077260089321</v>
      </c>
      <c r="AO156" s="32">
        <f t="shared" si="173"/>
        <v>1191.6313399351779</v>
      </c>
    </row>
    <row r="157" spans="1:41">
      <c r="A157" s="10">
        <f t="shared" si="174"/>
        <v>156</v>
      </c>
      <c r="B157" s="15" t="s">
        <v>687</v>
      </c>
      <c r="C157" s="15">
        <v>539</v>
      </c>
      <c r="D157" s="15" t="s">
        <v>381</v>
      </c>
      <c r="E157" s="15" t="s">
        <v>382</v>
      </c>
      <c r="F157" s="21">
        <v>6733</v>
      </c>
      <c r="G157" s="25" t="s">
        <v>66</v>
      </c>
      <c r="H157" s="22">
        <v>6.8759621385083696</v>
      </c>
      <c r="I157" s="78" t="s">
        <v>200</v>
      </c>
      <c r="J157" s="21">
        <v>28</v>
      </c>
      <c r="K157" s="24">
        <v>4.7795690000000004</v>
      </c>
      <c r="L157" s="34" t="s">
        <v>189</v>
      </c>
      <c r="M157" s="34">
        <f t="shared" si="214"/>
        <v>122.5530512820513</v>
      </c>
      <c r="N157" s="38">
        <v>1.6558014999999999</v>
      </c>
      <c r="O157" s="34" t="s">
        <v>189</v>
      </c>
      <c r="P157" s="34">
        <f t="shared" si="215"/>
        <v>137.98345833333335</v>
      </c>
      <c r="Q157" s="39">
        <v>34.643322441800002</v>
      </c>
      <c r="R157" s="34" t="s">
        <v>189</v>
      </c>
      <c r="S157" s="34">
        <f t="shared" si="216"/>
        <v>114.29667582250084</v>
      </c>
      <c r="T157" s="40">
        <v>617</v>
      </c>
      <c r="U157" s="33" t="s">
        <v>188</v>
      </c>
      <c r="V157" s="34">
        <f t="shared" si="217"/>
        <v>98.248407643312092</v>
      </c>
      <c r="W157" s="39">
        <v>77.4646515397</v>
      </c>
      <c r="X157" s="34" t="s">
        <v>189</v>
      </c>
      <c r="Y157" s="34">
        <f t="shared" si="218"/>
        <v>126.92880802834672</v>
      </c>
      <c r="Z157" s="41">
        <v>646</v>
      </c>
      <c r="AA157" s="34" t="s">
        <v>189</v>
      </c>
      <c r="AB157" s="34">
        <f t="shared" si="219"/>
        <v>102.37717908082409</v>
      </c>
      <c r="AC157" s="38">
        <v>2.2926368320610702</v>
      </c>
      <c r="AD157" s="34" t="s">
        <v>189</v>
      </c>
      <c r="AE157" s="34">
        <f t="shared" si="220"/>
        <v>110.22292461832069</v>
      </c>
      <c r="AF157" s="38">
        <v>1.70419847328244</v>
      </c>
      <c r="AG157" s="34" t="s">
        <v>189</v>
      </c>
      <c r="AH157" s="34">
        <f t="shared" si="221"/>
        <v>105.19743662237285</v>
      </c>
      <c r="AI157" s="38">
        <v>1.34528745800672</v>
      </c>
      <c r="AJ157" s="34" t="s">
        <v>189</v>
      </c>
      <c r="AK157" s="34">
        <f t="shared" si="222"/>
        <v>105.100582656775</v>
      </c>
      <c r="AL157" s="38">
        <v>43.514644351464398</v>
      </c>
      <c r="AM157" s="33" t="s">
        <v>188</v>
      </c>
      <c r="AN157" s="48">
        <f t="shared" si="223"/>
        <v>130.87431799938742</v>
      </c>
      <c r="AO157" s="32">
        <f t="shared" si="173"/>
        <v>1153.7828420872245</v>
      </c>
    </row>
    <row r="158" spans="1:41">
      <c r="A158" s="10">
        <f t="shared" si="174"/>
        <v>157</v>
      </c>
      <c r="B158" s="15" t="s">
        <v>687</v>
      </c>
      <c r="C158" s="15">
        <v>539</v>
      </c>
      <c r="D158" s="15" t="s">
        <v>381</v>
      </c>
      <c r="E158" s="15" t="s">
        <v>383</v>
      </c>
      <c r="F158" s="21">
        <v>11443</v>
      </c>
      <c r="G158" s="25" t="s">
        <v>27</v>
      </c>
      <c r="H158" s="22">
        <v>0.46774296042617403</v>
      </c>
      <c r="I158" s="78" t="s">
        <v>200</v>
      </c>
      <c r="J158" s="21">
        <v>27</v>
      </c>
      <c r="K158" s="24">
        <v>1.512149</v>
      </c>
      <c r="L158" s="33" t="s">
        <v>188</v>
      </c>
      <c r="M158" s="34">
        <f t="shared" si="214"/>
        <v>38.773051282051277</v>
      </c>
      <c r="N158" s="38">
        <v>0.35837795</v>
      </c>
      <c r="O158" s="33" t="s">
        <v>188</v>
      </c>
      <c r="P158" s="34">
        <f t="shared" si="215"/>
        <v>29.864829166666667</v>
      </c>
      <c r="Q158" s="39">
        <v>23.699909863399998</v>
      </c>
      <c r="R158" s="33" t="s">
        <v>188</v>
      </c>
      <c r="S158" s="34">
        <f t="shared" si="216"/>
        <v>78.191718453975597</v>
      </c>
      <c r="T158" s="40">
        <v>369</v>
      </c>
      <c r="U158" s="33" t="s">
        <v>188</v>
      </c>
      <c r="V158" s="34">
        <f t="shared" si="217"/>
        <v>58.757961783439491</v>
      </c>
      <c r="W158" s="39">
        <v>40.979647696500002</v>
      </c>
      <c r="X158" s="33" t="s">
        <v>188</v>
      </c>
      <c r="Y158" s="34">
        <f t="shared" si="218"/>
        <v>67.146727341471419</v>
      </c>
      <c r="Z158" s="41">
        <v>368</v>
      </c>
      <c r="AA158" s="33" t="s">
        <v>188</v>
      </c>
      <c r="AB158" s="34">
        <f t="shared" si="219"/>
        <v>58.320126782884309</v>
      </c>
      <c r="AC158" s="38">
        <v>2.0076356923076899</v>
      </c>
      <c r="AD158" s="33" t="s">
        <v>188</v>
      </c>
      <c r="AE158" s="34">
        <f t="shared" si="220"/>
        <v>96.520946745562014</v>
      </c>
      <c r="AF158" s="38">
        <v>1.5446153846153801</v>
      </c>
      <c r="AG158" s="33" t="s">
        <v>188</v>
      </c>
      <c r="AH158" s="34">
        <f t="shared" si="221"/>
        <v>95.346628679961725</v>
      </c>
      <c r="AI158" s="38">
        <v>1.2997641434262901</v>
      </c>
      <c r="AJ158" s="34" t="s">
        <v>189</v>
      </c>
      <c r="AK158" s="34">
        <f t="shared" si="222"/>
        <v>101.5440737051789</v>
      </c>
      <c r="AL158" s="38">
        <v>50</v>
      </c>
      <c r="AM158" s="33" t="s">
        <v>188</v>
      </c>
      <c r="AN158" s="48">
        <f t="shared" si="223"/>
        <v>115.84800741427247</v>
      </c>
      <c r="AO158" s="32">
        <f t="shared" si="173"/>
        <v>740.31407135546397</v>
      </c>
    </row>
    <row r="159" spans="1:41">
      <c r="A159" s="10">
        <f t="shared" si="174"/>
        <v>158</v>
      </c>
      <c r="B159" s="15" t="s">
        <v>688</v>
      </c>
      <c r="C159" s="15">
        <v>541</v>
      </c>
      <c r="D159" s="15" t="s">
        <v>385</v>
      </c>
      <c r="E159" s="15" t="s">
        <v>384</v>
      </c>
      <c r="F159" s="21">
        <v>5665</v>
      </c>
      <c r="G159" s="25" t="s">
        <v>67</v>
      </c>
      <c r="H159" s="22">
        <v>7.5636333713850803</v>
      </c>
      <c r="I159" s="78" t="s">
        <v>249</v>
      </c>
      <c r="J159" s="21">
        <v>28</v>
      </c>
      <c r="K159" s="24">
        <v>7.944814</v>
      </c>
      <c r="L159" s="33" t="s">
        <v>188</v>
      </c>
      <c r="M159" s="34">
        <f t="shared" ref="M159:M162" si="224">K159/8.42*100</f>
        <v>94.356460807600953</v>
      </c>
      <c r="N159" s="38">
        <v>2.3849679400000001</v>
      </c>
      <c r="O159" s="34" t="s">
        <v>189</v>
      </c>
      <c r="P159" s="34">
        <f t="shared" ref="P159:P162" si="225">N159/2.37*100</f>
        <v>100.63155864978903</v>
      </c>
      <c r="Q159" s="39">
        <v>30.0191790519</v>
      </c>
      <c r="R159" s="34" t="s">
        <v>189</v>
      </c>
      <c r="S159" s="34">
        <f t="shared" ref="S159:S162" si="226">Q159/28.78*100</f>
        <v>104.30569510736622</v>
      </c>
      <c r="T159" s="40">
        <v>761</v>
      </c>
      <c r="U159" s="33" t="s">
        <v>188</v>
      </c>
      <c r="V159" s="34">
        <f t="shared" ref="V159:V162" si="227">T159/926*100</f>
        <v>82.181425485961128</v>
      </c>
      <c r="W159" s="39">
        <v>104.399658344</v>
      </c>
      <c r="X159" s="34" t="s">
        <v>189</v>
      </c>
      <c r="Y159" s="34">
        <f t="shared" ref="Y159:Y162" si="228">W159/91*100</f>
        <v>114.72489927912089</v>
      </c>
      <c r="Z159" s="41">
        <v>737</v>
      </c>
      <c r="AA159" s="33" t="s">
        <v>188</v>
      </c>
      <c r="AB159" s="34">
        <f t="shared" ref="AB159:AB162" si="229">Z159/856*100</f>
        <v>86.098130841121502</v>
      </c>
      <c r="AC159" s="38">
        <v>2.7206726265822798</v>
      </c>
      <c r="AD159" s="34" t="s">
        <v>189</v>
      </c>
      <c r="AE159" s="34">
        <f t="shared" ref="AE159:AE162" si="230">AC159/2.34*100</f>
        <v>116.26806096505472</v>
      </c>
      <c r="AF159" s="38">
        <v>1.72626582278481</v>
      </c>
      <c r="AG159" s="34" t="s">
        <v>189</v>
      </c>
      <c r="AH159" s="34">
        <f t="shared" ref="AH159:AH162" si="231">AF159/1.6*100</f>
        <v>107.89161392405062</v>
      </c>
      <c r="AI159" s="38">
        <v>1.5760450045829499</v>
      </c>
      <c r="AJ159" s="34" t="s">
        <v>189</v>
      </c>
      <c r="AK159" s="34">
        <f t="shared" ref="AK159:AK162" si="232">AI159/1.45*100</f>
        <v>108.69275893675517</v>
      </c>
      <c r="AL159" s="38">
        <v>47.9704797047971</v>
      </c>
      <c r="AM159" s="34" t="s">
        <v>189</v>
      </c>
      <c r="AN159" s="50">
        <f t="shared" ref="AN159:AN162" si="233">(100-AL159)/50.98*100</f>
        <v>102.05869026128462</v>
      </c>
      <c r="AO159" s="32">
        <f t="shared" si="173"/>
        <v>1017.2092942581048</v>
      </c>
    </row>
    <row r="160" spans="1:41">
      <c r="A160" s="10">
        <f t="shared" si="174"/>
        <v>159</v>
      </c>
      <c r="B160" s="15" t="s">
        <v>688</v>
      </c>
      <c r="C160" s="15">
        <v>541</v>
      </c>
      <c r="D160" s="15" t="s">
        <v>385</v>
      </c>
      <c r="E160" s="15" t="s">
        <v>386</v>
      </c>
      <c r="F160" s="21">
        <v>4304</v>
      </c>
      <c r="G160" s="25" t="s">
        <v>1</v>
      </c>
      <c r="H160" s="22">
        <v>1.1581539193302799</v>
      </c>
      <c r="I160" s="78" t="s">
        <v>249</v>
      </c>
      <c r="J160" s="21">
        <v>27</v>
      </c>
      <c r="K160" s="24">
        <v>7.6085330000000004</v>
      </c>
      <c r="L160" s="33" t="s">
        <v>188</v>
      </c>
      <c r="M160" s="34">
        <f t="shared" si="224"/>
        <v>90.362624703087889</v>
      </c>
      <c r="N160" s="38">
        <v>2.36853282</v>
      </c>
      <c r="O160" s="33" t="s">
        <v>188</v>
      </c>
      <c r="P160" s="34">
        <f t="shared" si="225"/>
        <v>99.938093670886076</v>
      </c>
      <c r="Q160" s="39">
        <v>31.1299539609</v>
      </c>
      <c r="R160" s="34" t="s">
        <v>189</v>
      </c>
      <c r="S160" s="34">
        <f t="shared" si="226"/>
        <v>108.16523266469771</v>
      </c>
      <c r="T160" s="40">
        <v>694</v>
      </c>
      <c r="U160" s="33" t="s">
        <v>188</v>
      </c>
      <c r="V160" s="34">
        <f t="shared" si="227"/>
        <v>74.946004319654421</v>
      </c>
      <c r="W160" s="39">
        <v>109.633040346</v>
      </c>
      <c r="X160" s="34" t="s">
        <v>189</v>
      </c>
      <c r="Y160" s="34">
        <f t="shared" si="228"/>
        <v>120.47586851208791</v>
      </c>
      <c r="Z160" s="41">
        <v>738</v>
      </c>
      <c r="AA160" s="33" t="s">
        <v>188</v>
      </c>
      <c r="AB160" s="34">
        <f t="shared" si="229"/>
        <v>86.214953271028037</v>
      </c>
      <c r="AC160" s="38">
        <v>2.3778293814432998</v>
      </c>
      <c r="AD160" s="34" t="s">
        <v>189</v>
      </c>
      <c r="AE160" s="34">
        <f t="shared" si="230"/>
        <v>101.61664023261964</v>
      </c>
      <c r="AF160" s="38">
        <v>1.77147766323024</v>
      </c>
      <c r="AG160" s="34" t="s">
        <v>189</v>
      </c>
      <c r="AH160" s="34">
        <f t="shared" si="231"/>
        <v>110.71735395188999</v>
      </c>
      <c r="AI160" s="38">
        <v>1.34228583899127</v>
      </c>
      <c r="AJ160" s="33" t="s">
        <v>188</v>
      </c>
      <c r="AK160" s="34">
        <f t="shared" si="232"/>
        <v>92.571437171811723</v>
      </c>
      <c r="AL160" s="38">
        <v>40.764331210191102</v>
      </c>
      <c r="AM160" s="34" t="s">
        <v>189</v>
      </c>
      <c r="AN160" s="50">
        <f t="shared" si="233"/>
        <v>116.19393642567456</v>
      </c>
      <c r="AO160" s="32">
        <f t="shared" si="173"/>
        <v>1001.2021449234379</v>
      </c>
    </row>
    <row r="161" spans="1:41">
      <c r="A161" s="10">
        <f t="shared" si="174"/>
        <v>160</v>
      </c>
      <c r="B161" s="15" t="s">
        <v>688</v>
      </c>
      <c r="C161" s="15">
        <v>541</v>
      </c>
      <c r="D161" s="15" t="s">
        <v>385</v>
      </c>
      <c r="E161" s="15" t="s">
        <v>387</v>
      </c>
      <c r="F161" s="21">
        <v>9295</v>
      </c>
      <c r="G161" s="25">
        <v>42971</v>
      </c>
      <c r="H161" s="22">
        <v>1.05952378234398</v>
      </c>
      <c r="I161" s="78" t="s">
        <v>249</v>
      </c>
      <c r="J161" s="21">
        <v>27</v>
      </c>
      <c r="K161" s="24">
        <v>7.6080560000000004</v>
      </c>
      <c r="L161" s="33" t="s">
        <v>188</v>
      </c>
      <c r="M161" s="34">
        <f t="shared" si="224"/>
        <v>90.356959619952505</v>
      </c>
      <c r="N161" s="38">
        <v>2.29626427</v>
      </c>
      <c r="O161" s="33" t="s">
        <v>188</v>
      </c>
      <c r="P161" s="34">
        <f t="shared" si="225"/>
        <v>96.888787763713083</v>
      </c>
      <c r="Q161" s="39">
        <v>30.1820106214</v>
      </c>
      <c r="R161" s="34" t="s">
        <v>189</v>
      </c>
      <c r="S161" s="34">
        <f t="shared" si="226"/>
        <v>104.87147540444752</v>
      </c>
      <c r="T161" s="40">
        <v>606</v>
      </c>
      <c r="U161" s="33" t="s">
        <v>188</v>
      </c>
      <c r="V161" s="34">
        <f t="shared" si="227"/>
        <v>65.442764578833689</v>
      </c>
      <c r="W161" s="39">
        <v>125.54547854800001</v>
      </c>
      <c r="X161" s="34" t="s">
        <v>189</v>
      </c>
      <c r="Y161" s="34">
        <f t="shared" si="228"/>
        <v>137.96206433846154</v>
      </c>
      <c r="Z161" s="41">
        <v>625</v>
      </c>
      <c r="AA161" s="33" t="s">
        <v>188</v>
      </c>
      <c r="AB161" s="34">
        <f t="shared" si="229"/>
        <v>73.014018691588788</v>
      </c>
      <c r="AC161" s="38">
        <v>2.4454517928286901</v>
      </c>
      <c r="AD161" s="34" t="s">
        <v>189</v>
      </c>
      <c r="AE161" s="34">
        <f t="shared" si="230"/>
        <v>104.50648687302095</v>
      </c>
      <c r="AF161" s="38">
        <v>1.74302788844622</v>
      </c>
      <c r="AG161" s="34" t="s">
        <v>189</v>
      </c>
      <c r="AH161" s="34">
        <f t="shared" si="231"/>
        <v>108.93924302788875</v>
      </c>
      <c r="AI161" s="38">
        <v>1.40299062857143</v>
      </c>
      <c r="AJ161" s="33" t="s">
        <v>188</v>
      </c>
      <c r="AK161" s="34">
        <f t="shared" si="232"/>
        <v>96.757974384236562</v>
      </c>
      <c r="AL161" s="38">
        <v>40.963855421686702</v>
      </c>
      <c r="AM161" s="34" t="s">
        <v>189</v>
      </c>
      <c r="AN161" s="50">
        <f t="shared" si="233"/>
        <v>115.80255900022225</v>
      </c>
      <c r="AO161" s="32">
        <f t="shared" si="173"/>
        <v>994.54233368236567</v>
      </c>
    </row>
    <row r="162" spans="1:41">
      <c r="A162" s="10">
        <f t="shared" si="174"/>
        <v>161</v>
      </c>
      <c r="B162" s="15" t="s">
        <v>688</v>
      </c>
      <c r="C162" s="15">
        <v>541</v>
      </c>
      <c r="D162" s="15" t="s">
        <v>385</v>
      </c>
      <c r="E162" s="15" t="s">
        <v>388</v>
      </c>
      <c r="F162" s="21">
        <v>11755</v>
      </c>
      <c r="G162" s="25" t="s">
        <v>21</v>
      </c>
      <c r="H162" s="22">
        <v>0.19924980974124301</v>
      </c>
      <c r="I162" s="78" t="s">
        <v>249</v>
      </c>
      <c r="J162" s="21">
        <v>28</v>
      </c>
      <c r="K162" s="24">
        <v>2.8021929999999999</v>
      </c>
      <c r="L162" s="33" t="s">
        <v>188</v>
      </c>
      <c r="M162" s="34">
        <f t="shared" si="224"/>
        <v>33.280201900237529</v>
      </c>
      <c r="N162" s="38">
        <v>0.97181744000000003</v>
      </c>
      <c r="O162" s="33" t="s">
        <v>188</v>
      </c>
      <c r="P162" s="34">
        <f t="shared" si="225"/>
        <v>41.004955274261604</v>
      </c>
      <c r="Q162" s="39">
        <v>34.680603370299998</v>
      </c>
      <c r="R162" s="34" t="s">
        <v>189</v>
      </c>
      <c r="S162" s="34">
        <f t="shared" si="226"/>
        <v>120.5024439551772</v>
      </c>
      <c r="T162" s="40">
        <v>709</v>
      </c>
      <c r="U162" s="33" t="s">
        <v>188</v>
      </c>
      <c r="V162" s="34">
        <f t="shared" si="227"/>
        <v>76.565874730021605</v>
      </c>
      <c r="W162" s="39">
        <v>39.523173483800001</v>
      </c>
      <c r="X162" s="33" t="s">
        <v>188</v>
      </c>
      <c r="Y162" s="34">
        <f t="shared" si="228"/>
        <v>43.432058773406595</v>
      </c>
      <c r="Z162" s="41">
        <v>579</v>
      </c>
      <c r="AA162" s="33" t="s">
        <v>188</v>
      </c>
      <c r="AB162" s="34">
        <f t="shared" si="229"/>
        <v>67.640186915887853</v>
      </c>
      <c r="AC162" s="38">
        <v>1.70402271186441</v>
      </c>
      <c r="AD162" s="33" t="s">
        <v>188</v>
      </c>
      <c r="AE162" s="34">
        <f t="shared" si="230"/>
        <v>72.821483413008977</v>
      </c>
      <c r="AF162" s="38">
        <v>1.4186440677966099</v>
      </c>
      <c r="AG162" s="33" t="s">
        <v>188</v>
      </c>
      <c r="AH162" s="34">
        <f t="shared" si="231"/>
        <v>88.66525423728811</v>
      </c>
      <c r="AI162" s="38">
        <v>1.2011629629629601</v>
      </c>
      <c r="AJ162" s="33" t="s">
        <v>188</v>
      </c>
      <c r="AK162" s="34">
        <f t="shared" si="232"/>
        <v>82.83882503192828</v>
      </c>
      <c r="AL162" s="38">
        <v>52.5</v>
      </c>
      <c r="AM162" s="33" t="s">
        <v>188</v>
      </c>
      <c r="AN162" s="50">
        <f t="shared" si="233"/>
        <v>93.173793644566501</v>
      </c>
      <c r="AO162" s="32">
        <f t="shared" si="173"/>
        <v>719.92507787578438</v>
      </c>
    </row>
    <row r="163" spans="1:41">
      <c r="A163" s="10">
        <f t="shared" si="174"/>
        <v>162</v>
      </c>
      <c r="B163" s="15" t="s">
        <v>688</v>
      </c>
      <c r="C163" s="15">
        <v>545</v>
      </c>
      <c r="D163" s="15" t="s">
        <v>390</v>
      </c>
      <c r="E163" s="15" t="s">
        <v>389</v>
      </c>
      <c r="F163" s="21">
        <v>11143</v>
      </c>
      <c r="G163" s="25" t="s">
        <v>65</v>
      </c>
      <c r="H163" s="22">
        <v>1.1389758371384999</v>
      </c>
      <c r="I163" s="78" t="s">
        <v>391</v>
      </c>
      <c r="J163" s="21">
        <v>26</v>
      </c>
      <c r="K163" s="24">
        <v>4.5646139999999997</v>
      </c>
      <c r="L163" s="34" t="s">
        <v>189</v>
      </c>
      <c r="M163" s="34">
        <f>K163/3.57*100</f>
        <v>127.86033613445377</v>
      </c>
      <c r="N163" s="38">
        <v>1.3741636399999999</v>
      </c>
      <c r="O163" s="34" t="s">
        <v>189</v>
      </c>
      <c r="P163" s="34">
        <f>N163/1.08*100</f>
        <v>127.23737407407405</v>
      </c>
      <c r="Q163" s="39">
        <v>30.104706334399999</v>
      </c>
      <c r="R163" s="33" t="s">
        <v>188</v>
      </c>
      <c r="S163" s="34">
        <f>Q163/30.37*100</f>
        <v>99.126461423773463</v>
      </c>
      <c r="T163" s="40">
        <v>787</v>
      </c>
      <c r="U163" s="34" t="s">
        <v>189</v>
      </c>
      <c r="V163" s="34">
        <f>T163/600*100</f>
        <v>131.16666666666669</v>
      </c>
      <c r="W163" s="39">
        <v>58.000177890700002</v>
      </c>
      <c r="X163" s="33" t="s">
        <v>188</v>
      </c>
      <c r="Y163" s="34">
        <f>W163/58.91*100</f>
        <v>98.455572722288238</v>
      </c>
      <c r="Z163" s="41">
        <v>696</v>
      </c>
      <c r="AA163" s="34" t="s">
        <v>189</v>
      </c>
      <c r="AB163" s="34">
        <f>Z163/622*100</f>
        <v>111.89710610932475</v>
      </c>
      <c r="AC163" s="38">
        <v>1.87069206586826</v>
      </c>
      <c r="AD163" s="33" t="s">
        <v>188</v>
      </c>
      <c r="AE163" s="34">
        <f>AC163/2.2*100</f>
        <v>85.031457539466359</v>
      </c>
      <c r="AF163" s="38">
        <v>1.5074850299401199</v>
      </c>
      <c r="AG163" s="33" t="s">
        <v>188</v>
      </c>
      <c r="AH163" s="34">
        <f>AF163/1.73*100</f>
        <v>87.137863002319065</v>
      </c>
      <c r="AI163" s="38">
        <v>1.2409357497517399</v>
      </c>
      <c r="AJ163" s="33" t="s">
        <v>188</v>
      </c>
      <c r="AK163" s="34">
        <f>AI163/1.27*100</f>
        <v>97.71147635840471</v>
      </c>
      <c r="AL163" s="38">
        <v>50</v>
      </c>
      <c r="AM163" s="33" t="s">
        <v>188</v>
      </c>
      <c r="AN163" s="48">
        <f>(100-AL163)/43.46*100</f>
        <v>115.04832029452371</v>
      </c>
      <c r="AO163" s="32">
        <f t="shared" si="173"/>
        <v>1080.6726343252949</v>
      </c>
    </row>
    <row r="164" spans="1:41">
      <c r="A164" s="10">
        <f t="shared" si="174"/>
        <v>163</v>
      </c>
      <c r="B164" s="15" t="s">
        <v>688</v>
      </c>
      <c r="C164" s="15">
        <v>545</v>
      </c>
      <c r="D164" s="15" t="s">
        <v>390</v>
      </c>
      <c r="E164" s="15" t="s">
        <v>392</v>
      </c>
      <c r="F164" s="21">
        <v>11382</v>
      </c>
      <c r="G164" s="25" t="s">
        <v>68</v>
      </c>
      <c r="H164" s="22">
        <v>0.50609912480973596</v>
      </c>
      <c r="I164" s="78" t="s">
        <v>391</v>
      </c>
      <c r="J164" s="21">
        <v>28</v>
      </c>
      <c r="K164" s="24">
        <v>4.3020940000000003</v>
      </c>
      <c r="L164" s="34" t="s">
        <v>189</v>
      </c>
      <c r="M164" s="34">
        <f>K164/3.57*100</f>
        <v>120.50683473389357</v>
      </c>
      <c r="N164" s="38">
        <v>1.4216643600000001</v>
      </c>
      <c r="O164" s="34" t="s">
        <v>189</v>
      </c>
      <c r="P164" s="34">
        <f>N164/1.08*100</f>
        <v>131.63558888888889</v>
      </c>
      <c r="Q164" s="39">
        <v>33.045869290600002</v>
      </c>
      <c r="R164" s="34" t="s">
        <v>189</v>
      </c>
      <c r="S164" s="34">
        <f>Q164/30.37*100</f>
        <v>108.81089657754363</v>
      </c>
      <c r="T164" s="40">
        <v>742</v>
      </c>
      <c r="U164" s="34" t="s">
        <v>189</v>
      </c>
      <c r="V164" s="34">
        <f>T164/600*100</f>
        <v>123.66666666666666</v>
      </c>
      <c r="W164" s="39">
        <v>57.979703504</v>
      </c>
      <c r="X164" s="33" t="s">
        <v>188</v>
      </c>
      <c r="Y164" s="34">
        <f>W164/58.91*100</f>
        <v>98.420817355287738</v>
      </c>
      <c r="Z164" s="41">
        <v>695</v>
      </c>
      <c r="AA164" s="34" t="s">
        <v>189</v>
      </c>
      <c r="AB164" s="34">
        <f>Z164/622*100</f>
        <v>111.7363344051447</v>
      </c>
      <c r="AC164" s="38">
        <v>1.9560376012966001</v>
      </c>
      <c r="AD164" s="33" t="s">
        <v>188</v>
      </c>
      <c r="AE164" s="34">
        <f>AC164/2.2*100</f>
        <v>88.91080005893636</v>
      </c>
      <c r="AF164" s="38">
        <v>1.6207455429497599</v>
      </c>
      <c r="AG164" s="33" t="s">
        <v>188</v>
      </c>
      <c r="AH164" s="34">
        <f>AF164/1.73*100</f>
        <v>93.684713465304043</v>
      </c>
      <c r="AI164" s="38">
        <v>1.2068752</v>
      </c>
      <c r="AJ164" s="33" t="s">
        <v>188</v>
      </c>
      <c r="AK164" s="34">
        <f>AI164/1.27*100</f>
        <v>95.029543307086612</v>
      </c>
      <c r="AL164" s="38">
        <v>48.760330578512402</v>
      </c>
      <c r="AM164" s="33" t="s">
        <v>188</v>
      </c>
      <c r="AN164" s="48">
        <f>(100-AL164)/43.46*100</f>
        <v>117.90075798777633</v>
      </c>
      <c r="AO164" s="32">
        <f t="shared" si="173"/>
        <v>1090.3029534465286</v>
      </c>
    </row>
    <row r="165" spans="1:41">
      <c r="A165" s="10">
        <f t="shared" si="174"/>
        <v>164</v>
      </c>
      <c r="B165" s="15" t="s">
        <v>688</v>
      </c>
      <c r="C165" s="15">
        <v>546</v>
      </c>
      <c r="D165" s="15" t="s">
        <v>394</v>
      </c>
      <c r="E165" s="15" t="s">
        <v>393</v>
      </c>
      <c r="F165" s="21">
        <v>11051</v>
      </c>
      <c r="G165" s="25" t="s">
        <v>69</v>
      </c>
      <c r="H165" s="22">
        <v>1.2732224124809699</v>
      </c>
      <c r="I165" s="78" t="s">
        <v>234</v>
      </c>
      <c r="J165" s="21">
        <v>29</v>
      </c>
      <c r="K165" s="24">
        <v>7.8206480000000003</v>
      </c>
      <c r="L165" s="34" t="s">
        <v>189</v>
      </c>
      <c r="M165" s="34">
        <f t="shared" ref="M165:M168" si="234">K165/5.88*100</f>
        <v>133.00421768707486</v>
      </c>
      <c r="N165" s="38">
        <v>2.8279332400000001</v>
      </c>
      <c r="O165" s="34" t="s">
        <v>189</v>
      </c>
      <c r="P165" s="34">
        <f t="shared" ref="P165:P168" si="235">N165/1.85*100</f>
        <v>152.86125621621622</v>
      </c>
      <c r="Q165" s="39">
        <v>36.159832791299998</v>
      </c>
      <c r="R165" s="34" t="s">
        <v>189</v>
      </c>
      <c r="S165" s="34">
        <f t="shared" ref="S165:S168" si="236">Q165/31.48*100</f>
        <v>114.86605079828462</v>
      </c>
      <c r="T165" s="40">
        <v>1292</v>
      </c>
      <c r="U165" s="34" t="s">
        <v>189</v>
      </c>
      <c r="V165" s="34">
        <f t="shared" ref="V165:V168" si="237">T165/914*100</f>
        <v>141.35667396061268</v>
      </c>
      <c r="W165" s="39">
        <v>60.531331269299997</v>
      </c>
      <c r="X165" s="33" t="s">
        <v>188</v>
      </c>
      <c r="Y165" s="34">
        <f t="shared" ref="Y165:Y168" si="238">W165/65.7*100</f>
        <v>92.132924306392681</v>
      </c>
      <c r="Z165" s="41">
        <v>974</v>
      </c>
      <c r="AA165" s="34" t="s">
        <v>189</v>
      </c>
      <c r="AB165" s="34">
        <f t="shared" ref="AB165:AB168" si="239">Z165/840*100</f>
        <v>115.95238095238096</v>
      </c>
      <c r="AC165" s="38">
        <v>1.90239721955896</v>
      </c>
      <c r="AD165" s="33" t="s">
        <v>188</v>
      </c>
      <c r="AE165" s="34">
        <f t="shared" ref="AE165:AE168" si="240">AC165/2.19*100</f>
        <v>86.867452947897718</v>
      </c>
      <c r="AF165" s="38">
        <v>1.5244487056567599</v>
      </c>
      <c r="AG165" s="33" t="s">
        <v>188</v>
      </c>
      <c r="AH165" s="34">
        <f t="shared" ref="AH165:AH168" si="241">AF165/1.58*100</f>
        <v>96.484095294731645</v>
      </c>
      <c r="AI165" s="38">
        <v>1.2479247169811301</v>
      </c>
      <c r="AJ165" s="33" t="s">
        <v>188</v>
      </c>
      <c r="AK165" s="34">
        <f t="shared" ref="AK165:AK168" si="242">AI165/1.38*100</f>
        <v>90.429327317473195</v>
      </c>
      <c r="AL165" s="38">
        <v>52.613240418118501</v>
      </c>
      <c r="AM165" s="33" t="s">
        <v>188</v>
      </c>
      <c r="AN165" s="48">
        <f t="shared" ref="AN165:AN168" si="243">(100-AL165)/49.06*100</f>
        <v>96.589399881535869</v>
      </c>
      <c r="AO165" s="32">
        <f t="shared" si="173"/>
        <v>1120.5437793626004</v>
      </c>
    </row>
    <row r="166" spans="1:41">
      <c r="A166" s="10">
        <f t="shared" si="174"/>
        <v>165</v>
      </c>
      <c r="B166" s="15" t="s">
        <v>688</v>
      </c>
      <c r="C166" s="15">
        <v>546</v>
      </c>
      <c r="D166" s="15" t="s">
        <v>394</v>
      </c>
      <c r="E166" s="15" t="s">
        <v>395</v>
      </c>
      <c r="F166" s="21">
        <v>11377</v>
      </c>
      <c r="G166" s="25" t="s">
        <v>70</v>
      </c>
      <c r="H166" s="22">
        <v>0.52253748097411901</v>
      </c>
      <c r="I166" s="78" t="s">
        <v>234</v>
      </c>
      <c r="J166" s="21">
        <v>29</v>
      </c>
      <c r="K166" s="24">
        <v>7.5993599999999999</v>
      </c>
      <c r="L166" s="34" t="s">
        <v>189</v>
      </c>
      <c r="M166" s="34">
        <f t="shared" si="234"/>
        <v>129.24081632653062</v>
      </c>
      <c r="N166" s="38">
        <v>2.8048218700000001</v>
      </c>
      <c r="O166" s="34" t="s">
        <v>189</v>
      </c>
      <c r="P166" s="34">
        <f t="shared" si="235"/>
        <v>151.61199297297296</v>
      </c>
      <c r="Q166" s="39">
        <v>36.9086590187</v>
      </c>
      <c r="R166" s="34" t="s">
        <v>189</v>
      </c>
      <c r="S166" s="34">
        <f t="shared" si="236"/>
        <v>117.24478722585769</v>
      </c>
      <c r="T166" s="40">
        <v>1314</v>
      </c>
      <c r="U166" s="34" t="s">
        <v>189</v>
      </c>
      <c r="V166" s="34">
        <f t="shared" si="237"/>
        <v>143.76367614879649</v>
      </c>
      <c r="W166" s="39">
        <v>57.833789954300002</v>
      </c>
      <c r="X166" s="33" t="s">
        <v>188</v>
      </c>
      <c r="Y166" s="34">
        <f t="shared" si="238"/>
        <v>88.027077556012173</v>
      </c>
      <c r="Z166" s="41">
        <v>956</v>
      </c>
      <c r="AA166" s="34" t="s">
        <v>189</v>
      </c>
      <c r="AB166" s="34">
        <f t="shared" si="239"/>
        <v>113.80952380952381</v>
      </c>
      <c r="AC166" s="38">
        <v>1.9014555555555599</v>
      </c>
      <c r="AD166" s="33" t="s">
        <v>188</v>
      </c>
      <c r="AE166" s="34">
        <f t="shared" si="240"/>
        <v>86.824454591578075</v>
      </c>
      <c r="AF166" s="38">
        <v>1.5448343079922</v>
      </c>
      <c r="AG166" s="33" t="s">
        <v>188</v>
      </c>
      <c r="AH166" s="34">
        <f t="shared" si="241"/>
        <v>97.774323290645569</v>
      </c>
      <c r="AI166" s="38">
        <v>1.2308475709779201</v>
      </c>
      <c r="AJ166" s="33" t="s">
        <v>188</v>
      </c>
      <c r="AK166" s="34">
        <f t="shared" si="242"/>
        <v>89.191852969414512</v>
      </c>
      <c r="AL166" s="38">
        <v>52.380952380952401</v>
      </c>
      <c r="AM166" s="33" t="s">
        <v>188</v>
      </c>
      <c r="AN166" s="48">
        <f t="shared" si="243"/>
        <v>97.062877331935582</v>
      </c>
      <c r="AO166" s="32">
        <f t="shared" si="173"/>
        <v>1114.5513822232676</v>
      </c>
    </row>
    <row r="167" spans="1:41">
      <c r="A167" s="10">
        <f t="shared" si="174"/>
        <v>166</v>
      </c>
      <c r="B167" s="15" t="s">
        <v>688</v>
      </c>
      <c r="C167" s="15">
        <v>546</v>
      </c>
      <c r="D167" s="15" t="s">
        <v>394</v>
      </c>
      <c r="E167" s="15" t="s">
        <v>396</v>
      </c>
      <c r="F167" s="21">
        <v>10849</v>
      </c>
      <c r="G167" s="25">
        <v>42873</v>
      </c>
      <c r="H167" s="22">
        <v>1.32801693302891</v>
      </c>
      <c r="I167" s="78" t="s">
        <v>234</v>
      </c>
      <c r="J167" s="21">
        <v>27</v>
      </c>
      <c r="K167" s="24">
        <v>6.8584350000000001</v>
      </c>
      <c r="L167" s="34" t="s">
        <v>189</v>
      </c>
      <c r="M167" s="34">
        <f t="shared" si="234"/>
        <v>116.64005102040818</v>
      </c>
      <c r="N167" s="38">
        <v>2.5472854300000001</v>
      </c>
      <c r="O167" s="34" t="s">
        <v>189</v>
      </c>
      <c r="P167" s="34">
        <f t="shared" si="235"/>
        <v>137.69110432432433</v>
      </c>
      <c r="Q167" s="39">
        <v>37.140913779900004</v>
      </c>
      <c r="R167" s="34" t="s">
        <v>189</v>
      </c>
      <c r="S167" s="34">
        <f t="shared" si="236"/>
        <v>117.98257236308768</v>
      </c>
      <c r="T167" s="40">
        <v>1169</v>
      </c>
      <c r="U167" s="34" t="s">
        <v>189</v>
      </c>
      <c r="V167" s="34">
        <f t="shared" si="237"/>
        <v>127.89934354485777</v>
      </c>
      <c r="W167" s="39">
        <v>58.669247219799999</v>
      </c>
      <c r="X167" s="33" t="s">
        <v>188</v>
      </c>
      <c r="Y167" s="34">
        <f t="shared" si="238"/>
        <v>89.298702008828002</v>
      </c>
      <c r="Z167" s="41">
        <v>898</v>
      </c>
      <c r="AA167" s="34" t="s">
        <v>189</v>
      </c>
      <c r="AB167" s="34">
        <f t="shared" si="239"/>
        <v>106.9047619047619</v>
      </c>
      <c r="AC167" s="38">
        <v>1.9151191176470601</v>
      </c>
      <c r="AD167" s="33" t="s">
        <v>188</v>
      </c>
      <c r="AE167" s="34">
        <f t="shared" si="240"/>
        <v>87.448361536395439</v>
      </c>
      <c r="AF167" s="38">
        <v>1.53781512605042</v>
      </c>
      <c r="AG167" s="33" t="s">
        <v>188</v>
      </c>
      <c r="AH167" s="34">
        <f t="shared" si="241"/>
        <v>97.330071269013914</v>
      </c>
      <c r="AI167" s="38">
        <v>1.24535068306011</v>
      </c>
      <c r="AJ167" s="33" t="s">
        <v>188</v>
      </c>
      <c r="AK167" s="34">
        <f t="shared" si="242"/>
        <v>90.242803120297836</v>
      </c>
      <c r="AL167" s="38">
        <v>46.6216216216216</v>
      </c>
      <c r="AM167" s="34" t="s">
        <v>189</v>
      </c>
      <c r="AN167" s="48">
        <f t="shared" si="243"/>
        <v>108.80223884708194</v>
      </c>
      <c r="AO167" s="32">
        <f t="shared" si="173"/>
        <v>1080.240009939057</v>
      </c>
    </row>
    <row r="168" spans="1:41">
      <c r="A168" s="10">
        <f t="shared" si="174"/>
        <v>167</v>
      </c>
      <c r="B168" s="15" t="s">
        <v>688</v>
      </c>
      <c r="C168" s="15">
        <v>546</v>
      </c>
      <c r="D168" s="15" t="s">
        <v>394</v>
      </c>
      <c r="E168" s="15" t="s">
        <v>397</v>
      </c>
      <c r="F168" s="21">
        <v>9220</v>
      </c>
      <c r="G168" s="25">
        <v>42175</v>
      </c>
      <c r="H168" s="22">
        <v>3.2403457001521998</v>
      </c>
      <c r="I168" s="78" t="s">
        <v>234</v>
      </c>
      <c r="J168" s="21">
        <v>22</v>
      </c>
      <c r="K168" s="24">
        <v>4.4059720000000002</v>
      </c>
      <c r="L168" s="33" t="s">
        <v>188</v>
      </c>
      <c r="M168" s="34">
        <f t="shared" si="234"/>
        <v>74.931496598639455</v>
      </c>
      <c r="N168" s="38">
        <v>1.4852713200000001</v>
      </c>
      <c r="O168" s="33" t="s">
        <v>188</v>
      </c>
      <c r="P168" s="34">
        <f t="shared" si="235"/>
        <v>80.284936216216224</v>
      </c>
      <c r="Q168" s="39">
        <v>33.710412140599999</v>
      </c>
      <c r="R168" s="34" t="s">
        <v>189</v>
      </c>
      <c r="S168" s="34">
        <f t="shared" si="236"/>
        <v>107.08517198411688</v>
      </c>
      <c r="T168" s="40">
        <v>682</v>
      </c>
      <c r="U168" s="33" t="s">
        <v>188</v>
      </c>
      <c r="V168" s="34">
        <f t="shared" si="237"/>
        <v>74.61706783369803</v>
      </c>
      <c r="W168" s="39">
        <v>64.603695014699994</v>
      </c>
      <c r="X168" s="33" t="s">
        <v>188</v>
      </c>
      <c r="Y168" s="34">
        <f t="shared" si="238"/>
        <v>98.331347054337883</v>
      </c>
      <c r="Z168" s="41">
        <v>663</v>
      </c>
      <c r="AA168" s="33" t="s">
        <v>188</v>
      </c>
      <c r="AB168" s="34">
        <f t="shared" si="239"/>
        <v>78.928571428571431</v>
      </c>
      <c r="AC168" s="38">
        <v>1.84977244525547</v>
      </c>
      <c r="AD168" s="33" t="s">
        <v>188</v>
      </c>
      <c r="AE168" s="34">
        <f t="shared" si="240"/>
        <v>84.464495217144758</v>
      </c>
      <c r="AF168" s="38">
        <v>1.53467153284672</v>
      </c>
      <c r="AG168" s="33" t="s">
        <v>188</v>
      </c>
      <c r="AH168" s="34">
        <f t="shared" si="241"/>
        <v>97.131109673843028</v>
      </c>
      <c r="AI168" s="38">
        <v>1.20532140309156</v>
      </c>
      <c r="AJ168" s="33" t="s">
        <v>188</v>
      </c>
      <c r="AK168" s="34">
        <f t="shared" si="242"/>
        <v>87.342130658808699</v>
      </c>
      <c r="AL168" s="38">
        <v>50</v>
      </c>
      <c r="AM168" s="33" t="s">
        <v>188</v>
      </c>
      <c r="AN168" s="48">
        <f t="shared" si="243"/>
        <v>101.91602119853241</v>
      </c>
      <c r="AO168" s="32">
        <f t="shared" si="173"/>
        <v>885.03234786390885</v>
      </c>
    </row>
    <row r="169" spans="1:41">
      <c r="A169" s="10">
        <f t="shared" si="174"/>
        <v>168</v>
      </c>
      <c r="B169" s="15" t="s">
        <v>687</v>
      </c>
      <c r="C169" s="15">
        <v>549</v>
      </c>
      <c r="D169" s="15" t="s">
        <v>399</v>
      </c>
      <c r="E169" s="15" t="s">
        <v>398</v>
      </c>
      <c r="F169" s="21">
        <v>7947</v>
      </c>
      <c r="G169" s="25">
        <v>41456</v>
      </c>
      <c r="H169" s="22">
        <v>5.2102087138508297</v>
      </c>
      <c r="I169" s="78" t="s">
        <v>200</v>
      </c>
      <c r="J169" s="21">
        <v>29</v>
      </c>
      <c r="K169" s="24">
        <v>5.1597160000000004</v>
      </c>
      <c r="L169" s="34" t="s">
        <v>189</v>
      </c>
      <c r="M169" s="34">
        <f t="shared" ref="M169:M171" si="244">K169/3.9*100</f>
        <v>132.30041025641026</v>
      </c>
      <c r="N169" s="38">
        <v>1.7139695399999999</v>
      </c>
      <c r="O169" s="34" t="s">
        <v>189</v>
      </c>
      <c r="P169" s="34">
        <f t="shared" ref="P169:P171" si="245">N169/1.2*100</f>
        <v>142.83079499999999</v>
      </c>
      <c r="Q169" s="39">
        <v>33.218292247100003</v>
      </c>
      <c r="R169" s="34" t="s">
        <v>189</v>
      </c>
      <c r="S169" s="34">
        <f t="shared" ref="S169:S171" si="246">Q169/30.31*100</f>
        <v>109.5951575291983</v>
      </c>
      <c r="T169" s="40">
        <v>722</v>
      </c>
      <c r="U169" s="34" t="s">
        <v>189</v>
      </c>
      <c r="V169" s="34">
        <f t="shared" ref="V169:V171" si="247">T169/628*100</f>
        <v>114.96815286624205</v>
      </c>
      <c r="W169" s="39">
        <v>71.464210526299993</v>
      </c>
      <c r="X169" s="34" t="s">
        <v>189</v>
      </c>
      <c r="Y169" s="34">
        <f t="shared" ref="Y169:Y171" si="248">W169/61.03*100</f>
        <v>117.0968548685892</v>
      </c>
      <c r="Z169" s="41">
        <v>720</v>
      </c>
      <c r="AA169" s="34" t="s">
        <v>189</v>
      </c>
      <c r="AB169" s="34">
        <f t="shared" ref="AB169:AB171" si="249">Z169/631*100</f>
        <v>114.10459587955626</v>
      </c>
      <c r="AC169" s="38">
        <v>2.4912595</v>
      </c>
      <c r="AD169" s="34" t="s">
        <v>189</v>
      </c>
      <c r="AE169" s="34">
        <f t="shared" ref="AE169:AE171" si="250">AC169/2.08*100</f>
        <v>119.77209134615383</v>
      </c>
      <c r="AF169" s="38">
        <v>1.79666666666667</v>
      </c>
      <c r="AG169" s="34" t="s">
        <v>189</v>
      </c>
      <c r="AH169" s="34">
        <f t="shared" ref="AH169:AH171" si="251">AF169/1.62*100</f>
        <v>110.90534979423887</v>
      </c>
      <c r="AI169" s="38">
        <v>1.3866008348794101</v>
      </c>
      <c r="AJ169" s="34" t="s">
        <v>189</v>
      </c>
      <c r="AK169" s="34">
        <f t="shared" ref="AK169:AK171" si="252">AI169/1.28*100</f>
        <v>108.3281902249539</v>
      </c>
      <c r="AL169" s="38">
        <v>38.064516129032299</v>
      </c>
      <c r="AM169" s="34" t="s">
        <v>189</v>
      </c>
      <c r="AN169" s="48">
        <f t="shared" ref="AN169:AN171" si="253">(100-AL169)/43.16*100</f>
        <v>143.5020478938084</v>
      </c>
      <c r="AO169" s="32">
        <f t="shared" si="173"/>
        <v>1213.4036456591509</v>
      </c>
    </row>
    <row r="170" spans="1:41">
      <c r="A170" s="10">
        <f t="shared" si="174"/>
        <v>169</v>
      </c>
      <c r="B170" s="15" t="s">
        <v>687</v>
      </c>
      <c r="C170" s="15">
        <v>549</v>
      </c>
      <c r="D170" s="15" t="s">
        <v>399</v>
      </c>
      <c r="E170" s="15" t="s">
        <v>400</v>
      </c>
      <c r="F170" s="21">
        <v>7687</v>
      </c>
      <c r="G170" s="25" t="s">
        <v>71</v>
      </c>
      <c r="H170" s="22">
        <v>6.0430854261795997</v>
      </c>
      <c r="I170" s="78" t="s">
        <v>200</v>
      </c>
      <c r="J170" s="21">
        <v>31</v>
      </c>
      <c r="K170" s="24">
        <v>4.4458840000000004</v>
      </c>
      <c r="L170" s="34" t="s">
        <v>189</v>
      </c>
      <c r="M170" s="34">
        <f t="shared" si="244"/>
        <v>113.99702564102566</v>
      </c>
      <c r="N170" s="38">
        <v>1.18769747</v>
      </c>
      <c r="O170" s="33" t="s">
        <v>188</v>
      </c>
      <c r="P170" s="34">
        <f t="shared" si="245"/>
        <v>98.974789166666682</v>
      </c>
      <c r="Q170" s="39">
        <v>26.714540235400001</v>
      </c>
      <c r="R170" s="33" t="s">
        <v>188</v>
      </c>
      <c r="S170" s="34">
        <f t="shared" si="246"/>
        <v>88.137711103266255</v>
      </c>
      <c r="T170" s="40">
        <v>613</v>
      </c>
      <c r="U170" s="33" t="s">
        <v>188</v>
      </c>
      <c r="V170" s="34">
        <f t="shared" si="247"/>
        <v>97.611464968152859</v>
      </c>
      <c r="W170" s="39">
        <v>72.5266557912</v>
      </c>
      <c r="X170" s="34" t="s">
        <v>189</v>
      </c>
      <c r="Y170" s="34">
        <f t="shared" si="248"/>
        <v>118.83771225823365</v>
      </c>
      <c r="Z170" s="41">
        <v>587</v>
      </c>
      <c r="AA170" s="33" t="s">
        <v>188</v>
      </c>
      <c r="AB170" s="34">
        <f t="shared" si="249"/>
        <v>93.026941362916006</v>
      </c>
      <c r="AC170" s="38">
        <v>2.30648954372624</v>
      </c>
      <c r="AD170" s="34" t="s">
        <v>189</v>
      </c>
      <c r="AE170" s="34">
        <f t="shared" si="250"/>
        <v>110.88892037145384</v>
      </c>
      <c r="AF170" s="38">
        <v>1.5513307984790901</v>
      </c>
      <c r="AG170" s="33" t="s">
        <v>188</v>
      </c>
      <c r="AH170" s="34">
        <f t="shared" si="251"/>
        <v>95.761160399943819</v>
      </c>
      <c r="AI170" s="38">
        <v>1.4867812499999999</v>
      </c>
      <c r="AJ170" s="34" t="s">
        <v>189</v>
      </c>
      <c r="AK170" s="34">
        <f t="shared" si="252"/>
        <v>116.15478515625</v>
      </c>
      <c r="AL170" s="38">
        <v>48.101265822784796</v>
      </c>
      <c r="AM170" s="33" t="s">
        <v>188</v>
      </c>
      <c r="AN170" s="48">
        <f t="shared" si="253"/>
        <v>120.24729883506767</v>
      </c>
      <c r="AO170" s="32">
        <f t="shared" si="173"/>
        <v>1053.6378092629764</v>
      </c>
    </row>
    <row r="171" spans="1:41">
      <c r="A171" s="10">
        <f t="shared" si="174"/>
        <v>170</v>
      </c>
      <c r="B171" s="15" t="s">
        <v>687</v>
      </c>
      <c r="C171" s="15">
        <v>549</v>
      </c>
      <c r="D171" s="15" t="s">
        <v>399</v>
      </c>
      <c r="E171" s="15" t="s">
        <v>401</v>
      </c>
      <c r="F171" s="21">
        <v>11798</v>
      </c>
      <c r="G171" s="25" t="s">
        <v>72</v>
      </c>
      <c r="H171" s="22">
        <v>0.17185254946726999</v>
      </c>
      <c r="I171" s="78" t="s">
        <v>200</v>
      </c>
      <c r="J171" s="21">
        <v>24</v>
      </c>
      <c r="K171" s="24">
        <v>1.316943</v>
      </c>
      <c r="L171" s="33" t="s">
        <v>188</v>
      </c>
      <c r="M171" s="34">
        <f t="shared" si="244"/>
        <v>33.767769230769233</v>
      </c>
      <c r="N171" s="38">
        <v>0.32157636000000001</v>
      </c>
      <c r="O171" s="33" t="s">
        <v>188</v>
      </c>
      <c r="P171" s="34">
        <f t="shared" si="245"/>
        <v>26.798030000000001</v>
      </c>
      <c r="Q171" s="39">
        <v>24.4183962404</v>
      </c>
      <c r="R171" s="33" t="s">
        <v>188</v>
      </c>
      <c r="S171" s="34">
        <f t="shared" si="246"/>
        <v>80.562178292312765</v>
      </c>
      <c r="T171" s="40">
        <v>287</v>
      </c>
      <c r="U171" s="33" t="s">
        <v>188</v>
      </c>
      <c r="V171" s="34">
        <f t="shared" si="247"/>
        <v>45.70063694267516</v>
      </c>
      <c r="W171" s="39">
        <v>45.886515679399999</v>
      </c>
      <c r="X171" s="33" t="s">
        <v>188</v>
      </c>
      <c r="Y171" s="34">
        <f t="shared" si="248"/>
        <v>75.186819071604134</v>
      </c>
      <c r="Z171" s="41">
        <v>320</v>
      </c>
      <c r="AA171" s="33" t="s">
        <v>188</v>
      </c>
      <c r="AB171" s="34">
        <f t="shared" si="249"/>
        <v>50.713153724247228</v>
      </c>
      <c r="AC171" s="38">
        <v>2.14592490118577</v>
      </c>
      <c r="AD171" s="34" t="s">
        <v>189</v>
      </c>
      <c r="AE171" s="34">
        <f t="shared" si="250"/>
        <v>103.16946640316201</v>
      </c>
      <c r="AF171" s="38">
        <v>1.60869565217391</v>
      </c>
      <c r="AG171" s="33" t="s">
        <v>188</v>
      </c>
      <c r="AH171" s="34">
        <f t="shared" si="251"/>
        <v>99.302200751475922</v>
      </c>
      <c r="AI171" s="38">
        <v>1.33395331695332</v>
      </c>
      <c r="AJ171" s="34" t="s">
        <v>189</v>
      </c>
      <c r="AK171" s="34">
        <f t="shared" si="252"/>
        <v>104.21510288697813</v>
      </c>
      <c r="AL171" s="38">
        <v>54.1666666666667</v>
      </c>
      <c r="AM171" s="33" t="s">
        <v>188</v>
      </c>
      <c r="AN171" s="48">
        <f t="shared" si="253"/>
        <v>106.19400679641637</v>
      </c>
      <c r="AO171" s="32">
        <f t="shared" si="173"/>
        <v>725.60936409964086</v>
      </c>
    </row>
    <row r="172" spans="1:41">
      <c r="A172" s="10">
        <f t="shared" si="174"/>
        <v>171</v>
      </c>
      <c r="B172" s="15" t="s">
        <v>686</v>
      </c>
      <c r="C172" s="15">
        <v>570</v>
      </c>
      <c r="D172" s="15" t="s">
        <v>403</v>
      </c>
      <c r="E172" s="15" t="s">
        <v>402</v>
      </c>
      <c r="F172" s="21">
        <v>10857</v>
      </c>
      <c r="G172" s="25">
        <v>42682</v>
      </c>
      <c r="H172" s="22">
        <v>1.85130460426179</v>
      </c>
      <c r="I172" s="78" t="s">
        <v>241</v>
      </c>
      <c r="J172" s="21">
        <v>30</v>
      </c>
      <c r="K172" s="24">
        <v>5.3942759999999996</v>
      </c>
      <c r="L172" s="34" t="s">
        <v>189</v>
      </c>
      <c r="M172" s="34">
        <f t="shared" ref="M172:M174" si="254">K172/3.67*100</f>
        <v>146.98299727520435</v>
      </c>
      <c r="N172" s="38">
        <v>1.65611379</v>
      </c>
      <c r="O172" s="34" t="s">
        <v>189</v>
      </c>
      <c r="P172" s="34">
        <f t="shared" ref="P172:P174" si="255">N172/1.15*100</f>
        <v>144.00989478260871</v>
      </c>
      <c r="Q172" s="39">
        <v>30.701317285199998</v>
      </c>
      <c r="R172" s="33" t="s">
        <v>188</v>
      </c>
      <c r="S172" s="34">
        <f t="shared" ref="S172:S174" si="256">Q172/31.75*100</f>
        <v>96.697062315590543</v>
      </c>
      <c r="T172" s="40">
        <v>1004</v>
      </c>
      <c r="U172" s="34" t="s">
        <v>189</v>
      </c>
      <c r="V172" s="34">
        <f t="shared" ref="V172:V174" si="257">T172/647*100</f>
        <v>155.17774343122102</v>
      </c>
      <c r="W172" s="39">
        <v>53.727848605600002</v>
      </c>
      <c r="X172" s="33" t="s">
        <v>188</v>
      </c>
      <c r="Y172" s="34">
        <f t="shared" ref="Y172:Y174" si="258">W172/51.79*100</f>
        <v>103.7417428183047</v>
      </c>
      <c r="Z172" s="41">
        <v>859</v>
      </c>
      <c r="AA172" s="34" t="s">
        <v>189</v>
      </c>
      <c r="AB172" s="34">
        <f t="shared" ref="AB172:AB174" si="259">Z172/644*100</f>
        <v>133.38509316770185</v>
      </c>
      <c r="AC172" s="38">
        <v>2.0514908543922998</v>
      </c>
      <c r="AD172" s="33" t="s">
        <v>188</v>
      </c>
      <c r="AE172" s="34">
        <f t="shared" ref="AE172:AE174" si="260">AC172/2.16*100</f>
        <v>94.976428444087944</v>
      </c>
      <c r="AF172" s="38">
        <v>1.7111913357400701</v>
      </c>
      <c r="AG172" s="34" t="s">
        <v>189</v>
      </c>
      <c r="AH172" s="34">
        <f t="shared" ref="AH172:AH174" si="261">AF172/1.61*100</f>
        <v>106.28517613292361</v>
      </c>
      <c r="AI172" s="38">
        <v>1.1988670182841099</v>
      </c>
      <c r="AJ172" s="33" t="s">
        <v>188</v>
      </c>
      <c r="AK172" s="34">
        <f t="shared" ref="AK172:AK174" si="262">AI172/1.32*100</f>
        <v>90.823258960917414</v>
      </c>
      <c r="AL172" s="38">
        <v>43.776824034334801</v>
      </c>
      <c r="AM172" s="34" t="s">
        <v>189</v>
      </c>
      <c r="AN172" s="48">
        <f t="shared" ref="AN172:AN174" si="263">(100-AL172)/46.52*100</f>
        <v>120.85807387288305</v>
      </c>
      <c r="AO172" s="32">
        <f t="shared" si="173"/>
        <v>1192.9374712014433</v>
      </c>
    </row>
    <row r="173" spans="1:41">
      <c r="A173" s="10">
        <f t="shared" si="174"/>
        <v>172</v>
      </c>
      <c r="B173" s="15" t="s">
        <v>686</v>
      </c>
      <c r="C173" s="15">
        <v>570</v>
      </c>
      <c r="D173" s="15" t="s">
        <v>403</v>
      </c>
      <c r="E173" s="15" t="s">
        <v>404</v>
      </c>
      <c r="F173" s="21">
        <v>11231</v>
      </c>
      <c r="G173" s="25">
        <v>43006</v>
      </c>
      <c r="H173" s="22">
        <v>0.96363337138507799</v>
      </c>
      <c r="I173" s="78" t="s">
        <v>241</v>
      </c>
      <c r="J173" s="21">
        <v>28</v>
      </c>
      <c r="K173" s="24">
        <v>4.0675249999999998</v>
      </c>
      <c r="L173" s="34" t="s">
        <v>189</v>
      </c>
      <c r="M173" s="34">
        <f t="shared" si="254"/>
        <v>110.8317438692098</v>
      </c>
      <c r="N173" s="38">
        <v>1.3285642</v>
      </c>
      <c r="O173" s="34" t="s">
        <v>189</v>
      </c>
      <c r="P173" s="34">
        <f t="shared" si="255"/>
        <v>115.52732173913046</v>
      </c>
      <c r="Q173" s="39">
        <v>32.662717500200003</v>
      </c>
      <c r="R173" s="34" t="s">
        <v>189</v>
      </c>
      <c r="S173" s="34">
        <f t="shared" si="256"/>
        <v>102.87470078803152</v>
      </c>
      <c r="T173" s="40">
        <v>727</v>
      </c>
      <c r="U173" s="34" t="s">
        <v>189</v>
      </c>
      <c r="V173" s="34">
        <f t="shared" si="257"/>
        <v>112.36476043276662</v>
      </c>
      <c r="W173" s="39">
        <v>55.949449793699998</v>
      </c>
      <c r="X173" s="33" t="s">
        <v>188</v>
      </c>
      <c r="Y173" s="34">
        <f t="shared" si="258"/>
        <v>108.03137631531183</v>
      </c>
      <c r="Z173" s="41">
        <v>749</v>
      </c>
      <c r="AA173" s="34" t="s">
        <v>189</v>
      </c>
      <c r="AB173" s="34">
        <f t="shared" si="259"/>
        <v>116.30434782608697</v>
      </c>
      <c r="AC173" s="38">
        <v>2.3038492512479198</v>
      </c>
      <c r="AD173" s="34" t="s">
        <v>189</v>
      </c>
      <c r="AE173" s="34">
        <f t="shared" si="260"/>
        <v>106.65968755777406</v>
      </c>
      <c r="AF173" s="38">
        <v>1.7171381031613999</v>
      </c>
      <c r="AG173" s="34" t="s">
        <v>189</v>
      </c>
      <c r="AH173" s="34">
        <f t="shared" si="261"/>
        <v>106.65454056903106</v>
      </c>
      <c r="AI173" s="38">
        <v>1.34167965116279</v>
      </c>
      <c r="AJ173" s="34" t="s">
        <v>189</v>
      </c>
      <c r="AK173" s="34">
        <f t="shared" si="262"/>
        <v>101.64239781536286</v>
      </c>
      <c r="AL173" s="38">
        <v>47.136563876651998</v>
      </c>
      <c r="AM173" s="33" t="s">
        <v>188</v>
      </c>
      <c r="AN173" s="48">
        <f t="shared" si="263"/>
        <v>113.6359331972227</v>
      </c>
      <c r="AO173" s="32">
        <f t="shared" si="173"/>
        <v>1094.526810109928</v>
      </c>
    </row>
    <row r="174" spans="1:41">
      <c r="A174" s="10">
        <f t="shared" si="174"/>
        <v>173</v>
      </c>
      <c r="B174" s="15" t="s">
        <v>686</v>
      </c>
      <c r="C174" s="15">
        <v>570</v>
      </c>
      <c r="D174" s="15" t="s">
        <v>403</v>
      </c>
      <c r="E174" s="15" t="s">
        <v>405</v>
      </c>
      <c r="F174" s="21">
        <v>11537</v>
      </c>
      <c r="G174" s="25" t="s">
        <v>73</v>
      </c>
      <c r="H174" s="22">
        <v>0.33623611111110602</v>
      </c>
      <c r="I174" s="78" t="s">
        <v>241</v>
      </c>
      <c r="J174" s="21">
        <v>29</v>
      </c>
      <c r="K174" s="24">
        <v>3.6007370000000001</v>
      </c>
      <c r="L174" s="33" t="s">
        <v>188</v>
      </c>
      <c r="M174" s="34">
        <f t="shared" si="254"/>
        <v>98.112724795640332</v>
      </c>
      <c r="N174" s="38">
        <v>1.13418281</v>
      </c>
      <c r="O174" s="33" t="s">
        <v>188</v>
      </c>
      <c r="P174" s="34">
        <f t="shared" si="255"/>
        <v>98.624592173913044</v>
      </c>
      <c r="Q174" s="39">
        <v>31.498629586100002</v>
      </c>
      <c r="R174" s="33" t="s">
        <v>188</v>
      </c>
      <c r="S174" s="34">
        <f t="shared" si="256"/>
        <v>99.20828216094489</v>
      </c>
      <c r="T174" s="40">
        <v>765</v>
      </c>
      <c r="U174" s="34" t="s">
        <v>189</v>
      </c>
      <c r="V174" s="34">
        <f t="shared" si="257"/>
        <v>118.23802163833075</v>
      </c>
      <c r="W174" s="39">
        <v>47.068457516300001</v>
      </c>
      <c r="X174" s="33" t="s">
        <v>188</v>
      </c>
      <c r="Y174" s="34">
        <f t="shared" si="258"/>
        <v>90.883293138250636</v>
      </c>
      <c r="Z174" s="41">
        <v>683</v>
      </c>
      <c r="AA174" s="34" t="s">
        <v>189</v>
      </c>
      <c r="AB174" s="34">
        <f t="shared" si="259"/>
        <v>106.055900621118</v>
      </c>
      <c r="AC174" s="38">
        <v>2.00748351145038</v>
      </c>
      <c r="AD174" s="33" t="s">
        <v>188</v>
      </c>
      <c r="AE174" s="34">
        <f t="shared" si="260"/>
        <v>92.939051456036097</v>
      </c>
      <c r="AF174" s="38">
        <v>1.6564885496183199</v>
      </c>
      <c r="AG174" s="34" t="s">
        <v>189</v>
      </c>
      <c r="AH174" s="34">
        <f t="shared" si="261"/>
        <v>102.88748755393291</v>
      </c>
      <c r="AI174" s="38">
        <v>1.2118909677419401</v>
      </c>
      <c r="AJ174" s="33" t="s">
        <v>188</v>
      </c>
      <c r="AK174" s="34">
        <f t="shared" si="262"/>
        <v>91.809921798631819</v>
      </c>
      <c r="AL174" s="38">
        <v>49.019607843137301</v>
      </c>
      <c r="AM174" s="33" t="s">
        <v>188</v>
      </c>
      <c r="AN174" s="48">
        <f t="shared" si="263"/>
        <v>109.58811727614508</v>
      </c>
      <c r="AO174" s="32">
        <f t="shared" si="173"/>
        <v>1008.3473926129436</v>
      </c>
    </row>
    <row r="175" spans="1:41">
      <c r="A175" s="10">
        <f t="shared" si="174"/>
        <v>174</v>
      </c>
      <c r="B175" s="15" t="s">
        <v>688</v>
      </c>
      <c r="C175" s="15">
        <v>571</v>
      </c>
      <c r="D175" s="15" t="s">
        <v>407</v>
      </c>
      <c r="E175" s="15" t="s">
        <v>406</v>
      </c>
      <c r="F175" s="21">
        <v>6454</v>
      </c>
      <c r="G175" s="25" t="s">
        <v>74</v>
      </c>
      <c r="H175" s="22">
        <v>7.1143183028919301</v>
      </c>
      <c r="I175" s="78" t="s">
        <v>249</v>
      </c>
      <c r="J175" s="21">
        <v>27</v>
      </c>
      <c r="K175" s="24">
        <v>13.173631</v>
      </c>
      <c r="L175" s="34" t="s">
        <v>189</v>
      </c>
      <c r="M175" s="34">
        <f t="shared" ref="M175:M179" si="264">K175/8.42*100</f>
        <v>156.45642517814727</v>
      </c>
      <c r="N175" s="38">
        <v>4.0252628599999998</v>
      </c>
      <c r="O175" s="34" t="s">
        <v>189</v>
      </c>
      <c r="P175" s="34">
        <f t="shared" ref="P175:P179" si="265">N175/2.37*100</f>
        <v>169.84231476793246</v>
      </c>
      <c r="Q175" s="39">
        <v>30.5554547566</v>
      </c>
      <c r="R175" s="34" t="s">
        <v>189</v>
      </c>
      <c r="S175" s="34">
        <f t="shared" ref="S175:S179" si="266">Q175/28.78*100</f>
        <v>106.16905752814453</v>
      </c>
      <c r="T175" s="40">
        <v>1272</v>
      </c>
      <c r="U175" s="34" t="s">
        <v>189</v>
      </c>
      <c r="V175" s="34">
        <f t="shared" ref="V175:V179" si="267">T175/926*100</f>
        <v>137.36501079913609</v>
      </c>
      <c r="W175" s="39">
        <v>103.56628144699999</v>
      </c>
      <c r="X175" s="34" t="s">
        <v>189</v>
      </c>
      <c r="Y175" s="34">
        <f t="shared" ref="Y175:Y179" si="268">W175/91*100</f>
        <v>113.80910049120878</v>
      </c>
      <c r="Z175" s="41">
        <v>1053</v>
      </c>
      <c r="AA175" s="34" t="s">
        <v>189</v>
      </c>
      <c r="AB175" s="34">
        <f t="shared" ref="AB175:AB179" si="269">Z175/856*100</f>
        <v>123.01401869158879</v>
      </c>
      <c r="AC175" s="38">
        <v>3.0652080956761698</v>
      </c>
      <c r="AD175" s="34" t="s">
        <v>189</v>
      </c>
      <c r="AE175" s="34">
        <f t="shared" ref="AE175:AE179" si="270">AC175/2.34*100</f>
        <v>130.9917989605201</v>
      </c>
      <c r="AF175" s="38">
        <v>1.8886844526219</v>
      </c>
      <c r="AG175" s="34" t="s">
        <v>189</v>
      </c>
      <c r="AH175" s="34">
        <f t="shared" ref="AH175:AH179" si="271">AF175/1.6*100</f>
        <v>118.04277828886873</v>
      </c>
      <c r="AI175" s="38">
        <v>1.62293287871408</v>
      </c>
      <c r="AJ175" s="34" t="s">
        <v>189</v>
      </c>
      <c r="AK175" s="34">
        <f t="shared" ref="AK175:AK179" si="272">AI175/1.45*100</f>
        <v>111.92640542855725</v>
      </c>
      <c r="AL175" s="38">
        <v>34.745762711864401</v>
      </c>
      <c r="AM175" s="34" t="s">
        <v>189</v>
      </c>
      <c r="AN175" s="50">
        <f t="shared" ref="AN175:AN179" si="273">(100-AL175)/50.98*100</f>
        <v>127.9996808319647</v>
      </c>
      <c r="AO175" s="32">
        <f t="shared" si="173"/>
        <v>1295.6165909660688</v>
      </c>
    </row>
    <row r="176" spans="1:41">
      <c r="A176" s="10">
        <f t="shared" si="174"/>
        <v>175</v>
      </c>
      <c r="B176" s="15" t="s">
        <v>688</v>
      </c>
      <c r="C176" s="15">
        <v>571</v>
      </c>
      <c r="D176" s="15" t="s">
        <v>407</v>
      </c>
      <c r="E176" s="15" t="s">
        <v>408</v>
      </c>
      <c r="F176" s="21">
        <v>5471</v>
      </c>
      <c r="G176" s="25">
        <v>40498</v>
      </c>
      <c r="H176" s="22">
        <v>7.8348662480974101</v>
      </c>
      <c r="I176" s="78" t="s">
        <v>249</v>
      </c>
      <c r="J176" s="21">
        <v>30</v>
      </c>
      <c r="K176" s="24">
        <v>12.757051000000001</v>
      </c>
      <c r="L176" s="34" t="s">
        <v>189</v>
      </c>
      <c r="M176" s="34">
        <f t="shared" si="264"/>
        <v>151.508919239905</v>
      </c>
      <c r="N176" s="38">
        <v>3.7554793700000002</v>
      </c>
      <c r="O176" s="34" t="s">
        <v>189</v>
      </c>
      <c r="P176" s="34">
        <f t="shared" si="265"/>
        <v>158.45904514767932</v>
      </c>
      <c r="Q176" s="39">
        <v>29.438460111200001</v>
      </c>
      <c r="R176" s="34" t="s">
        <v>189</v>
      </c>
      <c r="S176" s="34">
        <f t="shared" si="266"/>
        <v>102.28790865601111</v>
      </c>
      <c r="T176" s="40">
        <v>1289</v>
      </c>
      <c r="U176" s="34" t="s">
        <v>189</v>
      </c>
      <c r="V176" s="34">
        <f t="shared" si="267"/>
        <v>139.20086393088553</v>
      </c>
      <c r="W176" s="39">
        <v>98.968588052800001</v>
      </c>
      <c r="X176" s="34" t="s">
        <v>189</v>
      </c>
      <c r="Y176" s="34">
        <f t="shared" si="268"/>
        <v>108.7566901679121</v>
      </c>
      <c r="Z176" s="41">
        <v>1103</v>
      </c>
      <c r="AA176" s="34" t="s">
        <v>189</v>
      </c>
      <c r="AB176" s="34">
        <f t="shared" si="269"/>
        <v>128.85514018691589</v>
      </c>
      <c r="AC176" s="38">
        <v>3.1909622658340799</v>
      </c>
      <c r="AD176" s="34" t="s">
        <v>189</v>
      </c>
      <c r="AE176" s="34">
        <f t="shared" si="270"/>
        <v>136.36590879632823</v>
      </c>
      <c r="AF176" s="38">
        <v>1.89116859946476</v>
      </c>
      <c r="AG176" s="34" t="s">
        <v>189</v>
      </c>
      <c r="AH176" s="34">
        <f t="shared" si="271"/>
        <v>118.19803746654749</v>
      </c>
      <c r="AI176" s="38">
        <v>1.6872965566037701</v>
      </c>
      <c r="AJ176" s="34" t="s">
        <v>189</v>
      </c>
      <c r="AK176" s="34">
        <f t="shared" si="272"/>
        <v>116.36527976577725</v>
      </c>
      <c r="AL176" s="38">
        <v>37.2013651877133</v>
      </c>
      <c r="AM176" s="34" t="s">
        <v>189</v>
      </c>
      <c r="AN176" s="50">
        <f t="shared" si="273"/>
        <v>123.18288507706296</v>
      </c>
      <c r="AO176" s="32">
        <f t="shared" si="173"/>
        <v>1283.1806784350251</v>
      </c>
    </row>
    <row r="177" spans="1:41">
      <c r="A177" s="10">
        <f t="shared" si="174"/>
        <v>176</v>
      </c>
      <c r="B177" s="15" t="s">
        <v>688</v>
      </c>
      <c r="C177" s="15">
        <v>571</v>
      </c>
      <c r="D177" s="15" t="s">
        <v>407</v>
      </c>
      <c r="E177" s="15" t="s">
        <v>409</v>
      </c>
      <c r="F177" s="21">
        <v>995987</v>
      </c>
      <c r="G177" s="25" t="s">
        <v>207</v>
      </c>
      <c r="H177" s="22">
        <v>2</v>
      </c>
      <c r="I177" s="78" t="s">
        <v>249</v>
      </c>
      <c r="J177" s="21">
        <v>28</v>
      </c>
      <c r="K177" s="24">
        <v>11.348711</v>
      </c>
      <c r="L177" s="34" t="s">
        <v>189</v>
      </c>
      <c r="M177" s="34">
        <f t="shared" si="264"/>
        <v>134.78279097387173</v>
      </c>
      <c r="N177" s="38">
        <v>3.5022730800000001</v>
      </c>
      <c r="O177" s="34" t="s">
        <v>189</v>
      </c>
      <c r="P177" s="34">
        <f t="shared" si="265"/>
        <v>147.77523544303796</v>
      </c>
      <c r="Q177" s="39">
        <v>30.8605363199</v>
      </c>
      <c r="R177" s="34" t="s">
        <v>189</v>
      </c>
      <c r="S177" s="34">
        <f t="shared" si="266"/>
        <v>107.22910465566365</v>
      </c>
      <c r="T177" s="40">
        <v>1219</v>
      </c>
      <c r="U177" s="34" t="s">
        <v>189</v>
      </c>
      <c r="V177" s="34">
        <f t="shared" si="267"/>
        <v>131.6414686825054</v>
      </c>
      <c r="W177" s="39">
        <v>93.098531583300002</v>
      </c>
      <c r="X177" s="34" t="s">
        <v>189</v>
      </c>
      <c r="Y177" s="34">
        <f t="shared" si="268"/>
        <v>102.30607866296704</v>
      </c>
      <c r="Z177" s="41">
        <v>1041</v>
      </c>
      <c r="AA177" s="34" t="s">
        <v>189</v>
      </c>
      <c r="AB177" s="34">
        <f t="shared" si="269"/>
        <v>121.61214953271029</v>
      </c>
      <c r="AC177" s="38">
        <v>2.57287044573643</v>
      </c>
      <c r="AD177" s="34" t="s">
        <v>189</v>
      </c>
      <c r="AE177" s="34">
        <f t="shared" si="270"/>
        <v>109.95172845027479</v>
      </c>
      <c r="AF177" s="38">
        <v>1.8284883720930201</v>
      </c>
      <c r="AG177" s="34" t="s">
        <v>189</v>
      </c>
      <c r="AH177" s="34">
        <f t="shared" si="271"/>
        <v>114.28052325581375</v>
      </c>
      <c r="AI177" s="38">
        <v>1.40710243773185</v>
      </c>
      <c r="AJ177" s="33" t="s">
        <v>188</v>
      </c>
      <c r="AK177" s="34">
        <f t="shared" si="272"/>
        <v>97.041547429782753</v>
      </c>
      <c r="AL177" s="38">
        <v>27.272727272727298</v>
      </c>
      <c r="AM177" s="34" t="s">
        <v>189</v>
      </c>
      <c r="AN177" s="50">
        <f t="shared" si="273"/>
        <v>142.65844002995826</v>
      </c>
      <c r="AO177" s="32">
        <f t="shared" si="173"/>
        <v>1209.2790671165856</v>
      </c>
    </row>
    <row r="178" spans="1:41">
      <c r="A178" s="10">
        <f t="shared" si="174"/>
        <v>177</v>
      </c>
      <c r="B178" s="15" t="s">
        <v>688</v>
      </c>
      <c r="C178" s="15">
        <v>571</v>
      </c>
      <c r="D178" s="15" t="s">
        <v>407</v>
      </c>
      <c r="E178" s="15" t="s">
        <v>410</v>
      </c>
      <c r="F178" s="21">
        <v>11323</v>
      </c>
      <c r="G178" s="25" t="s">
        <v>25</v>
      </c>
      <c r="H178" s="22">
        <v>0.20746898782343401</v>
      </c>
      <c r="I178" s="78" t="s">
        <v>249</v>
      </c>
      <c r="J178" s="21">
        <v>27</v>
      </c>
      <c r="K178" s="24">
        <v>7.6488930000000002</v>
      </c>
      <c r="L178" s="33" t="s">
        <v>188</v>
      </c>
      <c r="M178" s="34">
        <f t="shared" si="264"/>
        <v>90.84195961995249</v>
      </c>
      <c r="N178" s="38">
        <v>2.46361835</v>
      </c>
      <c r="O178" s="34" t="s">
        <v>189</v>
      </c>
      <c r="P178" s="34">
        <f t="shared" si="265"/>
        <v>103.95014135021097</v>
      </c>
      <c r="Q178" s="39">
        <v>32.208822243999997</v>
      </c>
      <c r="R178" s="34" t="s">
        <v>189</v>
      </c>
      <c r="S178" s="34">
        <f t="shared" si="266"/>
        <v>111.91390633773453</v>
      </c>
      <c r="T178" s="40">
        <v>913</v>
      </c>
      <c r="U178" s="33" t="s">
        <v>188</v>
      </c>
      <c r="V178" s="34">
        <f t="shared" si="267"/>
        <v>98.596112311015119</v>
      </c>
      <c r="W178" s="39">
        <v>83.777579408500003</v>
      </c>
      <c r="X178" s="33" t="s">
        <v>188</v>
      </c>
      <c r="Y178" s="34">
        <f t="shared" si="268"/>
        <v>92.06327407527472</v>
      </c>
      <c r="Z178" s="41">
        <v>870</v>
      </c>
      <c r="AA178" s="34" t="s">
        <v>189</v>
      </c>
      <c r="AB178" s="34">
        <f t="shared" si="269"/>
        <v>101.63551401869159</v>
      </c>
      <c r="AC178" s="38">
        <v>2.6442189922480601</v>
      </c>
      <c r="AD178" s="34" t="s">
        <v>189</v>
      </c>
      <c r="AE178" s="34">
        <f t="shared" si="270"/>
        <v>113.00081163453248</v>
      </c>
      <c r="AF178" s="38">
        <v>1.7958656330749401</v>
      </c>
      <c r="AG178" s="34" t="s">
        <v>189</v>
      </c>
      <c r="AH178" s="34">
        <f t="shared" si="271"/>
        <v>112.24160206718375</v>
      </c>
      <c r="AI178" s="38">
        <v>1.4723924460431701</v>
      </c>
      <c r="AJ178" s="34" t="s">
        <v>189</v>
      </c>
      <c r="AK178" s="34">
        <f t="shared" si="272"/>
        <v>101.54430662366691</v>
      </c>
      <c r="AL178" s="38">
        <v>51.6666666666667</v>
      </c>
      <c r="AM178" s="33" t="s">
        <v>188</v>
      </c>
      <c r="AN178" s="50">
        <f t="shared" si="273"/>
        <v>94.808421603243048</v>
      </c>
      <c r="AO178" s="32">
        <f t="shared" si="173"/>
        <v>1020.5960496415056</v>
      </c>
    </row>
    <row r="179" spans="1:41">
      <c r="A179" s="10">
        <f t="shared" si="174"/>
        <v>178</v>
      </c>
      <c r="B179" s="15" t="s">
        <v>688</v>
      </c>
      <c r="C179" s="15">
        <v>571</v>
      </c>
      <c r="D179" s="15" t="s">
        <v>407</v>
      </c>
      <c r="E179" s="15" t="s">
        <v>411</v>
      </c>
      <c r="F179" s="21">
        <v>11763</v>
      </c>
      <c r="G179" s="25" t="s">
        <v>21</v>
      </c>
      <c r="H179" s="22">
        <v>0.19924980974124301</v>
      </c>
      <c r="I179" s="78" t="s">
        <v>249</v>
      </c>
      <c r="J179" s="21">
        <v>22</v>
      </c>
      <c r="K179" s="24">
        <v>1.0072190000000001</v>
      </c>
      <c r="L179" s="33" t="s">
        <v>188</v>
      </c>
      <c r="M179" s="34">
        <f t="shared" si="264"/>
        <v>11.962220902612827</v>
      </c>
      <c r="N179" s="38">
        <v>0.28503255999999999</v>
      </c>
      <c r="O179" s="33" t="s">
        <v>188</v>
      </c>
      <c r="P179" s="34">
        <f t="shared" si="265"/>
        <v>12.026690295358648</v>
      </c>
      <c r="Q179" s="39">
        <v>28.2989657661</v>
      </c>
      <c r="R179" s="33" t="s">
        <v>188</v>
      </c>
      <c r="S179" s="34">
        <f t="shared" si="266"/>
        <v>98.328581536136213</v>
      </c>
      <c r="T179" s="40">
        <v>273</v>
      </c>
      <c r="U179" s="33" t="s">
        <v>188</v>
      </c>
      <c r="V179" s="34">
        <f t="shared" si="267"/>
        <v>29.481641468682508</v>
      </c>
      <c r="W179" s="39">
        <v>36.894468864499999</v>
      </c>
      <c r="X179" s="33" t="s">
        <v>188</v>
      </c>
      <c r="Y179" s="34">
        <f t="shared" si="268"/>
        <v>40.543372378571426</v>
      </c>
      <c r="Z179" s="41">
        <v>295</v>
      </c>
      <c r="AA179" s="33" t="s">
        <v>188</v>
      </c>
      <c r="AB179" s="34">
        <f t="shared" si="269"/>
        <v>34.462616822429908</v>
      </c>
      <c r="AC179" s="38">
        <v>2.01612489082969</v>
      </c>
      <c r="AD179" s="33" t="s">
        <v>188</v>
      </c>
      <c r="AE179" s="34">
        <f t="shared" si="270"/>
        <v>86.159183368790181</v>
      </c>
      <c r="AF179" s="38">
        <v>1.4934497816593899</v>
      </c>
      <c r="AG179" s="33" t="s">
        <v>188</v>
      </c>
      <c r="AH179" s="34">
        <f t="shared" si="271"/>
        <v>93.340611353711864</v>
      </c>
      <c r="AI179" s="38">
        <v>1.3499783625731001</v>
      </c>
      <c r="AJ179" s="33" t="s">
        <v>188</v>
      </c>
      <c r="AK179" s="34">
        <f t="shared" si="272"/>
        <v>93.101956039524154</v>
      </c>
      <c r="AL179" s="38">
        <v>30</v>
      </c>
      <c r="AM179" s="34" t="s">
        <v>189</v>
      </c>
      <c r="AN179" s="50">
        <f t="shared" si="273"/>
        <v>137.30874852883485</v>
      </c>
      <c r="AO179" s="32">
        <f t="shared" si="173"/>
        <v>636.71562269465267</v>
      </c>
    </row>
    <row r="180" spans="1:41">
      <c r="A180" s="10">
        <f t="shared" si="174"/>
        <v>179</v>
      </c>
      <c r="B180" s="15" t="s">
        <v>685</v>
      </c>
      <c r="C180" s="15">
        <v>572</v>
      </c>
      <c r="D180" s="15" t="s">
        <v>413</v>
      </c>
      <c r="E180" s="15" t="s">
        <v>412</v>
      </c>
      <c r="F180" s="21">
        <v>10907</v>
      </c>
      <c r="G180" s="25">
        <v>42748</v>
      </c>
      <c r="H180" s="22">
        <v>1.67048268645357</v>
      </c>
      <c r="I180" s="78" t="s">
        <v>187</v>
      </c>
      <c r="J180" s="21">
        <v>26</v>
      </c>
      <c r="K180" s="24">
        <v>4.4252570000000002</v>
      </c>
      <c r="L180" s="33" t="s">
        <v>188</v>
      </c>
      <c r="M180" s="34">
        <f t="shared" ref="M180:M183" si="274">K180/5.05*100</f>
        <v>87.628851485148516</v>
      </c>
      <c r="N180" s="38">
        <v>1.4813276900000001</v>
      </c>
      <c r="O180" s="33" t="s">
        <v>188</v>
      </c>
      <c r="P180" s="34">
        <f t="shared" ref="P180:P183" si="275">N180/1.61*100</f>
        <v>92.007931055900613</v>
      </c>
      <c r="Q180" s="39">
        <v>33.474387815199997</v>
      </c>
      <c r="R180" s="34" t="s">
        <v>189</v>
      </c>
      <c r="S180" s="34">
        <f t="shared" ref="S180:S183" si="276">Q180/32.1*100</f>
        <v>104.28158197881618</v>
      </c>
      <c r="T180" s="40">
        <v>558</v>
      </c>
      <c r="U180" s="33" t="s">
        <v>188</v>
      </c>
      <c r="V180" s="34">
        <f t="shared" ref="V180:V183" si="277">T180/759*100</f>
        <v>73.517786561264813</v>
      </c>
      <c r="W180" s="39">
        <v>79.3056810036</v>
      </c>
      <c r="X180" s="34" t="s">
        <v>189</v>
      </c>
      <c r="Y180" s="34">
        <f t="shared" ref="Y180:Y183" si="278">W180/65.85*100</f>
        <v>120.43383599635536</v>
      </c>
      <c r="Z180" s="41">
        <v>697</v>
      </c>
      <c r="AA180" s="33" t="s">
        <v>188</v>
      </c>
      <c r="AB180" s="34">
        <f t="shared" ref="AB180:AB183" si="279">Z180/727*100</f>
        <v>95.873452544704264</v>
      </c>
      <c r="AC180" s="38">
        <v>2.2026316561844901</v>
      </c>
      <c r="AD180" s="33" t="s">
        <v>188</v>
      </c>
      <c r="AE180" s="34">
        <f t="shared" ref="AE180:AE183" si="280">AC180/2.27*100</f>
        <v>97.032231549977539</v>
      </c>
      <c r="AF180" s="38">
        <v>1.7631027253668801</v>
      </c>
      <c r="AG180" s="34" t="s">
        <v>189</v>
      </c>
      <c r="AH180" s="34">
        <f t="shared" ref="AH180:AH186" si="281">AF180/1.61*100</f>
        <v>109.50948604763229</v>
      </c>
      <c r="AI180" s="38">
        <v>1.2492928656361499</v>
      </c>
      <c r="AJ180" s="33" t="s">
        <v>188</v>
      </c>
      <c r="AK180" s="34">
        <f t="shared" ref="AK180:AK183" si="282">AI180/1.39*100</f>
        <v>89.877184578140287</v>
      </c>
      <c r="AL180" s="38">
        <v>37.681159420289902</v>
      </c>
      <c r="AM180" s="34" t="s">
        <v>189</v>
      </c>
      <c r="AN180" s="48">
        <f t="shared" ref="AN180:AN183" si="283">(100-AL180)/44.99*100</f>
        <v>138.51709397579484</v>
      </c>
      <c r="AO180" s="32">
        <f t="shared" si="173"/>
        <v>1008.6794357737347</v>
      </c>
    </row>
    <row r="181" spans="1:41">
      <c r="A181" s="10">
        <f t="shared" si="174"/>
        <v>180</v>
      </c>
      <c r="B181" s="15" t="s">
        <v>685</v>
      </c>
      <c r="C181" s="15">
        <v>572</v>
      </c>
      <c r="D181" s="15" t="s">
        <v>413</v>
      </c>
      <c r="E181" s="15" t="s">
        <v>414</v>
      </c>
      <c r="F181" s="21">
        <v>8731</v>
      </c>
      <c r="G181" s="25">
        <v>41544</v>
      </c>
      <c r="H181" s="22">
        <v>4.96911282343987</v>
      </c>
      <c r="I181" s="78" t="s">
        <v>187</v>
      </c>
      <c r="J181" s="21">
        <v>28</v>
      </c>
      <c r="K181" s="24">
        <v>4.3515030000000001</v>
      </c>
      <c r="L181" s="33" t="s">
        <v>188</v>
      </c>
      <c r="M181" s="34">
        <f t="shared" si="274"/>
        <v>86.168376237623761</v>
      </c>
      <c r="N181" s="38">
        <v>1.44783712</v>
      </c>
      <c r="O181" s="33" t="s">
        <v>188</v>
      </c>
      <c r="P181" s="34">
        <f t="shared" si="275"/>
        <v>89.927771428571418</v>
      </c>
      <c r="Q181" s="39">
        <v>33.272115864299998</v>
      </c>
      <c r="R181" s="34" t="s">
        <v>189</v>
      </c>
      <c r="S181" s="34">
        <f t="shared" si="276"/>
        <v>103.65145129065421</v>
      </c>
      <c r="T181" s="40">
        <v>535</v>
      </c>
      <c r="U181" s="33" t="s">
        <v>188</v>
      </c>
      <c r="V181" s="34">
        <f t="shared" si="277"/>
        <v>70.487483530961796</v>
      </c>
      <c r="W181" s="39">
        <v>81.336504672900006</v>
      </c>
      <c r="X181" s="34" t="s">
        <v>189</v>
      </c>
      <c r="Y181" s="34">
        <f t="shared" si="278"/>
        <v>123.51785068018226</v>
      </c>
      <c r="Z181" s="41">
        <v>613</v>
      </c>
      <c r="AA181" s="33" t="s">
        <v>188</v>
      </c>
      <c r="AB181" s="34">
        <f t="shared" si="279"/>
        <v>84.319119669876201</v>
      </c>
      <c r="AC181" s="38">
        <v>2.16064239130435</v>
      </c>
      <c r="AD181" s="33" t="s">
        <v>188</v>
      </c>
      <c r="AE181" s="34">
        <f t="shared" si="280"/>
        <v>95.18248419842952</v>
      </c>
      <c r="AF181" s="38">
        <v>1.62608695652174</v>
      </c>
      <c r="AG181" s="34" t="s">
        <v>189</v>
      </c>
      <c r="AH181" s="34">
        <f t="shared" si="281"/>
        <v>100.99918984607079</v>
      </c>
      <c r="AI181" s="38">
        <v>1.32873729946524</v>
      </c>
      <c r="AJ181" s="33" t="s">
        <v>188</v>
      </c>
      <c r="AK181" s="34">
        <f t="shared" si="282"/>
        <v>95.592611472319433</v>
      </c>
      <c r="AL181" s="38">
        <v>35.443037974683499</v>
      </c>
      <c r="AM181" s="34" t="s">
        <v>189</v>
      </c>
      <c r="AN181" s="48">
        <f t="shared" si="283"/>
        <v>143.49180267907644</v>
      </c>
      <c r="AO181" s="32">
        <f t="shared" si="173"/>
        <v>993.33814103376585</v>
      </c>
    </row>
    <row r="182" spans="1:41">
      <c r="A182" s="10">
        <f t="shared" si="174"/>
        <v>181</v>
      </c>
      <c r="B182" s="15" t="s">
        <v>685</v>
      </c>
      <c r="C182" s="15">
        <v>572</v>
      </c>
      <c r="D182" s="15" t="s">
        <v>413</v>
      </c>
      <c r="E182" s="15" t="s">
        <v>415</v>
      </c>
      <c r="F182" s="21">
        <v>10186</v>
      </c>
      <c r="G182" s="25" t="s">
        <v>75</v>
      </c>
      <c r="H182" s="22">
        <v>3.01294843987823</v>
      </c>
      <c r="I182" s="78" t="s">
        <v>187</v>
      </c>
      <c r="J182" s="21">
        <v>25</v>
      </c>
      <c r="K182" s="24">
        <v>4.1783919999999997</v>
      </c>
      <c r="L182" s="33" t="s">
        <v>188</v>
      </c>
      <c r="M182" s="34">
        <f t="shared" si="274"/>
        <v>82.740435643564354</v>
      </c>
      <c r="N182" s="38">
        <v>1.3099820499999999</v>
      </c>
      <c r="O182" s="33" t="s">
        <v>188</v>
      </c>
      <c r="P182" s="34">
        <f t="shared" si="275"/>
        <v>81.365344720496878</v>
      </c>
      <c r="Q182" s="39">
        <v>31.351344009799998</v>
      </c>
      <c r="R182" s="33" t="s">
        <v>188</v>
      </c>
      <c r="S182" s="34">
        <f t="shared" si="276"/>
        <v>97.667738348286591</v>
      </c>
      <c r="T182" s="40">
        <v>584</v>
      </c>
      <c r="U182" s="33" t="s">
        <v>188</v>
      </c>
      <c r="V182" s="34">
        <f t="shared" si="277"/>
        <v>76.943346508563906</v>
      </c>
      <c r="W182" s="39">
        <v>71.547808219199993</v>
      </c>
      <c r="X182" s="34" t="s">
        <v>189</v>
      </c>
      <c r="Y182" s="34">
        <f t="shared" si="278"/>
        <v>108.65270800182232</v>
      </c>
      <c r="Z182" s="41">
        <v>672</v>
      </c>
      <c r="AA182" s="33" t="s">
        <v>188</v>
      </c>
      <c r="AB182" s="34">
        <f t="shared" si="279"/>
        <v>92.434662998624489</v>
      </c>
      <c r="AC182" s="38">
        <v>2.0992606060606098</v>
      </c>
      <c r="AD182" s="33" t="s">
        <v>188</v>
      </c>
      <c r="AE182" s="34">
        <f t="shared" si="280"/>
        <v>92.47844079562158</v>
      </c>
      <c r="AF182" s="38">
        <v>1.6949494949494901</v>
      </c>
      <c r="AG182" s="34" t="s">
        <v>189</v>
      </c>
      <c r="AH182" s="34">
        <f t="shared" si="281"/>
        <v>105.27636614593105</v>
      </c>
      <c r="AI182" s="38">
        <v>1.23853873659118</v>
      </c>
      <c r="AJ182" s="33" t="s">
        <v>188</v>
      </c>
      <c r="AK182" s="34">
        <f t="shared" si="282"/>
        <v>89.103506229581299</v>
      </c>
      <c r="AL182" s="38">
        <v>38.297872340425499</v>
      </c>
      <c r="AM182" s="34" t="s">
        <v>189</v>
      </c>
      <c r="AN182" s="48">
        <f t="shared" si="283"/>
        <v>137.14631620265502</v>
      </c>
      <c r="AO182" s="32">
        <f t="shared" si="173"/>
        <v>963.80886559514749</v>
      </c>
    </row>
    <row r="183" spans="1:41">
      <c r="A183" s="10">
        <f t="shared" si="174"/>
        <v>182</v>
      </c>
      <c r="B183" s="15" t="s">
        <v>685</v>
      </c>
      <c r="C183" s="15">
        <v>572</v>
      </c>
      <c r="D183" s="15" t="s">
        <v>413</v>
      </c>
      <c r="E183" s="15" t="s">
        <v>416</v>
      </c>
      <c r="F183" s="21">
        <v>11058</v>
      </c>
      <c r="G183" s="25" t="s">
        <v>76</v>
      </c>
      <c r="H183" s="22">
        <v>1.25678405631659</v>
      </c>
      <c r="I183" s="78" t="s">
        <v>187</v>
      </c>
      <c r="J183" s="21">
        <v>26</v>
      </c>
      <c r="K183" s="24">
        <v>3.6985800000000002</v>
      </c>
      <c r="L183" s="33" t="s">
        <v>188</v>
      </c>
      <c r="M183" s="34">
        <f t="shared" si="274"/>
        <v>73.239207920792083</v>
      </c>
      <c r="N183" s="38">
        <v>1.18900815</v>
      </c>
      <c r="O183" s="33" t="s">
        <v>188</v>
      </c>
      <c r="P183" s="34">
        <f t="shared" si="275"/>
        <v>73.85143788819876</v>
      </c>
      <c r="Q183" s="39">
        <v>32.147693168700002</v>
      </c>
      <c r="R183" s="34" t="s">
        <v>189</v>
      </c>
      <c r="S183" s="34">
        <f t="shared" si="276"/>
        <v>100.14857684953272</v>
      </c>
      <c r="T183" s="40">
        <v>530</v>
      </c>
      <c r="U183" s="33" t="s">
        <v>188</v>
      </c>
      <c r="V183" s="34">
        <f t="shared" si="277"/>
        <v>69.828722002635047</v>
      </c>
      <c r="W183" s="39">
        <v>69.784528301899996</v>
      </c>
      <c r="X183" s="34" t="s">
        <v>189</v>
      </c>
      <c r="Y183" s="34">
        <f t="shared" si="278"/>
        <v>105.97498603173881</v>
      </c>
      <c r="Z183" s="41">
        <v>638</v>
      </c>
      <c r="AA183" s="33" t="s">
        <v>188</v>
      </c>
      <c r="AB183" s="34">
        <f t="shared" si="279"/>
        <v>87.757909215955991</v>
      </c>
      <c r="AC183" s="38">
        <v>2.5042018018018002</v>
      </c>
      <c r="AD183" s="34" t="s">
        <v>189</v>
      </c>
      <c r="AE183" s="34">
        <f t="shared" si="280"/>
        <v>110.31725999126874</v>
      </c>
      <c r="AF183" s="38">
        <v>1.77027027027027</v>
      </c>
      <c r="AG183" s="34" t="s">
        <v>189</v>
      </c>
      <c r="AH183" s="34">
        <f t="shared" si="281"/>
        <v>109.95467517206646</v>
      </c>
      <c r="AI183" s="38">
        <v>1.4145872773536901</v>
      </c>
      <c r="AJ183" s="34" t="s">
        <v>189</v>
      </c>
      <c r="AK183" s="34">
        <f t="shared" si="282"/>
        <v>101.76886887436621</v>
      </c>
      <c r="AL183" s="38">
        <v>43.939393939393902</v>
      </c>
      <c r="AM183" s="34" t="s">
        <v>189</v>
      </c>
      <c r="AN183" s="48">
        <f t="shared" si="283"/>
        <v>124.6068149824541</v>
      </c>
      <c r="AO183" s="32">
        <f t="shared" si="173"/>
        <v>957.44845892900889</v>
      </c>
    </row>
    <row r="184" spans="1:41">
      <c r="A184" s="10">
        <f t="shared" si="174"/>
        <v>183</v>
      </c>
      <c r="B184" s="15" t="s">
        <v>688</v>
      </c>
      <c r="C184" s="15">
        <v>573</v>
      </c>
      <c r="D184" s="15" t="s">
        <v>418</v>
      </c>
      <c r="E184" s="15" t="s">
        <v>417</v>
      </c>
      <c r="F184" s="21">
        <v>11463</v>
      </c>
      <c r="G184" s="25" t="s">
        <v>78</v>
      </c>
      <c r="H184" s="22">
        <v>0.41294843987822899</v>
      </c>
      <c r="I184" s="78" t="s">
        <v>241</v>
      </c>
      <c r="J184" s="21">
        <v>30</v>
      </c>
      <c r="K184" s="24">
        <v>5.5403770000000003</v>
      </c>
      <c r="L184" s="34" t="s">
        <v>189</v>
      </c>
      <c r="M184" s="34">
        <f t="shared" ref="M184:M186" si="284">K184/3.67*100</f>
        <v>150.96395095367851</v>
      </c>
      <c r="N184" s="38">
        <v>1.8957265700000001</v>
      </c>
      <c r="O184" s="34" t="s">
        <v>189</v>
      </c>
      <c r="P184" s="34">
        <f t="shared" ref="P184:P186" si="285">N184/1.15*100</f>
        <v>164.8457886956522</v>
      </c>
      <c r="Q184" s="39">
        <v>34.216562699599997</v>
      </c>
      <c r="R184" s="34" t="s">
        <v>189</v>
      </c>
      <c r="S184" s="34">
        <f t="shared" ref="S184:S186" si="286">Q184/31.75*100</f>
        <v>107.76870141606298</v>
      </c>
      <c r="T184" s="40">
        <v>909</v>
      </c>
      <c r="U184" s="34" t="s">
        <v>189</v>
      </c>
      <c r="V184" s="34">
        <f t="shared" ref="V184:V186" si="287">T184/647*100</f>
        <v>140.49459041731066</v>
      </c>
      <c r="W184" s="39">
        <v>60.950242024200001</v>
      </c>
      <c r="X184" s="34" t="s">
        <v>189</v>
      </c>
      <c r="Y184" s="34">
        <f t="shared" ref="Y184:Y186" si="288">W184/51.79*100</f>
        <v>117.68727944429426</v>
      </c>
      <c r="Z184" s="41">
        <v>835</v>
      </c>
      <c r="AA184" s="34" t="s">
        <v>189</v>
      </c>
      <c r="AB184" s="34">
        <f t="shared" ref="AB184:AB186" si="289">Z184/644*100</f>
        <v>129.65838509316768</v>
      </c>
      <c r="AC184" s="38">
        <v>2.10627576974565</v>
      </c>
      <c r="AD184" s="33" t="s">
        <v>188</v>
      </c>
      <c r="AE184" s="34">
        <f t="shared" ref="AE184:AE186" si="290">AC184/2.16*100</f>
        <v>97.512767117854153</v>
      </c>
      <c r="AF184" s="38">
        <v>1.7269076305220901</v>
      </c>
      <c r="AG184" s="34" t="s">
        <v>189</v>
      </c>
      <c r="AH184" s="34">
        <f t="shared" si="281"/>
        <v>107.26134351068882</v>
      </c>
      <c r="AI184" s="38">
        <v>1.2196806201550401</v>
      </c>
      <c r="AJ184" s="33" t="s">
        <v>188</v>
      </c>
      <c r="AK184" s="34">
        <f t="shared" ref="AK184:AK186" si="291">AI184/1.32*100</f>
        <v>92.400046981442429</v>
      </c>
      <c r="AL184" s="38">
        <v>35.643564356435597</v>
      </c>
      <c r="AM184" s="34" t="s">
        <v>189</v>
      </c>
      <c r="AN184" s="48">
        <f t="shared" ref="AN184:AN186" si="292">(100-AL184)/46.52*100</f>
        <v>138.3414351753319</v>
      </c>
      <c r="AO184" s="32">
        <f t="shared" si="173"/>
        <v>1246.9342888054837</v>
      </c>
    </row>
    <row r="185" spans="1:41">
      <c r="A185" s="10">
        <f t="shared" si="174"/>
        <v>184</v>
      </c>
      <c r="B185" s="15" t="s">
        <v>688</v>
      </c>
      <c r="C185" s="15">
        <v>573</v>
      </c>
      <c r="D185" s="15" t="s">
        <v>418</v>
      </c>
      <c r="E185" s="15" t="s">
        <v>419</v>
      </c>
      <c r="F185" s="21">
        <v>5501</v>
      </c>
      <c r="G185" s="25" t="s">
        <v>77</v>
      </c>
      <c r="H185" s="22">
        <v>7.69240049467275</v>
      </c>
      <c r="I185" s="78" t="s">
        <v>241</v>
      </c>
      <c r="J185" s="21">
        <v>29</v>
      </c>
      <c r="K185" s="24">
        <v>4.6508979999999998</v>
      </c>
      <c r="L185" s="34" t="s">
        <v>189</v>
      </c>
      <c r="M185" s="34">
        <f t="shared" si="284"/>
        <v>126.72746594005449</v>
      </c>
      <c r="N185" s="38">
        <v>1.5857158099999999</v>
      </c>
      <c r="O185" s="34" t="s">
        <v>189</v>
      </c>
      <c r="P185" s="34">
        <f t="shared" si="285"/>
        <v>137.88833130434784</v>
      </c>
      <c r="Q185" s="39">
        <v>34.094830933700003</v>
      </c>
      <c r="R185" s="34" t="s">
        <v>189</v>
      </c>
      <c r="S185" s="34">
        <f t="shared" si="286"/>
        <v>107.38529427937009</v>
      </c>
      <c r="T185" s="40">
        <v>882</v>
      </c>
      <c r="U185" s="34" t="s">
        <v>189</v>
      </c>
      <c r="V185" s="34">
        <f t="shared" si="287"/>
        <v>136.32148377125193</v>
      </c>
      <c r="W185" s="39">
        <v>52.731269841299998</v>
      </c>
      <c r="X185" s="33" t="s">
        <v>188</v>
      </c>
      <c r="Y185" s="34">
        <f t="shared" si="288"/>
        <v>101.81747410948059</v>
      </c>
      <c r="Z185" s="41">
        <v>809</v>
      </c>
      <c r="AA185" s="34" t="s">
        <v>189</v>
      </c>
      <c r="AB185" s="34">
        <f t="shared" si="289"/>
        <v>125.62111801242236</v>
      </c>
      <c r="AC185" s="38">
        <v>1.99945915300546</v>
      </c>
      <c r="AD185" s="33" t="s">
        <v>188</v>
      </c>
      <c r="AE185" s="34">
        <f t="shared" si="290"/>
        <v>92.567553379882398</v>
      </c>
      <c r="AF185" s="38">
        <v>1.5683060109289599</v>
      </c>
      <c r="AG185" s="33" t="s">
        <v>188</v>
      </c>
      <c r="AH185" s="34">
        <f t="shared" si="281"/>
        <v>97.410311237823592</v>
      </c>
      <c r="AI185" s="38">
        <v>1.2749164634146299</v>
      </c>
      <c r="AJ185" s="33" t="s">
        <v>188</v>
      </c>
      <c r="AK185" s="34">
        <f t="shared" si="291"/>
        <v>96.58458056171439</v>
      </c>
      <c r="AL185" s="38">
        <v>58.152173913043498</v>
      </c>
      <c r="AM185" s="33" t="s">
        <v>188</v>
      </c>
      <c r="AN185" s="48">
        <f t="shared" si="292"/>
        <v>89.956633892855763</v>
      </c>
      <c r="AO185" s="32">
        <f t="shared" si="173"/>
        <v>1112.2802464892034</v>
      </c>
    </row>
    <row r="186" spans="1:41">
      <c r="A186" s="10">
        <f t="shared" si="174"/>
        <v>185</v>
      </c>
      <c r="B186" s="15" t="s">
        <v>688</v>
      </c>
      <c r="C186" s="15">
        <v>573</v>
      </c>
      <c r="D186" s="15" t="s">
        <v>418</v>
      </c>
      <c r="E186" s="15" t="s">
        <v>420</v>
      </c>
      <c r="F186" s="21">
        <v>11795</v>
      </c>
      <c r="G186" s="25" t="s">
        <v>79</v>
      </c>
      <c r="H186" s="22">
        <v>0.147195015220695</v>
      </c>
      <c r="I186" s="78" t="s">
        <v>241</v>
      </c>
      <c r="J186" s="21">
        <v>30</v>
      </c>
      <c r="K186" s="24">
        <v>1.7123409999999999</v>
      </c>
      <c r="L186" s="33" t="s">
        <v>188</v>
      </c>
      <c r="M186" s="34">
        <f t="shared" si="284"/>
        <v>46.657792915531331</v>
      </c>
      <c r="N186" s="38">
        <v>0.59502001000000004</v>
      </c>
      <c r="O186" s="33" t="s">
        <v>188</v>
      </c>
      <c r="P186" s="34">
        <f t="shared" si="285"/>
        <v>51.740870434782614</v>
      </c>
      <c r="Q186" s="39">
        <v>34.7489203377</v>
      </c>
      <c r="R186" s="34" t="s">
        <v>189</v>
      </c>
      <c r="S186" s="34">
        <f t="shared" si="286"/>
        <v>109.44541838645669</v>
      </c>
      <c r="T186" s="40">
        <v>585</v>
      </c>
      <c r="U186" s="33" t="s">
        <v>188</v>
      </c>
      <c r="V186" s="34">
        <f t="shared" si="287"/>
        <v>90.417310664605878</v>
      </c>
      <c r="W186" s="39">
        <v>29.2707863248</v>
      </c>
      <c r="X186" s="33" t="s">
        <v>188</v>
      </c>
      <c r="Y186" s="34">
        <f t="shared" si="288"/>
        <v>56.518220360687387</v>
      </c>
      <c r="Z186" s="41">
        <v>500</v>
      </c>
      <c r="AA186" s="33" t="s">
        <v>188</v>
      </c>
      <c r="AB186" s="34">
        <f t="shared" si="289"/>
        <v>77.639751552795033</v>
      </c>
      <c r="AC186" s="38">
        <v>1.48998977505112</v>
      </c>
      <c r="AD186" s="33" t="s">
        <v>188</v>
      </c>
      <c r="AE186" s="34">
        <f t="shared" si="290"/>
        <v>68.981008104218517</v>
      </c>
      <c r="AF186" s="38">
        <v>1.40695296523517</v>
      </c>
      <c r="AG186" s="33" t="s">
        <v>188</v>
      </c>
      <c r="AH186" s="34">
        <f t="shared" si="281"/>
        <v>87.388382933861493</v>
      </c>
      <c r="AI186" s="38">
        <v>1.05901889534884</v>
      </c>
      <c r="AJ186" s="33" t="s">
        <v>188</v>
      </c>
      <c r="AK186" s="34">
        <f t="shared" si="291"/>
        <v>80.228704193093932</v>
      </c>
      <c r="AL186" s="38">
        <v>61.538461538461497</v>
      </c>
      <c r="AM186" s="33" t="s">
        <v>188</v>
      </c>
      <c r="AN186" s="48">
        <f t="shared" si="292"/>
        <v>82.677425755671749</v>
      </c>
      <c r="AO186" s="32">
        <f t="shared" si="173"/>
        <v>751.69488530170452</v>
      </c>
    </row>
    <row r="187" spans="1:41">
      <c r="A187" s="10">
        <f t="shared" si="174"/>
        <v>186</v>
      </c>
      <c r="B187" s="15" t="s">
        <v>685</v>
      </c>
      <c r="C187" s="15">
        <v>578</v>
      </c>
      <c r="D187" s="15" t="s">
        <v>422</v>
      </c>
      <c r="E187" s="15" t="s">
        <v>421</v>
      </c>
      <c r="F187" s="21">
        <v>9331</v>
      </c>
      <c r="G187" s="25">
        <v>42175</v>
      </c>
      <c r="H187" s="22">
        <v>3.2403457001521998</v>
      </c>
      <c r="I187" s="78" t="s">
        <v>234</v>
      </c>
      <c r="J187" s="21">
        <v>27</v>
      </c>
      <c r="K187" s="24">
        <v>12.743008</v>
      </c>
      <c r="L187" s="34" t="s">
        <v>189</v>
      </c>
      <c r="M187" s="34">
        <f t="shared" ref="M187:M195" si="293">K187/5.88*100</f>
        <v>216.71782312925168</v>
      </c>
      <c r="N187" s="38">
        <v>3.4350387699999998</v>
      </c>
      <c r="O187" s="34" t="s">
        <v>189</v>
      </c>
      <c r="P187" s="34">
        <f t="shared" ref="P187:P195" si="294">N187/1.85*100</f>
        <v>185.67777135135134</v>
      </c>
      <c r="Q187" s="39">
        <v>26.9562631523</v>
      </c>
      <c r="R187" s="33" t="s">
        <v>188</v>
      </c>
      <c r="S187" s="34">
        <f t="shared" ref="S187:S195" si="295">Q187/31.48*100</f>
        <v>85.629806709974588</v>
      </c>
      <c r="T187" s="40">
        <v>1265</v>
      </c>
      <c r="U187" s="34" t="s">
        <v>189</v>
      </c>
      <c r="V187" s="34">
        <f t="shared" ref="V187:V195" si="296">T187/914*100</f>
        <v>138.40262582056891</v>
      </c>
      <c r="W187" s="39">
        <v>100.73524110699999</v>
      </c>
      <c r="X187" s="34" t="s">
        <v>189</v>
      </c>
      <c r="Y187" s="34">
        <f t="shared" ref="Y187:Y195" si="297">W187/65.7*100</f>
        <v>153.32608996499238</v>
      </c>
      <c r="Z187" s="41">
        <v>1026</v>
      </c>
      <c r="AA187" s="34" t="s">
        <v>189</v>
      </c>
      <c r="AB187" s="34">
        <f t="shared" ref="AB187:AB195" si="298">Z187/840*100</f>
        <v>122.14285714285715</v>
      </c>
      <c r="AC187" s="38">
        <v>5.8625472846441902</v>
      </c>
      <c r="AD187" s="34" t="s">
        <v>189</v>
      </c>
      <c r="AE187" s="34">
        <f t="shared" ref="AE187:AE195" si="299">AC187/2.19*100</f>
        <v>267.69622304311372</v>
      </c>
      <c r="AF187" s="38">
        <v>1.6882022471910101</v>
      </c>
      <c r="AG187" s="34" t="s">
        <v>189</v>
      </c>
      <c r="AH187" s="34">
        <f t="shared" ref="AH187:AH195" si="300">AF187/1.58*100</f>
        <v>106.84824349310189</v>
      </c>
      <c r="AI187" s="38">
        <v>3.4726569606211899</v>
      </c>
      <c r="AJ187" s="34" t="s">
        <v>189</v>
      </c>
      <c r="AK187" s="34">
        <f t="shared" ref="AK187:AK195" si="301">AI187/1.38*100</f>
        <v>251.64180874066597</v>
      </c>
      <c r="AL187" s="38">
        <v>42.285714285714299</v>
      </c>
      <c r="AM187" s="34" t="s">
        <v>189</v>
      </c>
      <c r="AN187" s="48">
        <f t="shared" ref="AN187:AN195" si="302">(100-AL187)/49.06*100</f>
        <v>117.64020732630595</v>
      </c>
      <c r="AO187" s="32">
        <f t="shared" si="173"/>
        <v>1645.7234567221835</v>
      </c>
    </row>
    <row r="188" spans="1:41">
      <c r="A188" s="10">
        <f t="shared" si="174"/>
        <v>187</v>
      </c>
      <c r="B188" s="15" t="s">
        <v>685</v>
      </c>
      <c r="C188" s="15">
        <v>578</v>
      </c>
      <c r="D188" s="15" t="s">
        <v>422</v>
      </c>
      <c r="E188" s="15" t="s">
        <v>423</v>
      </c>
      <c r="F188" s="21">
        <v>9140</v>
      </c>
      <c r="G188" s="25">
        <v>41760</v>
      </c>
      <c r="H188" s="22">
        <v>4.3773320015220598</v>
      </c>
      <c r="I188" s="78" t="s">
        <v>234</v>
      </c>
      <c r="J188" s="21">
        <v>28</v>
      </c>
      <c r="K188" s="24">
        <v>8.6175289999999993</v>
      </c>
      <c r="L188" s="34" t="s">
        <v>189</v>
      </c>
      <c r="M188" s="34">
        <f t="shared" si="293"/>
        <v>146.55661564625851</v>
      </c>
      <c r="N188" s="38">
        <v>3.03028181</v>
      </c>
      <c r="O188" s="34" t="s">
        <v>189</v>
      </c>
      <c r="P188" s="34">
        <f t="shared" si="294"/>
        <v>163.79901675675674</v>
      </c>
      <c r="Q188" s="39">
        <v>35.164161443499999</v>
      </c>
      <c r="R188" s="34" t="s">
        <v>189</v>
      </c>
      <c r="S188" s="34">
        <f t="shared" si="295"/>
        <v>111.70318120552732</v>
      </c>
      <c r="T188" s="40">
        <v>1289</v>
      </c>
      <c r="U188" s="34" t="s">
        <v>189</v>
      </c>
      <c r="V188" s="34">
        <f t="shared" si="296"/>
        <v>141.02844638949671</v>
      </c>
      <c r="W188" s="39">
        <v>66.854375484900004</v>
      </c>
      <c r="X188" s="34" t="s">
        <v>189</v>
      </c>
      <c r="Y188" s="34">
        <f t="shared" si="297"/>
        <v>101.75704031187213</v>
      </c>
      <c r="Z188" s="41">
        <v>1020</v>
      </c>
      <c r="AA188" s="34" t="s">
        <v>189</v>
      </c>
      <c r="AB188" s="34">
        <f t="shared" si="298"/>
        <v>121.42857142857142</v>
      </c>
      <c r="AC188" s="38">
        <v>2.0629055765595501</v>
      </c>
      <c r="AD188" s="33" t="s">
        <v>188</v>
      </c>
      <c r="AE188" s="34">
        <f t="shared" si="299"/>
        <v>94.196601669385842</v>
      </c>
      <c r="AF188" s="38">
        <v>1.6710775047259001</v>
      </c>
      <c r="AG188" s="34" t="s">
        <v>189</v>
      </c>
      <c r="AH188" s="34">
        <f t="shared" si="300"/>
        <v>105.7643990332848</v>
      </c>
      <c r="AI188" s="38">
        <v>1.23447630090498</v>
      </c>
      <c r="AJ188" s="33" t="s">
        <v>188</v>
      </c>
      <c r="AK188" s="34">
        <f t="shared" si="301"/>
        <v>89.454804413404361</v>
      </c>
      <c r="AL188" s="38">
        <v>46.938775510204103</v>
      </c>
      <c r="AM188" s="34" t="s">
        <v>189</v>
      </c>
      <c r="AN188" s="48">
        <f t="shared" si="302"/>
        <v>108.1557775984425</v>
      </c>
      <c r="AO188" s="32">
        <f t="shared" si="173"/>
        <v>1183.8444544530003</v>
      </c>
    </row>
    <row r="189" spans="1:41">
      <c r="A189" s="10">
        <f t="shared" si="174"/>
        <v>188</v>
      </c>
      <c r="B189" s="15" t="s">
        <v>685</v>
      </c>
      <c r="C189" s="15">
        <v>578</v>
      </c>
      <c r="D189" s="15" t="s">
        <v>422</v>
      </c>
      <c r="E189" s="15" t="s">
        <v>424</v>
      </c>
      <c r="F189" s="21">
        <v>11536</v>
      </c>
      <c r="G189" s="25" t="s">
        <v>73</v>
      </c>
      <c r="H189" s="22">
        <v>0.33623611111110602</v>
      </c>
      <c r="I189" s="78" t="s">
        <v>234</v>
      </c>
      <c r="J189" s="21">
        <v>27</v>
      </c>
      <c r="K189" s="24">
        <v>4.1640790000000001</v>
      </c>
      <c r="L189" s="33" t="s">
        <v>188</v>
      </c>
      <c r="M189" s="34">
        <f t="shared" si="293"/>
        <v>70.817670068027212</v>
      </c>
      <c r="N189" s="38">
        <v>1.3933827299999999</v>
      </c>
      <c r="O189" s="33" t="s">
        <v>188</v>
      </c>
      <c r="P189" s="34">
        <f t="shared" si="294"/>
        <v>75.317985405405395</v>
      </c>
      <c r="Q189" s="39">
        <v>33.461966739799998</v>
      </c>
      <c r="R189" s="34" t="s">
        <v>189</v>
      </c>
      <c r="S189" s="34">
        <f t="shared" si="295"/>
        <v>106.29595533608639</v>
      </c>
      <c r="T189" s="40">
        <v>947</v>
      </c>
      <c r="U189" s="34" t="s">
        <v>189</v>
      </c>
      <c r="V189" s="34">
        <f t="shared" si="296"/>
        <v>103.6105032822757</v>
      </c>
      <c r="W189" s="39">
        <v>43.971267159500002</v>
      </c>
      <c r="X189" s="33" t="s">
        <v>188</v>
      </c>
      <c r="Y189" s="34">
        <f t="shared" si="297"/>
        <v>66.927347274733634</v>
      </c>
      <c r="Z189" s="41">
        <v>777</v>
      </c>
      <c r="AA189" s="33" t="s">
        <v>188</v>
      </c>
      <c r="AB189" s="34">
        <f t="shared" si="298"/>
        <v>92.5</v>
      </c>
      <c r="AC189" s="38">
        <v>1.89645119798235</v>
      </c>
      <c r="AD189" s="33" t="s">
        <v>188</v>
      </c>
      <c r="AE189" s="34">
        <f t="shared" si="299"/>
        <v>86.595945113349316</v>
      </c>
      <c r="AF189" s="38">
        <v>1.5296343001260999</v>
      </c>
      <c r="AG189" s="33" t="s">
        <v>188</v>
      </c>
      <c r="AH189" s="34">
        <f t="shared" si="300"/>
        <v>96.812297476335431</v>
      </c>
      <c r="AI189" s="38">
        <v>1.2398069249793899</v>
      </c>
      <c r="AJ189" s="33" t="s">
        <v>188</v>
      </c>
      <c r="AK189" s="34">
        <f t="shared" si="301"/>
        <v>89.841081520245652</v>
      </c>
      <c r="AL189" s="38">
        <v>62.5</v>
      </c>
      <c r="AM189" s="33" t="s">
        <v>188</v>
      </c>
      <c r="AN189" s="48">
        <f t="shared" si="302"/>
        <v>76.437015898899304</v>
      </c>
      <c r="AO189" s="32">
        <f t="shared" si="173"/>
        <v>865.15580137535801</v>
      </c>
    </row>
    <row r="190" spans="1:41">
      <c r="A190" s="10">
        <f t="shared" si="174"/>
        <v>189</v>
      </c>
      <c r="B190" s="15" t="s">
        <v>685</v>
      </c>
      <c r="C190" s="15">
        <v>578</v>
      </c>
      <c r="D190" s="15" t="s">
        <v>422</v>
      </c>
      <c r="E190" s="15" t="s">
        <v>425</v>
      </c>
      <c r="F190" s="21">
        <v>11779</v>
      </c>
      <c r="G190" s="25" t="s">
        <v>22</v>
      </c>
      <c r="H190" s="22">
        <v>0.18555117960425599</v>
      </c>
      <c r="I190" s="78" t="s">
        <v>234</v>
      </c>
      <c r="J190" s="21">
        <v>29</v>
      </c>
      <c r="K190" s="24">
        <v>1.7955509999999999</v>
      </c>
      <c r="L190" s="33" t="s">
        <v>188</v>
      </c>
      <c r="M190" s="34">
        <f t="shared" si="293"/>
        <v>30.536581632653061</v>
      </c>
      <c r="N190" s="38">
        <v>0.44916003999999998</v>
      </c>
      <c r="O190" s="33" t="s">
        <v>188</v>
      </c>
      <c r="P190" s="34">
        <f t="shared" si="294"/>
        <v>24.27892108108108</v>
      </c>
      <c r="Q190" s="39">
        <v>25.015164704299998</v>
      </c>
      <c r="R190" s="33" t="s">
        <v>188</v>
      </c>
      <c r="S190" s="34">
        <f t="shared" si="295"/>
        <v>79.463674410101646</v>
      </c>
      <c r="T190" s="40">
        <v>802</v>
      </c>
      <c r="U190" s="33" t="s">
        <v>188</v>
      </c>
      <c r="V190" s="34">
        <f t="shared" si="296"/>
        <v>87.746170678336981</v>
      </c>
      <c r="W190" s="39">
        <v>22.3884164589</v>
      </c>
      <c r="X190" s="33" t="s">
        <v>188</v>
      </c>
      <c r="Y190" s="34">
        <f t="shared" si="297"/>
        <v>34.076737380365294</v>
      </c>
      <c r="Z190" s="41">
        <v>568</v>
      </c>
      <c r="AA190" s="33" t="s">
        <v>188</v>
      </c>
      <c r="AB190" s="34">
        <f t="shared" si="298"/>
        <v>67.61904761904762</v>
      </c>
      <c r="AC190" s="38">
        <v>1.73406480620155</v>
      </c>
      <c r="AD190" s="33" t="s">
        <v>188</v>
      </c>
      <c r="AE190" s="34">
        <f t="shared" si="299"/>
        <v>79.181041379066215</v>
      </c>
      <c r="AF190" s="38">
        <v>1.3224806201550401</v>
      </c>
      <c r="AG190" s="33" t="s">
        <v>188</v>
      </c>
      <c r="AH190" s="34">
        <f t="shared" si="300"/>
        <v>83.701305073103811</v>
      </c>
      <c r="AI190" s="38">
        <v>1.31122133645955</v>
      </c>
      <c r="AJ190" s="33" t="s">
        <v>188</v>
      </c>
      <c r="AK190" s="34">
        <f t="shared" si="301"/>
        <v>95.016038873880433</v>
      </c>
      <c r="AL190" s="38">
        <v>76.712328767123296</v>
      </c>
      <c r="AM190" s="33" t="s">
        <v>188</v>
      </c>
      <c r="AN190" s="48">
        <f t="shared" si="302"/>
        <v>47.467735900686307</v>
      </c>
      <c r="AO190" s="32">
        <f t="shared" si="173"/>
        <v>629.08725402832238</v>
      </c>
    </row>
    <row r="191" spans="1:41">
      <c r="A191" s="10">
        <f t="shared" si="174"/>
        <v>190</v>
      </c>
      <c r="B191" s="15" t="s">
        <v>686</v>
      </c>
      <c r="C191" s="15">
        <v>581</v>
      </c>
      <c r="D191" s="15" t="s">
        <v>427</v>
      </c>
      <c r="E191" s="15" t="s">
        <v>426</v>
      </c>
      <c r="F191" s="21">
        <v>5641</v>
      </c>
      <c r="G191" s="25" t="s">
        <v>80</v>
      </c>
      <c r="H191" s="22">
        <v>7.5855511796042601</v>
      </c>
      <c r="I191" s="78" t="s">
        <v>234</v>
      </c>
      <c r="J191" s="21">
        <v>31</v>
      </c>
      <c r="K191" s="24">
        <v>9.3801819999999996</v>
      </c>
      <c r="L191" s="34" t="s">
        <v>189</v>
      </c>
      <c r="M191" s="34">
        <f t="shared" si="293"/>
        <v>159.52690476190477</v>
      </c>
      <c r="N191" s="38">
        <v>3.1321122799999999</v>
      </c>
      <c r="O191" s="34" t="s">
        <v>189</v>
      </c>
      <c r="P191" s="34">
        <f t="shared" si="294"/>
        <v>169.30336648648648</v>
      </c>
      <c r="Q191" s="39">
        <v>33.390741032500003</v>
      </c>
      <c r="R191" s="34" t="s">
        <v>189</v>
      </c>
      <c r="S191" s="34">
        <f t="shared" si="295"/>
        <v>106.06969832433293</v>
      </c>
      <c r="T191" s="40">
        <v>1825</v>
      </c>
      <c r="U191" s="34" t="s">
        <v>189</v>
      </c>
      <c r="V191" s="34">
        <f t="shared" si="296"/>
        <v>199.67177242888403</v>
      </c>
      <c r="W191" s="39">
        <v>51.398257534199999</v>
      </c>
      <c r="X191" s="33" t="s">
        <v>188</v>
      </c>
      <c r="Y191" s="34">
        <f t="shared" si="297"/>
        <v>78.231746627397257</v>
      </c>
      <c r="Z191" s="41">
        <v>1204</v>
      </c>
      <c r="AA191" s="34" t="s">
        <v>189</v>
      </c>
      <c r="AB191" s="34">
        <f t="shared" si="298"/>
        <v>143.33333333333334</v>
      </c>
      <c r="AC191" s="38">
        <v>1.7129910643889601</v>
      </c>
      <c r="AD191" s="33" t="s">
        <v>188</v>
      </c>
      <c r="AE191" s="34">
        <f t="shared" si="299"/>
        <v>78.218770063422838</v>
      </c>
      <c r="AF191" s="38">
        <v>1.4553219448094601</v>
      </c>
      <c r="AG191" s="33" t="s">
        <v>188</v>
      </c>
      <c r="AH191" s="34">
        <f t="shared" si="300"/>
        <v>92.108983848699992</v>
      </c>
      <c r="AI191" s="38">
        <v>1.17705300225734</v>
      </c>
      <c r="AJ191" s="33" t="s">
        <v>188</v>
      </c>
      <c r="AK191" s="34">
        <f t="shared" si="301"/>
        <v>85.293695815749288</v>
      </c>
      <c r="AL191" s="38">
        <v>58.904109589041099</v>
      </c>
      <c r="AM191" s="33" t="s">
        <v>188</v>
      </c>
      <c r="AN191" s="48">
        <f t="shared" si="302"/>
        <v>83.766592765917039</v>
      </c>
      <c r="AO191" s="32">
        <f t="shared" si="173"/>
        <v>1195.5248644561279</v>
      </c>
    </row>
    <row r="192" spans="1:41">
      <c r="A192" s="10">
        <f t="shared" si="174"/>
        <v>191</v>
      </c>
      <c r="B192" s="15" t="s">
        <v>686</v>
      </c>
      <c r="C192" s="15">
        <v>581</v>
      </c>
      <c r="D192" s="15" t="s">
        <v>427</v>
      </c>
      <c r="E192" s="15" t="s">
        <v>428</v>
      </c>
      <c r="F192" s="21">
        <v>7279</v>
      </c>
      <c r="G192" s="25" t="s">
        <v>81</v>
      </c>
      <c r="H192" s="22">
        <v>6.4129484398782299</v>
      </c>
      <c r="I192" s="78" t="s">
        <v>234</v>
      </c>
      <c r="J192" s="21">
        <v>29</v>
      </c>
      <c r="K192" s="24">
        <v>8.3450760000000006</v>
      </c>
      <c r="L192" s="34" t="s">
        <v>189</v>
      </c>
      <c r="M192" s="34">
        <f t="shared" si="293"/>
        <v>141.9230612244898</v>
      </c>
      <c r="N192" s="38">
        <v>2.81762405</v>
      </c>
      <c r="O192" s="34" t="s">
        <v>189</v>
      </c>
      <c r="P192" s="34">
        <f t="shared" si="294"/>
        <v>152.30400270270269</v>
      </c>
      <c r="Q192" s="39">
        <v>33.763911197500001</v>
      </c>
      <c r="R192" s="34" t="s">
        <v>189</v>
      </c>
      <c r="S192" s="34">
        <f t="shared" si="295"/>
        <v>107.25511816232529</v>
      </c>
      <c r="T192" s="40">
        <v>1580</v>
      </c>
      <c r="U192" s="34" t="s">
        <v>189</v>
      </c>
      <c r="V192" s="34">
        <f t="shared" si="296"/>
        <v>172.86652078774617</v>
      </c>
      <c r="W192" s="39">
        <v>52.816936708900002</v>
      </c>
      <c r="X192" s="33" t="s">
        <v>188</v>
      </c>
      <c r="Y192" s="34">
        <f t="shared" si="297"/>
        <v>80.391075660426182</v>
      </c>
      <c r="Z192" s="41">
        <v>1102</v>
      </c>
      <c r="AA192" s="34" t="s">
        <v>189</v>
      </c>
      <c r="AB192" s="34">
        <f t="shared" si="298"/>
        <v>131.1904761904762</v>
      </c>
      <c r="AC192" s="38">
        <v>1.75454244011976</v>
      </c>
      <c r="AD192" s="33" t="s">
        <v>188</v>
      </c>
      <c r="AE192" s="34">
        <f t="shared" si="299"/>
        <v>80.116093156153426</v>
      </c>
      <c r="AF192" s="38">
        <v>1.5351796407185601</v>
      </c>
      <c r="AG192" s="33" t="s">
        <v>188</v>
      </c>
      <c r="AH192" s="34">
        <f t="shared" si="300"/>
        <v>97.163268399908858</v>
      </c>
      <c r="AI192" s="38">
        <v>1.1428906387128199</v>
      </c>
      <c r="AJ192" s="33" t="s">
        <v>188</v>
      </c>
      <c r="AK192" s="34">
        <f t="shared" si="301"/>
        <v>82.818162225566667</v>
      </c>
      <c r="AL192" s="38">
        <v>54.3624161073826</v>
      </c>
      <c r="AM192" s="33" t="s">
        <v>188</v>
      </c>
      <c r="AN192" s="48">
        <f t="shared" si="302"/>
        <v>93.024019348995921</v>
      </c>
      <c r="AO192" s="32">
        <f t="shared" si="173"/>
        <v>1139.0517978587914</v>
      </c>
    </row>
    <row r="193" spans="1:41">
      <c r="A193" s="10">
        <f t="shared" si="174"/>
        <v>192</v>
      </c>
      <c r="B193" s="15" t="s">
        <v>686</v>
      </c>
      <c r="C193" s="15">
        <v>581</v>
      </c>
      <c r="D193" s="15" t="s">
        <v>427</v>
      </c>
      <c r="E193" s="15" t="s">
        <v>429</v>
      </c>
      <c r="F193" s="21">
        <v>7666</v>
      </c>
      <c r="G193" s="25" t="s">
        <v>82</v>
      </c>
      <c r="H193" s="22">
        <v>0.34993474124809198</v>
      </c>
      <c r="I193" s="78" t="s">
        <v>234</v>
      </c>
      <c r="J193" s="21">
        <v>30</v>
      </c>
      <c r="K193" s="24">
        <v>7.8547919999999998</v>
      </c>
      <c r="L193" s="34" t="s">
        <v>189</v>
      </c>
      <c r="M193" s="34">
        <f t="shared" si="293"/>
        <v>133.58489795918368</v>
      </c>
      <c r="N193" s="38">
        <v>2.8779273399999998</v>
      </c>
      <c r="O193" s="34" t="s">
        <v>189</v>
      </c>
      <c r="P193" s="34">
        <f t="shared" si="294"/>
        <v>155.56363999999999</v>
      </c>
      <c r="Q193" s="39">
        <v>36.639128572700002</v>
      </c>
      <c r="R193" s="34" t="s">
        <v>189</v>
      </c>
      <c r="S193" s="34">
        <f t="shared" si="295"/>
        <v>116.38859139993647</v>
      </c>
      <c r="T193" s="40">
        <v>1743</v>
      </c>
      <c r="U193" s="34" t="s">
        <v>189</v>
      </c>
      <c r="V193" s="34">
        <f t="shared" si="296"/>
        <v>190.70021881838076</v>
      </c>
      <c r="W193" s="39">
        <v>45.064784853699997</v>
      </c>
      <c r="X193" s="33" t="s">
        <v>188</v>
      </c>
      <c r="Y193" s="34">
        <f t="shared" si="297"/>
        <v>68.591757768188728</v>
      </c>
      <c r="Z193" s="41">
        <v>1114</v>
      </c>
      <c r="AA193" s="34" t="s">
        <v>189</v>
      </c>
      <c r="AB193" s="34">
        <f t="shared" si="298"/>
        <v>132.61904761904762</v>
      </c>
      <c r="AC193" s="38">
        <v>1.63470944055944</v>
      </c>
      <c r="AD193" s="33" t="s">
        <v>188</v>
      </c>
      <c r="AE193" s="34">
        <f t="shared" si="299"/>
        <v>74.644266692211872</v>
      </c>
      <c r="AF193" s="38">
        <v>1.42657342657343</v>
      </c>
      <c r="AG193" s="33" t="s">
        <v>188</v>
      </c>
      <c r="AH193" s="34">
        <f t="shared" si="300"/>
        <v>90.28945737806518</v>
      </c>
      <c r="AI193" s="38">
        <v>1.1458992647058801</v>
      </c>
      <c r="AJ193" s="33" t="s">
        <v>188</v>
      </c>
      <c r="AK193" s="34">
        <f t="shared" si="301"/>
        <v>83.036178601875378</v>
      </c>
      <c r="AL193" s="38">
        <v>58.620689655172399</v>
      </c>
      <c r="AM193" s="33" t="s">
        <v>188</v>
      </c>
      <c r="AN193" s="48">
        <f t="shared" si="302"/>
        <v>84.344293405682023</v>
      </c>
      <c r="AO193" s="32">
        <f t="shared" si="173"/>
        <v>1129.7623496425717</v>
      </c>
    </row>
    <row r="194" spans="1:41">
      <c r="A194" s="10">
        <f t="shared" si="174"/>
        <v>193</v>
      </c>
      <c r="B194" s="15" t="s">
        <v>686</v>
      </c>
      <c r="C194" s="15">
        <v>581</v>
      </c>
      <c r="D194" s="15" t="s">
        <v>427</v>
      </c>
      <c r="E194" s="15" t="s">
        <v>430</v>
      </c>
      <c r="F194" s="21">
        <v>11765</v>
      </c>
      <c r="G194" s="25" t="s">
        <v>21</v>
      </c>
      <c r="H194" s="22">
        <v>0.19924980974124301</v>
      </c>
      <c r="I194" s="78" t="s">
        <v>234</v>
      </c>
      <c r="J194" s="21">
        <v>30</v>
      </c>
      <c r="K194" s="24">
        <v>2.4806330000000001</v>
      </c>
      <c r="L194" s="33" t="s">
        <v>188</v>
      </c>
      <c r="M194" s="34">
        <f t="shared" si="293"/>
        <v>42.187636054421773</v>
      </c>
      <c r="N194" s="38">
        <v>0.60967537999999999</v>
      </c>
      <c r="O194" s="33" t="s">
        <v>188</v>
      </c>
      <c r="P194" s="34">
        <f t="shared" si="294"/>
        <v>32.95542594594594</v>
      </c>
      <c r="Q194" s="39">
        <v>24.577411491300001</v>
      </c>
      <c r="R194" s="33" t="s">
        <v>188</v>
      </c>
      <c r="S194" s="34">
        <f t="shared" si="295"/>
        <v>78.073098765247778</v>
      </c>
      <c r="T194" s="40">
        <v>729</v>
      </c>
      <c r="U194" s="33" t="s">
        <v>188</v>
      </c>
      <c r="V194" s="34">
        <f t="shared" si="296"/>
        <v>79.75929978118161</v>
      </c>
      <c r="W194" s="39">
        <v>34.027887517099998</v>
      </c>
      <c r="X194" s="33" t="s">
        <v>188</v>
      </c>
      <c r="Y194" s="34">
        <f t="shared" si="297"/>
        <v>51.792827271080668</v>
      </c>
      <c r="Z194" s="41">
        <v>590</v>
      </c>
      <c r="AA194" s="33" t="s">
        <v>188</v>
      </c>
      <c r="AB194" s="34">
        <f t="shared" si="298"/>
        <v>70.238095238095227</v>
      </c>
      <c r="AC194" s="38">
        <v>1.5973843859649099</v>
      </c>
      <c r="AD194" s="33" t="s">
        <v>188</v>
      </c>
      <c r="AE194" s="34">
        <f t="shared" si="299"/>
        <v>72.939926299767578</v>
      </c>
      <c r="AF194" s="38">
        <v>1.2947368421052601</v>
      </c>
      <c r="AG194" s="33" t="s">
        <v>188</v>
      </c>
      <c r="AH194" s="34">
        <f t="shared" si="300"/>
        <v>81.945369753497459</v>
      </c>
      <c r="AI194" s="38">
        <v>1.2337521680216801</v>
      </c>
      <c r="AJ194" s="33" t="s">
        <v>188</v>
      </c>
      <c r="AK194" s="34">
        <f t="shared" si="301"/>
        <v>89.402331016063783</v>
      </c>
      <c r="AL194" s="38">
        <v>73.3333333333333</v>
      </c>
      <c r="AM194" s="33" t="s">
        <v>188</v>
      </c>
      <c r="AN194" s="48">
        <f t="shared" si="302"/>
        <v>54.355211305884019</v>
      </c>
      <c r="AO194" s="32">
        <f t="shared" ref="AO194:AO257" si="303">M194+P194+S194+V194+Y194+AB194+AE194+AH194+AK194+AN194</f>
        <v>653.64922143118588</v>
      </c>
    </row>
    <row r="195" spans="1:41">
      <c r="A195" s="10">
        <f t="shared" si="174"/>
        <v>194</v>
      </c>
      <c r="B195" s="15" t="s">
        <v>686</v>
      </c>
      <c r="C195" s="15">
        <v>581</v>
      </c>
      <c r="D195" s="15" t="s">
        <v>427</v>
      </c>
      <c r="E195" s="15" t="s">
        <v>431</v>
      </c>
      <c r="F195" s="21">
        <v>11794</v>
      </c>
      <c r="G195" s="25" t="s">
        <v>83</v>
      </c>
      <c r="H195" s="22">
        <v>0.163633371385078</v>
      </c>
      <c r="I195" s="78" t="s">
        <v>234</v>
      </c>
      <c r="J195" s="21">
        <v>30</v>
      </c>
      <c r="K195" s="24">
        <v>2.4025289999999999</v>
      </c>
      <c r="L195" s="33" t="s">
        <v>188</v>
      </c>
      <c r="M195" s="34">
        <f t="shared" si="293"/>
        <v>40.859336734693876</v>
      </c>
      <c r="N195" s="38">
        <v>0.68131467000000001</v>
      </c>
      <c r="O195" s="33" t="s">
        <v>188</v>
      </c>
      <c r="P195" s="34">
        <f t="shared" si="294"/>
        <v>36.827820000000003</v>
      </c>
      <c r="Q195" s="39">
        <v>28.3582287664</v>
      </c>
      <c r="R195" s="33" t="s">
        <v>188</v>
      </c>
      <c r="S195" s="34">
        <f t="shared" si="295"/>
        <v>90.083318825921225</v>
      </c>
      <c r="T195" s="40">
        <v>714</v>
      </c>
      <c r="U195" s="33" t="s">
        <v>188</v>
      </c>
      <c r="V195" s="34">
        <f t="shared" si="296"/>
        <v>78.118161925601754</v>
      </c>
      <c r="W195" s="39">
        <v>33.6488655462</v>
      </c>
      <c r="X195" s="33" t="s">
        <v>188</v>
      </c>
      <c r="Y195" s="34">
        <f t="shared" si="297"/>
        <v>51.215929294063919</v>
      </c>
      <c r="Z195" s="41">
        <v>577</v>
      </c>
      <c r="AA195" s="33" t="s">
        <v>188</v>
      </c>
      <c r="AB195" s="34">
        <f t="shared" si="298"/>
        <v>68.69047619047619</v>
      </c>
      <c r="AC195" s="38">
        <v>1.58132176165803</v>
      </c>
      <c r="AD195" s="33" t="s">
        <v>188</v>
      </c>
      <c r="AE195" s="34">
        <f t="shared" si="299"/>
        <v>72.206473135069857</v>
      </c>
      <c r="AF195" s="38">
        <v>1.31088082901554</v>
      </c>
      <c r="AG195" s="33" t="s">
        <v>188</v>
      </c>
      <c r="AH195" s="34">
        <f t="shared" si="300"/>
        <v>82.967141076932919</v>
      </c>
      <c r="AI195" s="38">
        <v>1.2063047430830001</v>
      </c>
      <c r="AJ195" s="33" t="s">
        <v>188</v>
      </c>
      <c r="AK195" s="34">
        <f t="shared" si="301"/>
        <v>87.413387179927554</v>
      </c>
      <c r="AL195" s="38">
        <v>48.8888888888889</v>
      </c>
      <c r="AM195" s="34" t="s">
        <v>189</v>
      </c>
      <c r="AN195" s="48">
        <f t="shared" si="302"/>
        <v>104.18082166961089</v>
      </c>
      <c r="AO195" s="32">
        <f t="shared" si="303"/>
        <v>712.56286603229819</v>
      </c>
    </row>
    <row r="196" spans="1:41">
      <c r="A196" s="10">
        <f t="shared" ref="A196:A259" si="304">A195+1</f>
        <v>195</v>
      </c>
      <c r="B196" s="15" t="s">
        <v>686</v>
      </c>
      <c r="C196" s="15">
        <v>582</v>
      </c>
      <c r="D196" s="15" t="s">
        <v>433</v>
      </c>
      <c r="E196" s="15" t="s">
        <v>432</v>
      </c>
      <c r="F196" s="21">
        <v>4444</v>
      </c>
      <c r="G196" s="25">
        <v>42170</v>
      </c>
      <c r="H196" s="22">
        <v>3.2540443302891902</v>
      </c>
      <c r="I196" s="78" t="s">
        <v>249</v>
      </c>
      <c r="J196" s="21">
        <v>30</v>
      </c>
      <c r="K196" s="24">
        <v>14.432252</v>
      </c>
      <c r="L196" s="34" t="s">
        <v>189</v>
      </c>
      <c r="M196" s="34">
        <f t="shared" ref="M196:M203" si="305">K196/8.42*100</f>
        <v>171.40441805225652</v>
      </c>
      <c r="N196" s="38">
        <v>3.6781222800000002</v>
      </c>
      <c r="O196" s="34" t="s">
        <v>189</v>
      </c>
      <c r="P196" s="34">
        <f t="shared" ref="P196:P203" si="306">N196/2.37*100</f>
        <v>155.19503291139242</v>
      </c>
      <c r="Q196" s="39">
        <v>25.485435537000001</v>
      </c>
      <c r="R196" s="33" t="s">
        <v>188</v>
      </c>
      <c r="S196" s="34">
        <f t="shared" ref="S196:S203" si="307">Q196/28.78*100</f>
        <v>88.552590469075739</v>
      </c>
      <c r="T196" s="40">
        <v>1271</v>
      </c>
      <c r="U196" s="34" t="s">
        <v>189</v>
      </c>
      <c r="V196" s="34">
        <f t="shared" ref="V196:V203" si="308">T196/926*100</f>
        <v>137.25701943844493</v>
      </c>
      <c r="W196" s="39">
        <v>113.550369788</v>
      </c>
      <c r="X196" s="34" t="s">
        <v>189</v>
      </c>
      <c r="Y196" s="34">
        <f t="shared" ref="Y196:Y203" si="309">W196/91*100</f>
        <v>124.78062614065935</v>
      </c>
      <c r="Z196" s="41">
        <v>1140</v>
      </c>
      <c r="AA196" s="34" t="s">
        <v>189</v>
      </c>
      <c r="AB196" s="34">
        <f t="shared" ref="AB196:AB203" si="310">Z196/856*100</f>
        <v>133.17757009345794</v>
      </c>
      <c r="AC196" s="38">
        <v>1.9920064935064901</v>
      </c>
      <c r="AD196" s="33" t="s">
        <v>188</v>
      </c>
      <c r="AE196" s="34">
        <f t="shared" ref="AE196:AE203" si="311">AC196/2.34*100</f>
        <v>85.128482628482487</v>
      </c>
      <c r="AF196" s="38">
        <v>1.3926073926073901</v>
      </c>
      <c r="AG196" s="33" t="s">
        <v>188</v>
      </c>
      <c r="AH196" s="34">
        <f t="shared" ref="AH196:AH203" si="312">AF196/1.6*100</f>
        <v>87.037962037961876</v>
      </c>
      <c r="AI196" s="38">
        <v>1.4304149928264001</v>
      </c>
      <c r="AJ196" s="33" t="s">
        <v>188</v>
      </c>
      <c r="AK196" s="34">
        <f t="shared" ref="AK196:AK203" si="313">AI196/1.45*100</f>
        <v>98.649309850096557</v>
      </c>
      <c r="AL196" s="38">
        <v>66.071428571428598</v>
      </c>
      <c r="AM196" s="33" t="s">
        <v>188</v>
      </c>
      <c r="AN196" s="50">
        <f t="shared" ref="AN196:AN203" si="314">(100-AL196)/50.98*100</f>
        <v>66.552709746118879</v>
      </c>
      <c r="AO196" s="32">
        <f t="shared" si="303"/>
        <v>1147.7357213679466</v>
      </c>
    </row>
    <row r="197" spans="1:41">
      <c r="A197" s="10">
        <f t="shared" si="304"/>
        <v>196</v>
      </c>
      <c r="B197" s="15" t="s">
        <v>686</v>
      </c>
      <c r="C197" s="15">
        <v>582</v>
      </c>
      <c r="D197" s="15" t="s">
        <v>433</v>
      </c>
      <c r="E197" s="15" t="s">
        <v>434</v>
      </c>
      <c r="F197" s="21">
        <v>11089</v>
      </c>
      <c r="G197" s="25" t="s">
        <v>84</v>
      </c>
      <c r="H197" s="22">
        <v>1.2019895357686401</v>
      </c>
      <c r="I197" s="78" t="s">
        <v>249</v>
      </c>
      <c r="J197" s="21">
        <v>28</v>
      </c>
      <c r="K197" s="24">
        <v>13.633248999999999</v>
      </c>
      <c r="L197" s="34" t="s">
        <v>189</v>
      </c>
      <c r="M197" s="34">
        <f t="shared" si="305"/>
        <v>161.91507125890737</v>
      </c>
      <c r="N197" s="38">
        <v>3.65174223</v>
      </c>
      <c r="O197" s="34" t="s">
        <v>189</v>
      </c>
      <c r="P197" s="34">
        <f t="shared" si="306"/>
        <v>154.0819506329114</v>
      </c>
      <c r="Q197" s="39">
        <v>26.785561020700001</v>
      </c>
      <c r="R197" s="33" t="s">
        <v>188</v>
      </c>
      <c r="S197" s="34">
        <f t="shared" si="307"/>
        <v>93.070052191452405</v>
      </c>
      <c r="T197" s="40">
        <v>998</v>
      </c>
      <c r="U197" s="34" t="s">
        <v>189</v>
      </c>
      <c r="V197" s="34">
        <f t="shared" si="308"/>
        <v>107.77537796976242</v>
      </c>
      <c r="W197" s="39">
        <v>136.60570140300001</v>
      </c>
      <c r="X197" s="34" t="s">
        <v>189</v>
      </c>
      <c r="Y197" s="34">
        <f t="shared" si="309"/>
        <v>150.1161553879121</v>
      </c>
      <c r="Z197" s="41">
        <v>1062</v>
      </c>
      <c r="AA197" s="34" t="s">
        <v>189</v>
      </c>
      <c r="AB197" s="34">
        <f t="shared" si="310"/>
        <v>124.06542056074767</v>
      </c>
      <c r="AC197" s="38">
        <v>2.1976436942675202</v>
      </c>
      <c r="AD197" s="33" t="s">
        <v>188</v>
      </c>
      <c r="AE197" s="34">
        <f t="shared" si="311"/>
        <v>93.916397190919668</v>
      </c>
      <c r="AF197" s="38">
        <v>1.5057324840764299</v>
      </c>
      <c r="AG197" s="33" t="s">
        <v>188</v>
      </c>
      <c r="AH197" s="34">
        <f t="shared" si="312"/>
        <v>94.108280254776872</v>
      </c>
      <c r="AI197" s="38">
        <v>1.4595180203045699</v>
      </c>
      <c r="AJ197" s="34" t="s">
        <v>189</v>
      </c>
      <c r="AK197" s="34">
        <f t="shared" si="313"/>
        <v>100.65641519341861</v>
      </c>
      <c r="AL197" s="38">
        <v>59.541984732824403</v>
      </c>
      <c r="AM197" s="33" t="s">
        <v>188</v>
      </c>
      <c r="AN197" s="50">
        <f t="shared" si="314"/>
        <v>79.360563489948206</v>
      </c>
      <c r="AO197" s="32">
        <f t="shared" si="303"/>
        <v>1159.0656841307568</v>
      </c>
    </row>
    <row r="198" spans="1:41">
      <c r="A198" s="10">
        <f t="shared" si="304"/>
        <v>197</v>
      </c>
      <c r="B198" s="15" t="s">
        <v>686</v>
      </c>
      <c r="C198" s="15">
        <v>582</v>
      </c>
      <c r="D198" s="15" t="s">
        <v>433</v>
      </c>
      <c r="E198" s="15" t="s">
        <v>435</v>
      </c>
      <c r="F198" s="21">
        <v>4147</v>
      </c>
      <c r="G198" s="25">
        <v>40360</v>
      </c>
      <c r="H198" s="22">
        <v>8.2129484398782306</v>
      </c>
      <c r="I198" s="78" t="s">
        <v>249</v>
      </c>
      <c r="J198" s="21">
        <v>30</v>
      </c>
      <c r="K198" s="24">
        <v>13.053081000000001</v>
      </c>
      <c r="L198" s="34" t="s">
        <v>189</v>
      </c>
      <c r="M198" s="34">
        <f t="shared" si="305"/>
        <v>155.02471496437056</v>
      </c>
      <c r="N198" s="38">
        <v>3.4902857200000001</v>
      </c>
      <c r="O198" s="34" t="s">
        <v>189</v>
      </c>
      <c r="P198" s="34">
        <f t="shared" si="306"/>
        <v>147.26943966244727</v>
      </c>
      <c r="Q198" s="39">
        <v>26.739171541200001</v>
      </c>
      <c r="R198" s="33" t="s">
        <v>188</v>
      </c>
      <c r="S198" s="34">
        <f t="shared" si="307"/>
        <v>92.908865674774148</v>
      </c>
      <c r="T198" s="40">
        <v>1205</v>
      </c>
      <c r="U198" s="34" t="s">
        <v>189</v>
      </c>
      <c r="V198" s="34">
        <f t="shared" si="308"/>
        <v>130.12958963282938</v>
      </c>
      <c r="W198" s="39">
        <v>108.324323651</v>
      </c>
      <c r="X198" s="34" t="s">
        <v>189</v>
      </c>
      <c r="Y198" s="34">
        <f t="shared" si="309"/>
        <v>119.03771829780221</v>
      </c>
      <c r="Z198" s="41">
        <v>1160</v>
      </c>
      <c r="AA198" s="34" t="s">
        <v>189</v>
      </c>
      <c r="AB198" s="34">
        <f t="shared" si="310"/>
        <v>135.5140186915888</v>
      </c>
      <c r="AC198" s="38">
        <v>2.0426236186348898</v>
      </c>
      <c r="AD198" s="33" t="s">
        <v>188</v>
      </c>
      <c r="AE198" s="34">
        <f t="shared" si="311"/>
        <v>87.291607633969662</v>
      </c>
      <c r="AF198" s="38">
        <v>1.4474539544962099</v>
      </c>
      <c r="AG198" s="33" t="s">
        <v>188</v>
      </c>
      <c r="AH198" s="34">
        <f t="shared" si="312"/>
        <v>90.46587215601312</v>
      </c>
      <c r="AI198" s="38">
        <v>1.4111838323353301</v>
      </c>
      <c r="AJ198" s="33" t="s">
        <v>188</v>
      </c>
      <c r="AK198" s="34">
        <f t="shared" si="313"/>
        <v>97.323022919677939</v>
      </c>
      <c r="AL198" s="38">
        <v>60.851063829787201</v>
      </c>
      <c r="AM198" s="33" t="s">
        <v>188</v>
      </c>
      <c r="AN198" s="50">
        <f t="shared" si="314"/>
        <v>76.7927347395308</v>
      </c>
      <c r="AO198" s="32">
        <f t="shared" si="303"/>
        <v>1131.757584373004</v>
      </c>
    </row>
    <row r="199" spans="1:41">
      <c r="A199" s="10">
        <f t="shared" si="304"/>
        <v>198</v>
      </c>
      <c r="B199" s="15" t="s">
        <v>686</v>
      </c>
      <c r="C199" s="15">
        <v>582</v>
      </c>
      <c r="D199" s="15" t="s">
        <v>433</v>
      </c>
      <c r="E199" s="15" t="s">
        <v>436</v>
      </c>
      <c r="F199" s="21">
        <v>11656</v>
      </c>
      <c r="G199" s="25" t="s">
        <v>85</v>
      </c>
      <c r="H199" s="22">
        <v>0.25678405631658502</v>
      </c>
      <c r="I199" s="78" t="s">
        <v>249</v>
      </c>
      <c r="J199" s="21">
        <v>30</v>
      </c>
      <c r="K199" s="24">
        <v>12.618</v>
      </c>
      <c r="L199" s="34" t="s">
        <v>189</v>
      </c>
      <c r="M199" s="34">
        <f t="shared" si="305"/>
        <v>149.85748218527317</v>
      </c>
      <c r="N199" s="38">
        <v>3.39581898</v>
      </c>
      <c r="O199" s="34" t="s">
        <v>189</v>
      </c>
      <c r="P199" s="34">
        <f t="shared" si="306"/>
        <v>143.28350126582279</v>
      </c>
      <c r="Q199" s="39">
        <v>26.912497860199998</v>
      </c>
      <c r="R199" s="33" t="s">
        <v>188</v>
      </c>
      <c r="S199" s="34">
        <f t="shared" si="307"/>
        <v>93.511111397498254</v>
      </c>
      <c r="T199" s="40">
        <v>1220</v>
      </c>
      <c r="U199" s="34" t="s">
        <v>189</v>
      </c>
      <c r="V199" s="34">
        <f t="shared" si="308"/>
        <v>131.74946004319654</v>
      </c>
      <c r="W199" s="39">
        <v>103.42622950800001</v>
      </c>
      <c r="X199" s="34" t="s">
        <v>189</v>
      </c>
      <c r="Y199" s="34">
        <f t="shared" si="309"/>
        <v>113.65519726153848</v>
      </c>
      <c r="Z199" s="41">
        <v>1125</v>
      </c>
      <c r="AA199" s="34" t="s">
        <v>189</v>
      </c>
      <c r="AB199" s="34">
        <f t="shared" si="310"/>
        <v>131.42523364485982</v>
      </c>
      <c r="AC199" s="38">
        <v>1.9800232460733</v>
      </c>
      <c r="AD199" s="33" t="s">
        <v>188</v>
      </c>
      <c r="AE199" s="34">
        <f t="shared" si="311"/>
        <v>84.616378037320516</v>
      </c>
      <c r="AF199" s="38">
        <v>1.4554973821989501</v>
      </c>
      <c r="AG199" s="33" t="s">
        <v>188</v>
      </c>
      <c r="AH199" s="34">
        <f t="shared" si="312"/>
        <v>90.968586387434385</v>
      </c>
      <c r="AI199" s="38">
        <v>1.3603756834532399</v>
      </c>
      <c r="AJ199" s="33" t="s">
        <v>188</v>
      </c>
      <c r="AK199" s="34">
        <f t="shared" si="313"/>
        <v>93.819012651947588</v>
      </c>
      <c r="AL199" s="38">
        <v>55.405405405405403</v>
      </c>
      <c r="AM199" s="33" t="s">
        <v>188</v>
      </c>
      <c r="AN199" s="50">
        <f t="shared" si="314"/>
        <v>87.47468535620753</v>
      </c>
      <c r="AO199" s="32">
        <f t="shared" si="303"/>
        <v>1120.360648231099</v>
      </c>
    </row>
    <row r="200" spans="1:41">
      <c r="A200" s="10">
        <f t="shared" si="304"/>
        <v>199</v>
      </c>
      <c r="B200" s="15" t="s">
        <v>686</v>
      </c>
      <c r="C200" s="15">
        <v>582</v>
      </c>
      <c r="D200" s="15" t="s">
        <v>433</v>
      </c>
      <c r="E200" s="15" t="s">
        <v>437</v>
      </c>
      <c r="F200" s="21">
        <v>11099</v>
      </c>
      <c r="G200" s="25">
        <v>43282</v>
      </c>
      <c r="H200" s="22">
        <v>0.20746898782343401</v>
      </c>
      <c r="I200" s="78" t="s">
        <v>249</v>
      </c>
      <c r="J200" s="21">
        <v>29</v>
      </c>
      <c r="K200" s="24">
        <v>12.182022999999999</v>
      </c>
      <c r="L200" s="34" t="s">
        <v>189</v>
      </c>
      <c r="M200" s="34">
        <f t="shared" si="305"/>
        <v>144.67960807600952</v>
      </c>
      <c r="N200" s="38">
        <v>3.2380958299999998</v>
      </c>
      <c r="O200" s="34" t="s">
        <v>189</v>
      </c>
      <c r="P200" s="34">
        <f t="shared" si="306"/>
        <v>136.62851603375526</v>
      </c>
      <c r="Q200" s="39">
        <v>26.580936762299999</v>
      </c>
      <c r="R200" s="33" t="s">
        <v>188</v>
      </c>
      <c r="S200" s="34">
        <f t="shared" si="307"/>
        <v>92.359057547949959</v>
      </c>
      <c r="T200" s="40">
        <v>1035</v>
      </c>
      <c r="U200" s="34" t="s">
        <v>189</v>
      </c>
      <c r="V200" s="34">
        <f t="shared" si="308"/>
        <v>111.77105831533478</v>
      </c>
      <c r="W200" s="39">
        <v>117.700705314</v>
      </c>
      <c r="X200" s="34" t="s">
        <v>189</v>
      </c>
      <c r="Y200" s="34">
        <f t="shared" si="309"/>
        <v>129.34143441098902</v>
      </c>
      <c r="Z200" s="41">
        <v>1056</v>
      </c>
      <c r="AA200" s="34" t="s">
        <v>189</v>
      </c>
      <c r="AB200" s="34">
        <f t="shared" si="310"/>
        <v>123.36448598130841</v>
      </c>
      <c r="AC200" s="38">
        <v>1.9434140372670801</v>
      </c>
      <c r="AD200" s="33" t="s">
        <v>188</v>
      </c>
      <c r="AE200" s="34">
        <f t="shared" si="311"/>
        <v>83.051881934490595</v>
      </c>
      <c r="AF200" s="38">
        <v>1.49565217391304</v>
      </c>
      <c r="AG200" s="33" t="s">
        <v>188</v>
      </c>
      <c r="AH200" s="34">
        <f t="shared" si="312"/>
        <v>93.478260869564991</v>
      </c>
      <c r="AI200" s="38">
        <v>1.2993756644518299</v>
      </c>
      <c r="AJ200" s="33" t="s">
        <v>188</v>
      </c>
      <c r="AK200" s="34">
        <f t="shared" si="313"/>
        <v>89.612114789781387</v>
      </c>
      <c r="AL200" s="38">
        <v>55.0420168067227</v>
      </c>
      <c r="AM200" s="33" t="s">
        <v>188</v>
      </c>
      <c r="AN200" s="50">
        <f t="shared" si="314"/>
        <v>88.187491552132798</v>
      </c>
      <c r="AO200" s="32">
        <f t="shared" si="303"/>
        <v>1092.4739095113168</v>
      </c>
    </row>
    <row r="201" spans="1:41">
      <c r="A201" s="10">
        <f t="shared" si="304"/>
        <v>200</v>
      </c>
      <c r="B201" s="15" t="s">
        <v>686</v>
      </c>
      <c r="C201" s="15">
        <v>582</v>
      </c>
      <c r="D201" s="15" t="s">
        <v>433</v>
      </c>
      <c r="E201" s="15" t="s">
        <v>438</v>
      </c>
      <c r="F201" s="21">
        <v>990035</v>
      </c>
      <c r="G201" s="25" t="s">
        <v>207</v>
      </c>
      <c r="H201" s="22">
        <v>2</v>
      </c>
      <c r="I201" s="78" t="s">
        <v>249</v>
      </c>
      <c r="J201" s="21">
        <v>25</v>
      </c>
      <c r="K201" s="24">
        <v>12.016209</v>
      </c>
      <c r="L201" s="34" t="s">
        <v>189</v>
      </c>
      <c r="M201" s="34">
        <f t="shared" si="305"/>
        <v>142.71032066508315</v>
      </c>
      <c r="N201" s="38">
        <v>3.1107962300000001</v>
      </c>
      <c r="O201" s="34" t="s">
        <v>189</v>
      </c>
      <c r="P201" s="34">
        <f t="shared" si="306"/>
        <v>131.25722489451476</v>
      </c>
      <c r="Q201" s="39">
        <v>25.888333250500001</v>
      </c>
      <c r="R201" s="33" t="s">
        <v>188</v>
      </c>
      <c r="S201" s="34">
        <f t="shared" si="307"/>
        <v>89.952513031619176</v>
      </c>
      <c r="T201" s="40">
        <v>956</v>
      </c>
      <c r="U201" s="34" t="s">
        <v>189</v>
      </c>
      <c r="V201" s="34">
        <f t="shared" si="308"/>
        <v>103.23974082073435</v>
      </c>
      <c r="W201" s="39">
        <v>125.69256276199999</v>
      </c>
      <c r="X201" s="34" t="s">
        <v>189</v>
      </c>
      <c r="Y201" s="34">
        <f t="shared" si="309"/>
        <v>138.12369534285713</v>
      </c>
      <c r="Z201" s="41">
        <v>926</v>
      </c>
      <c r="AA201" s="34" t="s">
        <v>189</v>
      </c>
      <c r="AB201" s="34">
        <f t="shared" si="310"/>
        <v>108.17757009345794</v>
      </c>
      <c r="AC201" s="38">
        <v>2.1546763020833302</v>
      </c>
      <c r="AD201" s="33" t="s">
        <v>188</v>
      </c>
      <c r="AE201" s="34">
        <f t="shared" si="311"/>
        <v>92.08018384971497</v>
      </c>
      <c r="AF201" s="38">
        <v>1.7356770833333299</v>
      </c>
      <c r="AG201" s="34" t="s">
        <v>189</v>
      </c>
      <c r="AH201" s="34">
        <f t="shared" si="312"/>
        <v>108.4798177083331</v>
      </c>
      <c r="AI201" s="38">
        <v>1.24140390097524</v>
      </c>
      <c r="AJ201" s="33" t="s">
        <v>188</v>
      </c>
      <c r="AK201" s="34">
        <f t="shared" si="313"/>
        <v>85.614062136223453</v>
      </c>
      <c r="AL201" s="38">
        <v>52.8</v>
      </c>
      <c r="AM201" s="33" t="s">
        <v>188</v>
      </c>
      <c r="AN201" s="50">
        <f t="shared" si="314"/>
        <v>92.585327579442932</v>
      </c>
      <c r="AO201" s="32">
        <f t="shared" si="303"/>
        <v>1092.220456121981</v>
      </c>
    </row>
    <row r="202" spans="1:41">
      <c r="A202" s="10">
        <f t="shared" si="304"/>
        <v>201</v>
      </c>
      <c r="B202" s="15" t="s">
        <v>686</v>
      </c>
      <c r="C202" s="15">
        <v>582</v>
      </c>
      <c r="D202" s="15" t="s">
        <v>433</v>
      </c>
      <c r="E202" s="15" t="s">
        <v>439</v>
      </c>
      <c r="F202" s="21">
        <v>11782</v>
      </c>
      <c r="G202" s="25" t="s">
        <v>22</v>
      </c>
      <c r="H202" s="22">
        <v>0.18555117960425599</v>
      </c>
      <c r="I202" s="78" t="s">
        <v>249</v>
      </c>
      <c r="J202" s="21">
        <v>26</v>
      </c>
      <c r="K202" s="24">
        <v>2.6658110000000002</v>
      </c>
      <c r="L202" s="33" t="s">
        <v>188</v>
      </c>
      <c r="M202" s="34">
        <f t="shared" si="305"/>
        <v>31.660463182897864</v>
      </c>
      <c r="N202" s="38">
        <v>0.76313949000000003</v>
      </c>
      <c r="O202" s="33" t="s">
        <v>188</v>
      </c>
      <c r="P202" s="34">
        <f t="shared" si="306"/>
        <v>32.199978481012657</v>
      </c>
      <c r="Q202" s="39">
        <v>28.6269165368</v>
      </c>
      <c r="R202" s="33" t="s">
        <v>188</v>
      </c>
      <c r="S202" s="34">
        <f t="shared" si="307"/>
        <v>99.468090815844334</v>
      </c>
      <c r="T202" s="40">
        <v>460</v>
      </c>
      <c r="U202" s="33" t="s">
        <v>188</v>
      </c>
      <c r="V202" s="34">
        <f t="shared" si="308"/>
        <v>49.676025917926566</v>
      </c>
      <c r="W202" s="39">
        <v>57.952413043500002</v>
      </c>
      <c r="X202" s="33" t="s">
        <v>188</v>
      </c>
      <c r="Y202" s="34">
        <f t="shared" si="309"/>
        <v>63.683970377472534</v>
      </c>
      <c r="Z202" s="41">
        <v>531</v>
      </c>
      <c r="AA202" s="33" t="s">
        <v>188</v>
      </c>
      <c r="AB202" s="34">
        <f t="shared" si="310"/>
        <v>62.032710280373834</v>
      </c>
      <c r="AC202" s="38">
        <v>2.0321822349570202</v>
      </c>
      <c r="AD202" s="33" t="s">
        <v>188</v>
      </c>
      <c r="AE202" s="34">
        <f t="shared" si="311"/>
        <v>86.84539465628292</v>
      </c>
      <c r="AF202" s="38">
        <v>1.44412607449857</v>
      </c>
      <c r="AG202" s="33" t="s">
        <v>188</v>
      </c>
      <c r="AH202" s="34">
        <f t="shared" si="312"/>
        <v>90.257879656160625</v>
      </c>
      <c r="AI202" s="38">
        <v>1.40720555555556</v>
      </c>
      <c r="AJ202" s="33" t="s">
        <v>188</v>
      </c>
      <c r="AK202" s="34">
        <f t="shared" si="313"/>
        <v>97.04865900383173</v>
      </c>
      <c r="AL202" s="38">
        <v>78.787878787878796</v>
      </c>
      <c r="AM202" s="33" t="s">
        <v>188</v>
      </c>
      <c r="AN202" s="50">
        <f t="shared" si="314"/>
        <v>41.608711675404479</v>
      </c>
      <c r="AO202" s="32">
        <f t="shared" si="303"/>
        <v>654.48188404720759</v>
      </c>
    </row>
    <row r="203" spans="1:41">
      <c r="A203" s="10">
        <f t="shared" si="304"/>
        <v>202</v>
      </c>
      <c r="B203" s="15" t="s">
        <v>686</v>
      </c>
      <c r="C203" s="15">
        <v>582</v>
      </c>
      <c r="D203" s="15" t="s">
        <v>433</v>
      </c>
      <c r="E203" s="15" t="s">
        <v>440</v>
      </c>
      <c r="F203" s="21">
        <v>997989</v>
      </c>
      <c r="G203" s="25" t="s">
        <v>207</v>
      </c>
      <c r="H203" s="22">
        <v>2</v>
      </c>
      <c r="I203" s="78" t="s">
        <v>249</v>
      </c>
      <c r="J203" s="21">
        <v>22</v>
      </c>
      <c r="K203" s="24">
        <v>1.6797029999999999</v>
      </c>
      <c r="L203" s="33" t="s">
        <v>188</v>
      </c>
      <c r="M203" s="34">
        <f t="shared" si="305"/>
        <v>19.948966745843229</v>
      </c>
      <c r="N203" s="38">
        <v>0.28822560000000003</v>
      </c>
      <c r="O203" s="33" t="s">
        <v>188</v>
      </c>
      <c r="P203" s="34">
        <f t="shared" si="306"/>
        <v>12.161417721518989</v>
      </c>
      <c r="Q203" s="39">
        <v>17.159319236799998</v>
      </c>
      <c r="R203" s="33" t="s">
        <v>188</v>
      </c>
      <c r="S203" s="34">
        <f t="shared" si="307"/>
        <v>59.622373998610136</v>
      </c>
      <c r="T203" s="40">
        <v>86</v>
      </c>
      <c r="U203" s="33" t="s">
        <v>188</v>
      </c>
      <c r="V203" s="34">
        <f t="shared" si="308"/>
        <v>9.2872570194384458</v>
      </c>
      <c r="W203" s="39">
        <v>195.31430232599999</v>
      </c>
      <c r="X203" s="34" t="s">
        <v>189</v>
      </c>
      <c r="Y203" s="34">
        <f t="shared" si="309"/>
        <v>214.63110145714285</v>
      </c>
      <c r="Z203" s="41">
        <v>87</v>
      </c>
      <c r="AA203" s="33" t="s">
        <v>188</v>
      </c>
      <c r="AB203" s="34">
        <f t="shared" si="310"/>
        <v>10.163551401869158</v>
      </c>
      <c r="AC203" s="38">
        <v>1.6153846153846201</v>
      </c>
      <c r="AD203" s="33" t="s">
        <v>188</v>
      </c>
      <c r="AE203" s="34">
        <f t="shared" si="311"/>
        <v>69.033530571992316</v>
      </c>
      <c r="AF203" s="38">
        <v>1.3076923076923099</v>
      </c>
      <c r="AG203" s="33" t="s">
        <v>188</v>
      </c>
      <c r="AH203" s="34">
        <f t="shared" si="312"/>
        <v>81.730769230769369</v>
      </c>
      <c r="AI203" s="38">
        <v>1.23529411764706</v>
      </c>
      <c r="AJ203" s="33" t="s">
        <v>188</v>
      </c>
      <c r="AK203" s="34">
        <f t="shared" si="313"/>
        <v>85.192697768762756</v>
      </c>
      <c r="AL203" s="38">
        <v>50</v>
      </c>
      <c r="AM203" s="34" t="s">
        <v>189</v>
      </c>
      <c r="AN203" s="50">
        <f t="shared" si="314"/>
        <v>98.077677520596325</v>
      </c>
      <c r="AO203" s="32">
        <f t="shared" si="303"/>
        <v>659.84934343654356</v>
      </c>
    </row>
    <row r="204" spans="1:41">
      <c r="A204" s="10">
        <f t="shared" si="304"/>
        <v>203</v>
      </c>
      <c r="B204" s="15" t="s">
        <v>688</v>
      </c>
      <c r="C204" s="15">
        <v>584</v>
      </c>
      <c r="D204" s="15" t="s">
        <v>442</v>
      </c>
      <c r="E204" s="15" t="s">
        <v>441</v>
      </c>
      <c r="F204" s="21">
        <v>9689</v>
      </c>
      <c r="G204" s="25">
        <v>42175</v>
      </c>
      <c r="H204" s="22">
        <v>3.2403457001521998</v>
      </c>
      <c r="I204" s="78" t="s">
        <v>200</v>
      </c>
      <c r="J204" s="21">
        <v>29</v>
      </c>
      <c r="K204" s="24">
        <v>5.059348</v>
      </c>
      <c r="L204" s="34" t="s">
        <v>189</v>
      </c>
      <c r="M204" s="34">
        <f t="shared" ref="M204:M206" si="315">K204/3.9*100</f>
        <v>129.72687179487178</v>
      </c>
      <c r="N204" s="38">
        <v>1.48927893</v>
      </c>
      <c r="O204" s="34" t="s">
        <v>189</v>
      </c>
      <c r="P204" s="34">
        <f t="shared" ref="P204:P206" si="316">N204/1.2*100</f>
        <v>124.1065775</v>
      </c>
      <c r="Q204" s="39">
        <v>29.436182883600001</v>
      </c>
      <c r="R204" s="33" t="s">
        <v>188</v>
      </c>
      <c r="S204" s="34">
        <f t="shared" ref="S204:S206" si="317">Q204/30.31*100</f>
        <v>97.117066590564178</v>
      </c>
      <c r="T204" s="40">
        <v>682</v>
      </c>
      <c r="U204" s="34" t="s">
        <v>189</v>
      </c>
      <c r="V204" s="34">
        <f t="shared" ref="V204:V206" si="318">T204/628*100</f>
        <v>108.59872611464969</v>
      </c>
      <c r="W204" s="39">
        <v>74.183988269799997</v>
      </c>
      <c r="X204" s="34" t="s">
        <v>189</v>
      </c>
      <c r="Y204" s="34">
        <f t="shared" ref="Y204:Y206" si="319">W204/61.03*100</f>
        <v>121.55331520530885</v>
      </c>
      <c r="Z204" s="41">
        <v>787</v>
      </c>
      <c r="AA204" s="34" t="s">
        <v>189</v>
      </c>
      <c r="AB204" s="34">
        <f t="shared" ref="AB204:AB206" si="320">Z204/631*100</f>
        <v>124.72266244057053</v>
      </c>
      <c r="AC204" s="38">
        <v>2.3331795302013401</v>
      </c>
      <c r="AD204" s="34" t="s">
        <v>189</v>
      </c>
      <c r="AE204" s="34">
        <f t="shared" ref="AE204:AE206" si="321">AC204/2.08*100</f>
        <v>112.17209279814135</v>
      </c>
      <c r="AF204" s="38">
        <v>1.9865771812080499</v>
      </c>
      <c r="AG204" s="34" t="s">
        <v>189</v>
      </c>
      <c r="AH204" s="34">
        <f t="shared" ref="AH204:AH206" si="322">AF204/1.62*100</f>
        <v>122.62822106222531</v>
      </c>
      <c r="AI204" s="38">
        <v>1.1744721283783801</v>
      </c>
      <c r="AJ204" s="33" t="s">
        <v>188</v>
      </c>
      <c r="AK204" s="34">
        <f t="shared" ref="AK204:AK206" si="323">AI204/1.28*100</f>
        <v>91.755635029560949</v>
      </c>
      <c r="AL204" s="38">
        <v>28.061224489795901</v>
      </c>
      <c r="AM204" s="34" t="s">
        <v>189</v>
      </c>
      <c r="AN204" s="48">
        <f t="shared" ref="AN204:AN206" si="324">(100-AL204)/43.16*100</f>
        <v>166.67927597359616</v>
      </c>
      <c r="AO204" s="32">
        <f t="shared" si="303"/>
        <v>1199.0604445094887</v>
      </c>
    </row>
    <row r="205" spans="1:41">
      <c r="A205" s="10">
        <f t="shared" si="304"/>
        <v>204</v>
      </c>
      <c r="B205" s="15" t="s">
        <v>688</v>
      </c>
      <c r="C205" s="15">
        <v>584</v>
      </c>
      <c r="D205" s="15" t="s">
        <v>442</v>
      </c>
      <c r="E205" s="15" t="s">
        <v>443</v>
      </c>
      <c r="F205" s="21">
        <v>6147</v>
      </c>
      <c r="G205" s="25" t="s">
        <v>87</v>
      </c>
      <c r="H205" s="22">
        <v>1.9307566590563101</v>
      </c>
      <c r="I205" s="78" t="s">
        <v>200</v>
      </c>
      <c r="J205" s="21">
        <v>27</v>
      </c>
      <c r="K205" s="24">
        <v>4.7298070000000001</v>
      </c>
      <c r="L205" s="34" t="s">
        <v>189</v>
      </c>
      <c r="M205" s="34">
        <f t="shared" si="315"/>
        <v>121.27710256410258</v>
      </c>
      <c r="N205" s="38">
        <v>1.4527437599999999</v>
      </c>
      <c r="O205" s="34" t="s">
        <v>189</v>
      </c>
      <c r="P205" s="34">
        <f t="shared" si="316"/>
        <v>121.06197999999999</v>
      </c>
      <c r="Q205" s="39">
        <v>30.7146519932</v>
      </c>
      <c r="R205" s="34" t="s">
        <v>189</v>
      </c>
      <c r="S205" s="34">
        <f t="shared" si="317"/>
        <v>101.33504451732102</v>
      </c>
      <c r="T205" s="40">
        <v>658</v>
      </c>
      <c r="U205" s="34" t="s">
        <v>189</v>
      </c>
      <c r="V205" s="34">
        <f t="shared" si="318"/>
        <v>104.77707006369428</v>
      </c>
      <c r="W205" s="39">
        <v>71.881565349499994</v>
      </c>
      <c r="X205" s="34" t="s">
        <v>189</v>
      </c>
      <c r="Y205" s="34">
        <f t="shared" si="319"/>
        <v>117.78070678272978</v>
      </c>
      <c r="Z205" s="41">
        <v>716</v>
      </c>
      <c r="AA205" s="34" t="s">
        <v>189</v>
      </c>
      <c r="AB205" s="34">
        <f t="shared" si="320"/>
        <v>113.47068145800317</v>
      </c>
      <c r="AC205" s="38">
        <v>2.19472017699115</v>
      </c>
      <c r="AD205" s="34" t="s">
        <v>189</v>
      </c>
      <c r="AE205" s="34">
        <f t="shared" si="321"/>
        <v>105.51539312457452</v>
      </c>
      <c r="AF205" s="38">
        <v>1.8690265486725699</v>
      </c>
      <c r="AG205" s="34" t="s">
        <v>189</v>
      </c>
      <c r="AH205" s="34">
        <f t="shared" si="322"/>
        <v>115.37200917731911</v>
      </c>
      <c r="AI205" s="38">
        <v>1.1742584280302999</v>
      </c>
      <c r="AJ205" s="33" t="s">
        <v>188</v>
      </c>
      <c r="AK205" s="34">
        <f t="shared" si="323"/>
        <v>91.738939689867181</v>
      </c>
      <c r="AL205" s="38">
        <v>36.986301369863</v>
      </c>
      <c r="AM205" s="34" t="s">
        <v>189</v>
      </c>
      <c r="AN205" s="48">
        <f t="shared" si="324"/>
        <v>146.00022852209688</v>
      </c>
      <c r="AO205" s="32">
        <f t="shared" si="303"/>
        <v>1138.3291558997084</v>
      </c>
    </row>
    <row r="206" spans="1:41">
      <c r="A206" s="10">
        <f t="shared" si="304"/>
        <v>205</v>
      </c>
      <c r="B206" s="15" t="s">
        <v>688</v>
      </c>
      <c r="C206" s="15">
        <v>584</v>
      </c>
      <c r="D206" s="15" t="s">
        <v>442</v>
      </c>
      <c r="E206" s="15" t="s">
        <v>444</v>
      </c>
      <c r="F206" s="21">
        <v>6123</v>
      </c>
      <c r="G206" s="25" t="s">
        <v>86</v>
      </c>
      <c r="H206" s="22">
        <v>7.3006196727549399</v>
      </c>
      <c r="I206" s="78" t="s">
        <v>200</v>
      </c>
      <c r="J206" s="21">
        <v>26</v>
      </c>
      <c r="K206" s="24">
        <v>3.930002</v>
      </c>
      <c r="L206" s="34" t="s">
        <v>189</v>
      </c>
      <c r="M206" s="34">
        <f t="shared" si="315"/>
        <v>100.76928205128206</v>
      </c>
      <c r="N206" s="38">
        <v>1.2192454500000001</v>
      </c>
      <c r="O206" s="34" t="s">
        <v>189</v>
      </c>
      <c r="P206" s="34">
        <f t="shared" si="316"/>
        <v>101.60378750000001</v>
      </c>
      <c r="Q206" s="39">
        <v>31.0240414636</v>
      </c>
      <c r="R206" s="34" t="s">
        <v>189</v>
      </c>
      <c r="S206" s="34">
        <f t="shared" si="317"/>
        <v>102.35579499703069</v>
      </c>
      <c r="T206" s="40">
        <v>637</v>
      </c>
      <c r="U206" s="34" t="s">
        <v>189</v>
      </c>
      <c r="V206" s="34">
        <f t="shared" si="318"/>
        <v>101.43312101910828</v>
      </c>
      <c r="W206" s="39">
        <v>61.695478806899999</v>
      </c>
      <c r="X206" s="34" t="s">
        <v>189</v>
      </c>
      <c r="Y206" s="34">
        <f t="shared" si="319"/>
        <v>101.09041259528099</v>
      </c>
      <c r="Z206" s="41">
        <v>703</v>
      </c>
      <c r="AA206" s="34" t="s">
        <v>189</v>
      </c>
      <c r="AB206" s="34">
        <f t="shared" si="320"/>
        <v>111.41045958795563</v>
      </c>
      <c r="AC206" s="38">
        <v>2.0169571161048698</v>
      </c>
      <c r="AD206" s="33" t="s">
        <v>188</v>
      </c>
      <c r="AE206" s="34">
        <f t="shared" si="321"/>
        <v>96.969092120426424</v>
      </c>
      <c r="AF206" s="38">
        <v>1.74906367041199</v>
      </c>
      <c r="AG206" s="34" t="s">
        <v>189</v>
      </c>
      <c r="AH206" s="34">
        <f t="shared" si="322"/>
        <v>107.96689323530802</v>
      </c>
      <c r="AI206" s="38">
        <v>1.1531639186295499</v>
      </c>
      <c r="AJ206" s="33" t="s">
        <v>188</v>
      </c>
      <c r="AK206" s="34">
        <f t="shared" si="323"/>
        <v>90.090931142933584</v>
      </c>
      <c r="AL206" s="38">
        <v>37.229437229437202</v>
      </c>
      <c r="AM206" s="34" t="s">
        <v>189</v>
      </c>
      <c r="AN206" s="48">
        <f t="shared" si="324"/>
        <v>145.4368924248443</v>
      </c>
      <c r="AO206" s="32">
        <f t="shared" si="303"/>
        <v>1059.1266666741699</v>
      </c>
    </row>
    <row r="207" spans="1:41">
      <c r="A207" s="10">
        <f t="shared" si="304"/>
        <v>206</v>
      </c>
      <c r="B207" s="15" t="s">
        <v>686</v>
      </c>
      <c r="C207" s="15">
        <v>585</v>
      </c>
      <c r="D207" s="15" t="s">
        <v>446</v>
      </c>
      <c r="E207" s="15" t="s">
        <v>445</v>
      </c>
      <c r="F207" s="21">
        <v>6303</v>
      </c>
      <c r="G207" s="25">
        <v>40732</v>
      </c>
      <c r="H207" s="22">
        <v>7.19377035768645</v>
      </c>
      <c r="I207" s="78" t="s">
        <v>234</v>
      </c>
      <c r="J207" s="21">
        <v>28</v>
      </c>
      <c r="K207" s="24">
        <v>8.6295179999999991</v>
      </c>
      <c r="L207" s="34" t="s">
        <v>189</v>
      </c>
      <c r="M207" s="34">
        <f t="shared" ref="M207:M210" si="325">K207/5.88*100</f>
        <v>146.76051020408164</v>
      </c>
      <c r="N207" s="38">
        <v>2.7493959600000002</v>
      </c>
      <c r="O207" s="34" t="s">
        <v>189</v>
      </c>
      <c r="P207" s="34">
        <f t="shared" ref="P207:P210" si="326">N207/1.85*100</f>
        <v>148.61599783783782</v>
      </c>
      <c r="Q207" s="39">
        <v>31.8603653182</v>
      </c>
      <c r="R207" s="34" t="s">
        <v>189</v>
      </c>
      <c r="S207" s="34">
        <f t="shared" ref="S207:S210" si="327">Q207/31.48*100</f>
        <v>101.20827610609911</v>
      </c>
      <c r="T207" s="40">
        <v>1305</v>
      </c>
      <c r="U207" s="34" t="s">
        <v>189</v>
      </c>
      <c r="V207" s="34">
        <f t="shared" ref="V207:V210" si="328">T207/914*100</f>
        <v>142.77899343544857</v>
      </c>
      <c r="W207" s="39">
        <v>66.126574712600004</v>
      </c>
      <c r="X207" s="34" t="s">
        <v>189</v>
      </c>
      <c r="Y207" s="34">
        <f t="shared" ref="Y207:Y210" si="329">W207/65.7*100</f>
        <v>100.64927657929985</v>
      </c>
      <c r="Z207" s="41">
        <v>1129</v>
      </c>
      <c r="AA207" s="34" t="s">
        <v>189</v>
      </c>
      <c r="AB207" s="34">
        <f t="shared" ref="AB207:AB210" si="330">Z207/840*100</f>
        <v>134.40476190476193</v>
      </c>
      <c r="AC207" s="38">
        <v>2.0310063551401898</v>
      </c>
      <c r="AD207" s="33" t="s">
        <v>188</v>
      </c>
      <c r="AE207" s="34">
        <f t="shared" ref="AE207:AE210" si="331">AC207/2.19*100</f>
        <v>92.740016216447032</v>
      </c>
      <c r="AF207" s="38">
        <v>1.68878504672897</v>
      </c>
      <c r="AG207" s="34" t="s">
        <v>189</v>
      </c>
      <c r="AH207" s="34">
        <f t="shared" ref="AH207:AH210" si="332">AF207/1.58*100</f>
        <v>106.88512953980822</v>
      </c>
      <c r="AI207" s="38">
        <v>1.20264349750968</v>
      </c>
      <c r="AJ207" s="33" t="s">
        <v>188</v>
      </c>
      <c r="AK207" s="34">
        <f t="shared" ref="AK207:AK210" si="333">AI207/1.38*100</f>
        <v>87.148079529686967</v>
      </c>
      <c r="AL207" s="38">
        <v>35.039370078740198</v>
      </c>
      <c r="AM207" s="34" t="s">
        <v>189</v>
      </c>
      <c r="AN207" s="48">
        <f t="shared" ref="AN207:AN210" si="334">(100-AL207)/49.06*100</f>
        <v>132.41057872250263</v>
      </c>
      <c r="AO207" s="32">
        <f t="shared" si="303"/>
        <v>1193.6016200759736</v>
      </c>
    </row>
    <row r="208" spans="1:41">
      <c r="A208" s="10">
        <f t="shared" si="304"/>
        <v>207</v>
      </c>
      <c r="B208" s="15" t="s">
        <v>686</v>
      </c>
      <c r="C208" s="15">
        <v>585</v>
      </c>
      <c r="D208" s="15" t="s">
        <v>446</v>
      </c>
      <c r="E208" s="15" t="s">
        <v>447</v>
      </c>
      <c r="F208" s="21">
        <v>11642</v>
      </c>
      <c r="G208" s="25" t="s">
        <v>88</v>
      </c>
      <c r="H208" s="22">
        <v>0.27870186453576301</v>
      </c>
      <c r="I208" s="78" t="s">
        <v>234</v>
      </c>
      <c r="J208" s="21">
        <v>28</v>
      </c>
      <c r="K208" s="24">
        <v>7.5609229999999998</v>
      </c>
      <c r="L208" s="34" t="s">
        <v>189</v>
      </c>
      <c r="M208" s="34">
        <f t="shared" si="325"/>
        <v>128.58712585034013</v>
      </c>
      <c r="N208" s="38">
        <v>2.3326075999999998</v>
      </c>
      <c r="O208" s="34" t="s">
        <v>189</v>
      </c>
      <c r="P208" s="34">
        <f t="shared" si="326"/>
        <v>126.08689729729727</v>
      </c>
      <c r="Q208" s="39">
        <v>30.8508313072</v>
      </c>
      <c r="R208" s="33" t="s">
        <v>188</v>
      </c>
      <c r="S208" s="34">
        <f t="shared" si="327"/>
        <v>98.001370099110545</v>
      </c>
      <c r="T208" s="40">
        <v>1135</v>
      </c>
      <c r="U208" s="34" t="s">
        <v>189</v>
      </c>
      <c r="V208" s="34">
        <f t="shared" si="328"/>
        <v>124.17943107221005</v>
      </c>
      <c r="W208" s="39">
        <v>66.616061673999994</v>
      </c>
      <c r="X208" s="34" t="s">
        <v>189</v>
      </c>
      <c r="Y208" s="34">
        <f t="shared" si="329"/>
        <v>101.39431000608828</v>
      </c>
      <c r="Z208" s="41">
        <v>999</v>
      </c>
      <c r="AA208" s="34" t="s">
        <v>189</v>
      </c>
      <c r="AB208" s="34">
        <f t="shared" si="330"/>
        <v>118.92857142857143</v>
      </c>
      <c r="AC208" s="38">
        <v>1.80277174638487</v>
      </c>
      <c r="AD208" s="33" t="s">
        <v>188</v>
      </c>
      <c r="AE208" s="34">
        <f t="shared" si="331"/>
        <v>82.318344583784025</v>
      </c>
      <c r="AF208" s="38">
        <v>1.5472747497219099</v>
      </c>
      <c r="AG208" s="33" t="s">
        <v>188</v>
      </c>
      <c r="AH208" s="34">
        <f t="shared" si="332"/>
        <v>97.928781627968974</v>
      </c>
      <c r="AI208" s="38">
        <v>1.16512710280374</v>
      </c>
      <c r="AJ208" s="33" t="s">
        <v>188</v>
      </c>
      <c r="AK208" s="34">
        <f t="shared" si="333"/>
        <v>84.429500203169567</v>
      </c>
      <c r="AL208" s="38">
        <v>16.883116883116902</v>
      </c>
      <c r="AM208" s="34" t="s">
        <v>189</v>
      </c>
      <c r="AN208" s="48">
        <f t="shared" si="334"/>
        <v>169.41884043392398</v>
      </c>
      <c r="AO208" s="32">
        <f t="shared" si="303"/>
        <v>1131.2731726024642</v>
      </c>
    </row>
    <row r="209" spans="1:41">
      <c r="A209" s="10">
        <f t="shared" si="304"/>
        <v>208</v>
      </c>
      <c r="B209" s="15" t="s">
        <v>686</v>
      </c>
      <c r="C209" s="15">
        <v>585</v>
      </c>
      <c r="D209" s="15" t="s">
        <v>446</v>
      </c>
      <c r="E209" s="15" t="s">
        <v>448</v>
      </c>
      <c r="F209" s="21">
        <v>7046</v>
      </c>
      <c r="G209" s="25">
        <v>40943</v>
      </c>
      <c r="H209" s="22">
        <v>6.6156881659056301</v>
      </c>
      <c r="I209" s="78" t="s">
        <v>234</v>
      </c>
      <c r="J209" s="21">
        <v>26</v>
      </c>
      <c r="K209" s="24">
        <v>7.159243</v>
      </c>
      <c r="L209" s="34" t="s">
        <v>189</v>
      </c>
      <c r="M209" s="34">
        <f t="shared" si="325"/>
        <v>121.75583333333333</v>
      </c>
      <c r="N209" s="38">
        <v>2.19427364</v>
      </c>
      <c r="O209" s="34" t="s">
        <v>189</v>
      </c>
      <c r="P209" s="34">
        <f t="shared" si="326"/>
        <v>118.60938594594595</v>
      </c>
      <c r="Q209" s="39">
        <v>30.649520347300001</v>
      </c>
      <c r="R209" s="33" t="s">
        <v>188</v>
      </c>
      <c r="S209" s="34">
        <f t="shared" si="327"/>
        <v>97.361881662325288</v>
      </c>
      <c r="T209" s="40">
        <v>1115</v>
      </c>
      <c r="U209" s="34" t="s">
        <v>189</v>
      </c>
      <c r="V209" s="34">
        <f t="shared" si="328"/>
        <v>121.99124726477024</v>
      </c>
      <c r="W209" s="39">
        <v>64.208457399099998</v>
      </c>
      <c r="X209" s="33" t="s">
        <v>188</v>
      </c>
      <c r="Y209" s="34">
        <f t="shared" si="329"/>
        <v>97.729767730745806</v>
      </c>
      <c r="Z209" s="41">
        <v>972</v>
      </c>
      <c r="AA209" s="34" t="s">
        <v>189</v>
      </c>
      <c r="AB209" s="34">
        <f t="shared" si="330"/>
        <v>115.71428571428572</v>
      </c>
      <c r="AC209" s="38">
        <v>1.8852973319103501</v>
      </c>
      <c r="AD209" s="33" t="s">
        <v>188</v>
      </c>
      <c r="AE209" s="34">
        <f t="shared" si="331"/>
        <v>86.08663616028997</v>
      </c>
      <c r="AF209" s="38">
        <v>1.54749199573106</v>
      </c>
      <c r="AG209" s="33" t="s">
        <v>188</v>
      </c>
      <c r="AH209" s="34">
        <f t="shared" si="332"/>
        <v>97.942531375383538</v>
      </c>
      <c r="AI209" s="38">
        <v>1.2182921379310301</v>
      </c>
      <c r="AJ209" s="33" t="s">
        <v>188</v>
      </c>
      <c r="AK209" s="34">
        <f t="shared" si="333"/>
        <v>88.282038980509441</v>
      </c>
      <c r="AL209" s="38">
        <v>32.727272727272698</v>
      </c>
      <c r="AM209" s="34" t="s">
        <v>189</v>
      </c>
      <c r="AN209" s="48">
        <f t="shared" si="334"/>
        <v>137.12337397620732</v>
      </c>
      <c r="AO209" s="32">
        <f t="shared" si="303"/>
        <v>1082.5969821437966</v>
      </c>
    </row>
    <row r="210" spans="1:41">
      <c r="A210" s="10">
        <f t="shared" si="304"/>
        <v>209</v>
      </c>
      <c r="B210" s="15" t="s">
        <v>686</v>
      </c>
      <c r="C210" s="15">
        <v>585</v>
      </c>
      <c r="D210" s="15" t="s">
        <v>446</v>
      </c>
      <c r="E210" s="15" t="s">
        <v>449</v>
      </c>
      <c r="F210" s="21">
        <v>11639</v>
      </c>
      <c r="G210" s="25" t="s">
        <v>88</v>
      </c>
      <c r="H210" s="22">
        <v>0.27870186453576301</v>
      </c>
      <c r="I210" s="78" t="s">
        <v>234</v>
      </c>
      <c r="J210" s="21">
        <v>29</v>
      </c>
      <c r="K210" s="24">
        <v>6.3987470000000002</v>
      </c>
      <c r="L210" s="34" t="s">
        <v>189</v>
      </c>
      <c r="M210" s="34">
        <f t="shared" si="325"/>
        <v>108.82222789115647</v>
      </c>
      <c r="N210" s="38">
        <v>2.1288775700000002</v>
      </c>
      <c r="O210" s="34" t="s">
        <v>189</v>
      </c>
      <c r="P210" s="34">
        <f t="shared" si="326"/>
        <v>115.07446324324324</v>
      </c>
      <c r="Q210" s="39">
        <v>33.270225717599999</v>
      </c>
      <c r="R210" s="34" t="s">
        <v>189</v>
      </c>
      <c r="S210" s="34">
        <f t="shared" si="327"/>
        <v>105.68686695552731</v>
      </c>
      <c r="T210" s="40">
        <v>1156</v>
      </c>
      <c r="U210" s="34" t="s">
        <v>189</v>
      </c>
      <c r="V210" s="34">
        <f t="shared" si="328"/>
        <v>126.47702407002188</v>
      </c>
      <c r="W210" s="39">
        <v>55.352482698999999</v>
      </c>
      <c r="X210" s="33" t="s">
        <v>188</v>
      </c>
      <c r="Y210" s="34">
        <f t="shared" si="329"/>
        <v>84.250354184170462</v>
      </c>
      <c r="Z210" s="41">
        <v>956</v>
      </c>
      <c r="AA210" s="34" t="s">
        <v>189</v>
      </c>
      <c r="AB210" s="34">
        <f t="shared" si="330"/>
        <v>113.80952380952381</v>
      </c>
      <c r="AC210" s="38">
        <v>1.6808040752351101</v>
      </c>
      <c r="AD210" s="33" t="s">
        <v>188</v>
      </c>
      <c r="AE210" s="34">
        <f t="shared" si="331"/>
        <v>76.749044531283573</v>
      </c>
      <c r="AF210" s="38">
        <v>1.5370950888192301</v>
      </c>
      <c r="AG210" s="33" t="s">
        <v>188</v>
      </c>
      <c r="AH210" s="34">
        <f t="shared" si="332"/>
        <v>97.28449929235633</v>
      </c>
      <c r="AI210" s="38">
        <v>1.0934938817131199</v>
      </c>
      <c r="AJ210" s="33" t="s">
        <v>188</v>
      </c>
      <c r="AK210" s="34">
        <f t="shared" si="333"/>
        <v>79.238687080660867</v>
      </c>
      <c r="AL210" s="38">
        <v>42.990654205607498</v>
      </c>
      <c r="AM210" s="34" t="s">
        <v>189</v>
      </c>
      <c r="AN210" s="48">
        <f t="shared" si="334"/>
        <v>116.20331388991541</v>
      </c>
      <c r="AO210" s="32">
        <f t="shared" si="303"/>
        <v>1023.5960049478595</v>
      </c>
    </row>
    <row r="211" spans="1:41">
      <c r="A211" s="10">
        <f t="shared" si="304"/>
        <v>210</v>
      </c>
      <c r="B211" s="15" t="s">
        <v>683</v>
      </c>
      <c r="C211" s="15">
        <v>587</v>
      </c>
      <c r="D211" s="15" t="s">
        <v>451</v>
      </c>
      <c r="E211" s="15" t="s">
        <v>450</v>
      </c>
      <c r="F211" s="21">
        <v>8073</v>
      </c>
      <c r="G211" s="25" t="s">
        <v>89</v>
      </c>
      <c r="H211" s="22">
        <v>5.4924004946727498</v>
      </c>
      <c r="I211" s="78" t="s">
        <v>187</v>
      </c>
      <c r="J211" s="21">
        <v>26</v>
      </c>
      <c r="K211" s="24">
        <v>4.720574</v>
      </c>
      <c r="L211" s="33" t="s">
        <v>188</v>
      </c>
      <c r="M211" s="34">
        <f t="shared" ref="M211:M214" si="335">K211/5.05*100</f>
        <v>93.476712871287134</v>
      </c>
      <c r="N211" s="38">
        <v>1.45155346</v>
      </c>
      <c r="O211" s="33" t="s">
        <v>188</v>
      </c>
      <c r="P211" s="34">
        <f t="shared" ref="P211:P214" si="336">N211/1.61*100</f>
        <v>90.158599999999993</v>
      </c>
      <c r="Q211" s="39">
        <v>30.749511817799998</v>
      </c>
      <c r="R211" s="33" t="s">
        <v>188</v>
      </c>
      <c r="S211" s="34">
        <f t="shared" ref="S211:S214" si="337">Q211/32.1*100</f>
        <v>95.792871706542044</v>
      </c>
      <c r="T211" s="40">
        <v>656</v>
      </c>
      <c r="U211" s="33" t="s">
        <v>188</v>
      </c>
      <c r="V211" s="34">
        <f t="shared" ref="V211:V214" si="338">T211/759*100</f>
        <v>86.429512516469046</v>
      </c>
      <c r="W211" s="39">
        <v>71.959969512200004</v>
      </c>
      <c r="X211" s="34" t="s">
        <v>189</v>
      </c>
      <c r="Y211" s="34">
        <f t="shared" ref="Y211:Y214" si="339">W211/65.85*100</f>
        <v>109.27861733059987</v>
      </c>
      <c r="Z211" s="41">
        <v>651</v>
      </c>
      <c r="AA211" s="33" t="s">
        <v>188</v>
      </c>
      <c r="AB211" s="34">
        <f t="shared" ref="AB211:AB214" si="340">Z211/727*100</f>
        <v>89.546079779917463</v>
      </c>
      <c r="AC211" s="38">
        <v>2.3346428571428599</v>
      </c>
      <c r="AD211" s="34" t="s">
        <v>189</v>
      </c>
      <c r="AE211" s="34">
        <f t="shared" ref="AE211:AE214" si="341">AC211/2.27*100</f>
        <v>102.84770295783522</v>
      </c>
      <c r="AF211" s="38">
        <v>1.69360902255639</v>
      </c>
      <c r="AG211" s="34" t="s">
        <v>189</v>
      </c>
      <c r="AH211" s="34">
        <f t="shared" ref="AH211:AH218" si="342">AF211/1.61*100</f>
        <v>105.19310699108011</v>
      </c>
      <c r="AI211" s="38">
        <v>1.37850166481687</v>
      </c>
      <c r="AJ211" s="33" t="s">
        <v>188</v>
      </c>
      <c r="AK211" s="34">
        <f t="shared" ref="AK211:AK214" si="343">AI211/1.39*100</f>
        <v>99.172781641501444</v>
      </c>
      <c r="AL211" s="38">
        <v>21.2264150943396</v>
      </c>
      <c r="AM211" s="34" t="s">
        <v>189</v>
      </c>
      <c r="AN211" s="48">
        <f t="shared" ref="AN211:AN214" si="344">(100-AL211)/44.99*100</f>
        <v>175.09132008370838</v>
      </c>
      <c r="AO211" s="32">
        <f t="shared" si="303"/>
        <v>1046.9873058789406</v>
      </c>
    </row>
    <row r="212" spans="1:41">
      <c r="A212" s="10">
        <f t="shared" si="304"/>
        <v>211</v>
      </c>
      <c r="B212" s="15" t="s">
        <v>683</v>
      </c>
      <c r="C212" s="15">
        <v>587</v>
      </c>
      <c r="D212" s="15" t="s">
        <v>451</v>
      </c>
      <c r="E212" s="15" t="s">
        <v>452</v>
      </c>
      <c r="F212" s="21">
        <v>6497</v>
      </c>
      <c r="G212" s="25" t="s">
        <v>90</v>
      </c>
      <c r="H212" s="22">
        <v>7.0677429604261697</v>
      </c>
      <c r="I212" s="78" t="s">
        <v>187</v>
      </c>
      <c r="J212" s="21">
        <v>27</v>
      </c>
      <c r="K212" s="24">
        <v>4.7088270000000003</v>
      </c>
      <c r="L212" s="33" t="s">
        <v>188</v>
      </c>
      <c r="M212" s="34">
        <f t="shared" si="335"/>
        <v>93.244099009901007</v>
      </c>
      <c r="N212" s="38">
        <v>1.35091987</v>
      </c>
      <c r="O212" s="33" t="s">
        <v>188</v>
      </c>
      <c r="P212" s="34">
        <f t="shared" si="336"/>
        <v>83.908066459627335</v>
      </c>
      <c r="Q212" s="39">
        <v>28.689095394700001</v>
      </c>
      <c r="R212" s="33" t="s">
        <v>188</v>
      </c>
      <c r="S212" s="34">
        <f t="shared" si="337"/>
        <v>89.37412895545171</v>
      </c>
      <c r="T212" s="40">
        <v>713</v>
      </c>
      <c r="U212" s="33" t="s">
        <v>188</v>
      </c>
      <c r="V212" s="34">
        <f t="shared" si="338"/>
        <v>93.939393939393938</v>
      </c>
      <c r="W212" s="39">
        <v>66.042454418000005</v>
      </c>
      <c r="X212" s="34" t="s">
        <v>189</v>
      </c>
      <c r="Y212" s="34">
        <f t="shared" si="339"/>
        <v>100.29226183447231</v>
      </c>
      <c r="Z212" s="41">
        <v>673</v>
      </c>
      <c r="AA212" s="33" t="s">
        <v>188</v>
      </c>
      <c r="AB212" s="34">
        <f t="shared" si="340"/>
        <v>92.572214580467673</v>
      </c>
      <c r="AC212" s="38">
        <v>2.0070439024390199</v>
      </c>
      <c r="AD212" s="33" t="s">
        <v>188</v>
      </c>
      <c r="AE212" s="34">
        <f t="shared" si="341"/>
        <v>88.416030944450213</v>
      </c>
      <c r="AF212" s="38">
        <v>1.54471544715447</v>
      </c>
      <c r="AG212" s="33" t="s">
        <v>188</v>
      </c>
      <c r="AH212" s="34">
        <f t="shared" si="342"/>
        <v>95.94505882947017</v>
      </c>
      <c r="AI212" s="38">
        <v>1.29929684210526</v>
      </c>
      <c r="AJ212" s="33" t="s">
        <v>188</v>
      </c>
      <c r="AK212" s="34">
        <f t="shared" si="343"/>
        <v>93.474592957212948</v>
      </c>
      <c r="AL212" s="38">
        <v>27.411167512690401</v>
      </c>
      <c r="AM212" s="34" t="s">
        <v>189</v>
      </c>
      <c r="AN212" s="48">
        <f t="shared" si="344"/>
        <v>161.3443709431198</v>
      </c>
      <c r="AO212" s="32">
        <f t="shared" si="303"/>
        <v>992.51021845356706</v>
      </c>
    </row>
    <row r="213" spans="1:41">
      <c r="A213" s="10">
        <f t="shared" si="304"/>
        <v>212</v>
      </c>
      <c r="B213" s="15" t="s">
        <v>683</v>
      </c>
      <c r="C213" s="15">
        <v>587</v>
      </c>
      <c r="D213" s="15" t="s">
        <v>451</v>
      </c>
      <c r="E213" s="15" t="s">
        <v>453</v>
      </c>
      <c r="F213" s="21">
        <v>11249</v>
      </c>
      <c r="G213" s="25" t="s">
        <v>91</v>
      </c>
      <c r="H213" s="22">
        <v>0.28966076864535201</v>
      </c>
      <c r="I213" s="78" t="s">
        <v>187</v>
      </c>
      <c r="J213" s="21">
        <v>26</v>
      </c>
      <c r="K213" s="24">
        <v>2.989303</v>
      </c>
      <c r="L213" s="33" t="s">
        <v>188</v>
      </c>
      <c r="M213" s="34">
        <f t="shared" si="335"/>
        <v>59.194118811881189</v>
      </c>
      <c r="N213" s="38">
        <v>0.92060801999999997</v>
      </c>
      <c r="O213" s="33" t="s">
        <v>188</v>
      </c>
      <c r="P213" s="34">
        <f t="shared" si="336"/>
        <v>57.180622360248442</v>
      </c>
      <c r="Q213" s="39">
        <v>30.796744926799999</v>
      </c>
      <c r="R213" s="33" t="s">
        <v>188</v>
      </c>
      <c r="S213" s="34">
        <f t="shared" si="337"/>
        <v>95.940015348286607</v>
      </c>
      <c r="T213" s="40">
        <v>516</v>
      </c>
      <c r="U213" s="33" t="s">
        <v>188</v>
      </c>
      <c r="V213" s="34">
        <f t="shared" si="338"/>
        <v>67.984189723320156</v>
      </c>
      <c r="W213" s="39">
        <v>57.932228682199998</v>
      </c>
      <c r="X213" s="33" t="s">
        <v>188</v>
      </c>
      <c r="Y213" s="34">
        <f t="shared" si="339"/>
        <v>87.976049631283232</v>
      </c>
      <c r="Z213" s="41">
        <v>486</v>
      </c>
      <c r="AA213" s="33" t="s">
        <v>188</v>
      </c>
      <c r="AB213" s="34">
        <f t="shared" si="340"/>
        <v>66.850068775790916</v>
      </c>
      <c r="AC213" s="38">
        <v>1.80895141509434</v>
      </c>
      <c r="AD213" s="33" t="s">
        <v>188</v>
      </c>
      <c r="AE213" s="34">
        <f t="shared" si="341"/>
        <v>79.689489651733041</v>
      </c>
      <c r="AF213" s="38">
        <v>1.4811320754716999</v>
      </c>
      <c r="AG213" s="33" t="s">
        <v>188</v>
      </c>
      <c r="AH213" s="34">
        <f t="shared" si="342"/>
        <v>91.995781085198743</v>
      </c>
      <c r="AI213" s="38">
        <v>1.2213302547770699</v>
      </c>
      <c r="AJ213" s="33" t="s">
        <v>188</v>
      </c>
      <c r="AK213" s="34">
        <f t="shared" si="343"/>
        <v>87.865485955184894</v>
      </c>
      <c r="AL213" s="38">
        <v>26.923076923076898</v>
      </c>
      <c r="AM213" s="34" t="s">
        <v>189</v>
      </c>
      <c r="AN213" s="48">
        <f t="shared" si="344"/>
        <v>162.42925778378103</v>
      </c>
      <c r="AO213" s="32">
        <f t="shared" si="303"/>
        <v>857.10507912670823</v>
      </c>
    </row>
    <row r="214" spans="1:41">
      <c r="A214" s="10">
        <f t="shared" si="304"/>
        <v>213</v>
      </c>
      <c r="B214" s="15" t="s">
        <v>683</v>
      </c>
      <c r="C214" s="15">
        <v>587</v>
      </c>
      <c r="D214" s="15" t="s">
        <v>451</v>
      </c>
      <c r="E214" s="15" t="s">
        <v>454</v>
      </c>
      <c r="F214" s="21">
        <v>6121</v>
      </c>
      <c r="G214" s="25">
        <v>43235</v>
      </c>
      <c r="H214" s="22">
        <v>0.33623611111110602</v>
      </c>
      <c r="I214" s="78" t="s">
        <v>187</v>
      </c>
      <c r="J214" s="21">
        <v>26</v>
      </c>
      <c r="K214" s="24">
        <v>2.8946679999999998</v>
      </c>
      <c r="L214" s="33" t="s">
        <v>188</v>
      </c>
      <c r="M214" s="34">
        <f t="shared" si="335"/>
        <v>57.320158415841583</v>
      </c>
      <c r="N214" s="38">
        <v>0.88936236000000002</v>
      </c>
      <c r="O214" s="33" t="s">
        <v>188</v>
      </c>
      <c r="P214" s="34">
        <f t="shared" si="336"/>
        <v>55.239898136645962</v>
      </c>
      <c r="Q214" s="39">
        <v>30.724157658100001</v>
      </c>
      <c r="R214" s="33" t="s">
        <v>188</v>
      </c>
      <c r="S214" s="34">
        <f t="shared" si="337"/>
        <v>95.713886785358255</v>
      </c>
      <c r="T214" s="40">
        <v>500</v>
      </c>
      <c r="U214" s="33" t="s">
        <v>188</v>
      </c>
      <c r="V214" s="34">
        <f t="shared" si="338"/>
        <v>65.876152832674578</v>
      </c>
      <c r="W214" s="39">
        <v>57.893360000000001</v>
      </c>
      <c r="X214" s="33" t="s">
        <v>188</v>
      </c>
      <c r="Y214" s="34">
        <f t="shared" si="339"/>
        <v>87.917023538344736</v>
      </c>
      <c r="Z214" s="41">
        <v>522</v>
      </c>
      <c r="AA214" s="33" t="s">
        <v>188</v>
      </c>
      <c r="AB214" s="34">
        <f t="shared" si="340"/>
        <v>71.80192572214581</v>
      </c>
      <c r="AC214" s="38">
        <v>2.20336212871287</v>
      </c>
      <c r="AD214" s="33" t="s">
        <v>188</v>
      </c>
      <c r="AE214" s="34">
        <f t="shared" si="341"/>
        <v>97.064410956514095</v>
      </c>
      <c r="AF214" s="38">
        <v>1.5717821782178201</v>
      </c>
      <c r="AG214" s="33" t="s">
        <v>188</v>
      </c>
      <c r="AH214" s="34">
        <f t="shared" si="342"/>
        <v>97.626222249554047</v>
      </c>
      <c r="AI214" s="38">
        <v>1.4018240944881899</v>
      </c>
      <c r="AJ214" s="34" t="s">
        <v>189</v>
      </c>
      <c r="AK214" s="34">
        <f t="shared" si="343"/>
        <v>100.8506542797259</v>
      </c>
      <c r="AL214" s="38">
        <v>27.118644067796598</v>
      </c>
      <c r="AM214" s="34" t="s">
        <v>189</v>
      </c>
      <c r="AN214" s="48">
        <f t="shared" si="344"/>
        <v>161.99456753101444</v>
      </c>
      <c r="AO214" s="32">
        <f t="shared" si="303"/>
        <v>891.40490044781939</v>
      </c>
    </row>
    <row r="215" spans="1:41">
      <c r="A215" s="10">
        <f t="shared" si="304"/>
        <v>214</v>
      </c>
      <c r="B215" s="15" t="s">
        <v>687</v>
      </c>
      <c r="C215" s="15">
        <v>591</v>
      </c>
      <c r="D215" s="15" t="s">
        <v>456</v>
      </c>
      <c r="E215" s="15" t="s">
        <v>455</v>
      </c>
      <c r="F215" s="21">
        <v>7644</v>
      </c>
      <c r="G215" s="25">
        <v>41132</v>
      </c>
      <c r="H215" s="22">
        <v>6.0978799467275397</v>
      </c>
      <c r="I215" s="78" t="s">
        <v>258</v>
      </c>
      <c r="J215" s="21">
        <v>28</v>
      </c>
      <c r="K215" s="24">
        <v>4.6206079999999998</v>
      </c>
      <c r="L215" s="34" t="s">
        <v>189</v>
      </c>
      <c r="M215" s="34">
        <f t="shared" ref="M215:M218" si="345">K215/3.67*100</f>
        <v>125.90212534059945</v>
      </c>
      <c r="N215" s="38">
        <v>1.4630503500000001</v>
      </c>
      <c r="O215" s="34" t="s">
        <v>189</v>
      </c>
      <c r="P215" s="34">
        <f t="shared" ref="P215:P218" si="346">N215/1.15*100</f>
        <v>127.2217695652174</v>
      </c>
      <c r="Q215" s="39">
        <v>31.6635895103</v>
      </c>
      <c r="R215" s="33" t="s">
        <v>188</v>
      </c>
      <c r="S215" s="34">
        <f t="shared" ref="S215:S218" si="347">Q215/31.75*100</f>
        <v>99.727840977322842</v>
      </c>
      <c r="T215" s="40">
        <v>748</v>
      </c>
      <c r="U215" s="34" t="s">
        <v>189</v>
      </c>
      <c r="V215" s="34">
        <f t="shared" ref="V215:V218" si="348">T215/647*100</f>
        <v>115.61051004636784</v>
      </c>
      <c r="W215" s="39">
        <v>61.772834224599997</v>
      </c>
      <c r="X215" s="34" t="s">
        <v>189</v>
      </c>
      <c r="Y215" s="34">
        <f t="shared" ref="Y215:Y218" si="349">W215/51.79*100</f>
        <v>119.27560190113921</v>
      </c>
      <c r="Z215" s="41">
        <v>711</v>
      </c>
      <c r="AA215" s="34" t="s">
        <v>189</v>
      </c>
      <c r="AB215" s="34">
        <f t="shared" ref="AB215:AB218" si="350">Z215/644*100</f>
        <v>110.40372670807453</v>
      </c>
      <c r="AC215" s="38">
        <v>2.0335183441558402</v>
      </c>
      <c r="AD215" s="33" t="s">
        <v>188</v>
      </c>
      <c r="AE215" s="34">
        <f t="shared" ref="AE215:AE218" si="351">AC215/2.16*100</f>
        <v>94.144367784992596</v>
      </c>
      <c r="AF215" s="38">
        <v>1.64772727272727</v>
      </c>
      <c r="AG215" s="34" t="s">
        <v>189</v>
      </c>
      <c r="AH215" s="34">
        <f t="shared" si="342"/>
        <v>102.34330886504783</v>
      </c>
      <c r="AI215" s="38">
        <v>1.2341352709359601</v>
      </c>
      <c r="AJ215" s="33" t="s">
        <v>188</v>
      </c>
      <c r="AK215" s="34">
        <f t="shared" ref="AK215:AK218" si="352">AI215/1.32*100</f>
        <v>93.49509628302728</v>
      </c>
      <c r="AL215" s="38">
        <v>36.231884057971001</v>
      </c>
      <c r="AM215" s="34" t="s">
        <v>189</v>
      </c>
      <c r="AN215" s="48">
        <f t="shared" ref="AN215:AN218" si="353">(100-AL215)/46.52*100</f>
        <v>137.07677545578031</v>
      </c>
      <c r="AO215" s="32">
        <f t="shared" si="303"/>
        <v>1125.201122927569</v>
      </c>
    </row>
    <row r="216" spans="1:41">
      <c r="A216" s="10">
        <f t="shared" si="304"/>
        <v>215</v>
      </c>
      <c r="B216" s="15" t="s">
        <v>687</v>
      </c>
      <c r="C216" s="15">
        <v>591</v>
      </c>
      <c r="D216" s="15" t="s">
        <v>456</v>
      </c>
      <c r="E216" s="15" t="s">
        <v>457</v>
      </c>
      <c r="F216" s="21">
        <v>5764</v>
      </c>
      <c r="G216" s="25" t="s">
        <v>92</v>
      </c>
      <c r="H216" s="22">
        <v>7.5225374809741199</v>
      </c>
      <c r="I216" s="78" t="s">
        <v>258</v>
      </c>
      <c r="J216" s="21">
        <v>29</v>
      </c>
      <c r="K216" s="24">
        <v>3.973312</v>
      </c>
      <c r="L216" s="34" t="s">
        <v>189</v>
      </c>
      <c r="M216" s="34">
        <f t="shared" si="345"/>
        <v>108.26463215258855</v>
      </c>
      <c r="N216" s="38">
        <v>1.37446574</v>
      </c>
      <c r="O216" s="34" t="s">
        <v>189</v>
      </c>
      <c r="P216" s="34">
        <f t="shared" si="346"/>
        <v>119.51876000000001</v>
      </c>
      <c r="Q216" s="39">
        <v>34.592444288300001</v>
      </c>
      <c r="R216" s="34" t="s">
        <v>189</v>
      </c>
      <c r="S216" s="34">
        <f t="shared" si="347"/>
        <v>108.95258043559055</v>
      </c>
      <c r="T216" s="40">
        <v>657</v>
      </c>
      <c r="U216" s="34" t="s">
        <v>189</v>
      </c>
      <c r="V216" s="34">
        <f t="shared" si="348"/>
        <v>101.54559505409581</v>
      </c>
      <c r="W216" s="39">
        <v>60.476590563199998</v>
      </c>
      <c r="X216" s="34" t="s">
        <v>189</v>
      </c>
      <c r="Y216" s="34">
        <f t="shared" si="349"/>
        <v>116.77271782815215</v>
      </c>
      <c r="Z216" s="41">
        <v>606</v>
      </c>
      <c r="AA216" s="33" t="s">
        <v>188</v>
      </c>
      <c r="AB216" s="34">
        <f t="shared" si="350"/>
        <v>94.099378881987576</v>
      </c>
      <c r="AC216" s="38">
        <v>1.95623116883117</v>
      </c>
      <c r="AD216" s="33" t="s">
        <v>188</v>
      </c>
      <c r="AE216" s="34">
        <f t="shared" si="351"/>
        <v>90.56625781625786</v>
      </c>
      <c r="AF216" s="38">
        <v>1.55287569573284</v>
      </c>
      <c r="AG216" s="33" t="s">
        <v>188</v>
      </c>
      <c r="AH216" s="34">
        <f t="shared" si="342"/>
        <v>96.45190656725714</v>
      </c>
      <c r="AI216" s="38">
        <v>1.2597474313022701</v>
      </c>
      <c r="AJ216" s="33" t="s">
        <v>188</v>
      </c>
      <c r="AK216" s="34">
        <f t="shared" si="352"/>
        <v>95.435411462293189</v>
      </c>
      <c r="AL216" s="38">
        <v>51.898734177215204</v>
      </c>
      <c r="AM216" s="33" t="s">
        <v>188</v>
      </c>
      <c r="AN216" s="48">
        <f t="shared" si="353"/>
        <v>103.39910967924504</v>
      </c>
      <c r="AO216" s="32">
        <f t="shared" si="303"/>
        <v>1035.006349877468</v>
      </c>
    </row>
    <row r="217" spans="1:41">
      <c r="A217" s="10">
        <f t="shared" si="304"/>
        <v>216</v>
      </c>
      <c r="B217" s="15" t="s">
        <v>687</v>
      </c>
      <c r="C217" s="15">
        <v>591</v>
      </c>
      <c r="D217" s="15" t="s">
        <v>456</v>
      </c>
      <c r="E217" s="15" t="s">
        <v>458</v>
      </c>
      <c r="F217" s="21">
        <v>11485</v>
      </c>
      <c r="G217" s="25" t="s">
        <v>93</v>
      </c>
      <c r="H217" s="22">
        <v>0.37185254946726998</v>
      </c>
      <c r="I217" s="78" t="s">
        <v>258</v>
      </c>
      <c r="J217" s="21">
        <v>27</v>
      </c>
      <c r="K217" s="24">
        <v>3.0054159999999999</v>
      </c>
      <c r="L217" s="33" t="s">
        <v>188</v>
      </c>
      <c r="M217" s="34">
        <f t="shared" si="345"/>
        <v>81.891444141689377</v>
      </c>
      <c r="N217" s="38">
        <v>0.99759377000000005</v>
      </c>
      <c r="O217" s="33" t="s">
        <v>188</v>
      </c>
      <c r="P217" s="34">
        <f t="shared" si="346"/>
        <v>86.747284347826096</v>
      </c>
      <c r="Q217" s="39">
        <v>33.193200874699997</v>
      </c>
      <c r="R217" s="34" t="s">
        <v>189</v>
      </c>
      <c r="S217" s="34">
        <f t="shared" si="347"/>
        <v>104.54551456598425</v>
      </c>
      <c r="T217" s="40">
        <v>521</v>
      </c>
      <c r="U217" s="33" t="s">
        <v>188</v>
      </c>
      <c r="V217" s="34">
        <f t="shared" si="348"/>
        <v>80.525502318392583</v>
      </c>
      <c r="W217" s="39">
        <v>57.685527831100003</v>
      </c>
      <c r="X217" s="34" t="s">
        <v>189</v>
      </c>
      <c r="Y217" s="34">
        <f t="shared" si="349"/>
        <v>111.38352545105235</v>
      </c>
      <c r="Z217" s="41">
        <v>535</v>
      </c>
      <c r="AA217" s="33" t="s">
        <v>188</v>
      </c>
      <c r="AB217" s="34">
        <f t="shared" si="350"/>
        <v>83.074534161490689</v>
      </c>
      <c r="AC217" s="38">
        <v>1.98748528735632</v>
      </c>
      <c r="AD217" s="33" t="s">
        <v>188</v>
      </c>
      <c r="AE217" s="34">
        <f t="shared" si="351"/>
        <v>92.013207747977773</v>
      </c>
      <c r="AF217" s="38">
        <v>1.60229885057471</v>
      </c>
      <c r="AG217" s="33" t="s">
        <v>188</v>
      </c>
      <c r="AH217" s="34">
        <f t="shared" si="342"/>
        <v>99.521667737559611</v>
      </c>
      <c r="AI217" s="38">
        <v>1.24039612625538</v>
      </c>
      <c r="AJ217" s="33" t="s">
        <v>188</v>
      </c>
      <c r="AK217" s="34">
        <f t="shared" si="352"/>
        <v>93.969403504195441</v>
      </c>
      <c r="AL217" s="38">
        <v>41.071428571428598</v>
      </c>
      <c r="AM217" s="34" t="s">
        <v>189</v>
      </c>
      <c r="AN217" s="48">
        <f t="shared" si="353"/>
        <v>126.67362731851117</v>
      </c>
      <c r="AO217" s="32">
        <f t="shared" si="303"/>
        <v>960.34571129467929</v>
      </c>
    </row>
    <row r="218" spans="1:41">
      <c r="A218" s="10">
        <f t="shared" si="304"/>
        <v>217</v>
      </c>
      <c r="B218" s="15" t="s">
        <v>687</v>
      </c>
      <c r="C218" s="15">
        <v>591</v>
      </c>
      <c r="D218" s="15" t="s">
        <v>456</v>
      </c>
      <c r="E218" s="15" t="s">
        <v>459</v>
      </c>
      <c r="F218" s="21">
        <v>7645</v>
      </c>
      <c r="G218" s="25">
        <v>41132</v>
      </c>
      <c r="H218" s="22">
        <v>6.0978799467275397</v>
      </c>
      <c r="I218" s="78" t="s">
        <v>258</v>
      </c>
      <c r="J218" s="21">
        <v>15</v>
      </c>
      <c r="K218" s="24">
        <v>1.751568</v>
      </c>
      <c r="L218" s="33" t="s">
        <v>188</v>
      </c>
      <c r="M218" s="34">
        <f t="shared" si="345"/>
        <v>47.726648501362398</v>
      </c>
      <c r="N218" s="38">
        <v>0.55010791000000003</v>
      </c>
      <c r="O218" s="33" t="s">
        <v>188</v>
      </c>
      <c r="P218" s="34">
        <f t="shared" si="346"/>
        <v>47.835470434782614</v>
      </c>
      <c r="Q218" s="39">
        <v>31.406597402999999</v>
      </c>
      <c r="R218" s="33" t="s">
        <v>188</v>
      </c>
      <c r="S218" s="34">
        <f t="shared" si="347"/>
        <v>98.918417017322838</v>
      </c>
      <c r="T218" s="40">
        <v>241</v>
      </c>
      <c r="U218" s="33" t="s">
        <v>188</v>
      </c>
      <c r="V218" s="34">
        <f t="shared" si="348"/>
        <v>37.248840803709427</v>
      </c>
      <c r="W218" s="39">
        <v>72.679170124500004</v>
      </c>
      <c r="X218" s="34" t="s">
        <v>189</v>
      </c>
      <c r="Y218" s="34">
        <f t="shared" si="349"/>
        <v>140.33436980980883</v>
      </c>
      <c r="Z218" s="41">
        <v>319</v>
      </c>
      <c r="AA218" s="33" t="s">
        <v>188</v>
      </c>
      <c r="AB218" s="34">
        <f t="shared" si="350"/>
        <v>49.534161490683232</v>
      </c>
      <c r="AC218" s="38">
        <v>2.4482562790697702</v>
      </c>
      <c r="AD218" s="34" t="s">
        <v>189</v>
      </c>
      <c r="AE218" s="34">
        <f t="shared" si="351"/>
        <v>113.34519810508195</v>
      </c>
      <c r="AF218" s="38">
        <v>1.69767441860465</v>
      </c>
      <c r="AG218" s="34" t="s">
        <v>189</v>
      </c>
      <c r="AH218" s="34">
        <f t="shared" si="342"/>
        <v>105.44561606240062</v>
      </c>
      <c r="AI218" s="38">
        <v>1.4421235616438399</v>
      </c>
      <c r="AJ218" s="34" t="s">
        <v>189</v>
      </c>
      <c r="AK218" s="34">
        <f t="shared" si="352"/>
        <v>109.25178497301818</v>
      </c>
      <c r="AL218" s="38">
        <v>48.571428571428598</v>
      </c>
      <c r="AM218" s="33" t="s">
        <v>188</v>
      </c>
      <c r="AN218" s="48">
        <f t="shared" si="353"/>
        <v>110.55152929615519</v>
      </c>
      <c r="AO218" s="32">
        <f t="shared" si="303"/>
        <v>860.19203649432529</v>
      </c>
    </row>
    <row r="219" spans="1:41">
      <c r="A219" s="10">
        <f t="shared" si="304"/>
        <v>218</v>
      </c>
      <c r="B219" s="15" t="s">
        <v>687</v>
      </c>
      <c r="C219" s="15">
        <v>594</v>
      </c>
      <c r="D219" s="15" t="s">
        <v>461</v>
      </c>
      <c r="E219" s="15" t="s">
        <v>460</v>
      </c>
      <c r="F219" s="21">
        <v>6232</v>
      </c>
      <c r="G219" s="25" t="s">
        <v>2</v>
      </c>
      <c r="H219" s="22">
        <v>7.2403457001521998</v>
      </c>
      <c r="I219" s="78" t="s">
        <v>391</v>
      </c>
      <c r="J219" s="21">
        <v>28</v>
      </c>
      <c r="K219" s="24">
        <v>5.3458449999999997</v>
      </c>
      <c r="L219" s="34" t="s">
        <v>189</v>
      </c>
      <c r="M219" s="34">
        <f t="shared" ref="M219:M220" si="354">K219/3.57*100</f>
        <v>149.74355742296919</v>
      </c>
      <c r="N219" s="38">
        <v>1.70577646</v>
      </c>
      <c r="O219" s="34" t="s">
        <v>189</v>
      </c>
      <c r="P219" s="34">
        <f t="shared" ref="P219:P220" si="355">N219/1.08*100</f>
        <v>157.94226481481482</v>
      </c>
      <c r="Q219" s="39">
        <v>31.908453387600002</v>
      </c>
      <c r="R219" s="34" t="s">
        <v>189</v>
      </c>
      <c r="S219" s="34">
        <f t="shared" ref="S219:S220" si="356">Q219/30.37*100</f>
        <v>105.0657009799144</v>
      </c>
      <c r="T219" s="40">
        <v>778</v>
      </c>
      <c r="U219" s="34" t="s">
        <v>189</v>
      </c>
      <c r="V219" s="34">
        <f t="shared" ref="V219:V220" si="357">T219/600*100</f>
        <v>129.66666666666666</v>
      </c>
      <c r="W219" s="39">
        <v>68.712660668400005</v>
      </c>
      <c r="X219" s="34" t="s">
        <v>189</v>
      </c>
      <c r="Y219" s="34">
        <f t="shared" ref="Y219:Y220" si="358">W219/58.91*100</f>
        <v>116.64006224478018</v>
      </c>
      <c r="Z219" s="41">
        <v>770</v>
      </c>
      <c r="AA219" s="34" t="s">
        <v>189</v>
      </c>
      <c r="AB219" s="34">
        <f t="shared" ref="AB219:AB220" si="359">Z219/622*100</f>
        <v>123.79421221864952</v>
      </c>
      <c r="AC219" s="38">
        <v>2.22585119047619</v>
      </c>
      <c r="AD219" s="34" t="s">
        <v>189</v>
      </c>
      <c r="AE219" s="34">
        <f t="shared" ref="AE219:AE220" si="360">AC219/2.2*100</f>
        <v>101.17505411255408</v>
      </c>
      <c r="AF219" s="38">
        <v>1.75595238095238</v>
      </c>
      <c r="AG219" s="34" t="s">
        <v>189</v>
      </c>
      <c r="AH219" s="34">
        <f t="shared" ref="AH219:AH220" si="361">AF219/1.73*100</f>
        <v>101.50013762730521</v>
      </c>
      <c r="AI219" s="38">
        <v>1.2676033898305099</v>
      </c>
      <c r="AJ219" s="33" t="s">
        <v>188</v>
      </c>
      <c r="AK219" s="34">
        <f t="shared" ref="AK219:AK220" si="362">AI219/1.27*100</f>
        <v>99.811290537835433</v>
      </c>
      <c r="AL219" s="38">
        <v>39.267015706806298</v>
      </c>
      <c r="AM219" s="34" t="s">
        <v>189</v>
      </c>
      <c r="AN219" s="48">
        <f t="shared" ref="AN219:AN220" si="363">(100-AL219)/43.46*100</f>
        <v>139.74455658811252</v>
      </c>
      <c r="AO219" s="32">
        <f t="shared" si="303"/>
        <v>1225.0835032136019</v>
      </c>
    </row>
    <row r="220" spans="1:41">
      <c r="A220" s="10">
        <f t="shared" si="304"/>
        <v>219</v>
      </c>
      <c r="B220" s="15" t="s">
        <v>687</v>
      </c>
      <c r="C220" s="15">
        <v>594</v>
      </c>
      <c r="D220" s="15" t="s">
        <v>461</v>
      </c>
      <c r="E220" s="15" t="s">
        <v>462</v>
      </c>
      <c r="F220" s="21">
        <v>6148</v>
      </c>
      <c r="G220" s="25" t="s">
        <v>94</v>
      </c>
      <c r="H220" s="22">
        <v>1.5444552891933001</v>
      </c>
      <c r="I220" s="78" t="s">
        <v>391</v>
      </c>
      <c r="J220" s="21">
        <v>26</v>
      </c>
      <c r="K220" s="24">
        <v>4.0097290000000001</v>
      </c>
      <c r="L220" s="34" t="s">
        <v>189</v>
      </c>
      <c r="M220" s="34">
        <f t="shared" si="354"/>
        <v>112.31733893557423</v>
      </c>
      <c r="N220" s="38">
        <v>1.11541095</v>
      </c>
      <c r="O220" s="34" t="s">
        <v>189</v>
      </c>
      <c r="P220" s="34">
        <f t="shared" si="355"/>
        <v>103.27879166666666</v>
      </c>
      <c r="Q220" s="39">
        <v>27.817614357499998</v>
      </c>
      <c r="R220" s="33" t="s">
        <v>188</v>
      </c>
      <c r="S220" s="34">
        <f t="shared" si="356"/>
        <v>91.59570088080342</v>
      </c>
      <c r="T220" s="40">
        <v>584</v>
      </c>
      <c r="U220" s="33" t="s">
        <v>188</v>
      </c>
      <c r="V220" s="34">
        <f t="shared" si="357"/>
        <v>97.333333333333343</v>
      </c>
      <c r="W220" s="39">
        <v>68.659743150699995</v>
      </c>
      <c r="X220" s="34" t="s">
        <v>189</v>
      </c>
      <c r="Y220" s="34">
        <f t="shared" si="358"/>
        <v>116.55023451145816</v>
      </c>
      <c r="Z220" s="41">
        <v>682</v>
      </c>
      <c r="AA220" s="34" t="s">
        <v>189</v>
      </c>
      <c r="AB220" s="34">
        <f t="shared" si="359"/>
        <v>109.64630225080386</v>
      </c>
      <c r="AC220" s="38">
        <v>2.43467009708738</v>
      </c>
      <c r="AD220" s="34" t="s">
        <v>189</v>
      </c>
      <c r="AE220" s="34">
        <f t="shared" si="360"/>
        <v>110.6668225948809</v>
      </c>
      <c r="AF220" s="38">
        <v>1.8368932038835</v>
      </c>
      <c r="AG220" s="34" t="s">
        <v>189</v>
      </c>
      <c r="AH220" s="34">
        <f t="shared" si="361"/>
        <v>106.17879791234104</v>
      </c>
      <c r="AI220" s="38">
        <v>1.3254282241014801</v>
      </c>
      <c r="AJ220" s="34" t="s">
        <v>189</v>
      </c>
      <c r="AK220" s="34">
        <f t="shared" si="362"/>
        <v>104.36442709460474</v>
      </c>
      <c r="AL220" s="38">
        <v>37.297297297297298</v>
      </c>
      <c r="AM220" s="34" t="s">
        <v>189</v>
      </c>
      <c r="AN220" s="48">
        <f t="shared" si="363"/>
        <v>144.27681247745673</v>
      </c>
      <c r="AO220" s="32">
        <f t="shared" si="303"/>
        <v>1096.2085616579232</v>
      </c>
    </row>
    <row r="221" spans="1:41">
      <c r="A221" s="10">
        <f t="shared" si="304"/>
        <v>220</v>
      </c>
      <c r="B221" s="15" t="s">
        <v>688</v>
      </c>
      <c r="C221" s="15">
        <v>598</v>
      </c>
      <c r="D221" s="15" t="s">
        <v>464</v>
      </c>
      <c r="E221" s="15" t="s">
        <v>463</v>
      </c>
      <c r="F221" s="21">
        <v>11145</v>
      </c>
      <c r="G221" s="25" t="s">
        <v>96</v>
      </c>
      <c r="H221" s="22">
        <v>1.1444552891933</v>
      </c>
      <c r="I221" s="78" t="s">
        <v>187</v>
      </c>
      <c r="J221" s="21">
        <v>29</v>
      </c>
      <c r="K221" s="24">
        <v>6.7133479999999999</v>
      </c>
      <c r="L221" s="34" t="s">
        <v>189</v>
      </c>
      <c r="M221" s="34">
        <f t="shared" ref="M221:M223" si="364">K221/5.05*100</f>
        <v>132.93758415841583</v>
      </c>
      <c r="N221" s="38">
        <v>2.4583868199999999</v>
      </c>
      <c r="O221" s="34" t="s">
        <v>189</v>
      </c>
      <c r="P221" s="34">
        <f t="shared" ref="P221:P223" si="365">N221/1.61*100</f>
        <v>152.69483354037266</v>
      </c>
      <c r="Q221" s="39">
        <v>36.6193860351</v>
      </c>
      <c r="R221" s="34" t="s">
        <v>189</v>
      </c>
      <c r="S221" s="34">
        <f t="shared" ref="S221:S223" si="366">Q221/32.1*100</f>
        <v>114.07908422149534</v>
      </c>
      <c r="T221" s="40">
        <v>889</v>
      </c>
      <c r="U221" s="34" t="s">
        <v>189</v>
      </c>
      <c r="V221" s="34">
        <f t="shared" ref="V221:V223" si="367">T221/759*100</f>
        <v>117.12779973649539</v>
      </c>
      <c r="W221" s="39">
        <v>75.515725534300003</v>
      </c>
      <c r="X221" s="34" t="s">
        <v>189</v>
      </c>
      <c r="Y221" s="34">
        <f t="shared" ref="Y221:Y223" si="368">W221/65.85*100</f>
        <v>114.67839868534551</v>
      </c>
      <c r="Z221" s="41">
        <v>735</v>
      </c>
      <c r="AA221" s="34" t="s">
        <v>189</v>
      </c>
      <c r="AB221" s="34">
        <f t="shared" ref="AB221:AB223" si="369">Z221/727*100</f>
        <v>101.10041265474553</v>
      </c>
      <c r="AC221" s="38">
        <v>2.0264107482993201</v>
      </c>
      <c r="AD221" s="33" t="s">
        <v>188</v>
      </c>
      <c r="AE221" s="34">
        <f t="shared" ref="AE221:AE223" si="370">AC221/2.27*100</f>
        <v>89.269195960322463</v>
      </c>
      <c r="AF221" s="38">
        <v>1.60952380952381</v>
      </c>
      <c r="AG221" s="33" t="s">
        <v>188</v>
      </c>
      <c r="AH221" s="34">
        <f t="shared" ref="AH221:AH227" si="371">AF221/1.61*100</f>
        <v>99.970422951789445</v>
      </c>
      <c r="AI221" s="38">
        <v>1.25901259509721</v>
      </c>
      <c r="AJ221" s="33" t="s">
        <v>188</v>
      </c>
      <c r="AK221" s="34">
        <f t="shared" ref="AK221:AK223" si="372">AI221/1.39*100</f>
        <v>90.576445690446775</v>
      </c>
      <c r="AL221" s="38">
        <v>46.082949308755801</v>
      </c>
      <c r="AM221" s="33" t="s">
        <v>188</v>
      </c>
      <c r="AN221" s="48">
        <f t="shared" ref="AN221:AN223" si="373">(100-AL221)/44.99*100</f>
        <v>119.84229982494821</v>
      </c>
      <c r="AO221" s="32">
        <f t="shared" si="303"/>
        <v>1132.2764774243772</v>
      </c>
    </row>
    <row r="222" spans="1:41">
      <c r="A222" s="10">
        <f t="shared" si="304"/>
        <v>221</v>
      </c>
      <c r="B222" s="15" t="s">
        <v>688</v>
      </c>
      <c r="C222" s="15">
        <v>598</v>
      </c>
      <c r="D222" s="15" t="s">
        <v>464</v>
      </c>
      <c r="E222" s="15" t="s">
        <v>465</v>
      </c>
      <c r="F222" s="21">
        <v>6662</v>
      </c>
      <c r="G222" s="25" t="s">
        <v>95</v>
      </c>
      <c r="H222" s="22">
        <v>6.9115785768645299</v>
      </c>
      <c r="I222" s="78" t="s">
        <v>187</v>
      </c>
      <c r="J222" s="21">
        <v>26</v>
      </c>
      <c r="K222" s="24">
        <v>5.6232420000000003</v>
      </c>
      <c r="L222" s="34" t="s">
        <v>189</v>
      </c>
      <c r="M222" s="34">
        <f t="shared" si="364"/>
        <v>111.35132673267327</v>
      </c>
      <c r="N222" s="38">
        <v>1.9708995499999999</v>
      </c>
      <c r="O222" s="34" t="s">
        <v>189</v>
      </c>
      <c r="P222" s="34">
        <f t="shared" si="365"/>
        <v>122.41612111801241</v>
      </c>
      <c r="Q222" s="39">
        <v>35.049168255600001</v>
      </c>
      <c r="R222" s="34" t="s">
        <v>189</v>
      </c>
      <c r="S222" s="34">
        <f t="shared" si="366"/>
        <v>109.18744004859813</v>
      </c>
      <c r="T222" s="40">
        <v>849</v>
      </c>
      <c r="U222" s="34" t="s">
        <v>189</v>
      </c>
      <c r="V222" s="34">
        <f t="shared" si="367"/>
        <v>111.85770750988142</v>
      </c>
      <c r="W222" s="39">
        <v>66.233710247299996</v>
      </c>
      <c r="X222" s="34" t="s">
        <v>189</v>
      </c>
      <c r="Y222" s="34">
        <f t="shared" si="368"/>
        <v>100.58270348868641</v>
      </c>
      <c r="Z222" s="41">
        <v>780</v>
      </c>
      <c r="AA222" s="34" t="s">
        <v>189</v>
      </c>
      <c r="AB222" s="34">
        <f t="shared" si="369"/>
        <v>107.29023383768914</v>
      </c>
      <c r="AC222" s="38">
        <v>1.90257072808321</v>
      </c>
      <c r="AD222" s="33" t="s">
        <v>188</v>
      </c>
      <c r="AE222" s="34">
        <f t="shared" si="370"/>
        <v>83.813688461815417</v>
      </c>
      <c r="AF222" s="38">
        <v>1.59286775631501</v>
      </c>
      <c r="AG222" s="33" t="s">
        <v>188</v>
      </c>
      <c r="AH222" s="34">
        <f t="shared" si="371"/>
        <v>98.935885485404341</v>
      </c>
      <c r="AI222" s="38">
        <v>1.1944310634328399</v>
      </c>
      <c r="AJ222" s="33" t="s">
        <v>188</v>
      </c>
      <c r="AK222" s="34">
        <f t="shared" si="372"/>
        <v>85.930292333297842</v>
      </c>
      <c r="AL222" s="38">
        <v>43.654822335025401</v>
      </c>
      <c r="AM222" s="34" t="s">
        <v>189</v>
      </c>
      <c r="AN222" s="48">
        <f t="shared" si="373"/>
        <v>125.23933688591819</v>
      </c>
      <c r="AO222" s="32">
        <f t="shared" si="303"/>
        <v>1056.6047359019767</v>
      </c>
    </row>
    <row r="223" spans="1:41">
      <c r="A223" s="10">
        <f t="shared" si="304"/>
        <v>222</v>
      </c>
      <c r="B223" s="15" t="s">
        <v>688</v>
      </c>
      <c r="C223" s="15">
        <v>598</v>
      </c>
      <c r="D223" s="15" t="s">
        <v>464</v>
      </c>
      <c r="E223" s="15" t="s">
        <v>466</v>
      </c>
      <c r="F223" s="21">
        <v>11758</v>
      </c>
      <c r="G223" s="25" t="s">
        <v>21</v>
      </c>
      <c r="H223" s="22">
        <v>0.19924980974124301</v>
      </c>
      <c r="I223" s="78" t="s">
        <v>187</v>
      </c>
      <c r="J223" s="21">
        <v>27</v>
      </c>
      <c r="K223" s="24">
        <v>2.3839800000000002</v>
      </c>
      <c r="L223" s="33" t="s">
        <v>188</v>
      </c>
      <c r="M223" s="34">
        <f t="shared" si="364"/>
        <v>47.207524752475258</v>
      </c>
      <c r="N223" s="38">
        <v>0.87419135000000003</v>
      </c>
      <c r="O223" s="33" t="s">
        <v>188</v>
      </c>
      <c r="P223" s="34">
        <f t="shared" si="365"/>
        <v>54.297599378881991</v>
      </c>
      <c r="Q223" s="39">
        <v>36.669407880900003</v>
      </c>
      <c r="R223" s="34" t="s">
        <v>189</v>
      </c>
      <c r="S223" s="34">
        <f t="shared" si="366"/>
        <v>114.23491551682244</v>
      </c>
      <c r="T223" s="40">
        <v>679</v>
      </c>
      <c r="U223" s="33" t="s">
        <v>188</v>
      </c>
      <c r="V223" s="34">
        <f t="shared" si="367"/>
        <v>89.459815546772063</v>
      </c>
      <c r="W223" s="39">
        <v>35.110162002899997</v>
      </c>
      <c r="X223" s="33" t="s">
        <v>188</v>
      </c>
      <c r="Y223" s="34">
        <f t="shared" si="368"/>
        <v>53.318393322551252</v>
      </c>
      <c r="Z223" s="41">
        <v>499</v>
      </c>
      <c r="AA223" s="33" t="s">
        <v>188</v>
      </c>
      <c r="AB223" s="34">
        <f t="shared" si="369"/>
        <v>68.638239339752403</v>
      </c>
      <c r="AC223" s="38">
        <v>1.4431833999999999</v>
      </c>
      <c r="AD223" s="33" t="s">
        <v>188</v>
      </c>
      <c r="AE223" s="34">
        <f t="shared" si="370"/>
        <v>63.576361233480171</v>
      </c>
      <c r="AF223" s="38">
        <v>1.296</v>
      </c>
      <c r="AG223" s="33" t="s">
        <v>188</v>
      </c>
      <c r="AH223" s="34">
        <f t="shared" si="371"/>
        <v>80.496894409937894</v>
      </c>
      <c r="AI223" s="38">
        <v>1.1135674382716001</v>
      </c>
      <c r="AJ223" s="33" t="s">
        <v>188</v>
      </c>
      <c r="AK223" s="34">
        <f t="shared" si="372"/>
        <v>80.112765343280586</v>
      </c>
      <c r="AL223" s="38">
        <v>68.181818181818201</v>
      </c>
      <c r="AM223" s="33" t="s">
        <v>188</v>
      </c>
      <c r="AN223" s="48">
        <f t="shared" si="373"/>
        <v>70.722786881933303</v>
      </c>
      <c r="AO223" s="32">
        <f t="shared" si="303"/>
        <v>722.06529572588727</v>
      </c>
    </row>
    <row r="224" spans="1:41">
      <c r="A224" s="10">
        <f t="shared" si="304"/>
        <v>223</v>
      </c>
      <c r="B224" s="15" t="s">
        <v>683</v>
      </c>
      <c r="C224" s="15">
        <v>704</v>
      </c>
      <c r="D224" s="15" t="s">
        <v>468</v>
      </c>
      <c r="E224" s="15" t="s">
        <v>467</v>
      </c>
      <c r="F224" s="21">
        <v>6505</v>
      </c>
      <c r="G224" s="25" t="s">
        <v>99</v>
      </c>
      <c r="H224" s="22">
        <v>7.0650032343987803</v>
      </c>
      <c r="I224" s="78" t="s">
        <v>241</v>
      </c>
      <c r="J224" s="21">
        <v>29</v>
      </c>
      <c r="K224" s="24">
        <v>6.4771229999999997</v>
      </c>
      <c r="L224" s="34" t="s">
        <v>189</v>
      </c>
      <c r="M224" s="34">
        <f t="shared" ref="M224:M227" si="374">K224/3.67*100</f>
        <v>176.48836512261582</v>
      </c>
      <c r="N224" s="38">
        <v>1.99107678</v>
      </c>
      <c r="O224" s="34" t="s">
        <v>189</v>
      </c>
      <c r="P224" s="34">
        <f t="shared" ref="P224:P227" si="375">N224/1.15*100</f>
        <v>173.13711130434783</v>
      </c>
      <c r="Q224" s="39">
        <v>30.740141572100001</v>
      </c>
      <c r="R224" s="33" t="s">
        <v>188</v>
      </c>
      <c r="S224" s="34">
        <f t="shared" ref="S224:S227" si="376">Q224/31.75*100</f>
        <v>96.819343534173228</v>
      </c>
      <c r="T224" s="40">
        <v>719</v>
      </c>
      <c r="U224" s="34" t="s">
        <v>189</v>
      </c>
      <c r="V224" s="34">
        <f t="shared" ref="V224:V227" si="377">T224/647*100</f>
        <v>111.12828438948996</v>
      </c>
      <c r="W224" s="39">
        <v>90.085159944400004</v>
      </c>
      <c r="X224" s="34" t="s">
        <v>189</v>
      </c>
      <c r="Y224" s="34">
        <f t="shared" ref="Y224:Y227" si="378">W224/51.79*100</f>
        <v>173.94315494188069</v>
      </c>
      <c r="Z224" s="41">
        <v>857</v>
      </c>
      <c r="AA224" s="34" t="s">
        <v>189</v>
      </c>
      <c r="AB224" s="34">
        <f t="shared" ref="AB224:AB227" si="379">Z224/644*100</f>
        <v>133.07453416149067</v>
      </c>
      <c r="AC224" s="38">
        <v>3.7516536547433899</v>
      </c>
      <c r="AD224" s="34" t="s">
        <v>189</v>
      </c>
      <c r="AE224" s="34">
        <f t="shared" ref="AE224:AE227" si="380">AC224/2.16*100</f>
        <v>173.68766920108285</v>
      </c>
      <c r="AF224" s="38">
        <v>1.8289269051321899</v>
      </c>
      <c r="AG224" s="34" t="s">
        <v>189</v>
      </c>
      <c r="AH224" s="34">
        <f t="shared" si="371"/>
        <v>113.59794441814843</v>
      </c>
      <c r="AI224" s="38">
        <v>2.0512868197278902</v>
      </c>
      <c r="AJ224" s="34" t="s">
        <v>189</v>
      </c>
      <c r="AK224" s="34">
        <f t="shared" ref="AK224:AK227" si="381">AI224/1.32*100</f>
        <v>155.40051664605227</v>
      </c>
      <c r="AL224" s="38">
        <v>17.543859649122801</v>
      </c>
      <c r="AM224" s="34" t="s">
        <v>189</v>
      </c>
      <c r="AN224" s="48">
        <f t="shared" ref="AN224:AN227" si="382">(100-AL224)/46.52*100</f>
        <v>177.24879697093121</v>
      </c>
      <c r="AO224" s="32">
        <f t="shared" si="303"/>
        <v>1484.5257206902129</v>
      </c>
    </row>
    <row r="225" spans="1:41">
      <c r="A225" s="10">
        <f t="shared" si="304"/>
        <v>224</v>
      </c>
      <c r="B225" s="15" t="s">
        <v>683</v>
      </c>
      <c r="C225" s="15">
        <v>704</v>
      </c>
      <c r="D225" s="15" t="s">
        <v>468</v>
      </c>
      <c r="E225" s="15" t="s">
        <v>469</v>
      </c>
      <c r="F225" s="21">
        <v>9731</v>
      </c>
      <c r="G225" s="25" t="s">
        <v>97</v>
      </c>
      <c r="H225" s="22">
        <v>3.50883885083713</v>
      </c>
      <c r="I225" s="78" t="s">
        <v>241</v>
      </c>
      <c r="J225" s="21">
        <v>23</v>
      </c>
      <c r="K225" s="24">
        <v>5.9776889999999998</v>
      </c>
      <c r="L225" s="34" t="s">
        <v>189</v>
      </c>
      <c r="M225" s="34">
        <f t="shared" si="374"/>
        <v>162.87980926430515</v>
      </c>
      <c r="N225" s="38">
        <v>1.60644794</v>
      </c>
      <c r="O225" s="34" t="s">
        <v>189</v>
      </c>
      <c r="P225" s="34">
        <f t="shared" si="375"/>
        <v>139.69112521739132</v>
      </c>
      <c r="Q225" s="39">
        <v>26.874063538600002</v>
      </c>
      <c r="R225" s="33" t="s">
        <v>188</v>
      </c>
      <c r="S225" s="34">
        <f t="shared" si="376"/>
        <v>84.642719806614181</v>
      </c>
      <c r="T225" s="40">
        <v>620</v>
      </c>
      <c r="U225" s="33" t="s">
        <v>188</v>
      </c>
      <c r="V225" s="34">
        <f t="shared" si="377"/>
        <v>95.826893353941273</v>
      </c>
      <c r="W225" s="39">
        <v>96.414338709700004</v>
      </c>
      <c r="X225" s="34" t="s">
        <v>189</v>
      </c>
      <c r="Y225" s="34">
        <f t="shared" si="378"/>
        <v>186.16400600444103</v>
      </c>
      <c r="Z225" s="41">
        <v>745</v>
      </c>
      <c r="AA225" s="34" t="s">
        <v>189</v>
      </c>
      <c r="AB225" s="34">
        <f t="shared" si="379"/>
        <v>115.6832298136646</v>
      </c>
      <c r="AC225" s="38">
        <v>5.5876272727272696</v>
      </c>
      <c r="AD225" s="34" t="s">
        <v>189</v>
      </c>
      <c r="AE225" s="34">
        <f t="shared" si="380"/>
        <v>258.68644781144764</v>
      </c>
      <c r="AF225" s="38">
        <v>1.7981818181818201</v>
      </c>
      <c r="AG225" s="34" t="s">
        <v>189</v>
      </c>
      <c r="AH225" s="34">
        <f t="shared" si="371"/>
        <v>111.68831168831179</v>
      </c>
      <c r="AI225" s="38">
        <v>3.1073761375126399</v>
      </c>
      <c r="AJ225" s="34" t="s">
        <v>189</v>
      </c>
      <c r="AK225" s="34">
        <f t="shared" si="381"/>
        <v>235.40728314489695</v>
      </c>
      <c r="AL225" s="38">
        <v>9.5238095238095202</v>
      </c>
      <c r="AM225" s="34" t="s">
        <v>189</v>
      </c>
      <c r="AN225" s="48">
        <f t="shared" si="382"/>
        <v>194.4888015395324</v>
      </c>
      <c r="AO225" s="32">
        <f t="shared" si="303"/>
        <v>1585.1586276445466</v>
      </c>
    </row>
    <row r="226" spans="1:41">
      <c r="A226" s="10">
        <f t="shared" si="304"/>
        <v>225</v>
      </c>
      <c r="B226" s="15" t="s">
        <v>683</v>
      </c>
      <c r="C226" s="15">
        <v>704</v>
      </c>
      <c r="D226" s="15" t="s">
        <v>468</v>
      </c>
      <c r="E226" s="15" t="s">
        <v>470</v>
      </c>
      <c r="F226" s="21">
        <v>10953</v>
      </c>
      <c r="G226" s="25" t="s">
        <v>98</v>
      </c>
      <c r="H226" s="22">
        <v>1.4951402207001501</v>
      </c>
      <c r="I226" s="78" t="s">
        <v>241</v>
      </c>
      <c r="J226" s="21">
        <v>29</v>
      </c>
      <c r="K226" s="24">
        <v>3.2237420000000001</v>
      </c>
      <c r="L226" s="33" t="s">
        <v>188</v>
      </c>
      <c r="M226" s="34">
        <f t="shared" si="374"/>
        <v>87.840381471389648</v>
      </c>
      <c r="N226" s="38">
        <v>1.0255107299999999</v>
      </c>
      <c r="O226" s="33" t="s">
        <v>188</v>
      </c>
      <c r="P226" s="34">
        <f t="shared" si="375"/>
        <v>89.174846086956521</v>
      </c>
      <c r="Q226" s="39">
        <v>31.811191156100001</v>
      </c>
      <c r="R226" s="34" t="s">
        <v>189</v>
      </c>
      <c r="S226" s="34">
        <f t="shared" si="376"/>
        <v>100.19272805070867</v>
      </c>
      <c r="T226" s="40">
        <v>657</v>
      </c>
      <c r="U226" s="34" t="s">
        <v>189</v>
      </c>
      <c r="V226" s="34">
        <f t="shared" si="377"/>
        <v>101.54559505409581</v>
      </c>
      <c r="W226" s="39">
        <v>49.067610350099997</v>
      </c>
      <c r="X226" s="33" t="s">
        <v>188</v>
      </c>
      <c r="Y226" s="34">
        <f t="shared" si="378"/>
        <v>94.743406738945737</v>
      </c>
      <c r="Z226" s="41">
        <v>652</v>
      </c>
      <c r="AA226" s="34" t="s">
        <v>189</v>
      </c>
      <c r="AB226" s="34">
        <f t="shared" si="379"/>
        <v>101.24223602484473</v>
      </c>
      <c r="AC226" s="38">
        <v>1.7210359374999999</v>
      </c>
      <c r="AD226" s="33" t="s">
        <v>188</v>
      </c>
      <c r="AE226" s="34">
        <f t="shared" si="380"/>
        <v>79.677589699074076</v>
      </c>
      <c r="AF226" s="38">
        <v>1.5503472222222201</v>
      </c>
      <c r="AG226" s="33" t="s">
        <v>188</v>
      </c>
      <c r="AH226" s="34">
        <f t="shared" si="371"/>
        <v>96.29485852311926</v>
      </c>
      <c r="AI226" s="38">
        <v>1.1100970884658501</v>
      </c>
      <c r="AJ226" s="33" t="s">
        <v>188</v>
      </c>
      <c r="AK226" s="34">
        <f t="shared" si="381"/>
        <v>84.098264277715913</v>
      </c>
      <c r="AL226" s="38">
        <v>28.4671532846715</v>
      </c>
      <c r="AM226" s="34" t="s">
        <v>189</v>
      </c>
      <c r="AN226" s="48">
        <f t="shared" si="382"/>
        <v>153.76794220835876</v>
      </c>
      <c r="AO226" s="32">
        <f t="shared" si="303"/>
        <v>988.57784813520902</v>
      </c>
    </row>
    <row r="227" spans="1:41">
      <c r="A227" s="10">
        <f t="shared" si="304"/>
        <v>226</v>
      </c>
      <c r="B227" s="15" t="s">
        <v>683</v>
      </c>
      <c r="C227" s="15">
        <v>704</v>
      </c>
      <c r="D227" s="15" t="s">
        <v>468</v>
      </c>
      <c r="E227" s="15" t="s">
        <v>471</v>
      </c>
      <c r="F227" s="21">
        <v>11831</v>
      </c>
      <c r="G227" s="25" t="s">
        <v>61</v>
      </c>
      <c r="H227" s="22">
        <v>8.6921042617954997E-2</v>
      </c>
      <c r="I227" s="78" t="s">
        <v>241</v>
      </c>
      <c r="J227" s="21">
        <v>13</v>
      </c>
      <c r="K227" s="24">
        <v>0.97576099999999999</v>
      </c>
      <c r="L227" s="33" t="s">
        <v>188</v>
      </c>
      <c r="M227" s="34">
        <f t="shared" si="374"/>
        <v>26.587493188010896</v>
      </c>
      <c r="N227" s="38">
        <v>0.31023724000000003</v>
      </c>
      <c r="O227" s="33" t="s">
        <v>188</v>
      </c>
      <c r="P227" s="34">
        <f t="shared" si="375"/>
        <v>26.977151304347828</v>
      </c>
      <c r="Q227" s="39">
        <v>31.794388175000002</v>
      </c>
      <c r="R227" s="34" t="s">
        <v>189</v>
      </c>
      <c r="S227" s="34">
        <f t="shared" si="376"/>
        <v>100.13980527559056</v>
      </c>
      <c r="T227" s="40">
        <v>204</v>
      </c>
      <c r="U227" s="33" t="s">
        <v>188</v>
      </c>
      <c r="V227" s="34">
        <f t="shared" si="377"/>
        <v>31.530139103554866</v>
      </c>
      <c r="W227" s="39">
        <v>47.8314215686</v>
      </c>
      <c r="X227" s="33" t="s">
        <v>188</v>
      </c>
      <c r="Y227" s="34">
        <f t="shared" si="378"/>
        <v>92.356481113342355</v>
      </c>
      <c r="Z227" s="41">
        <v>243</v>
      </c>
      <c r="AA227" s="33" t="s">
        <v>188</v>
      </c>
      <c r="AB227" s="34">
        <f t="shared" si="379"/>
        <v>37.732919254658384</v>
      </c>
      <c r="AC227" s="38">
        <v>1.6360959302325599</v>
      </c>
      <c r="AD227" s="33" t="s">
        <v>188</v>
      </c>
      <c r="AE227" s="34">
        <f t="shared" si="380"/>
        <v>75.745181955211109</v>
      </c>
      <c r="AF227" s="38">
        <v>1.4593023255813999</v>
      </c>
      <c r="AG227" s="33" t="s">
        <v>188</v>
      </c>
      <c r="AH227" s="34">
        <f t="shared" si="371"/>
        <v>90.639895998844707</v>
      </c>
      <c r="AI227" s="38">
        <v>1.12114940239044</v>
      </c>
      <c r="AJ227" s="33" t="s">
        <v>188</v>
      </c>
      <c r="AK227" s="34">
        <f t="shared" si="381"/>
        <v>84.935560787154543</v>
      </c>
      <c r="AL227" s="38">
        <v>25</v>
      </c>
      <c r="AM227" s="34" t="s">
        <v>189</v>
      </c>
      <c r="AN227" s="48">
        <f t="shared" si="382"/>
        <v>161.22098022355976</v>
      </c>
      <c r="AO227" s="32">
        <f t="shared" si="303"/>
        <v>727.86560820427508</v>
      </c>
    </row>
    <row r="228" spans="1:41">
      <c r="A228" s="10">
        <f t="shared" si="304"/>
        <v>227</v>
      </c>
      <c r="B228" s="15" t="s">
        <v>683</v>
      </c>
      <c r="C228" s="15">
        <v>706</v>
      </c>
      <c r="D228" s="15" t="s">
        <v>473</v>
      </c>
      <c r="E228" s="15" t="s">
        <v>472</v>
      </c>
      <c r="F228" s="21">
        <v>10772</v>
      </c>
      <c r="G228" s="25" t="s">
        <v>100</v>
      </c>
      <c r="H228" s="22">
        <v>2.16637309741248</v>
      </c>
      <c r="I228" s="78" t="s">
        <v>391</v>
      </c>
      <c r="J228" s="21">
        <v>29</v>
      </c>
      <c r="K228" s="24">
        <v>5.4124619999999997</v>
      </c>
      <c r="L228" s="34" t="s">
        <v>189</v>
      </c>
      <c r="M228" s="34">
        <f t="shared" ref="M228:M229" si="383">K228/3.57*100</f>
        <v>151.60957983193276</v>
      </c>
      <c r="N228" s="38">
        <v>1.5588792</v>
      </c>
      <c r="O228" s="34" t="s">
        <v>189</v>
      </c>
      <c r="P228" s="34">
        <f t="shared" ref="P228:P229" si="384">N228/1.08*100</f>
        <v>144.34066666666666</v>
      </c>
      <c r="Q228" s="39">
        <v>28.801665489800001</v>
      </c>
      <c r="R228" s="33" t="s">
        <v>188</v>
      </c>
      <c r="S228" s="34">
        <f t="shared" ref="S228:S229" si="385">Q228/30.37*100</f>
        <v>94.835908757984853</v>
      </c>
      <c r="T228" s="40">
        <v>755</v>
      </c>
      <c r="U228" s="34" t="s">
        <v>189</v>
      </c>
      <c r="V228" s="34">
        <f t="shared" ref="V228:V229" si="386">T228/600*100</f>
        <v>125.83333333333333</v>
      </c>
      <c r="W228" s="39">
        <v>71.688238410599993</v>
      </c>
      <c r="X228" s="34" t="s">
        <v>189</v>
      </c>
      <c r="Y228" s="34">
        <f t="shared" ref="Y228:Y229" si="387">W228/58.91*100</f>
        <v>121.6911193525717</v>
      </c>
      <c r="Z228" s="41">
        <v>838</v>
      </c>
      <c r="AA228" s="34" t="s">
        <v>189</v>
      </c>
      <c r="AB228" s="34">
        <f t="shared" ref="AB228:AB229" si="388">Z228/622*100</f>
        <v>134.72668810289389</v>
      </c>
      <c r="AC228" s="38">
        <v>2.4971088888888899</v>
      </c>
      <c r="AD228" s="34" t="s">
        <v>189</v>
      </c>
      <c r="AE228" s="34">
        <f t="shared" ref="AE228:AE229" si="389">AC228/2.2*100</f>
        <v>113.50494949494954</v>
      </c>
      <c r="AF228" s="38">
        <v>1.9</v>
      </c>
      <c r="AG228" s="34" t="s">
        <v>189</v>
      </c>
      <c r="AH228" s="34">
        <f t="shared" ref="AH228:AH229" si="390">AF228/1.73*100</f>
        <v>109.82658959537572</v>
      </c>
      <c r="AI228" s="38">
        <v>1.3142678362573099</v>
      </c>
      <c r="AJ228" s="34" t="s">
        <v>189</v>
      </c>
      <c r="AK228" s="34">
        <f t="shared" ref="AK228:AK229" si="391">AI228/1.27*100</f>
        <v>103.48565639821339</v>
      </c>
      <c r="AL228" s="38">
        <v>18.3333333333333</v>
      </c>
      <c r="AM228" s="34" t="s">
        <v>189</v>
      </c>
      <c r="AN228" s="48">
        <f t="shared" ref="AN228:AN229" si="392">(100-AL228)/43.46*100</f>
        <v>187.91225648105546</v>
      </c>
      <c r="AO228" s="32">
        <f t="shared" si="303"/>
        <v>1287.7667480149773</v>
      </c>
    </row>
    <row r="229" spans="1:41">
      <c r="A229" s="10">
        <f t="shared" si="304"/>
        <v>228</v>
      </c>
      <c r="B229" s="15" t="s">
        <v>683</v>
      </c>
      <c r="C229" s="15">
        <v>706</v>
      </c>
      <c r="D229" s="15" t="s">
        <v>473</v>
      </c>
      <c r="E229" s="15" t="s">
        <v>474</v>
      </c>
      <c r="F229" s="21">
        <v>11708</v>
      </c>
      <c r="G229" s="25" t="s">
        <v>9</v>
      </c>
      <c r="H229" s="22">
        <v>0.20472926179603701</v>
      </c>
      <c r="I229" s="78" t="s">
        <v>391</v>
      </c>
      <c r="J229" s="21">
        <v>31</v>
      </c>
      <c r="K229" s="24">
        <v>3.1339619999999999</v>
      </c>
      <c r="L229" s="33" t="s">
        <v>188</v>
      </c>
      <c r="M229" s="34">
        <f t="shared" si="383"/>
        <v>87.786050420168067</v>
      </c>
      <c r="N229" s="38">
        <v>0.99217763999999997</v>
      </c>
      <c r="O229" s="33" t="s">
        <v>188</v>
      </c>
      <c r="P229" s="34">
        <f t="shared" si="384"/>
        <v>91.868299999999991</v>
      </c>
      <c r="Q229" s="39">
        <v>31.658891843599999</v>
      </c>
      <c r="R229" s="34" t="s">
        <v>189</v>
      </c>
      <c r="S229" s="34">
        <f t="shared" si="385"/>
        <v>104.24396392360882</v>
      </c>
      <c r="T229" s="40">
        <v>674</v>
      </c>
      <c r="U229" s="34" t="s">
        <v>189</v>
      </c>
      <c r="V229" s="34">
        <f t="shared" si="386"/>
        <v>112.33333333333333</v>
      </c>
      <c r="W229" s="39">
        <v>46.497952522299997</v>
      </c>
      <c r="X229" s="33" t="s">
        <v>188</v>
      </c>
      <c r="Y229" s="34">
        <f t="shared" si="387"/>
        <v>78.930491465455773</v>
      </c>
      <c r="Z229" s="41">
        <v>671</v>
      </c>
      <c r="AA229" s="34" t="s">
        <v>189</v>
      </c>
      <c r="AB229" s="34">
        <f t="shared" si="388"/>
        <v>107.87781350482315</v>
      </c>
      <c r="AC229" s="38">
        <v>1.85214262877442</v>
      </c>
      <c r="AD229" s="33" t="s">
        <v>188</v>
      </c>
      <c r="AE229" s="34">
        <f t="shared" si="389"/>
        <v>84.188301307928185</v>
      </c>
      <c r="AF229" s="38">
        <v>1.6714031971580801</v>
      </c>
      <c r="AG229" s="33" t="s">
        <v>188</v>
      </c>
      <c r="AH229" s="34">
        <f t="shared" si="390"/>
        <v>96.612901569831223</v>
      </c>
      <c r="AI229" s="38">
        <v>1.10813634431456</v>
      </c>
      <c r="AJ229" s="33" t="s">
        <v>188</v>
      </c>
      <c r="AK229" s="34">
        <f t="shared" si="391"/>
        <v>87.254830260988967</v>
      </c>
      <c r="AL229" s="38">
        <v>40</v>
      </c>
      <c r="AM229" s="34" t="s">
        <v>189</v>
      </c>
      <c r="AN229" s="48">
        <f t="shared" si="392"/>
        <v>138.05798435342845</v>
      </c>
      <c r="AO229" s="32">
        <f t="shared" si="303"/>
        <v>989.15397013956601</v>
      </c>
    </row>
    <row r="230" spans="1:41">
      <c r="A230" s="10">
        <f t="shared" si="304"/>
        <v>229</v>
      </c>
      <c r="B230" s="15" t="s">
        <v>688</v>
      </c>
      <c r="C230" s="15">
        <v>707</v>
      </c>
      <c r="D230" s="15" t="s">
        <v>476</v>
      </c>
      <c r="E230" s="15" t="s">
        <v>475</v>
      </c>
      <c r="F230" s="21">
        <v>10951</v>
      </c>
      <c r="G230" s="25" t="s">
        <v>102</v>
      </c>
      <c r="H230" s="22">
        <v>1.48418131659056</v>
      </c>
      <c r="I230" s="78" t="s">
        <v>234</v>
      </c>
      <c r="J230" s="21">
        <v>25</v>
      </c>
      <c r="K230" s="24">
        <v>11.913935</v>
      </c>
      <c r="L230" s="34" t="s">
        <v>189</v>
      </c>
      <c r="M230" s="34">
        <f t="shared" ref="M230:M234" si="393">K230/5.88*100</f>
        <v>202.61794217687074</v>
      </c>
      <c r="N230" s="38">
        <v>3.6868930500000001</v>
      </c>
      <c r="O230" s="34" t="s">
        <v>189</v>
      </c>
      <c r="P230" s="34">
        <f t="shared" ref="P230:P234" si="394">N230/1.85*100</f>
        <v>199.29151621621622</v>
      </c>
      <c r="Q230" s="39">
        <v>30.946056445699998</v>
      </c>
      <c r="R230" s="33" t="s">
        <v>188</v>
      </c>
      <c r="S230" s="34">
        <f t="shared" ref="S230:S234" si="395">Q230/31.48*100</f>
        <v>98.303864185832268</v>
      </c>
      <c r="T230" s="40">
        <v>993</v>
      </c>
      <c r="U230" s="34" t="s">
        <v>189</v>
      </c>
      <c r="V230" s="34">
        <f t="shared" ref="V230:V234" si="396">T230/914*100</f>
        <v>108.64332603938732</v>
      </c>
      <c r="W230" s="39">
        <v>119.979204431</v>
      </c>
      <c r="X230" s="34" t="s">
        <v>189</v>
      </c>
      <c r="Y230" s="34">
        <f t="shared" ref="Y230:Y234" si="397">W230/65.7*100</f>
        <v>182.61674951445966</v>
      </c>
      <c r="Z230" s="41">
        <v>1089</v>
      </c>
      <c r="AA230" s="34" t="s">
        <v>189</v>
      </c>
      <c r="AB230" s="34">
        <f t="shared" ref="AB230:AB234" si="398">Z230/840*100</f>
        <v>129.64285714285714</v>
      </c>
      <c r="AC230" s="38">
        <v>3.5165536249999998</v>
      </c>
      <c r="AD230" s="34" t="s">
        <v>189</v>
      </c>
      <c r="AE230" s="34">
        <f t="shared" ref="AE230:AE234" si="399">AC230/2.19*100</f>
        <v>160.57322488584472</v>
      </c>
      <c r="AF230" s="38">
        <v>1.6</v>
      </c>
      <c r="AG230" s="34" t="s">
        <v>189</v>
      </c>
      <c r="AH230" s="34">
        <f t="shared" ref="AH230:AH234" si="400">AF230/1.58*100</f>
        <v>101.26582278481013</v>
      </c>
      <c r="AI230" s="38">
        <v>2.1978460156250001</v>
      </c>
      <c r="AJ230" s="34" t="s">
        <v>189</v>
      </c>
      <c r="AK230" s="34">
        <f t="shared" ref="AK230:AK234" si="401">AI230/1.38*100</f>
        <v>159.26420403079712</v>
      </c>
      <c r="AL230" s="38">
        <v>43.801652892561997</v>
      </c>
      <c r="AM230" s="34" t="s">
        <v>189</v>
      </c>
      <c r="AN230" s="48">
        <f t="shared" ref="AN230:AN234" si="402">(100-AL230)/49.06*100</f>
        <v>114.55023870248266</v>
      </c>
      <c r="AO230" s="32">
        <f t="shared" si="303"/>
        <v>1456.7697456795579</v>
      </c>
    </row>
    <row r="231" spans="1:41">
      <c r="A231" s="10">
        <f t="shared" si="304"/>
        <v>230</v>
      </c>
      <c r="B231" s="15" t="s">
        <v>688</v>
      </c>
      <c r="C231" s="15">
        <v>707</v>
      </c>
      <c r="D231" s="15" t="s">
        <v>476</v>
      </c>
      <c r="E231" s="15" t="s">
        <v>477</v>
      </c>
      <c r="F231" s="21">
        <v>6494</v>
      </c>
      <c r="G231" s="25" t="s">
        <v>103</v>
      </c>
      <c r="H231" s="22">
        <v>7.0704826864535697</v>
      </c>
      <c r="I231" s="78" t="s">
        <v>234</v>
      </c>
      <c r="J231" s="21">
        <v>28</v>
      </c>
      <c r="K231" s="24">
        <v>8.9694920000000007</v>
      </c>
      <c r="L231" s="34" t="s">
        <v>189</v>
      </c>
      <c r="M231" s="34">
        <f t="shared" si="393"/>
        <v>152.54238095238097</v>
      </c>
      <c r="N231" s="38">
        <v>2.7088152999999999</v>
      </c>
      <c r="O231" s="34" t="s">
        <v>189</v>
      </c>
      <c r="P231" s="34">
        <f t="shared" si="394"/>
        <v>146.42244864864864</v>
      </c>
      <c r="Q231" s="39">
        <v>30.200320151900002</v>
      </c>
      <c r="R231" s="33" t="s">
        <v>188</v>
      </c>
      <c r="S231" s="34">
        <f t="shared" si="395"/>
        <v>95.93494330336722</v>
      </c>
      <c r="T231" s="40">
        <v>1348</v>
      </c>
      <c r="U231" s="34" t="s">
        <v>189</v>
      </c>
      <c r="V231" s="34">
        <f t="shared" si="396"/>
        <v>147.4835886214442</v>
      </c>
      <c r="W231" s="39">
        <v>66.539258160200006</v>
      </c>
      <c r="X231" s="34" t="s">
        <v>189</v>
      </c>
      <c r="Y231" s="34">
        <f t="shared" si="397"/>
        <v>101.27740968066972</v>
      </c>
      <c r="Z231" s="41">
        <v>1081</v>
      </c>
      <c r="AA231" s="34" t="s">
        <v>189</v>
      </c>
      <c r="AB231" s="34">
        <f t="shared" si="398"/>
        <v>128.6904761904762</v>
      </c>
      <c r="AC231" s="38">
        <v>1.8935570902394101</v>
      </c>
      <c r="AD231" s="33" t="s">
        <v>188</v>
      </c>
      <c r="AE231" s="34">
        <f t="shared" si="399"/>
        <v>86.46379407485891</v>
      </c>
      <c r="AF231" s="38">
        <v>1.5368324125230199</v>
      </c>
      <c r="AG231" s="33" t="s">
        <v>188</v>
      </c>
      <c r="AH231" s="34">
        <f t="shared" si="400"/>
        <v>97.267874210317714</v>
      </c>
      <c r="AI231" s="38">
        <v>1.2321168364290001</v>
      </c>
      <c r="AJ231" s="33" t="s">
        <v>188</v>
      </c>
      <c r="AK231" s="34">
        <f t="shared" si="401"/>
        <v>89.283828726739145</v>
      </c>
      <c r="AL231" s="38">
        <v>56.071428571428598</v>
      </c>
      <c r="AM231" s="33" t="s">
        <v>188</v>
      </c>
      <c r="AN231" s="48">
        <f t="shared" si="402"/>
        <v>89.540504338710562</v>
      </c>
      <c r="AO231" s="32">
        <f t="shared" si="303"/>
        <v>1134.9072487476135</v>
      </c>
    </row>
    <row r="232" spans="1:41">
      <c r="A232" s="10">
        <f t="shared" si="304"/>
        <v>231</v>
      </c>
      <c r="B232" s="15" t="s">
        <v>688</v>
      </c>
      <c r="C232" s="15">
        <v>707</v>
      </c>
      <c r="D232" s="15" t="s">
        <v>476</v>
      </c>
      <c r="E232" s="15" t="s">
        <v>478</v>
      </c>
      <c r="F232" s="21">
        <v>10952</v>
      </c>
      <c r="G232" s="25" t="s">
        <v>104</v>
      </c>
      <c r="H232" s="22">
        <v>1.4787018645357599</v>
      </c>
      <c r="I232" s="78" t="s">
        <v>234</v>
      </c>
      <c r="J232" s="21">
        <v>26</v>
      </c>
      <c r="K232" s="24">
        <v>6.8970289999999999</v>
      </c>
      <c r="L232" s="34" t="s">
        <v>189</v>
      </c>
      <c r="M232" s="34">
        <f t="shared" si="393"/>
        <v>117.29641156462584</v>
      </c>
      <c r="N232" s="38">
        <v>2.0687259899999999</v>
      </c>
      <c r="O232" s="34" t="s">
        <v>189</v>
      </c>
      <c r="P232" s="34">
        <f t="shared" si="394"/>
        <v>111.82302648648647</v>
      </c>
      <c r="Q232" s="39">
        <v>29.994451088999998</v>
      </c>
      <c r="R232" s="33" t="s">
        <v>188</v>
      </c>
      <c r="S232" s="34">
        <f t="shared" si="395"/>
        <v>95.280975505082594</v>
      </c>
      <c r="T232" s="40">
        <v>956</v>
      </c>
      <c r="U232" s="34" t="s">
        <v>189</v>
      </c>
      <c r="V232" s="34">
        <f t="shared" si="396"/>
        <v>104.59518599562362</v>
      </c>
      <c r="W232" s="39">
        <v>72.144654811699994</v>
      </c>
      <c r="X232" s="34" t="s">
        <v>189</v>
      </c>
      <c r="Y232" s="34">
        <f t="shared" si="397"/>
        <v>109.80921584733636</v>
      </c>
      <c r="Z232" s="41">
        <v>964</v>
      </c>
      <c r="AA232" s="34" t="s">
        <v>189</v>
      </c>
      <c r="AB232" s="34">
        <f t="shared" si="398"/>
        <v>114.76190476190476</v>
      </c>
      <c r="AC232" s="38">
        <v>1.88764283887468</v>
      </c>
      <c r="AD232" s="33" t="s">
        <v>188</v>
      </c>
      <c r="AE232" s="34">
        <f t="shared" si="399"/>
        <v>86.193736934916899</v>
      </c>
      <c r="AF232" s="38">
        <v>1.5907928388746799</v>
      </c>
      <c r="AG232" s="34" t="s">
        <v>189</v>
      </c>
      <c r="AH232" s="34">
        <f t="shared" si="400"/>
        <v>100.68309106801772</v>
      </c>
      <c r="AI232" s="38">
        <v>1.1866050643086801</v>
      </c>
      <c r="AJ232" s="33" t="s">
        <v>188</v>
      </c>
      <c r="AK232" s="34">
        <f t="shared" si="401"/>
        <v>85.985874225266684</v>
      </c>
      <c r="AL232" s="38">
        <v>56.774193548387103</v>
      </c>
      <c r="AM232" s="33" t="s">
        <v>188</v>
      </c>
      <c r="AN232" s="48">
        <f t="shared" si="402"/>
        <v>88.108044132924775</v>
      </c>
      <c r="AO232" s="32">
        <f t="shared" si="303"/>
        <v>1014.5374665221857</v>
      </c>
    </row>
    <row r="233" spans="1:41">
      <c r="A233" s="10">
        <f t="shared" si="304"/>
        <v>232</v>
      </c>
      <c r="B233" s="15" t="s">
        <v>688</v>
      </c>
      <c r="C233" s="15">
        <v>707</v>
      </c>
      <c r="D233" s="15" t="s">
        <v>476</v>
      </c>
      <c r="E233" s="15" t="s">
        <v>479</v>
      </c>
      <c r="F233" s="21">
        <v>11797</v>
      </c>
      <c r="G233" s="25" t="s">
        <v>83</v>
      </c>
      <c r="H233" s="22">
        <v>0.163633371385078</v>
      </c>
      <c r="I233" s="78" t="s">
        <v>234</v>
      </c>
      <c r="J233" s="21">
        <v>27</v>
      </c>
      <c r="K233" s="24">
        <v>5.4426310000000004</v>
      </c>
      <c r="L233" s="33" t="s">
        <v>188</v>
      </c>
      <c r="M233" s="34">
        <f t="shared" si="393"/>
        <v>92.56175170068029</v>
      </c>
      <c r="N233" s="38">
        <v>1.97846568</v>
      </c>
      <c r="O233" s="34" t="s">
        <v>189</v>
      </c>
      <c r="P233" s="34">
        <f t="shared" si="394"/>
        <v>106.94409081081079</v>
      </c>
      <c r="Q233" s="39">
        <v>36.351273492499999</v>
      </c>
      <c r="R233" s="34" t="s">
        <v>189</v>
      </c>
      <c r="S233" s="34">
        <f t="shared" si="395"/>
        <v>115.4741851731258</v>
      </c>
      <c r="T233" s="40">
        <v>976</v>
      </c>
      <c r="U233" s="34" t="s">
        <v>189</v>
      </c>
      <c r="V233" s="34">
        <f t="shared" si="396"/>
        <v>106.78336980306347</v>
      </c>
      <c r="W233" s="39">
        <v>55.764661885199999</v>
      </c>
      <c r="X233" s="33" t="s">
        <v>188</v>
      </c>
      <c r="Y233" s="34">
        <f t="shared" si="397"/>
        <v>84.877719764383556</v>
      </c>
      <c r="Z233" s="41">
        <v>974</v>
      </c>
      <c r="AA233" s="34" t="s">
        <v>189</v>
      </c>
      <c r="AB233" s="34">
        <f t="shared" si="398"/>
        <v>115.95238095238096</v>
      </c>
      <c r="AC233" s="38">
        <v>1.8819321148825101</v>
      </c>
      <c r="AD233" s="33" t="s">
        <v>188</v>
      </c>
      <c r="AE233" s="34">
        <f t="shared" si="399"/>
        <v>85.932973282306406</v>
      </c>
      <c r="AF233" s="38">
        <v>1.51566579634465</v>
      </c>
      <c r="AG233" s="33" t="s">
        <v>188</v>
      </c>
      <c r="AH233" s="34">
        <f t="shared" si="400"/>
        <v>95.928214958522148</v>
      </c>
      <c r="AI233" s="38">
        <v>1.2416537467700299</v>
      </c>
      <c r="AJ233" s="33" t="s">
        <v>188</v>
      </c>
      <c r="AK233" s="34">
        <f t="shared" si="401"/>
        <v>89.974909186234058</v>
      </c>
      <c r="AL233" s="38">
        <v>47.368421052631597</v>
      </c>
      <c r="AM233" s="34" t="s">
        <v>189</v>
      </c>
      <c r="AN233" s="48">
        <f t="shared" si="402"/>
        <v>107.2800223142446</v>
      </c>
      <c r="AO233" s="32">
        <f t="shared" si="303"/>
        <v>1001.7096179457521</v>
      </c>
    </row>
    <row r="234" spans="1:41">
      <c r="A234" s="10">
        <f t="shared" si="304"/>
        <v>233</v>
      </c>
      <c r="B234" s="15" t="s">
        <v>688</v>
      </c>
      <c r="C234" s="15">
        <v>707</v>
      </c>
      <c r="D234" s="15" t="s">
        <v>476</v>
      </c>
      <c r="E234" s="15" t="s">
        <v>480</v>
      </c>
      <c r="F234" s="21">
        <v>11761</v>
      </c>
      <c r="G234" s="25" t="s">
        <v>21</v>
      </c>
      <c r="H234" s="22">
        <v>0.19924980974124301</v>
      </c>
      <c r="I234" s="78" t="s">
        <v>234</v>
      </c>
      <c r="J234" s="21">
        <v>26</v>
      </c>
      <c r="K234" s="24">
        <v>2.111192</v>
      </c>
      <c r="L234" s="33" t="s">
        <v>188</v>
      </c>
      <c r="M234" s="34">
        <f t="shared" si="393"/>
        <v>35.904625850340139</v>
      </c>
      <c r="N234" s="38">
        <v>0.71973041999999998</v>
      </c>
      <c r="O234" s="33" t="s">
        <v>188</v>
      </c>
      <c r="P234" s="34">
        <f t="shared" si="394"/>
        <v>38.904347027027022</v>
      </c>
      <c r="Q234" s="39">
        <v>34.091187348200002</v>
      </c>
      <c r="R234" s="34" t="s">
        <v>189</v>
      </c>
      <c r="S234" s="34">
        <f t="shared" si="395"/>
        <v>108.2947501531131</v>
      </c>
      <c r="T234" s="40">
        <v>536</v>
      </c>
      <c r="U234" s="33" t="s">
        <v>188</v>
      </c>
      <c r="V234" s="34">
        <f t="shared" si="396"/>
        <v>58.643326039387311</v>
      </c>
      <c r="W234" s="39">
        <v>39.387910447800003</v>
      </c>
      <c r="X234" s="33" t="s">
        <v>188</v>
      </c>
      <c r="Y234" s="34">
        <f t="shared" si="397"/>
        <v>59.951157454794526</v>
      </c>
      <c r="Z234" s="41">
        <v>609</v>
      </c>
      <c r="AA234" s="33" t="s">
        <v>188</v>
      </c>
      <c r="AB234" s="34">
        <f t="shared" si="398"/>
        <v>72.5</v>
      </c>
      <c r="AC234" s="38">
        <v>1.6936511627907</v>
      </c>
      <c r="AD234" s="33" t="s">
        <v>188</v>
      </c>
      <c r="AE234" s="34">
        <f t="shared" si="399"/>
        <v>77.335669533821928</v>
      </c>
      <c r="AF234" s="38">
        <v>1.34883720930233</v>
      </c>
      <c r="AG234" s="33" t="s">
        <v>188</v>
      </c>
      <c r="AH234" s="34">
        <f t="shared" si="400"/>
        <v>85.369443626729748</v>
      </c>
      <c r="AI234" s="38">
        <v>1.2556379310344801</v>
      </c>
      <c r="AJ234" s="33" t="s">
        <v>188</v>
      </c>
      <c r="AK234" s="34">
        <f t="shared" si="401"/>
        <v>90.988255872063789</v>
      </c>
      <c r="AL234" s="38">
        <v>64</v>
      </c>
      <c r="AM234" s="33" t="s">
        <v>188</v>
      </c>
      <c r="AN234" s="48">
        <f t="shared" si="402"/>
        <v>73.379535262943335</v>
      </c>
      <c r="AO234" s="32">
        <f t="shared" si="303"/>
        <v>701.27111082022088</v>
      </c>
    </row>
    <row r="235" spans="1:41">
      <c r="A235" s="10">
        <f t="shared" si="304"/>
        <v>234</v>
      </c>
      <c r="B235" s="15" t="s">
        <v>686</v>
      </c>
      <c r="C235" s="15">
        <v>709</v>
      </c>
      <c r="D235" s="15" t="s">
        <v>482</v>
      </c>
      <c r="E235" s="15" t="s">
        <v>481</v>
      </c>
      <c r="F235" s="21">
        <v>11125</v>
      </c>
      <c r="G235" s="25" t="s">
        <v>106</v>
      </c>
      <c r="H235" s="22">
        <v>1.1828114535768599</v>
      </c>
      <c r="I235" s="78" t="s">
        <v>187</v>
      </c>
      <c r="J235" s="21">
        <v>27</v>
      </c>
      <c r="K235" s="24">
        <v>5.9004139999999996</v>
      </c>
      <c r="L235" s="34" t="s">
        <v>189</v>
      </c>
      <c r="M235" s="34">
        <f t="shared" ref="M235:M238" si="403">K235/5.05*100</f>
        <v>116.83988118811881</v>
      </c>
      <c r="N235" s="38">
        <v>1.9230266</v>
      </c>
      <c r="O235" s="34" t="s">
        <v>189</v>
      </c>
      <c r="P235" s="34">
        <f t="shared" ref="P235:P238" si="404">N235/1.61*100</f>
        <v>119.44264596273291</v>
      </c>
      <c r="Q235" s="39">
        <v>32.591384265599999</v>
      </c>
      <c r="R235" s="34" t="s">
        <v>189</v>
      </c>
      <c r="S235" s="34">
        <f t="shared" ref="S235:S238" si="405">Q235/32.1*100</f>
        <v>101.53079210467288</v>
      </c>
      <c r="T235" s="40">
        <v>814</v>
      </c>
      <c r="U235" s="34" t="s">
        <v>189</v>
      </c>
      <c r="V235" s="34">
        <f t="shared" ref="V235:V238" si="406">T235/759*100</f>
        <v>107.24637681159422</v>
      </c>
      <c r="W235" s="39">
        <v>72.486658476700001</v>
      </c>
      <c r="X235" s="34" t="s">
        <v>189</v>
      </c>
      <c r="Y235" s="34">
        <f t="shared" ref="Y235:Y238" si="407">W235/65.85*100</f>
        <v>110.07844871176917</v>
      </c>
      <c r="Z235" s="41">
        <v>743</v>
      </c>
      <c r="AA235" s="34" t="s">
        <v>189</v>
      </c>
      <c r="AB235" s="34">
        <f t="shared" ref="AB235:AB238" si="408">Z235/727*100</f>
        <v>102.20082530949107</v>
      </c>
      <c r="AC235" s="38">
        <v>2.1810374829001402</v>
      </c>
      <c r="AD235" s="33" t="s">
        <v>188</v>
      </c>
      <c r="AE235" s="34">
        <f t="shared" ref="AE235:AE238" si="409">AC235/2.27*100</f>
        <v>96.080946383266081</v>
      </c>
      <c r="AF235" s="38">
        <v>1.62517099863201</v>
      </c>
      <c r="AG235" s="34" t="s">
        <v>189</v>
      </c>
      <c r="AH235" s="34">
        <f t="shared" ref="AH235:AH238" si="410">AF235/1.61*100</f>
        <v>100.94229805167762</v>
      </c>
      <c r="AI235" s="38">
        <v>1.34203569023569</v>
      </c>
      <c r="AJ235" s="33" t="s">
        <v>188</v>
      </c>
      <c r="AK235" s="34">
        <f t="shared" ref="AK235:AK238" si="411">AI235/1.39*100</f>
        <v>96.549330232783461</v>
      </c>
      <c r="AL235" s="38">
        <v>53.299492385786799</v>
      </c>
      <c r="AM235" s="33" t="s">
        <v>188</v>
      </c>
      <c r="AN235" s="48">
        <f t="shared" ref="AN235:AN238" si="412">(100-AL235)/44.99*100</f>
        <v>103.80197291445477</v>
      </c>
      <c r="AO235" s="32">
        <f t="shared" si="303"/>
        <v>1054.713517670561</v>
      </c>
    </row>
    <row r="236" spans="1:41">
      <c r="A236" s="10">
        <f t="shared" si="304"/>
        <v>235</v>
      </c>
      <c r="B236" s="15" t="s">
        <v>686</v>
      </c>
      <c r="C236" s="15">
        <v>709</v>
      </c>
      <c r="D236" s="15" t="s">
        <v>482</v>
      </c>
      <c r="E236" s="15" t="s">
        <v>483</v>
      </c>
      <c r="F236" s="21">
        <v>11465</v>
      </c>
      <c r="G236" s="25" t="s">
        <v>107</v>
      </c>
      <c r="H236" s="22">
        <v>0.41020871385083202</v>
      </c>
      <c r="I236" s="78" t="s">
        <v>187</v>
      </c>
      <c r="J236" s="21">
        <v>27</v>
      </c>
      <c r="K236" s="24">
        <v>5.5104389999999999</v>
      </c>
      <c r="L236" s="34" t="s">
        <v>189</v>
      </c>
      <c r="M236" s="34">
        <f t="shared" si="403"/>
        <v>109.11760396039605</v>
      </c>
      <c r="N236" s="38">
        <v>1.8507871</v>
      </c>
      <c r="O236" s="34" t="s">
        <v>189</v>
      </c>
      <c r="P236" s="34">
        <f t="shared" si="404"/>
        <v>114.9557204968944</v>
      </c>
      <c r="Q236" s="39">
        <v>33.586926558800002</v>
      </c>
      <c r="R236" s="34" t="s">
        <v>189</v>
      </c>
      <c r="S236" s="34">
        <f t="shared" si="405"/>
        <v>104.63216996510904</v>
      </c>
      <c r="T236" s="40">
        <v>773</v>
      </c>
      <c r="U236" s="34" t="s">
        <v>189</v>
      </c>
      <c r="V236" s="34">
        <f t="shared" si="406"/>
        <v>101.84453227931489</v>
      </c>
      <c r="W236" s="39">
        <v>71.2864036223</v>
      </c>
      <c r="X236" s="34" t="s">
        <v>189</v>
      </c>
      <c r="Y236" s="34">
        <f t="shared" si="407"/>
        <v>108.25573822672743</v>
      </c>
      <c r="Z236" s="41">
        <v>817</v>
      </c>
      <c r="AA236" s="34" t="s">
        <v>189</v>
      </c>
      <c r="AB236" s="34">
        <f t="shared" si="408"/>
        <v>112.37964236588721</v>
      </c>
      <c r="AC236" s="38">
        <v>2.2180493087557598</v>
      </c>
      <c r="AD236" s="33" t="s">
        <v>188</v>
      </c>
      <c r="AE236" s="34">
        <f t="shared" si="409"/>
        <v>97.711423293205286</v>
      </c>
      <c r="AF236" s="38">
        <v>1.7711213517665101</v>
      </c>
      <c r="AG236" s="34" t="s">
        <v>189</v>
      </c>
      <c r="AH236" s="34">
        <f t="shared" si="410"/>
        <v>110.00753737680186</v>
      </c>
      <c r="AI236" s="38">
        <v>1.2523418039895899</v>
      </c>
      <c r="AJ236" s="33" t="s">
        <v>188</v>
      </c>
      <c r="AK236" s="34">
        <f t="shared" si="411"/>
        <v>90.096532661121586</v>
      </c>
      <c r="AL236" s="38">
        <v>56</v>
      </c>
      <c r="AM236" s="33" t="s">
        <v>188</v>
      </c>
      <c r="AN236" s="48">
        <f t="shared" si="412"/>
        <v>97.799511002444987</v>
      </c>
      <c r="AO236" s="32">
        <f t="shared" si="303"/>
        <v>1046.8004116279028</v>
      </c>
    </row>
    <row r="237" spans="1:41">
      <c r="A237" s="10">
        <f t="shared" si="304"/>
        <v>236</v>
      </c>
      <c r="B237" s="15" t="s">
        <v>686</v>
      </c>
      <c r="C237" s="15">
        <v>709</v>
      </c>
      <c r="D237" s="15" t="s">
        <v>482</v>
      </c>
      <c r="E237" s="15" t="s">
        <v>484</v>
      </c>
      <c r="F237" s="21">
        <v>7662</v>
      </c>
      <c r="G237" s="25" t="s">
        <v>105</v>
      </c>
      <c r="H237" s="22">
        <v>6.0677429604261697</v>
      </c>
      <c r="I237" s="78" t="s">
        <v>187</v>
      </c>
      <c r="J237" s="21">
        <v>25</v>
      </c>
      <c r="K237" s="24">
        <v>5.2732890000000001</v>
      </c>
      <c r="L237" s="34" t="s">
        <v>189</v>
      </c>
      <c r="M237" s="34">
        <f t="shared" si="403"/>
        <v>104.42156435643565</v>
      </c>
      <c r="N237" s="38">
        <v>1.76490798</v>
      </c>
      <c r="O237" s="34" t="s">
        <v>189</v>
      </c>
      <c r="P237" s="34">
        <f t="shared" si="404"/>
        <v>109.62161366459627</v>
      </c>
      <c r="Q237" s="39">
        <v>33.468827140000002</v>
      </c>
      <c r="R237" s="34" t="s">
        <v>189</v>
      </c>
      <c r="S237" s="34">
        <f t="shared" si="405"/>
        <v>104.26425900311527</v>
      </c>
      <c r="T237" s="40">
        <v>811</v>
      </c>
      <c r="U237" s="34" t="s">
        <v>189</v>
      </c>
      <c r="V237" s="34">
        <f t="shared" si="406"/>
        <v>106.85111989459814</v>
      </c>
      <c r="W237" s="39">
        <v>65.022059186199996</v>
      </c>
      <c r="X237" s="33" t="s">
        <v>188</v>
      </c>
      <c r="Y237" s="34">
        <f t="shared" si="407"/>
        <v>98.742686691268034</v>
      </c>
      <c r="Z237" s="41">
        <v>804</v>
      </c>
      <c r="AA237" s="34" t="s">
        <v>189</v>
      </c>
      <c r="AB237" s="34">
        <f t="shared" si="408"/>
        <v>110.59147180192572</v>
      </c>
      <c r="AC237" s="38">
        <v>2.2057133915575</v>
      </c>
      <c r="AD237" s="33" t="s">
        <v>188</v>
      </c>
      <c r="AE237" s="34">
        <f t="shared" si="409"/>
        <v>97.167990817511026</v>
      </c>
      <c r="AF237" s="38">
        <v>1.68995633187773</v>
      </c>
      <c r="AG237" s="34" t="s">
        <v>189</v>
      </c>
      <c r="AH237" s="34">
        <f t="shared" si="410"/>
        <v>104.96623179364781</v>
      </c>
      <c r="AI237" s="38">
        <v>1.30518957795004</v>
      </c>
      <c r="AJ237" s="33" t="s">
        <v>188</v>
      </c>
      <c r="AK237" s="34">
        <f t="shared" si="411"/>
        <v>93.898530787772671</v>
      </c>
      <c r="AL237" s="38">
        <v>42.914979757085</v>
      </c>
      <c r="AM237" s="34" t="s">
        <v>189</v>
      </c>
      <c r="AN237" s="48">
        <f t="shared" si="412"/>
        <v>126.88379693913092</v>
      </c>
      <c r="AO237" s="32">
        <f t="shared" si="303"/>
        <v>1057.4092657500016</v>
      </c>
    </row>
    <row r="238" spans="1:41">
      <c r="A238" s="10">
        <f t="shared" si="304"/>
        <v>237</v>
      </c>
      <c r="B238" s="15" t="s">
        <v>686</v>
      </c>
      <c r="C238" s="15">
        <v>709</v>
      </c>
      <c r="D238" s="15" t="s">
        <v>482</v>
      </c>
      <c r="E238" s="15" t="s">
        <v>485</v>
      </c>
      <c r="F238" s="21">
        <v>11486</v>
      </c>
      <c r="G238" s="25" t="s">
        <v>93</v>
      </c>
      <c r="H238" s="22">
        <v>0.37185254946726998</v>
      </c>
      <c r="I238" s="78" t="s">
        <v>187</v>
      </c>
      <c r="J238" s="21">
        <v>26</v>
      </c>
      <c r="K238" s="24">
        <v>4.9537969999999998</v>
      </c>
      <c r="L238" s="33" t="s">
        <v>188</v>
      </c>
      <c r="M238" s="34">
        <f t="shared" si="403"/>
        <v>98.094990099009905</v>
      </c>
      <c r="N238" s="38">
        <v>1.6394625700000001</v>
      </c>
      <c r="O238" s="34" t="s">
        <v>189</v>
      </c>
      <c r="P238" s="34">
        <f t="shared" si="404"/>
        <v>101.82997329192547</v>
      </c>
      <c r="Q238" s="39">
        <v>33.095069701100002</v>
      </c>
      <c r="R238" s="34" t="s">
        <v>189</v>
      </c>
      <c r="S238" s="34">
        <f t="shared" si="405"/>
        <v>103.09990561090343</v>
      </c>
      <c r="T238" s="40">
        <v>811</v>
      </c>
      <c r="U238" s="34" t="s">
        <v>189</v>
      </c>
      <c r="V238" s="34">
        <f t="shared" si="406"/>
        <v>106.85111989459814</v>
      </c>
      <c r="W238" s="39">
        <v>61.082577065400002</v>
      </c>
      <c r="X238" s="33" t="s">
        <v>188</v>
      </c>
      <c r="Y238" s="34">
        <f t="shared" si="407"/>
        <v>92.760177775854231</v>
      </c>
      <c r="Z238" s="41">
        <v>793</v>
      </c>
      <c r="AA238" s="34" t="s">
        <v>189</v>
      </c>
      <c r="AB238" s="34">
        <f t="shared" si="408"/>
        <v>109.07840440165062</v>
      </c>
      <c r="AC238" s="38">
        <v>2.1161001416430598</v>
      </c>
      <c r="AD238" s="33" t="s">
        <v>188</v>
      </c>
      <c r="AE238" s="34">
        <f t="shared" si="409"/>
        <v>93.220270556962987</v>
      </c>
      <c r="AF238" s="38">
        <v>1.58498583569405</v>
      </c>
      <c r="AG238" s="33" t="s">
        <v>188</v>
      </c>
      <c r="AH238" s="34">
        <f t="shared" si="410"/>
        <v>98.446325198388195</v>
      </c>
      <c r="AI238" s="38">
        <v>1.3350908847184999</v>
      </c>
      <c r="AJ238" s="33" t="s">
        <v>188</v>
      </c>
      <c r="AK238" s="34">
        <f t="shared" si="411"/>
        <v>96.049703936582731</v>
      </c>
      <c r="AL238" s="38">
        <v>48.717948717948701</v>
      </c>
      <c r="AM238" s="33" t="s">
        <v>188</v>
      </c>
      <c r="AN238" s="48">
        <f t="shared" si="412"/>
        <v>113.98544405879372</v>
      </c>
      <c r="AO238" s="32">
        <f t="shared" si="303"/>
        <v>1013.4163148246695</v>
      </c>
    </row>
    <row r="239" spans="1:41">
      <c r="A239" s="10">
        <f t="shared" si="304"/>
        <v>238</v>
      </c>
      <c r="B239" s="15" t="s">
        <v>683</v>
      </c>
      <c r="C239" s="15">
        <v>710</v>
      </c>
      <c r="D239" s="15" t="s">
        <v>487</v>
      </c>
      <c r="E239" s="15" t="s">
        <v>486</v>
      </c>
      <c r="F239" s="21">
        <v>9527</v>
      </c>
      <c r="G239" s="25" t="s">
        <v>108</v>
      </c>
      <c r="H239" s="22">
        <v>3.98555117960426</v>
      </c>
      <c r="I239" s="78" t="s">
        <v>391</v>
      </c>
      <c r="J239" s="21">
        <v>30</v>
      </c>
      <c r="K239" s="24">
        <v>5.0659710000000002</v>
      </c>
      <c r="L239" s="34" t="s">
        <v>189</v>
      </c>
      <c r="M239" s="34">
        <f t="shared" ref="M239:M240" si="413">K239/3.57*100</f>
        <v>141.90394957983193</v>
      </c>
      <c r="N239" s="38">
        <v>1.5822822999999999</v>
      </c>
      <c r="O239" s="34" t="s">
        <v>189</v>
      </c>
      <c r="P239" s="34">
        <f t="shared" ref="P239:P240" si="414">N239/1.08*100</f>
        <v>146.50762037037035</v>
      </c>
      <c r="Q239" s="39">
        <v>31.233544368899999</v>
      </c>
      <c r="R239" s="34" t="s">
        <v>189</v>
      </c>
      <c r="S239" s="34">
        <f t="shared" ref="S239:S240" si="415">Q239/30.37*100</f>
        <v>102.84341247579847</v>
      </c>
      <c r="T239" s="40">
        <v>850</v>
      </c>
      <c r="U239" s="34" t="s">
        <v>189</v>
      </c>
      <c r="V239" s="34">
        <f t="shared" ref="V239:V240" si="416">T239/600*100</f>
        <v>141.66666666666669</v>
      </c>
      <c r="W239" s="39">
        <v>59.5996588235</v>
      </c>
      <c r="X239" s="34" t="s">
        <v>189</v>
      </c>
      <c r="Y239" s="34">
        <f t="shared" ref="Y239:Y240" si="417">W239/58.91*100</f>
        <v>101.17069907231371</v>
      </c>
      <c r="Z239" s="41">
        <v>870</v>
      </c>
      <c r="AA239" s="34" t="s">
        <v>189</v>
      </c>
      <c r="AB239" s="34">
        <f t="shared" ref="AB239:AB240" si="418">Z239/622*100</f>
        <v>139.87138263665594</v>
      </c>
      <c r="AC239" s="38">
        <v>2.25478945945946</v>
      </c>
      <c r="AD239" s="34" t="s">
        <v>189</v>
      </c>
      <c r="AE239" s="34">
        <f t="shared" ref="AE239:AE240" si="419">AC239/2.2*100</f>
        <v>102.49042997542999</v>
      </c>
      <c r="AF239" s="38">
        <v>1.99459459459459</v>
      </c>
      <c r="AG239" s="34" t="s">
        <v>189</v>
      </c>
      <c r="AH239" s="34">
        <f t="shared" ref="AH239:AH240" si="420">AF239/1.73*100</f>
        <v>115.29448523668151</v>
      </c>
      <c r="AI239" s="38">
        <v>1.13045</v>
      </c>
      <c r="AJ239" s="33" t="s">
        <v>188</v>
      </c>
      <c r="AK239" s="34">
        <f t="shared" ref="AK239:AK240" si="421">AI239/1.27*100</f>
        <v>89.011811023622045</v>
      </c>
      <c r="AL239" s="38">
        <v>20.0873362445415</v>
      </c>
      <c r="AM239" s="34" t="s">
        <v>189</v>
      </c>
      <c r="AN239" s="48">
        <f t="shared" ref="AN239:AN240" si="422">(100-AL239)/43.46*100</f>
        <v>183.87635470653129</v>
      </c>
      <c r="AO239" s="32">
        <f t="shared" si="303"/>
        <v>1264.6368117439019</v>
      </c>
    </row>
    <row r="240" spans="1:41">
      <c r="A240" s="10">
        <f t="shared" si="304"/>
        <v>239</v>
      </c>
      <c r="B240" s="15" t="s">
        <v>683</v>
      </c>
      <c r="C240" s="15">
        <v>710</v>
      </c>
      <c r="D240" s="15" t="s">
        <v>487</v>
      </c>
      <c r="E240" s="15" t="s">
        <v>488</v>
      </c>
      <c r="F240" s="21">
        <v>11459</v>
      </c>
      <c r="G240" s="25" t="s">
        <v>56</v>
      </c>
      <c r="H240" s="22">
        <v>0.43212652207001001</v>
      </c>
      <c r="I240" s="78" t="s">
        <v>391</v>
      </c>
      <c r="J240" s="21">
        <v>28</v>
      </c>
      <c r="K240" s="24">
        <v>4.355321</v>
      </c>
      <c r="L240" s="34" t="s">
        <v>189</v>
      </c>
      <c r="M240" s="34">
        <f t="shared" si="413"/>
        <v>121.99778711484595</v>
      </c>
      <c r="N240" s="38">
        <v>1.4630363500000001</v>
      </c>
      <c r="O240" s="34" t="s">
        <v>189</v>
      </c>
      <c r="P240" s="34">
        <f t="shared" si="414"/>
        <v>135.46632870370371</v>
      </c>
      <c r="Q240" s="39">
        <v>33.591929274599998</v>
      </c>
      <c r="R240" s="34" t="s">
        <v>189</v>
      </c>
      <c r="S240" s="34">
        <f t="shared" si="415"/>
        <v>110.60892089101087</v>
      </c>
      <c r="T240" s="40">
        <v>867</v>
      </c>
      <c r="U240" s="34" t="s">
        <v>189</v>
      </c>
      <c r="V240" s="34">
        <f t="shared" si="416"/>
        <v>144.5</v>
      </c>
      <c r="W240" s="39">
        <v>50.234382929600002</v>
      </c>
      <c r="X240" s="33" t="s">
        <v>188</v>
      </c>
      <c r="Y240" s="34">
        <f t="shared" si="417"/>
        <v>85.273099524019699</v>
      </c>
      <c r="Z240" s="41">
        <v>835</v>
      </c>
      <c r="AA240" s="34" t="s">
        <v>189</v>
      </c>
      <c r="AB240" s="34">
        <f t="shared" si="418"/>
        <v>134.2443729903537</v>
      </c>
      <c r="AC240" s="38">
        <v>2.2001613722998701</v>
      </c>
      <c r="AD240" s="34" t="s">
        <v>189</v>
      </c>
      <c r="AE240" s="34">
        <f t="shared" si="419"/>
        <v>100.00733510453954</v>
      </c>
      <c r="AF240" s="38">
        <v>1.9097839898348199</v>
      </c>
      <c r="AG240" s="34" t="s">
        <v>189</v>
      </c>
      <c r="AH240" s="34">
        <f t="shared" si="420"/>
        <v>110.39213814074103</v>
      </c>
      <c r="AI240" s="38">
        <v>1.15204723885562</v>
      </c>
      <c r="AJ240" s="33" t="s">
        <v>188</v>
      </c>
      <c r="AK240" s="34">
        <f t="shared" si="421"/>
        <v>90.712381012253545</v>
      </c>
      <c r="AL240" s="38">
        <v>36.25</v>
      </c>
      <c r="AM240" s="34" t="s">
        <v>189</v>
      </c>
      <c r="AN240" s="48">
        <f t="shared" si="422"/>
        <v>146.68660837551772</v>
      </c>
      <c r="AO240" s="32">
        <f t="shared" si="303"/>
        <v>1179.8889718569858</v>
      </c>
    </row>
    <row r="241" spans="1:41">
      <c r="A241" s="10">
        <f t="shared" si="304"/>
        <v>240</v>
      </c>
      <c r="B241" s="15" t="s">
        <v>688</v>
      </c>
      <c r="C241" s="15">
        <v>712</v>
      </c>
      <c r="D241" s="15" t="s">
        <v>490</v>
      </c>
      <c r="E241" s="15" t="s">
        <v>489</v>
      </c>
      <c r="F241" s="21">
        <v>11383</v>
      </c>
      <c r="G241" s="25" t="s">
        <v>68</v>
      </c>
      <c r="H241" s="22">
        <v>0.50609912480973596</v>
      </c>
      <c r="I241" s="78" t="s">
        <v>249</v>
      </c>
      <c r="J241" s="21">
        <v>31</v>
      </c>
      <c r="K241" s="24">
        <v>9.4991029999999999</v>
      </c>
      <c r="L241" s="34" t="s">
        <v>189</v>
      </c>
      <c r="M241" s="34">
        <f t="shared" ref="M241:M245" si="423">K241/8.42*100</f>
        <v>112.81595011876485</v>
      </c>
      <c r="N241" s="38">
        <v>3.40565352</v>
      </c>
      <c r="O241" s="34" t="s">
        <v>189</v>
      </c>
      <c r="P241" s="34">
        <f t="shared" ref="P241:P245" si="424">N241/2.37*100</f>
        <v>143.69846075949366</v>
      </c>
      <c r="Q241" s="39">
        <v>35.852369639499997</v>
      </c>
      <c r="R241" s="34" t="s">
        <v>189</v>
      </c>
      <c r="S241" s="34">
        <f t="shared" ref="S241:S245" si="425">Q241/28.78*100</f>
        <v>124.57390423731755</v>
      </c>
      <c r="T241" s="40">
        <v>1192</v>
      </c>
      <c r="U241" s="34" t="s">
        <v>189</v>
      </c>
      <c r="V241" s="34">
        <f t="shared" ref="V241:V245" si="426">T241/926*100</f>
        <v>128.72570194384448</v>
      </c>
      <c r="W241" s="39">
        <v>79.690461409400001</v>
      </c>
      <c r="X241" s="33" t="s">
        <v>188</v>
      </c>
      <c r="Y241" s="34">
        <f t="shared" ref="Y241:Y245" si="427">W241/91*100</f>
        <v>87.571935614725277</v>
      </c>
      <c r="Z241" s="41">
        <v>898</v>
      </c>
      <c r="AA241" s="34" t="s">
        <v>189</v>
      </c>
      <c r="AB241" s="34">
        <f t="shared" ref="AB241:AB245" si="428">Z241/856*100</f>
        <v>104.90654205607477</v>
      </c>
      <c r="AC241" s="38">
        <v>2.1633023711340198</v>
      </c>
      <c r="AD241" s="33" t="s">
        <v>188</v>
      </c>
      <c r="AE241" s="34">
        <f t="shared" ref="AE241:AE245" si="429">AC241/2.34*100</f>
        <v>92.448819279231614</v>
      </c>
      <c r="AF241" s="38">
        <v>1.5680412371134</v>
      </c>
      <c r="AG241" s="33" t="s">
        <v>188</v>
      </c>
      <c r="AH241" s="34">
        <f t="shared" ref="AH241:AH245" si="430">AF241/1.6*100</f>
        <v>98.002577319587502</v>
      </c>
      <c r="AI241" s="38">
        <v>1.37962084155161</v>
      </c>
      <c r="AJ241" s="33" t="s">
        <v>188</v>
      </c>
      <c r="AK241" s="34">
        <f t="shared" ref="AK241:AK245" si="431">AI241/1.45*100</f>
        <v>95.146264934593788</v>
      </c>
      <c r="AL241" s="38">
        <v>40.865384615384599</v>
      </c>
      <c r="AM241" s="34" t="s">
        <v>189</v>
      </c>
      <c r="AN241" s="50">
        <f t="shared" ref="AN241:AN245" si="432">(100-AL241)/50.98*100</f>
        <v>115.99571475993606</v>
      </c>
      <c r="AO241" s="32">
        <f t="shared" si="303"/>
        <v>1103.8858710235695</v>
      </c>
    </row>
    <row r="242" spans="1:41">
      <c r="A242" s="10">
        <f t="shared" si="304"/>
        <v>241</v>
      </c>
      <c r="B242" s="15" t="s">
        <v>688</v>
      </c>
      <c r="C242" s="15">
        <v>712</v>
      </c>
      <c r="D242" s="15" t="s">
        <v>490</v>
      </c>
      <c r="E242" s="15" t="s">
        <v>491</v>
      </c>
      <c r="F242" s="21">
        <v>8972</v>
      </c>
      <c r="G242" s="25">
        <v>41699</v>
      </c>
      <c r="H242" s="22">
        <v>4.5444552891932997</v>
      </c>
      <c r="I242" s="78" t="s">
        <v>249</v>
      </c>
      <c r="J242" s="21">
        <v>30</v>
      </c>
      <c r="K242" s="24">
        <v>8.6799219999999995</v>
      </c>
      <c r="L242" s="34" t="s">
        <v>189</v>
      </c>
      <c r="M242" s="34">
        <f t="shared" si="423"/>
        <v>103.08695961995249</v>
      </c>
      <c r="N242" s="38">
        <v>3.0189231099999998</v>
      </c>
      <c r="O242" s="34" t="s">
        <v>189</v>
      </c>
      <c r="P242" s="34">
        <f t="shared" si="424"/>
        <v>127.38072194092827</v>
      </c>
      <c r="Q242" s="39">
        <v>34.780532705200002</v>
      </c>
      <c r="R242" s="34" t="s">
        <v>189</v>
      </c>
      <c r="S242" s="34">
        <f t="shared" si="425"/>
        <v>120.84966193606672</v>
      </c>
      <c r="T242" s="40">
        <v>1232</v>
      </c>
      <c r="U242" s="34" t="s">
        <v>189</v>
      </c>
      <c r="V242" s="34">
        <f t="shared" si="426"/>
        <v>133.0453563714903</v>
      </c>
      <c r="W242" s="39">
        <v>70.453912337700004</v>
      </c>
      <c r="X242" s="33" t="s">
        <v>188</v>
      </c>
      <c r="Y242" s="34">
        <f t="shared" si="427"/>
        <v>77.421881689780221</v>
      </c>
      <c r="Z242" s="41">
        <v>897</v>
      </c>
      <c r="AA242" s="34" t="s">
        <v>189</v>
      </c>
      <c r="AB242" s="34">
        <f t="shared" si="428"/>
        <v>104.78971962616824</v>
      </c>
      <c r="AC242" s="38">
        <v>2.2517111969112</v>
      </c>
      <c r="AD242" s="33" t="s">
        <v>188</v>
      </c>
      <c r="AE242" s="34">
        <f t="shared" si="429"/>
        <v>96.226974226974377</v>
      </c>
      <c r="AF242" s="38">
        <v>1.5752895752895799</v>
      </c>
      <c r="AG242" s="33" t="s">
        <v>188</v>
      </c>
      <c r="AH242" s="34">
        <f t="shared" si="430"/>
        <v>98.455598455598732</v>
      </c>
      <c r="AI242" s="38">
        <v>1.42939509803922</v>
      </c>
      <c r="AJ242" s="33" t="s">
        <v>188</v>
      </c>
      <c r="AK242" s="34">
        <f t="shared" si="431"/>
        <v>98.578972278566894</v>
      </c>
      <c r="AL242" s="38">
        <v>48.095238095238102</v>
      </c>
      <c r="AM242" s="34" t="s">
        <v>189</v>
      </c>
      <c r="AN242" s="50">
        <f t="shared" si="432"/>
        <v>101.81396999757139</v>
      </c>
      <c r="AO242" s="32">
        <f t="shared" si="303"/>
        <v>1061.6498161430977</v>
      </c>
    </row>
    <row r="243" spans="1:41">
      <c r="A243" s="10">
        <f t="shared" si="304"/>
        <v>242</v>
      </c>
      <c r="B243" s="15" t="s">
        <v>688</v>
      </c>
      <c r="C243" s="15">
        <v>712</v>
      </c>
      <c r="D243" s="15" t="s">
        <v>490</v>
      </c>
      <c r="E243" s="15" t="s">
        <v>492</v>
      </c>
      <c r="F243" s="21">
        <v>7050</v>
      </c>
      <c r="G243" s="25" t="s">
        <v>64</v>
      </c>
      <c r="H243" s="22">
        <v>6.7088388508371297</v>
      </c>
      <c r="I243" s="78" t="s">
        <v>249</v>
      </c>
      <c r="J243" s="21">
        <v>26</v>
      </c>
      <c r="K243" s="24">
        <v>7.5518669999999997</v>
      </c>
      <c r="L243" s="33" t="s">
        <v>188</v>
      </c>
      <c r="M243" s="34">
        <f t="shared" si="423"/>
        <v>89.689631828978619</v>
      </c>
      <c r="N243" s="38">
        <v>2.6105938499999999</v>
      </c>
      <c r="O243" s="34" t="s">
        <v>189</v>
      </c>
      <c r="P243" s="34">
        <f t="shared" si="424"/>
        <v>110.15163924050633</v>
      </c>
      <c r="Q243" s="39">
        <v>34.568853635799996</v>
      </c>
      <c r="R243" s="34" t="s">
        <v>189</v>
      </c>
      <c r="S243" s="34">
        <f t="shared" si="425"/>
        <v>120.11415439819318</v>
      </c>
      <c r="T243" s="40">
        <v>1071</v>
      </c>
      <c r="U243" s="34" t="s">
        <v>189</v>
      </c>
      <c r="V243" s="34">
        <f t="shared" si="426"/>
        <v>115.65874730021599</v>
      </c>
      <c r="W243" s="39">
        <v>70.512296918800004</v>
      </c>
      <c r="X243" s="33" t="s">
        <v>188</v>
      </c>
      <c r="Y243" s="34">
        <f t="shared" si="427"/>
        <v>77.486040570109893</v>
      </c>
      <c r="Z243" s="41">
        <v>897</v>
      </c>
      <c r="AA243" s="34" t="s">
        <v>189</v>
      </c>
      <c r="AB243" s="34">
        <f t="shared" si="428"/>
        <v>104.78971962616824</v>
      </c>
      <c r="AC243" s="38">
        <v>2.3531377123442798</v>
      </c>
      <c r="AD243" s="34" t="s">
        <v>189</v>
      </c>
      <c r="AE243" s="34">
        <f t="shared" si="429"/>
        <v>100.5614406984735</v>
      </c>
      <c r="AF243" s="38">
        <v>1.67044167610419</v>
      </c>
      <c r="AG243" s="34" t="s">
        <v>189</v>
      </c>
      <c r="AH243" s="34">
        <f t="shared" si="430"/>
        <v>104.40260475651186</v>
      </c>
      <c r="AI243" s="38">
        <v>1.40869193220339</v>
      </c>
      <c r="AJ243" s="33" t="s">
        <v>188</v>
      </c>
      <c r="AK243" s="34">
        <f t="shared" si="431"/>
        <v>97.15116773816483</v>
      </c>
      <c r="AL243" s="38">
        <v>48.502994011976</v>
      </c>
      <c r="AM243" s="34" t="s">
        <v>189</v>
      </c>
      <c r="AN243" s="50">
        <f t="shared" si="432"/>
        <v>101.0141349313927</v>
      </c>
      <c r="AO243" s="32">
        <f t="shared" si="303"/>
        <v>1021.0192810887153</v>
      </c>
    </row>
    <row r="244" spans="1:41">
      <c r="A244" s="10">
        <f t="shared" si="304"/>
        <v>243</v>
      </c>
      <c r="B244" s="15" t="s">
        <v>688</v>
      </c>
      <c r="C244" s="15">
        <v>712</v>
      </c>
      <c r="D244" s="15" t="s">
        <v>490</v>
      </c>
      <c r="E244" s="15" t="s">
        <v>493</v>
      </c>
      <c r="F244" s="21">
        <v>10650</v>
      </c>
      <c r="G244" s="25" t="s">
        <v>109</v>
      </c>
      <c r="H244" s="22">
        <v>2.3417155631658999</v>
      </c>
      <c r="I244" s="78" t="s">
        <v>249</v>
      </c>
      <c r="J244" s="21">
        <v>30</v>
      </c>
      <c r="K244" s="24">
        <v>6.8868460000000002</v>
      </c>
      <c r="L244" s="33" t="s">
        <v>188</v>
      </c>
      <c r="M244" s="34">
        <f t="shared" si="423"/>
        <v>81.791520190023761</v>
      </c>
      <c r="N244" s="38">
        <v>2.3632836199999998</v>
      </c>
      <c r="O244" s="33" t="s">
        <v>188</v>
      </c>
      <c r="P244" s="34">
        <f t="shared" si="424"/>
        <v>99.716608438818554</v>
      </c>
      <c r="Q244" s="39">
        <v>34.315906294400001</v>
      </c>
      <c r="R244" s="34" t="s">
        <v>189</v>
      </c>
      <c r="S244" s="34">
        <f t="shared" si="425"/>
        <v>119.23525467129951</v>
      </c>
      <c r="T244" s="40">
        <v>1155</v>
      </c>
      <c r="U244" s="34" t="s">
        <v>189</v>
      </c>
      <c r="V244" s="34">
        <f t="shared" si="426"/>
        <v>124.73002159827213</v>
      </c>
      <c r="W244" s="39">
        <v>59.626372294399999</v>
      </c>
      <c r="X244" s="33" t="s">
        <v>188</v>
      </c>
      <c r="Y244" s="34">
        <f t="shared" si="427"/>
        <v>65.523486037802186</v>
      </c>
      <c r="Z244" s="41">
        <v>921</v>
      </c>
      <c r="AA244" s="34" t="s">
        <v>189</v>
      </c>
      <c r="AB244" s="34">
        <f t="shared" si="428"/>
        <v>107.59345794392523</v>
      </c>
      <c r="AC244" s="38">
        <v>2.05570699677072</v>
      </c>
      <c r="AD244" s="33" t="s">
        <v>188</v>
      </c>
      <c r="AE244" s="34">
        <f t="shared" si="429"/>
        <v>87.85072635772309</v>
      </c>
      <c r="AF244" s="38">
        <v>1.59311087190527</v>
      </c>
      <c r="AG244" s="33" t="s">
        <v>188</v>
      </c>
      <c r="AH244" s="34">
        <f t="shared" si="430"/>
        <v>99.569429494079372</v>
      </c>
      <c r="AI244" s="38">
        <v>1.2903728378378401</v>
      </c>
      <c r="AJ244" s="33" t="s">
        <v>188</v>
      </c>
      <c r="AK244" s="34">
        <f t="shared" si="431"/>
        <v>88.991230195713115</v>
      </c>
      <c r="AL244" s="38">
        <v>48.290598290598297</v>
      </c>
      <c r="AM244" s="34" t="s">
        <v>189</v>
      </c>
      <c r="AN244" s="50">
        <f t="shared" si="432"/>
        <v>101.43076051275344</v>
      </c>
      <c r="AO244" s="32">
        <f t="shared" si="303"/>
        <v>976.43249544041032</v>
      </c>
    </row>
    <row r="245" spans="1:41">
      <c r="A245" s="10">
        <f t="shared" si="304"/>
        <v>244</v>
      </c>
      <c r="B245" s="15" t="s">
        <v>688</v>
      </c>
      <c r="C245" s="15">
        <v>712</v>
      </c>
      <c r="D245" s="15" t="s">
        <v>490</v>
      </c>
      <c r="E245" s="15" t="s">
        <v>494</v>
      </c>
      <c r="F245" s="21">
        <v>11487</v>
      </c>
      <c r="G245" s="25" t="s">
        <v>110</v>
      </c>
      <c r="H245" s="22">
        <v>0.385551179604256</v>
      </c>
      <c r="I245" s="78" t="s">
        <v>249</v>
      </c>
      <c r="J245" s="21">
        <v>28</v>
      </c>
      <c r="K245" s="24">
        <v>4.7926019999999996</v>
      </c>
      <c r="L245" s="33" t="s">
        <v>188</v>
      </c>
      <c r="M245" s="34">
        <f t="shared" si="423"/>
        <v>56.919263657957245</v>
      </c>
      <c r="N245" s="38">
        <v>1.5079169800000001</v>
      </c>
      <c r="O245" s="33" t="s">
        <v>188</v>
      </c>
      <c r="P245" s="34">
        <f t="shared" si="424"/>
        <v>63.625189029535868</v>
      </c>
      <c r="Q245" s="39">
        <v>31.463430095</v>
      </c>
      <c r="R245" s="34" t="s">
        <v>189</v>
      </c>
      <c r="S245" s="34">
        <f t="shared" si="425"/>
        <v>109.32394056636552</v>
      </c>
      <c r="T245" s="40">
        <v>915</v>
      </c>
      <c r="U245" s="33" t="s">
        <v>188</v>
      </c>
      <c r="V245" s="34">
        <f t="shared" si="426"/>
        <v>98.812095032397409</v>
      </c>
      <c r="W245" s="39">
        <v>52.3781639344</v>
      </c>
      <c r="X245" s="33" t="s">
        <v>188</v>
      </c>
      <c r="Y245" s="34">
        <f t="shared" si="427"/>
        <v>57.558421905934068</v>
      </c>
      <c r="Z245" s="41">
        <v>756</v>
      </c>
      <c r="AA245" s="33" t="s">
        <v>188</v>
      </c>
      <c r="AB245" s="34">
        <f t="shared" si="428"/>
        <v>88.317757009345797</v>
      </c>
      <c r="AC245" s="38">
        <v>1.75602976190476</v>
      </c>
      <c r="AD245" s="33" t="s">
        <v>188</v>
      </c>
      <c r="AE245" s="34">
        <f t="shared" si="429"/>
        <v>75.044006919006847</v>
      </c>
      <c r="AF245" s="38">
        <v>1.46031746031746</v>
      </c>
      <c r="AG245" s="33" t="s">
        <v>188</v>
      </c>
      <c r="AH245" s="34">
        <f t="shared" si="430"/>
        <v>91.269841269841251</v>
      </c>
      <c r="AI245" s="38">
        <v>1.2024986413043499</v>
      </c>
      <c r="AJ245" s="33" t="s">
        <v>188</v>
      </c>
      <c r="AK245" s="34">
        <f t="shared" si="431"/>
        <v>82.930940779610339</v>
      </c>
      <c r="AL245" s="38">
        <v>58.536585365853703</v>
      </c>
      <c r="AM245" s="33" t="s">
        <v>188</v>
      </c>
      <c r="AN245" s="50">
        <f t="shared" si="432"/>
        <v>81.332708187811491</v>
      </c>
      <c r="AO245" s="32">
        <f t="shared" si="303"/>
        <v>805.13416435780573</v>
      </c>
    </row>
    <row r="246" spans="1:41">
      <c r="A246" s="10">
        <f t="shared" si="304"/>
        <v>245</v>
      </c>
      <c r="B246" s="15" t="s">
        <v>683</v>
      </c>
      <c r="C246" s="15">
        <v>713</v>
      </c>
      <c r="D246" s="15" t="s">
        <v>496</v>
      </c>
      <c r="E246" s="15" t="s">
        <v>495</v>
      </c>
      <c r="F246" s="21">
        <v>6492</v>
      </c>
      <c r="G246" s="25" t="s">
        <v>8</v>
      </c>
      <c r="H246" s="22">
        <v>7.0869210426179503</v>
      </c>
      <c r="I246" s="78" t="s">
        <v>391</v>
      </c>
      <c r="J246" s="21">
        <v>28</v>
      </c>
      <c r="K246" s="24">
        <v>4.4971969999999999</v>
      </c>
      <c r="L246" s="34" t="s">
        <v>189</v>
      </c>
      <c r="M246" s="34">
        <f t="shared" ref="M246:M247" si="433">K246/3.57*100</f>
        <v>125.97190476190477</v>
      </c>
      <c r="N246" s="38">
        <v>1.52437855</v>
      </c>
      <c r="O246" s="34" t="s">
        <v>189</v>
      </c>
      <c r="P246" s="34">
        <f t="shared" ref="P246:P247" si="434">N246/1.08*100</f>
        <v>141.14616203703702</v>
      </c>
      <c r="Q246" s="39">
        <v>33.896192450500003</v>
      </c>
      <c r="R246" s="34" t="s">
        <v>189</v>
      </c>
      <c r="S246" s="34">
        <f t="shared" ref="S246:S247" si="435">Q246/30.37*100</f>
        <v>111.61077527329601</v>
      </c>
      <c r="T246" s="40">
        <v>569</v>
      </c>
      <c r="U246" s="33" t="s">
        <v>188</v>
      </c>
      <c r="V246" s="34">
        <f t="shared" ref="V246:V247" si="436">T246/600*100</f>
        <v>94.833333333333343</v>
      </c>
      <c r="W246" s="39">
        <v>79.036854130099996</v>
      </c>
      <c r="X246" s="34" t="s">
        <v>189</v>
      </c>
      <c r="Y246" s="34">
        <f t="shared" ref="Y246:Y247" si="437">W246/58.91*100</f>
        <v>134.16542884077407</v>
      </c>
      <c r="Z246" s="41">
        <v>763</v>
      </c>
      <c r="AA246" s="34" t="s">
        <v>189</v>
      </c>
      <c r="AB246" s="34">
        <f t="shared" ref="AB246:AB247" si="438">Z246/622*100</f>
        <v>122.66881028938907</v>
      </c>
      <c r="AC246" s="38">
        <v>2.9984606525911701</v>
      </c>
      <c r="AD246" s="34" t="s">
        <v>189</v>
      </c>
      <c r="AE246" s="34">
        <f t="shared" ref="AE246:AE247" si="439">AC246/2.2*100</f>
        <v>136.29366602687136</v>
      </c>
      <c r="AF246" s="38">
        <v>2.2341650671785001</v>
      </c>
      <c r="AG246" s="34" t="s">
        <v>189</v>
      </c>
      <c r="AH246" s="34">
        <f t="shared" ref="AH246:AH247" si="440">AF246/1.73*100</f>
        <v>129.14248943228324</v>
      </c>
      <c r="AI246" s="38">
        <v>1.34209450171821</v>
      </c>
      <c r="AJ246" s="34" t="s">
        <v>189</v>
      </c>
      <c r="AK246" s="34">
        <f t="shared" ref="AK246:AK247" si="441">AI246/1.27*100</f>
        <v>105.67673241875669</v>
      </c>
      <c r="AL246" s="38">
        <v>17.964071856287401</v>
      </c>
      <c r="AM246" s="34" t="s">
        <v>189</v>
      </c>
      <c r="AN246" s="48">
        <f t="shared" ref="AN246:AN247" si="442">(100-AL246)/43.46*100</f>
        <v>188.76191473472755</v>
      </c>
      <c r="AO246" s="32">
        <f t="shared" si="303"/>
        <v>1290.2712171483731</v>
      </c>
    </row>
    <row r="247" spans="1:41">
      <c r="A247" s="10">
        <f t="shared" si="304"/>
        <v>246</v>
      </c>
      <c r="B247" s="15" t="s">
        <v>683</v>
      </c>
      <c r="C247" s="15">
        <v>713</v>
      </c>
      <c r="D247" s="15" t="s">
        <v>496</v>
      </c>
      <c r="E247" s="15" t="s">
        <v>497</v>
      </c>
      <c r="F247" s="21">
        <v>11449</v>
      </c>
      <c r="G247" s="25" t="s">
        <v>111</v>
      </c>
      <c r="H247" s="22">
        <v>0.45130460426179098</v>
      </c>
      <c r="I247" s="78" t="s">
        <v>391</v>
      </c>
      <c r="J247" s="21">
        <v>27</v>
      </c>
      <c r="K247" s="24">
        <v>1.8057259999999999</v>
      </c>
      <c r="L247" s="33" t="s">
        <v>188</v>
      </c>
      <c r="M247" s="34">
        <f t="shared" si="433"/>
        <v>50.580560224089631</v>
      </c>
      <c r="N247" s="38">
        <v>0.57899842000000001</v>
      </c>
      <c r="O247" s="33" t="s">
        <v>188</v>
      </c>
      <c r="P247" s="34">
        <f t="shared" si="434"/>
        <v>53.610964814814807</v>
      </c>
      <c r="Q247" s="39">
        <v>32.0645779038</v>
      </c>
      <c r="R247" s="34" t="s">
        <v>189</v>
      </c>
      <c r="S247" s="34">
        <f t="shared" si="435"/>
        <v>105.57977577807046</v>
      </c>
      <c r="T247" s="40">
        <v>348</v>
      </c>
      <c r="U247" s="33" t="s">
        <v>188</v>
      </c>
      <c r="V247" s="34">
        <f t="shared" si="436"/>
        <v>57.999999999999993</v>
      </c>
      <c r="W247" s="39">
        <v>51.8886781609</v>
      </c>
      <c r="X247" s="33" t="s">
        <v>188</v>
      </c>
      <c r="Y247" s="34">
        <f t="shared" si="437"/>
        <v>88.081273401629616</v>
      </c>
      <c r="Z247" s="41">
        <v>491</v>
      </c>
      <c r="AA247" s="33" t="s">
        <v>188</v>
      </c>
      <c r="AB247" s="34">
        <f t="shared" si="438"/>
        <v>78.938906752411569</v>
      </c>
      <c r="AC247" s="38">
        <v>2.2719557275541802</v>
      </c>
      <c r="AD247" s="34" t="s">
        <v>189</v>
      </c>
      <c r="AE247" s="34">
        <f t="shared" si="439"/>
        <v>103.27071488882635</v>
      </c>
      <c r="AF247" s="38">
        <v>1.96904024767802</v>
      </c>
      <c r="AG247" s="34" t="s">
        <v>189</v>
      </c>
      <c r="AH247" s="34">
        <f t="shared" si="440"/>
        <v>113.817355357111</v>
      </c>
      <c r="AI247" s="38">
        <v>1.1538391509434001</v>
      </c>
      <c r="AJ247" s="33" t="s">
        <v>188</v>
      </c>
      <c r="AK247" s="34">
        <f t="shared" si="441"/>
        <v>90.853476452236222</v>
      </c>
      <c r="AL247" s="38">
        <v>34</v>
      </c>
      <c r="AM247" s="34" t="s">
        <v>189</v>
      </c>
      <c r="AN247" s="48">
        <f t="shared" si="442"/>
        <v>151.86378278877129</v>
      </c>
      <c r="AO247" s="32">
        <f t="shared" si="303"/>
        <v>894.59681045796083</v>
      </c>
    </row>
    <row r="248" spans="1:41">
      <c r="A248" s="10">
        <f t="shared" si="304"/>
        <v>247</v>
      </c>
      <c r="B248" s="15" t="s">
        <v>687</v>
      </c>
      <c r="C248" s="15">
        <v>716</v>
      </c>
      <c r="D248" s="15" t="s">
        <v>499</v>
      </c>
      <c r="E248" s="15" t="s">
        <v>498</v>
      </c>
      <c r="F248" s="21">
        <v>11131</v>
      </c>
      <c r="G248" s="25" t="s">
        <v>113</v>
      </c>
      <c r="H248" s="22">
        <v>1.16911282343987</v>
      </c>
      <c r="I248" s="78" t="s">
        <v>200</v>
      </c>
      <c r="J248" s="21">
        <v>28</v>
      </c>
      <c r="K248" s="24">
        <v>3.5991909999999998</v>
      </c>
      <c r="L248" s="33" t="s">
        <v>188</v>
      </c>
      <c r="M248" s="34">
        <f t="shared" ref="M248:M250" si="443">K248/3.9*100</f>
        <v>92.286948717948718</v>
      </c>
      <c r="N248" s="38">
        <v>1.0294517700000001</v>
      </c>
      <c r="O248" s="33" t="s">
        <v>188</v>
      </c>
      <c r="P248" s="34">
        <f t="shared" ref="P248:P250" si="444">N248/1.2*100</f>
        <v>85.787647500000006</v>
      </c>
      <c r="Q248" s="39">
        <v>28.6023100747</v>
      </c>
      <c r="R248" s="33" t="s">
        <v>188</v>
      </c>
      <c r="S248" s="34">
        <f t="shared" ref="S248:S250" si="445">Q248/30.31*100</f>
        <v>94.365919085120424</v>
      </c>
      <c r="T248" s="40">
        <v>782</v>
      </c>
      <c r="U248" s="34" t="s">
        <v>189</v>
      </c>
      <c r="V248" s="34">
        <f t="shared" ref="V248:V250" si="446">T248/628*100</f>
        <v>124.52229299363057</v>
      </c>
      <c r="W248" s="39">
        <v>46.025460358099998</v>
      </c>
      <c r="X248" s="33" t="s">
        <v>188</v>
      </c>
      <c r="Y248" s="34">
        <f t="shared" ref="Y248:Y250" si="447">W248/61.03*100</f>
        <v>75.41448526642634</v>
      </c>
      <c r="Z248" s="41">
        <v>658</v>
      </c>
      <c r="AA248" s="34" t="s">
        <v>189</v>
      </c>
      <c r="AB248" s="34">
        <f t="shared" ref="AB248:AB250" si="448">Z248/631*100</f>
        <v>104.27892234548335</v>
      </c>
      <c r="AC248" s="38">
        <v>2.05764925373134</v>
      </c>
      <c r="AD248" s="33" t="s">
        <v>188</v>
      </c>
      <c r="AE248" s="34">
        <f t="shared" ref="AE248:AE250" si="449">AC248/2.08*100</f>
        <v>98.925444890929811</v>
      </c>
      <c r="AF248" s="38">
        <v>1.5283582089552199</v>
      </c>
      <c r="AG248" s="33" t="s">
        <v>188</v>
      </c>
      <c r="AH248" s="34">
        <f t="shared" ref="AH248:AH250" si="450">AF248/1.62*100</f>
        <v>94.343099318223437</v>
      </c>
      <c r="AI248" s="38">
        <v>1.3463134765625</v>
      </c>
      <c r="AJ248" s="34" t="s">
        <v>189</v>
      </c>
      <c r="AK248" s="34">
        <f t="shared" ref="AK248:AK250" si="451">AI248/1.28*100</f>
        <v>105.18074035644531</v>
      </c>
      <c r="AL248" s="38">
        <v>33.3333333333333</v>
      </c>
      <c r="AM248" s="34" t="s">
        <v>189</v>
      </c>
      <c r="AN248" s="48">
        <f t="shared" ref="AN248:AN250" si="452">(100-AL248)/43.16*100</f>
        <v>154.46400988569673</v>
      </c>
      <c r="AO248" s="32">
        <f t="shared" si="303"/>
        <v>1029.5695103599046</v>
      </c>
    </row>
    <row r="249" spans="1:41">
      <c r="A249" s="10">
        <f t="shared" si="304"/>
        <v>248</v>
      </c>
      <c r="B249" s="15" t="s">
        <v>687</v>
      </c>
      <c r="C249" s="15">
        <v>716</v>
      </c>
      <c r="D249" s="15" t="s">
        <v>499</v>
      </c>
      <c r="E249" s="15" t="s">
        <v>500</v>
      </c>
      <c r="F249" s="21">
        <v>8354</v>
      </c>
      <c r="G249" s="25" t="s">
        <v>112</v>
      </c>
      <c r="H249" s="22">
        <v>5.3197977549467197</v>
      </c>
      <c r="I249" s="78" t="s">
        <v>200</v>
      </c>
      <c r="J249" s="21">
        <v>28</v>
      </c>
      <c r="K249" s="24">
        <v>3.5013550000000002</v>
      </c>
      <c r="L249" s="33" t="s">
        <v>188</v>
      </c>
      <c r="M249" s="34">
        <f t="shared" si="443"/>
        <v>89.778333333333336</v>
      </c>
      <c r="N249" s="38">
        <v>1.22487261</v>
      </c>
      <c r="O249" s="34" t="s">
        <v>189</v>
      </c>
      <c r="P249" s="34">
        <f t="shared" si="444"/>
        <v>102.0727175</v>
      </c>
      <c r="Q249" s="39">
        <v>34.982816937999999</v>
      </c>
      <c r="R249" s="34" t="s">
        <v>189</v>
      </c>
      <c r="S249" s="34">
        <f t="shared" si="445"/>
        <v>115.41675004289014</v>
      </c>
      <c r="T249" s="40">
        <v>629</v>
      </c>
      <c r="U249" s="34" t="s">
        <v>189</v>
      </c>
      <c r="V249" s="34">
        <f t="shared" si="446"/>
        <v>100.15923566878982</v>
      </c>
      <c r="W249" s="39">
        <v>55.665421303700001</v>
      </c>
      <c r="X249" s="33" t="s">
        <v>188</v>
      </c>
      <c r="Y249" s="34">
        <f t="shared" si="447"/>
        <v>91.209931679010325</v>
      </c>
      <c r="Z249" s="41">
        <v>647</v>
      </c>
      <c r="AA249" s="34" t="s">
        <v>189</v>
      </c>
      <c r="AB249" s="34">
        <f t="shared" si="448"/>
        <v>102.53565768621236</v>
      </c>
      <c r="AC249" s="38">
        <v>2.2327115671641802</v>
      </c>
      <c r="AD249" s="34" t="s">
        <v>189</v>
      </c>
      <c r="AE249" s="34">
        <f t="shared" si="449"/>
        <v>107.34190226750866</v>
      </c>
      <c r="AF249" s="38">
        <v>1.67723880597015</v>
      </c>
      <c r="AG249" s="34" t="s">
        <v>189</v>
      </c>
      <c r="AH249" s="34">
        <f t="shared" si="450"/>
        <v>103.53325962778703</v>
      </c>
      <c r="AI249" s="38">
        <v>1.33118286985539</v>
      </c>
      <c r="AJ249" s="34" t="s">
        <v>189</v>
      </c>
      <c r="AK249" s="34">
        <f t="shared" si="451"/>
        <v>103.99866170745233</v>
      </c>
      <c r="AL249" s="38">
        <v>21.3541666666667</v>
      </c>
      <c r="AM249" s="34" t="s">
        <v>189</v>
      </c>
      <c r="AN249" s="48">
        <f t="shared" si="452"/>
        <v>182.21926166203269</v>
      </c>
      <c r="AO249" s="32">
        <f t="shared" si="303"/>
        <v>1098.2657111750168</v>
      </c>
    </row>
    <row r="250" spans="1:41">
      <c r="A250" s="10">
        <f t="shared" si="304"/>
        <v>249</v>
      </c>
      <c r="B250" s="15" t="s">
        <v>687</v>
      </c>
      <c r="C250" s="15">
        <v>716</v>
      </c>
      <c r="D250" s="15" t="s">
        <v>499</v>
      </c>
      <c r="E250" s="15" t="s">
        <v>501</v>
      </c>
      <c r="F250" s="21">
        <v>7661</v>
      </c>
      <c r="G250" s="25" t="s">
        <v>105</v>
      </c>
      <c r="H250" s="22">
        <v>6.0677429604261697</v>
      </c>
      <c r="I250" s="78" t="s">
        <v>200</v>
      </c>
      <c r="J250" s="21">
        <v>27</v>
      </c>
      <c r="K250" s="24">
        <v>3.4766159999999999</v>
      </c>
      <c r="L250" s="33" t="s">
        <v>188</v>
      </c>
      <c r="M250" s="34">
        <f t="shared" si="443"/>
        <v>89.144000000000005</v>
      </c>
      <c r="N250" s="38">
        <v>1.13180887</v>
      </c>
      <c r="O250" s="33" t="s">
        <v>188</v>
      </c>
      <c r="P250" s="34">
        <f t="shared" si="444"/>
        <v>94.317405833333339</v>
      </c>
      <c r="Q250" s="39">
        <v>32.554900224800001</v>
      </c>
      <c r="R250" s="34" t="s">
        <v>189</v>
      </c>
      <c r="S250" s="34">
        <f t="shared" si="445"/>
        <v>107.40646725437151</v>
      </c>
      <c r="T250" s="40">
        <v>697</v>
      </c>
      <c r="U250" s="34" t="s">
        <v>189</v>
      </c>
      <c r="V250" s="34">
        <f t="shared" si="446"/>
        <v>110.98726114649682</v>
      </c>
      <c r="W250" s="39">
        <v>49.879713056</v>
      </c>
      <c r="X250" s="33" t="s">
        <v>188</v>
      </c>
      <c r="Y250" s="34">
        <f t="shared" si="447"/>
        <v>81.729826406685234</v>
      </c>
      <c r="Z250" s="41">
        <v>632</v>
      </c>
      <c r="AA250" s="34" t="s">
        <v>189</v>
      </c>
      <c r="AB250" s="34">
        <f t="shared" si="448"/>
        <v>100.15847860538827</v>
      </c>
      <c r="AC250" s="38">
        <v>1.9587834179357</v>
      </c>
      <c r="AD250" s="33" t="s">
        <v>188</v>
      </c>
      <c r="AE250" s="34">
        <f t="shared" si="449"/>
        <v>94.172279708447121</v>
      </c>
      <c r="AF250" s="38">
        <v>1.61421319796954</v>
      </c>
      <c r="AG250" s="33" t="s">
        <v>188</v>
      </c>
      <c r="AH250" s="34">
        <f t="shared" si="450"/>
        <v>99.642789998119738</v>
      </c>
      <c r="AI250" s="38">
        <v>1.21346016771488</v>
      </c>
      <c r="AJ250" s="33" t="s">
        <v>188</v>
      </c>
      <c r="AK250" s="34">
        <f t="shared" si="451"/>
        <v>94.801575602724995</v>
      </c>
      <c r="AL250" s="38">
        <v>42.6666666666667</v>
      </c>
      <c r="AM250" s="34" t="s">
        <v>189</v>
      </c>
      <c r="AN250" s="48">
        <f t="shared" si="452"/>
        <v>132.83904850169904</v>
      </c>
      <c r="AO250" s="32">
        <f t="shared" si="303"/>
        <v>1005.1991330572661</v>
      </c>
    </row>
    <row r="251" spans="1:41">
      <c r="A251" s="10">
        <f t="shared" si="304"/>
        <v>250</v>
      </c>
      <c r="B251" s="15" t="s">
        <v>687</v>
      </c>
      <c r="C251" s="15">
        <v>717</v>
      </c>
      <c r="D251" s="15" t="s">
        <v>503</v>
      </c>
      <c r="E251" s="15" t="s">
        <v>502</v>
      </c>
      <c r="F251" s="21">
        <v>6752</v>
      </c>
      <c r="G251" s="25" t="s">
        <v>114</v>
      </c>
      <c r="H251" s="22">
        <v>6.8787018645357598</v>
      </c>
      <c r="I251" s="78" t="s">
        <v>258</v>
      </c>
      <c r="J251" s="21">
        <v>28</v>
      </c>
      <c r="K251" s="24">
        <v>5.1793329999999997</v>
      </c>
      <c r="L251" s="34" t="s">
        <v>189</v>
      </c>
      <c r="M251" s="34">
        <f t="shared" ref="M251:M253" si="453">K251/3.67*100</f>
        <v>141.12623978201634</v>
      </c>
      <c r="N251" s="38">
        <v>1.5009172500000001</v>
      </c>
      <c r="O251" s="34" t="s">
        <v>189</v>
      </c>
      <c r="P251" s="34">
        <f t="shared" ref="P251:P253" si="454">N251/1.15*100</f>
        <v>130.51454347826089</v>
      </c>
      <c r="Q251" s="39">
        <v>28.978967948200001</v>
      </c>
      <c r="R251" s="33" t="s">
        <v>188</v>
      </c>
      <c r="S251" s="34">
        <f t="shared" ref="S251:S253" si="455">Q251/31.75*100</f>
        <v>91.272339994330707</v>
      </c>
      <c r="T251" s="40">
        <v>730</v>
      </c>
      <c r="U251" s="34" t="s">
        <v>189</v>
      </c>
      <c r="V251" s="34">
        <f t="shared" ref="V251:V253" si="456">T251/647*100</f>
        <v>112.82843894899537</v>
      </c>
      <c r="W251" s="39">
        <v>70.949767123300006</v>
      </c>
      <c r="X251" s="34" t="s">
        <v>189</v>
      </c>
      <c r="Y251" s="34">
        <f t="shared" ref="Y251:Y253" si="457">W251/51.79*100</f>
        <v>136.99510933249664</v>
      </c>
      <c r="Z251" s="41">
        <v>837</v>
      </c>
      <c r="AA251" s="34" t="s">
        <v>189</v>
      </c>
      <c r="AB251" s="34">
        <f t="shared" ref="AB251:AB253" si="458">Z251/644*100</f>
        <v>129.96894409937889</v>
      </c>
      <c r="AC251" s="38">
        <v>2.49647142857143</v>
      </c>
      <c r="AD251" s="34" t="s">
        <v>189</v>
      </c>
      <c r="AE251" s="34">
        <f t="shared" ref="AE251:AE253" si="459">AC251/2.16*100</f>
        <v>115.57738095238102</v>
      </c>
      <c r="AF251" s="38">
        <v>1.87319422150883</v>
      </c>
      <c r="AG251" s="34" t="s">
        <v>189</v>
      </c>
      <c r="AH251" s="34">
        <f t="shared" ref="AH251:AH253" si="460">AF251/1.61*100</f>
        <v>116.34746717446147</v>
      </c>
      <c r="AI251" s="38">
        <v>1.33273496143959</v>
      </c>
      <c r="AJ251" s="34" t="s">
        <v>189</v>
      </c>
      <c r="AK251" s="34">
        <f t="shared" ref="AK251:AK253" si="461">AI251/1.32*100</f>
        <v>100.96476980602955</v>
      </c>
      <c r="AL251" s="38">
        <v>22.6315789473684</v>
      </c>
      <c r="AM251" s="34" t="s">
        <v>189</v>
      </c>
      <c r="AN251" s="48">
        <f t="shared" ref="AN251:AN253" si="462">(100-AL251)/46.52*100</f>
        <v>166.31216907272483</v>
      </c>
      <c r="AO251" s="32">
        <f t="shared" si="303"/>
        <v>1241.9074026410756</v>
      </c>
    </row>
    <row r="252" spans="1:41">
      <c r="A252" s="10">
        <f t="shared" si="304"/>
        <v>251</v>
      </c>
      <c r="B252" s="15" t="s">
        <v>687</v>
      </c>
      <c r="C252" s="15">
        <v>717</v>
      </c>
      <c r="D252" s="15" t="s">
        <v>503</v>
      </c>
      <c r="E252" s="15" t="s">
        <v>504</v>
      </c>
      <c r="F252" s="21">
        <v>7386</v>
      </c>
      <c r="G252" s="25" t="s">
        <v>115</v>
      </c>
      <c r="H252" s="22">
        <v>6.3006196727549399</v>
      </c>
      <c r="I252" s="78" t="s">
        <v>258</v>
      </c>
      <c r="J252" s="21">
        <v>26</v>
      </c>
      <c r="K252" s="24">
        <v>4.1182699999999999</v>
      </c>
      <c r="L252" s="34" t="s">
        <v>189</v>
      </c>
      <c r="M252" s="34">
        <f t="shared" si="453"/>
        <v>112.21444141689373</v>
      </c>
      <c r="N252" s="38">
        <v>1.3975018299999999</v>
      </c>
      <c r="O252" s="34" t="s">
        <v>189</v>
      </c>
      <c r="P252" s="34">
        <f t="shared" si="454"/>
        <v>121.52189826086956</v>
      </c>
      <c r="Q252" s="39">
        <v>33.934196397999997</v>
      </c>
      <c r="R252" s="34" t="s">
        <v>189</v>
      </c>
      <c r="S252" s="34">
        <f t="shared" si="455"/>
        <v>106.87935873385825</v>
      </c>
      <c r="T252" s="40">
        <v>597</v>
      </c>
      <c r="U252" s="33" t="s">
        <v>188</v>
      </c>
      <c r="V252" s="34">
        <f t="shared" si="456"/>
        <v>92.272024729520865</v>
      </c>
      <c r="W252" s="39">
        <v>68.982747068699993</v>
      </c>
      <c r="X252" s="34" t="s">
        <v>189</v>
      </c>
      <c r="Y252" s="34">
        <f t="shared" si="457"/>
        <v>133.19704010175707</v>
      </c>
      <c r="Z252" s="41">
        <v>702</v>
      </c>
      <c r="AA252" s="34" t="s">
        <v>189</v>
      </c>
      <c r="AB252" s="34">
        <f t="shared" si="458"/>
        <v>109.00621118012421</v>
      </c>
      <c r="AC252" s="38">
        <v>2.27315711538462</v>
      </c>
      <c r="AD252" s="34" t="s">
        <v>189</v>
      </c>
      <c r="AE252" s="34">
        <f t="shared" si="459"/>
        <v>105.23875534188053</v>
      </c>
      <c r="AF252" s="38">
        <v>1.8480769230769201</v>
      </c>
      <c r="AG252" s="34" t="s">
        <v>189</v>
      </c>
      <c r="AH252" s="34">
        <f t="shared" si="460"/>
        <v>114.78738652651677</v>
      </c>
      <c r="AI252" s="38">
        <v>1.2300121748179</v>
      </c>
      <c r="AJ252" s="33" t="s">
        <v>188</v>
      </c>
      <c r="AK252" s="34">
        <f t="shared" si="461"/>
        <v>93.182740516507579</v>
      </c>
      <c r="AL252" s="38">
        <v>46.440677966101703</v>
      </c>
      <c r="AM252" s="34" t="s">
        <v>189</v>
      </c>
      <c r="AN252" s="48">
        <f t="shared" si="462"/>
        <v>115.13181864552513</v>
      </c>
      <c r="AO252" s="32">
        <f t="shared" si="303"/>
        <v>1103.4316754534536</v>
      </c>
    </row>
    <row r="253" spans="1:41">
      <c r="A253" s="10">
        <f t="shared" si="304"/>
        <v>252</v>
      </c>
      <c r="B253" s="15" t="s">
        <v>687</v>
      </c>
      <c r="C253" s="15">
        <v>717</v>
      </c>
      <c r="D253" s="15" t="s">
        <v>503</v>
      </c>
      <c r="E253" s="15" t="s">
        <v>505</v>
      </c>
      <c r="F253" s="21">
        <v>11627</v>
      </c>
      <c r="G253" s="25" t="s">
        <v>91</v>
      </c>
      <c r="H253" s="22">
        <v>0.28966076864535201</v>
      </c>
      <c r="I253" s="78" t="s">
        <v>258</v>
      </c>
      <c r="J253" s="21">
        <v>26</v>
      </c>
      <c r="K253" s="24">
        <v>2.3624179999999999</v>
      </c>
      <c r="L253" s="33" t="s">
        <v>188</v>
      </c>
      <c r="M253" s="34">
        <f t="shared" si="453"/>
        <v>64.371062670299722</v>
      </c>
      <c r="N253" s="38">
        <v>0.72340658000000002</v>
      </c>
      <c r="O253" s="33" t="s">
        <v>188</v>
      </c>
      <c r="P253" s="34">
        <f t="shared" si="454"/>
        <v>62.904920000000011</v>
      </c>
      <c r="Q253" s="39">
        <v>30.621447178299999</v>
      </c>
      <c r="R253" s="33" t="s">
        <v>188</v>
      </c>
      <c r="S253" s="34">
        <f t="shared" si="455"/>
        <v>96.445502923779529</v>
      </c>
      <c r="T253" s="40">
        <v>454</v>
      </c>
      <c r="U253" s="33" t="s">
        <v>188</v>
      </c>
      <c r="V253" s="34">
        <f t="shared" si="456"/>
        <v>70.170015455950534</v>
      </c>
      <c r="W253" s="39">
        <v>52.0356387665</v>
      </c>
      <c r="X253" s="33" t="s">
        <v>188</v>
      </c>
      <c r="Y253" s="34">
        <f t="shared" si="457"/>
        <v>100.47429767619232</v>
      </c>
      <c r="Z253" s="41">
        <v>522</v>
      </c>
      <c r="AA253" s="33" t="s">
        <v>188</v>
      </c>
      <c r="AB253" s="34">
        <f t="shared" si="458"/>
        <v>81.055900621118013</v>
      </c>
      <c r="AC253" s="38">
        <v>2.1652872122762101</v>
      </c>
      <c r="AD253" s="34" t="s">
        <v>189</v>
      </c>
      <c r="AE253" s="34">
        <f t="shared" si="459"/>
        <v>100.24477834612082</v>
      </c>
      <c r="AF253" s="38">
        <v>1.77237851662404</v>
      </c>
      <c r="AG253" s="34" t="s">
        <v>189</v>
      </c>
      <c r="AH253" s="34">
        <f t="shared" si="460"/>
        <v>110.08562215056148</v>
      </c>
      <c r="AI253" s="38">
        <v>1.22168441558442</v>
      </c>
      <c r="AJ253" s="33" t="s">
        <v>188</v>
      </c>
      <c r="AK253" s="34">
        <f t="shared" si="461"/>
        <v>92.551849665486358</v>
      </c>
      <c r="AL253" s="38">
        <v>44.4444444444444</v>
      </c>
      <c r="AM253" s="34" t="s">
        <v>189</v>
      </c>
      <c r="AN253" s="48">
        <f t="shared" si="462"/>
        <v>119.42294831374807</v>
      </c>
      <c r="AO253" s="32">
        <f t="shared" si="303"/>
        <v>897.72689782325676</v>
      </c>
    </row>
    <row r="254" spans="1:41">
      <c r="A254" s="10">
        <f t="shared" si="304"/>
        <v>253</v>
      </c>
      <c r="B254" s="15" t="s">
        <v>685</v>
      </c>
      <c r="C254" s="15">
        <v>718</v>
      </c>
      <c r="D254" s="15" t="s">
        <v>507</v>
      </c>
      <c r="E254" s="15" t="s">
        <v>506</v>
      </c>
      <c r="F254" s="21">
        <v>9130</v>
      </c>
      <c r="G254" s="25" t="s">
        <v>0</v>
      </c>
      <c r="H254" s="22">
        <v>4.2102087138508297</v>
      </c>
      <c r="I254" s="78" t="s">
        <v>391</v>
      </c>
      <c r="J254" s="21">
        <v>30</v>
      </c>
      <c r="K254" s="24">
        <v>4.073226</v>
      </c>
      <c r="L254" s="34" t="s">
        <v>189</v>
      </c>
      <c r="M254" s="34">
        <f t="shared" ref="M254:M258" si="463">K254/3.57*100</f>
        <v>114.09596638655464</v>
      </c>
      <c r="N254" s="38">
        <v>1.0168841399999999</v>
      </c>
      <c r="O254" s="33" t="s">
        <v>188</v>
      </c>
      <c r="P254" s="34">
        <f t="shared" ref="P254:P258" si="464">N254/1.08*100</f>
        <v>94.155938888888883</v>
      </c>
      <c r="Q254" s="39">
        <v>24.965080258299999</v>
      </c>
      <c r="R254" s="33" t="s">
        <v>188</v>
      </c>
      <c r="S254" s="34">
        <f t="shared" ref="S254:S258" si="465">Q254/30.37*100</f>
        <v>82.203096010207432</v>
      </c>
      <c r="T254" s="40">
        <v>559</v>
      </c>
      <c r="U254" s="33" t="s">
        <v>188</v>
      </c>
      <c r="V254" s="34">
        <f t="shared" ref="V254:V258" si="466">T254/600*100</f>
        <v>93.166666666666657</v>
      </c>
      <c r="W254" s="39">
        <v>72.866296958899994</v>
      </c>
      <c r="X254" s="34" t="s">
        <v>189</v>
      </c>
      <c r="Y254" s="34">
        <f t="shared" ref="Y254:Y258" si="467">W254/58.91*100</f>
        <v>123.69087923765065</v>
      </c>
      <c r="Z254" s="41">
        <v>732</v>
      </c>
      <c r="AA254" s="34" t="s">
        <v>189</v>
      </c>
      <c r="AB254" s="34">
        <f t="shared" ref="AB254:AB258" si="468">Z254/622*100</f>
        <v>117.68488745980707</v>
      </c>
      <c r="AC254" s="38">
        <v>2.9446987421383599</v>
      </c>
      <c r="AD254" s="34" t="s">
        <v>189</v>
      </c>
      <c r="AE254" s="34">
        <f t="shared" ref="AE254:AE258" si="469">AC254/2.2*100</f>
        <v>133.8499428244709</v>
      </c>
      <c r="AF254" s="38">
        <v>2.1299790356394102</v>
      </c>
      <c r="AG254" s="34" t="s">
        <v>189</v>
      </c>
      <c r="AH254" s="34">
        <f t="shared" ref="AH254:AH258" si="470">AF254/1.73*100</f>
        <v>123.12017547048615</v>
      </c>
      <c r="AI254" s="38">
        <v>1.38250127952756</v>
      </c>
      <c r="AJ254" s="34" t="s">
        <v>189</v>
      </c>
      <c r="AK254" s="34">
        <f t="shared" ref="AK254:AK258" si="471">AI254/1.27*100</f>
        <v>108.85836846673701</v>
      </c>
      <c r="AL254" s="38">
        <v>38.709677419354797</v>
      </c>
      <c r="AM254" s="34" t="s">
        <v>189</v>
      </c>
      <c r="AN254" s="48">
        <f t="shared" ref="AN254:AN258" si="472">(100-AL254)/43.46*100</f>
        <v>141.02697326425496</v>
      </c>
      <c r="AO254" s="32">
        <f t="shared" si="303"/>
        <v>1131.8528946757244</v>
      </c>
    </row>
    <row r="255" spans="1:41">
      <c r="A255" s="10">
        <f t="shared" si="304"/>
        <v>254</v>
      </c>
      <c r="B255" s="15" t="s">
        <v>685</v>
      </c>
      <c r="C255" s="15">
        <v>718</v>
      </c>
      <c r="D255" s="15" t="s">
        <v>507</v>
      </c>
      <c r="E255" s="15" t="s">
        <v>508</v>
      </c>
      <c r="F255" s="21">
        <v>11244</v>
      </c>
      <c r="G255" s="25" t="s">
        <v>141</v>
      </c>
      <c r="H255" s="22">
        <v>0.91431830289192795</v>
      </c>
      <c r="I255" s="78" t="s">
        <v>391</v>
      </c>
      <c r="J255" s="21">
        <v>30</v>
      </c>
      <c r="K255" s="24">
        <v>3.4679000000000002</v>
      </c>
      <c r="L255" s="33" t="s">
        <v>188</v>
      </c>
      <c r="M255" s="34">
        <f t="shared" si="463"/>
        <v>97.14005602240897</v>
      </c>
      <c r="N255" s="38">
        <v>0.92849250999999999</v>
      </c>
      <c r="O255" s="33" t="s">
        <v>188</v>
      </c>
      <c r="P255" s="34">
        <f t="shared" si="464"/>
        <v>85.971528703703697</v>
      </c>
      <c r="Q255" s="39">
        <v>26.773912454200001</v>
      </c>
      <c r="R255" s="33" t="s">
        <v>188</v>
      </c>
      <c r="S255" s="34">
        <f t="shared" si="465"/>
        <v>88.15907953309187</v>
      </c>
      <c r="T255" s="40">
        <v>449</v>
      </c>
      <c r="U255" s="33" t="s">
        <v>188</v>
      </c>
      <c r="V255" s="34">
        <f t="shared" si="466"/>
        <v>74.833333333333329</v>
      </c>
      <c r="W255" s="39">
        <v>77.236080178199998</v>
      </c>
      <c r="X255" s="34" t="s">
        <v>189</v>
      </c>
      <c r="Y255" s="34">
        <f t="shared" si="467"/>
        <v>131.1086066511628</v>
      </c>
      <c r="Z255" s="41">
        <v>639</v>
      </c>
      <c r="AA255" s="34" t="s">
        <v>189</v>
      </c>
      <c r="AB255" s="34">
        <f t="shared" si="468"/>
        <v>102.7331189710611</v>
      </c>
      <c r="AC255" s="38">
        <v>2.9885015267175601</v>
      </c>
      <c r="AD255" s="34" t="s">
        <v>189</v>
      </c>
      <c r="AE255" s="34">
        <f t="shared" si="469"/>
        <v>135.84097848716181</v>
      </c>
      <c r="AF255" s="38">
        <v>2.1959287531806599</v>
      </c>
      <c r="AG255" s="34" t="s">
        <v>189</v>
      </c>
      <c r="AH255" s="34">
        <f t="shared" si="470"/>
        <v>126.93229787171445</v>
      </c>
      <c r="AI255" s="38">
        <v>1.3609282734646599</v>
      </c>
      <c r="AJ255" s="34" t="s">
        <v>189</v>
      </c>
      <c r="AK255" s="34">
        <f t="shared" si="471"/>
        <v>107.15970657202047</v>
      </c>
      <c r="AL255" s="38">
        <v>40</v>
      </c>
      <c r="AM255" s="34" t="s">
        <v>189</v>
      </c>
      <c r="AN255" s="48">
        <f t="shared" si="472"/>
        <v>138.05798435342845</v>
      </c>
      <c r="AO255" s="32">
        <f t="shared" si="303"/>
        <v>1087.936690499087</v>
      </c>
    </row>
    <row r="256" spans="1:41">
      <c r="A256" s="10">
        <f t="shared" si="304"/>
        <v>255</v>
      </c>
      <c r="B256" s="15" t="s">
        <v>687</v>
      </c>
      <c r="C256" s="15">
        <v>720</v>
      </c>
      <c r="D256" s="15" t="s">
        <v>510</v>
      </c>
      <c r="E256" s="15" t="s">
        <v>509</v>
      </c>
      <c r="F256" s="21">
        <v>6823</v>
      </c>
      <c r="G256" s="25" t="s">
        <v>117</v>
      </c>
      <c r="H256" s="22">
        <v>6.7992498097412399</v>
      </c>
      <c r="I256" s="78" t="s">
        <v>391</v>
      </c>
      <c r="J256" s="21">
        <v>28</v>
      </c>
      <c r="K256" s="24">
        <v>4.2014259999999997</v>
      </c>
      <c r="L256" s="34" t="s">
        <v>189</v>
      </c>
      <c r="M256" s="34">
        <f t="shared" si="463"/>
        <v>117.68700280112046</v>
      </c>
      <c r="N256" s="38">
        <v>1.43240189</v>
      </c>
      <c r="O256" s="34" t="s">
        <v>189</v>
      </c>
      <c r="P256" s="34">
        <f t="shared" si="464"/>
        <v>132.6298046296296</v>
      </c>
      <c r="Q256" s="39">
        <v>34.093231440899999</v>
      </c>
      <c r="R256" s="34" t="s">
        <v>189</v>
      </c>
      <c r="S256" s="34">
        <f t="shared" si="465"/>
        <v>112.25957010503787</v>
      </c>
      <c r="T256" s="40">
        <v>575</v>
      </c>
      <c r="U256" s="33" t="s">
        <v>188</v>
      </c>
      <c r="V256" s="34">
        <f t="shared" si="466"/>
        <v>95.833333333333343</v>
      </c>
      <c r="W256" s="39">
        <v>73.068278260900001</v>
      </c>
      <c r="X256" s="34" t="s">
        <v>189</v>
      </c>
      <c r="Y256" s="34">
        <f t="shared" si="467"/>
        <v>124.03374344067221</v>
      </c>
      <c r="Z256" s="41">
        <v>647</v>
      </c>
      <c r="AA256" s="34" t="s">
        <v>189</v>
      </c>
      <c r="AB256" s="34">
        <f t="shared" si="468"/>
        <v>104.0192926045016</v>
      </c>
      <c r="AC256" s="38">
        <v>2.3759723865877702</v>
      </c>
      <c r="AD256" s="34" t="s">
        <v>189</v>
      </c>
      <c r="AE256" s="34">
        <f t="shared" si="469"/>
        <v>107.99874484489864</v>
      </c>
      <c r="AF256" s="38">
        <v>1.9388560157790899</v>
      </c>
      <c r="AG256" s="34" t="s">
        <v>189</v>
      </c>
      <c r="AH256" s="34">
        <f t="shared" si="470"/>
        <v>112.07260206815548</v>
      </c>
      <c r="AI256" s="38">
        <v>1.2254506612411</v>
      </c>
      <c r="AJ256" s="33" t="s">
        <v>188</v>
      </c>
      <c r="AK256" s="34">
        <f t="shared" si="471"/>
        <v>96.492178050480319</v>
      </c>
      <c r="AL256" s="38">
        <v>31.25</v>
      </c>
      <c r="AM256" s="34" t="s">
        <v>189</v>
      </c>
      <c r="AN256" s="48">
        <f t="shared" si="472"/>
        <v>158.19144040497008</v>
      </c>
      <c r="AO256" s="32">
        <f t="shared" si="303"/>
        <v>1161.2177122827995</v>
      </c>
    </row>
    <row r="257" spans="1:41">
      <c r="A257" s="10">
        <f t="shared" si="304"/>
        <v>256</v>
      </c>
      <c r="B257" s="15" t="s">
        <v>687</v>
      </c>
      <c r="C257" s="15">
        <v>720</v>
      </c>
      <c r="D257" s="15" t="s">
        <v>510</v>
      </c>
      <c r="E257" s="15" t="s">
        <v>511</v>
      </c>
      <c r="F257" s="21">
        <v>5875</v>
      </c>
      <c r="G257" s="25" t="s">
        <v>118</v>
      </c>
      <c r="H257" s="22">
        <v>1.39651008371385</v>
      </c>
      <c r="I257" s="78" t="s">
        <v>391</v>
      </c>
      <c r="J257" s="21">
        <v>28</v>
      </c>
      <c r="K257" s="24">
        <v>3.8819379999999999</v>
      </c>
      <c r="L257" s="34" t="s">
        <v>189</v>
      </c>
      <c r="M257" s="34">
        <f t="shared" si="463"/>
        <v>108.73775910364145</v>
      </c>
      <c r="N257" s="38">
        <v>1.1983941600000001</v>
      </c>
      <c r="O257" s="34" t="s">
        <v>189</v>
      </c>
      <c r="P257" s="34">
        <f t="shared" si="464"/>
        <v>110.96242222222223</v>
      </c>
      <c r="Q257" s="39">
        <v>30.8710278217</v>
      </c>
      <c r="R257" s="34" t="s">
        <v>189</v>
      </c>
      <c r="S257" s="34">
        <f t="shared" si="465"/>
        <v>101.64974587323017</v>
      </c>
      <c r="T257" s="40">
        <v>656</v>
      </c>
      <c r="U257" s="34" t="s">
        <v>189</v>
      </c>
      <c r="V257" s="34">
        <f t="shared" si="466"/>
        <v>109.33333333333333</v>
      </c>
      <c r="W257" s="39">
        <v>59.1758841463</v>
      </c>
      <c r="X257" s="34" t="s">
        <v>189</v>
      </c>
      <c r="Y257" s="34">
        <f t="shared" si="467"/>
        <v>100.4513395795281</v>
      </c>
      <c r="Z257" s="41">
        <v>617</v>
      </c>
      <c r="AA257" s="33" t="s">
        <v>188</v>
      </c>
      <c r="AB257" s="34">
        <f t="shared" si="468"/>
        <v>99.19614147909968</v>
      </c>
      <c r="AC257" s="38">
        <v>1.87488855633803</v>
      </c>
      <c r="AD257" s="33" t="s">
        <v>188</v>
      </c>
      <c r="AE257" s="34">
        <f t="shared" si="469"/>
        <v>85.222207106274084</v>
      </c>
      <c r="AF257" s="38">
        <v>1.6742957746478899</v>
      </c>
      <c r="AG257" s="33" t="s">
        <v>188</v>
      </c>
      <c r="AH257" s="34">
        <f t="shared" si="470"/>
        <v>96.78010258080289</v>
      </c>
      <c r="AI257" s="38">
        <v>1.1198072555205001</v>
      </c>
      <c r="AJ257" s="33" t="s">
        <v>188</v>
      </c>
      <c r="AK257" s="34">
        <f t="shared" si="471"/>
        <v>88.173799647283474</v>
      </c>
      <c r="AL257" s="38">
        <v>36.363636363636402</v>
      </c>
      <c r="AM257" s="34" t="s">
        <v>189</v>
      </c>
      <c r="AN257" s="48">
        <f t="shared" si="472"/>
        <v>146.42513492030281</v>
      </c>
      <c r="AO257" s="32">
        <f t="shared" si="303"/>
        <v>1046.9319858457181</v>
      </c>
    </row>
    <row r="258" spans="1:41">
      <c r="A258" s="10">
        <f t="shared" si="304"/>
        <v>257</v>
      </c>
      <c r="B258" s="15" t="s">
        <v>687</v>
      </c>
      <c r="C258" s="15">
        <v>720</v>
      </c>
      <c r="D258" s="15" t="s">
        <v>510</v>
      </c>
      <c r="E258" s="15" t="s">
        <v>512</v>
      </c>
      <c r="F258" s="21">
        <v>11142</v>
      </c>
      <c r="G258" s="25" t="s">
        <v>65</v>
      </c>
      <c r="H258" s="22">
        <v>1.1389758371384999</v>
      </c>
      <c r="I258" s="78" t="s">
        <v>391</v>
      </c>
      <c r="J258" s="21">
        <v>28</v>
      </c>
      <c r="K258" s="24">
        <v>2.191014</v>
      </c>
      <c r="L258" s="33" t="s">
        <v>188</v>
      </c>
      <c r="M258" s="34">
        <f t="shared" si="463"/>
        <v>61.372941176470597</v>
      </c>
      <c r="N258" s="38">
        <v>0.70226683000000001</v>
      </c>
      <c r="O258" s="33" t="s">
        <v>188</v>
      </c>
      <c r="P258" s="34">
        <f t="shared" si="464"/>
        <v>65.024706481481473</v>
      </c>
      <c r="Q258" s="39">
        <v>32.052137959900001</v>
      </c>
      <c r="R258" s="34" t="s">
        <v>189</v>
      </c>
      <c r="S258" s="34">
        <f t="shared" si="465"/>
        <v>105.5388144876523</v>
      </c>
      <c r="T258" s="40">
        <v>531</v>
      </c>
      <c r="U258" s="33" t="s">
        <v>188</v>
      </c>
      <c r="V258" s="34">
        <f t="shared" si="466"/>
        <v>88.5</v>
      </c>
      <c r="W258" s="39">
        <v>41.262033898299997</v>
      </c>
      <c r="X258" s="33" t="s">
        <v>188</v>
      </c>
      <c r="Y258" s="34">
        <f t="shared" si="467"/>
        <v>70.042495159225936</v>
      </c>
      <c r="Z258" s="41">
        <v>549</v>
      </c>
      <c r="AA258" s="33" t="s">
        <v>188</v>
      </c>
      <c r="AB258" s="34">
        <f t="shared" si="468"/>
        <v>88.263665594855297</v>
      </c>
      <c r="AC258" s="38">
        <v>1.80491711111111</v>
      </c>
      <c r="AD258" s="33" t="s">
        <v>188</v>
      </c>
      <c r="AE258" s="34">
        <f t="shared" si="469"/>
        <v>82.04168686868681</v>
      </c>
      <c r="AF258" s="38">
        <v>1.52444444444444</v>
      </c>
      <c r="AG258" s="33" t="s">
        <v>188</v>
      </c>
      <c r="AH258" s="34">
        <f t="shared" si="470"/>
        <v>88.1181759794474</v>
      </c>
      <c r="AI258" s="38">
        <v>1.1839835276967901</v>
      </c>
      <c r="AJ258" s="33" t="s">
        <v>188</v>
      </c>
      <c r="AK258" s="34">
        <f t="shared" si="471"/>
        <v>93.227049424944099</v>
      </c>
      <c r="AL258" s="38">
        <v>37.864077669902898</v>
      </c>
      <c r="AM258" s="34" t="s">
        <v>189</v>
      </c>
      <c r="AN258" s="48">
        <f t="shared" si="472"/>
        <v>142.97266988057316</v>
      </c>
      <c r="AO258" s="32">
        <f t="shared" ref="AO258:AO321" si="473">M258+P258+S258+V258+Y258+AB258+AE258+AH258+AK258+AN258</f>
        <v>885.102205053337</v>
      </c>
    </row>
    <row r="259" spans="1:41">
      <c r="A259" s="10">
        <f t="shared" si="304"/>
        <v>258</v>
      </c>
      <c r="B259" s="15" t="s">
        <v>687</v>
      </c>
      <c r="C259" s="15">
        <v>721</v>
      </c>
      <c r="D259" s="15" t="s">
        <v>514</v>
      </c>
      <c r="E259" s="15" t="s">
        <v>513</v>
      </c>
      <c r="F259" s="21">
        <v>7011</v>
      </c>
      <c r="G259" s="25" t="s">
        <v>119</v>
      </c>
      <c r="H259" s="22">
        <v>6.6978799467275403</v>
      </c>
      <c r="I259" s="78" t="s">
        <v>258</v>
      </c>
      <c r="J259" s="21">
        <v>29</v>
      </c>
      <c r="K259" s="24">
        <v>4.5256999999999996</v>
      </c>
      <c r="L259" s="34" t="s">
        <v>189</v>
      </c>
      <c r="M259" s="34">
        <f t="shared" ref="M259:M262" si="474">K259/3.67*100</f>
        <v>123.31607629427792</v>
      </c>
      <c r="N259" s="38">
        <v>1.5218999799999999</v>
      </c>
      <c r="O259" s="34" t="s">
        <v>189</v>
      </c>
      <c r="P259" s="34">
        <f t="shared" ref="P259:P262" si="475">N259/1.15*100</f>
        <v>132.33912869565219</v>
      </c>
      <c r="Q259" s="39">
        <v>33.627946616000003</v>
      </c>
      <c r="R259" s="34" t="s">
        <v>189</v>
      </c>
      <c r="S259" s="34">
        <f t="shared" ref="S259:S262" si="476">Q259/31.75*100</f>
        <v>105.91479249133859</v>
      </c>
      <c r="T259" s="40">
        <v>741</v>
      </c>
      <c r="U259" s="34" t="s">
        <v>189</v>
      </c>
      <c r="V259" s="34">
        <f t="shared" ref="V259:V262" si="477">T259/647*100</f>
        <v>114.52859350850078</v>
      </c>
      <c r="W259" s="39">
        <v>61.075573549300003</v>
      </c>
      <c r="X259" s="34" t="s">
        <v>189</v>
      </c>
      <c r="Y259" s="34">
        <f t="shared" ref="Y259:Y262" si="478">W259/51.79*100</f>
        <v>117.92927891349683</v>
      </c>
      <c r="Z259" s="41">
        <v>704</v>
      </c>
      <c r="AA259" s="34" t="s">
        <v>189</v>
      </c>
      <c r="AB259" s="34">
        <f t="shared" ref="AB259:AB262" si="479">Z259/644*100</f>
        <v>109.3167701863354</v>
      </c>
      <c r="AC259" s="38">
        <v>2.2203651305683598</v>
      </c>
      <c r="AD259" s="34" t="s">
        <v>189</v>
      </c>
      <c r="AE259" s="34">
        <f t="shared" ref="AE259:AE262" si="480">AC259/2.16*100</f>
        <v>102.79468197075738</v>
      </c>
      <c r="AF259" s="38">
        <v>1.76036866359447</v>
      </c>
      <c r="AG259" s="34" t="s">
        <v>189</v>
      </c>
      <c r="AH259" s="34">
        <f t="shared" ref="AH259:AH262" si="481">AF259/1.61*100</f>
        <v>109.33966854624035</v>
      </c>
      <c r="AI259" s="38">
        <v>1.26130689354276</v>
      </c>
      <c r="AJ259" s="33" t="s">
        <v>188</v>
      </c>
      <c r="AK259" s="34">
        <f t="shared" ref="AK259:AK262" si="482">AI259/1.32*100</f>
        <v>95.553552541118179</v>
      </c>
      <c r="AL259" s="38">
        <v>44.339622641509401</v>
      </c>
      <c r="AM259" s="34" t="s">
        <v>189</v>
      </c>
      <c r="AN259" s="48">
        <f t="shared" ref="AN259:AN262" si="483">(100-AL259)/46.52*100</f>
        <v>119.64827463132114</v>
      </c>
      <c r="AO259" s="32">
        <f t="shared" si="473"/>
        <v>1130.6808177790388</v>
      </c>
    </row>
    <row r="260" spans="1:41">
      <c r="A260" s="10">
        <f t="shared" ref="A260:A323" si="484">A259+1</f>
        <v>259</v>
      </c>
      <c r="B260" s="15" t="s">
        <v>687</v>
      </c>
      <c r="C260" s="15">
        <v>721</v>
      </c>
      <c r="D260" s="15" t="s">
        <v>514</v>
      </c>
      <c r="E260" s="15" t="s">
        <v>515</v>
      </c>
      <c r="F260" s="21">
        <v>4310</v>
      </c>
      <c r="G260" s="25">
        <v>40110</v>
      </c>
      <c r="H260" s="22">
        <v>8.8978799467275405</v>
      </c>
      <c r="I260" s="78" t="s">
        <v>258</v>
      </c>
      <c r="J260" s="21">
        <v>29</v>
      </c>
      <c r="K260" s="24">
        <v>3.8208280000000001</v>
      </c>
      <c r="L260" s="34" t="s">
        <v>189</v>
      </c>
      <c r="M260" s="34">
        <f t="shared" si="474"/>
        <v>104.10975476839238</v>
      </c>
      <c r="N260" s="38">
        <v>1.3208086699999999</v>
      </c>
      <c r="O260" s="34" t="s">
        <v>189</v>
      </c>
      <c r="P260" s="34">
        <f t="shared" si="475"/>
        <v>114.85292782608695</v>
      </c>
      <c r="Q260" s="39">
        <v>34.568650302999998</v>
      </c>
      <c r="R260" s="34" t="s">
        <v>189</v>
      </c>
      <c r="S260" s="34">
        <f t="shared" si="476"/>
        <v>108.87763874960629</v>
      </c>
      <c r="T260" s="40">
        <v>726</v>
      </c>
      <c r="U260" s="34" t="s">
        <v>189</v>
      </c>
      <c r="V260" s="34">
        <f t="shared" si="477"/>
        <v>112.21020092735702</v>
      </c>
      <c r="W260" s="39">
        <v>52.628484848500001</v>
      </c>
      <c r="X260" s="33" t="s">
        <v>188</v>
      </c>
      <c r="Y260" s="34">
        <f t="shared" si="478"/>
        <v>101.61900916875845</v>
      </c>
      <c r="Z260" s="41">
        <v>721</v>
      </c>
      <c r="AA260" s="34" t="s">
        <v>189</v>
      </c>
      <c r="AB260" s="34">
        <f t="shared" si="479"/>
        <v>111.95652173913044</v>
      </c>
      <c r="AC260" s="38">
        <v>2.0043671474359002</v>
      </c>
      <c r="AD260" s="33" t="s">
        <v>188</v>
      </c>
      <c r="AE260" s="34">
        <f t="shared" si="480"/>
        <v>92.794775344254631</v>
      </c>
      <c r="AF260" s="38">
        <v>1.70512820512821</v>
      </c>
      <c r="AG260" s="34" t="s">
        <v>189</v>
      </c>
      <c r="AH260" s="34">
        <f t="shared" si="481"/>
        <v>105.90858416945403</v>
      </c>
      <c r="AI260" s="38">
        <v>1.17549351503759</v>
      </c>
      <c r="AJ260" s="33" t="s">
        <v>188</v>
      </c>
      <c r="AK260" s="34">
        <f t="shared" si="482"/>
        <v>89.052539017999237</v>
      </c>
      <c r="AL260" s="38">
        <v>26.086956521739101</v>
      </c>
      <c r="AM260" s="34" t="s">
        <v>189</v>
      </c>
      <c r="AN260" s="48">
        <f t="shared" si="483"/>
        <v>158.88444427829086</v>
      </c>
      <c r="AO260" s="32">
        <f t="shared" si="473"/>
        <v>1100.2663959893302</v>
      </c>
    </row>
    <row r="261" spans="1:41">
      <c r="A261" s="10">
        <f t="shared" si="484"/>
        <v>260</v>
      </c>
      <c r="B261" s="15" t="s">
        <v>687</v>
      </c>
      <c r="C261" s="15">
        <v>721</v>
      </c>
      <c r="D261" s="15" t="s">
        <v>514</v>
      </c>
      <c r="E261" s="15" t="s">
        <v>516</v>
      </c>
      <c r="F261" s="21">
        <v>11619</v>
      </c>
      <c r="G261" s="25" t="s">
        <v>120</v>
      </c>
      <c r="H261" s="22">
        <v>0.306099124809736</v>
      </c>
      <c r="I261" s="78" t="s">
        <v>258</v>
      </c>
      <c r="J261" s="21">
        <v>28</v>
      </c>
      <c r="K261" s="24">
        <v>3.2901539999999998</v>
      </c>
      <c r="L261" s="33" t="s">
        <v>188</v>
      </c>
      <c r="M261" s="34">
        <f t="shared" si="474"/>
        <v>89.649972752043595</v>
      </c>
      <c r="N261" s="38">
        <v>1.1551539099999999</v>
      </c>
      <c r="O261" s="34" t="s">
        <v>189</v>
      </c>
      <c r="P261" s="34">
        <f t="shared" si="475"/>
        <v>100.44816608695652</v>
      </c>
      <c r="Q261" s="39">
        <v>35.109417674699998</v>
      </c>
      <c r="R261" s="34" t="s">
        <v>189</v>
      </c>
      <c r="S261" s="34">
        <f t="shared" si="476"/>
        <v>110.58084306992124</v>
      </c>
      <c r="T261" s="40">
        <v>575</v>
      </c>
      <c r="U261" s="33" t="s">
        <v>188</v>
      </c>
      <c r="V261" s="34">
        <f t="shared" si="477"/>
        <v>88.871715610510051</v>
      </c>
      <c r="W261" s="39">
        <v>57.220069565199999</v>
      </c>
      <c r="X261" s="34" t="s">
        <v>189</v>
      </c>
      <c r="Y261" s="34">
        <f t="shared" si="478"/>
        <v>110.48478386792817</v>
      </c>
      <c r="Z261" s="41">
        <v>665</v>
      </c>
      <c r="AA261" s="34" t="s">
        <v>189</v>
      </c>
      <c r="AB261" s="34">
        <f t="shared" si="479"/>
        <v>103.26086956521738</v>
      </c>
      <c r="AC261" s="38">
        <v>2.1776334012220002</v>
      </c>
      <c r="AD261" s="34" t="s">
        <v>189</v>
      </c>
      <c r="AE261" s="34">
        <f t="shared" si="480"/>
        <v>100.8163611676852</v>
      </c>
      <c r="AF261" s="38">
        <v>1.84725050916497</v>
      </c>
      <c r="AG261" s="34" t="s">
        <v>189</v>
      </c>
      <c r="AH261" s="34">
        <f t="shared" si="481"/>
        <v>114.7360564698739</v>
      </c>
      <c r="AI261" s="38">
        <v>1.1788511576626199</v>
      </c>
      <c r="AJ261" s="33" t="s">
        <v>188</v>
      </c>
      <c r="AK261" s="34">
        <f t="shared" si="482"/>
        <v>89.306905883531812</v>
      </c>
      <c r="AL261" s="38">
        <v>38.461538461538503</v>
      </c>
      <c r="AM261" s="34" t="s">
        <v>189</v>
      </c>
      <c r="AN261" s="48">
        <f t="shared" si="483"/>
        <v>132.28388120907456</v>
      </c>
      <c r="AO261" s="32">
        <f t="shared" si="473"/>
        <v>1040.4395556827424</v>
      </c>
    </row>
    <row r="262" spans="1:41">
      <c r="A262" s="10">
        <f t="shared" si="484"/>
        <v>261</v>
      </c>
      <c r="B262" s="15" t="s">
        <v>687</v>
      </c>
      <c r="C262" s="15">
        <v>721</v>
      </c>
      <c r="D262" s="15" t="s">
        <v>514</v>
      </c>
      <c r="E262" s="15" t="s">
        <v>517</v>
      </c>
      <c r="F262" s="21">
        <v>11441</v>
      </c>
      <c r="G262" s="25" t="s">
        <v>27</v>
      </c>
      <c r="H262" s="22">
        <v>0.46774296042617403</v>
      </c>
      <c r="I262" s="78" t="s">
        <v>258</v>
      </c>
      <c r="J262" s="21">
        <v>30</v>
      </c>
      <c r="K262" s="24">
        <v>3.054119</v>
      </c>
      <c r="L262" s="33" t="s">
        <v>188</v>
      </c>
      <c r="M262" s="34">
        <f t="shared" si="474"/>
        <v>83.218501362397816</v>
      </c>
      <c r="N262" s="38">
        <v>1.03310141</v>
      </c>
      <c r="O262" s="33" t="s">
        <v>188</v>
      </c>
      <c r="P262" s="34">
        <f t="shared" si="475"/>
        <v>89.834905217391309</v>
      </c>
      <c r="Q262" s="39">
        <v>33.826494972900001</v>
      </c>
      <c r="R262" s="34" t="s">
        <v>189</v>
      </c>
      <c r="S262" s="34">
        <f t="shared" si="476"/>
        <v>106.54014164692913</v>
      </c>
      <c r="T262" s="40">
        <v>592</v>
      </c>
      <c r="U262" s="33" t="s">
        <v>188</v>
      </c>
      <c r="V262" s="34">
        <f t="shared" si="477"/>
        <v>91.499227202472952</v>
      </c>
      <c r="W262" s="39">
        <v>51.589847972999998</v>
      </c>
      <c r="X262" s="33" t="s">
        <v>188</v>
      </c>
      <c r="Y262" s="34">
        <f t="shared" si="478"/>
        <v>99.613531517667496</v>
      </c>
      <c r="Z262" s="41">
        <v>595</v>
      </c>
      <c r="AA262" s="33" t="s">
        <v>188</v>
      </c>
      <c r="AB262" s="34">
        <f t="shared" si="479"/>
        <v>92.391304347826093</v>
      </c>
      <c r="AC262" s="38">
        <v>1.9700096267190601</v>
      </c>
      <c r="AD262" s="33" t="s">
        <v>188</v>
      </c>
      <c r="AE262" s="34">
        <f t="shared" si="480"/>
        <v>91.204149385141662</v>
      </c>
      <c r="AF262" s="38">
        <v>1.6090373280943</v>
      </c>
      <c r="AG262" s="33" t="s">
        <v>188</v>
      </c>
      <c r="AH262" s="34">
        <f t="shared" si="481"/>
        <v>99.940206713931673</v>
      </c>
      <c r="AI262" s="38">
        <v>1.22434053724054</v>
      </c>
      <c r="AJ262" s="33" t="s">
        <v>188</v>
      </c>
      <c r="AK262" s="34">
        <f t="shared" si="482"/>
        <v>92.753071003071213</v>
      </c>
      <c r="AL262" s="38">
        <v>53.676470588235297</v>
      </c>
      <c r="AM262" s="33" t="s">
        <v>188</v>
      </c>
      <c r="AN262" s="48">
        <f t="shared" si="483"/>
        <v>99.577664255728067</v>
      </c>
      <c r="AO262" s="32">
        <f t="shared" si="473"/>
        <v>946.5727026525575</v>
      </c>
    </row>
    <row r="263" spans="1:41">
      <c r="A263" s="10">
        <f t="shared" si="484"/>
        <v>262</v>
      </c>
      <c r="B263" s="15" t="s">
        <v>685</v>
      </c>
      <c r="C263" s="15">
        <v>723</v>
      </c>
      <c r="D263" s="15" t="s">
        <v>519</v>
      </c>
      <c r="E263" s="15" t="s">
        <v>518</v>
      </c>
      <c r="F263" s="21">
        <v>8386</v>
      </c>
      <c r="G263" s="25">
        <v>41821</v>
      </c>
      <c r="H263" s="22">
        <v>4.2102087138508297</v>
      </c>
      <c r="I263" s="78" t="s">
        <v>391</v>
      </c>
      <c r="J263" s="21">
        <v>27</v>
      </c>
      <c r="K263" s="24">
        <v>4.435155</v>
      </c>
      <c r="L263" s="34" t="s">
        <v>189</v>
      </c>
      <c r="M263" s="34">
        <f t="shared" ref="M263:M264" si="485">K263/3.57*100</f>
        <v>124.23403361344538</v>
      </c>
      <c r="N263" s="38">
        <v>1.24349515</v>
      </c>
      <c r="O263" s="34" t="s">
        <v>189</v>
      </c>
      <c r="P263" s="34">
        <f t="shared" ref="P263:P264" si="486">N263/1.08*100</f>
        <v>115.1384398148148</v>
      </c>
      <c r="Q263" s="39">
        <v>28.037242215900001</v>
      </c>
      <c r="R263" s="33" t="s">
        <v>188</v>
      </c>
      <c r="S263" s="34">
        <f t="shared" ref="S263:S264" si="487">Q263/30.37*100</f>
        <v>92.318874599604868</v>
      </c>
      <c r="T263" s="40">
        <v>871</v>
      </c>
      <c r="U263" s="34" t="s">
        <v>189</v>
      </c>
      <c r="V263" s="34">
        <f t="shared" ref="V263:V264" si="488">T263/600*100</f>
        <v>145.16666666666666</v>
      </c>
      <c r="W263" s="39">
        <v>50.9202640643</v>
      </c>
      <c r="X263" s="33" t="s">
        <v>188</v>
      </c>
      <c r="Y263" s="34">
        <f t="shared" ref="Y263:Y264" si="489">W263/58.91*100</f>
        <v>86.437385951960621</v>
      </c>
      <c r="Z263" s="41">
        <v>836</v>
      </c>
      <c r="AA263" s="34" t="s">
        <v>189</v>
      </c>
      <c r="AB263" s="34">
        <f t="shared" ref="AB263:AB264" si="490">Z263/622*100</f>
        <v>134.40514469453376</v>
      </c>
      <c r="AC263" s="38">
        <v>2.07930587449933</v>
      </c>
      <c r="AD263" s="33" t="s">
        <v>188</v>
      </c>
      <c r="AE263" s="34">
        <f t="shared" ref="AE263:AE264" si="491">AC263/2.2*100</f>
        <v>94.513903386333169</v>
      </c>
      <c r="AF263" s="38">
        <v>1.6915887850467299</v>
      </c>
      <c r="AG263" s="33" t="s">
        <v>188</v>
      </c>
      <c r="AH263" s="34">
        <f t="shared" ref="AH263:AH264" si="492">AF263/1.73*100</f>
        <v>97.779698557614452</v>
      </c>
      <c r="AI263" s="38">
        <v>1.2292029202841399</v>
      </c>
      <c r="AJ263" s="33" t="s">
        <v>188</v>
      </c>
      <c r="AK263" s="34">
        <f t="shared" ref="AK263:AK264" si="493">AI263/1.27*100</f>
        <v>96.787631518436214</v>
      </c>
      <c r="AL263" s="38">
        <v>44.588744588744603</v>
      </c>
      <c r="AM263" s="33" t="s">
        <v>188</v>
      </c>
      <c r="AN263" s="48">
        <f t="shared" ref="AN263:AN264" si="494">(100-AL263)/43.46*100</f>
        <v>127.49943720951539</v>
      </c>
      <c r="AO263" s="32">
        <f t="shared" si="473"/>
        <v>1114.2812160129254</v>
      </c>
    </row>
    <row r="264" spans="1:41">
      <c r="A264" s="10">
        <f t="shared" si="484"/>
        <v>263</v>
      </c>
      <c r="B264" s="15" t="s">
        <v>685</v>
      </c>
      <c r="C264" s="15">
        <v>723</v>
      </c>
      <c r="D264" s="15" t="s">
        <v>519</v>
      </c>
      <c r="E264" s="15" t="s">
        <v>520</v>
      </c>
      <c r="F264" s="21">
        <v>11322</v>
      </c>
      <c r="G264" s="25" t="s">
        <v>25</v>
      </c>
      <c r="H264" s="22">
        <v>0.20746898782343401</v>
      </c>
      <c r="I264" s="78" t="s">
        <v>391</v>
      </c>
      <c r="J264" s="21">
        <v>24</v>
      </c>
      <c r="K264" s="24">
        <v>3.7866499999999998</v>
      </c>
      <c r="L264" s="34" t="s">
        <v>189</v>
      </c>
      <c r="M264" s="34">
        <f t="shared" si="485"/>
        <v>106.0686274509804</v>
      </c>
      <c r="N264" s="38">
        <v>1.2639855099999999</v>
      </c>
      <c r="O264" s="34" t="s">
        <v>189</v>
      </c>
      <c r="P264" s="34">
        <f t="shared" si="486"/>
        <v>117.03569537037035</v>
      </c>
      <c r="Q264" s="39">
        <v>33.380045950899998</v>
      </c>
      <c r="R264" s="34" t="s">
        <v>189</v>
      </c>
      <c r="S264" s="34">
        <f t="shared" si="487"/>
        <v>109.91124778037535</v>
      </c>
      <c r="T264" s="40">
        <v>860</v>
      </c>
      <c r="U264" s="34" t="s">
        <v>189</v>
      </c>
      <c r="V264" s="34">
        <f t="shared" si="488"/>
        <v>143.33333333333334</v>
      </c>
      <c r="W264" s="39">
        <v>44.030813953500001</v>
      </c>
      <c r="X264" s="33" t="s">
        <v>188</v>
      </c>
      <c r="Y264" s="34">
        <f t="shared" si="489"/>
        <v>74.742512227974885</v>
      </c>
      <c r="Z264" s="41">
        <v>754</v>
      </c>
      <c r="AA264" s="34" t="s">
        <v>189</v>
      </c>
      <c r="AB264" s="34">
        <f t="shared" si="490"/>
        <v>121.2218649517685</v>
      </c>
      <c r="AC264" s="38">
        <v>1.90537335164835</v>
      </c>
      <c r="AD264" s="33" t="s">
        <v>188</v>
      </c>
      <c r="AE264" s="34">
        <f t="shared" si="491"/>
        <v>86.607879620379535</v>
      </c>
      <c r="AF264" s="38">
        <v>1.6043956043956</v>
      </c>
      <c r="AG264" s="33" t="s">
        <v>188</v>
      </c>
      <c r="AH264" s="34">
        <f t="shared" si="492"/>
        <v>92.739630311884397</v>
      </c>
      <c r="AI264" s="38">
        <v>1.1875957191780799</v>
      </c>
      <c r="AJ264" s="33" t="s">
        <v>188</v>
      </c>
      <c r="AK264" s="34">
        <f t="shared" si="493"/>
        <v>93.511473951029913</v>
      </c>
      <c r="AL264" s="38">
        <v>57.5</v>
      </c>
      <c r="AM264" s="33" t="s">
        <v>188</v>
      </c>
      <c r="AN264" s="48">
        <f t="shared" si="494"/>
        <v>97.791072250345152</v>
      </c>
      <c r="AO264" s="32">
        <f t="shared" si="473"/>
        <v>1042.9633372484418</v>
      </c>
    </row>
    <row r="265" spans="1:41">
      <c r="A265" s="10">
        <f t="shared" si="484"/>
        <v>264</v>
      </c>
      <c r="B265" s="15" t="s">
        <v>688</v>
      </c>
      <c r="C265" s="15">
        <v>724</v>
      </c>
      <c r="D265" s="15" t="s">
        <v>522</v>
      </c>
      <c r="E265" s="15" t="s">
        <v>521</v>
      </c>
      <c r="F265" s="21">
        <v>4190</v>
      </c>
      <c r="G265" s="25">
        <v>41558</v>
      </c>
      <c r="H265" s="22">
        <v>4.9307566590563097</v>
      </c>
      <c r="I265" s="78" t="s">
        <v>234</v>
      </c>
      <c r="J265" s="21">
        <v>31</v>
      </c>
      <c r="K265" s="24">
        <v>6.7353829999999997</v>
      </c>
      <c r="L265" s="34" t="s">
        <v>189</v>
      </c>
      <c r="M265" s="34">
        <f t="shared" ref="M265:M272" si="495">K265/5.88*100</f>
        <v>114.54732993197278</v>
      </c>
      <c r="N265" s="38">
        <v>1.98064336</v>
      </c>
      <c r="O265" s="34" t="s">
        <v>189</v>
      </c>
      <c r="P265" s="34">
        <f t="shared" ref="P265:P272" si="496">N265/1.85*100</f>
        <v>107.06180324324323</v>
      </c>
      <c r="Q265" s="39">
        <v>29.406543918899999</v>
      </c>
      <c r="R265" s="33" t="s">
        <v>188</v>
      </c>
      <c r="S265" s="34">
        <f t="shared" ref="S265:S272" si="497">Q265/31.48*100</f>
        <v>93.413417785578133</v>
      </c>
      <c r="T265" s="40">
        <v>1246</v>
      </c>
      <c r="U265" s="34" t="s">
        <v>189</v>
      </c>
      <c r="V265" s="34">
        <f t="shared" ref="V265:V272" si="498">T265/914*100</f>
        <v>136.32385120350111</v>
      </c>
      <c r="W265" s="39">
        <v>54.0560433387</v>
      </c>
      <c r="X265" s="33" t="s">
        <v>188</v>
      </c>
      <c r="Y265" s="34">
        <f t="shared" ref="Y265:Y272" si="499">W265/65.7*100</f>
        <v>82.277082707305937</v>
      </c>
      <c r="Z265" s="41">
        <v>930</v>
      </c>
      <c r="AA265" s="34" t="s">
        <v>189</v>
      </c>
      <c r="AB265" s="34">
        <f t="shared" ref="AB265:AB272" si="500">Z265/840*100</f>
        <v>110.71428571428572</v>
      </c>
      <c r="AC265" s="38">
        <v>1.88121673189824</v>
      </c>
      <c r="AD265" s="33" t="s">
        <v>188</v>
      </c>
      <c r="AE265" s="34">
        <f t="shared" ref="AE265:AE272" si="501">AC265/2.19*100</f>
        <v>85.900307392613712</v>
      </c>
      <c r="AF265" s="38">
        <v>1.5009784735812099</v>
      </c>
      <c r="AG265" s="33" t="s">
        <v>188</v>
      </c>
      <c r="AH265" s="34">
        <f t="shared" ref="AH265:AH272" si="502">AF265/1.58*100</f>
        <v>94.998637568431008</v>
      </c>
      <c r="AI265" s="38">
        <v>1.25332692307692</v>
      </c>
      <c r="AJ265" s="33" t="s">
        <v>188</v>
      </c>
      <c r="AK265" s="34">
        <f t="shared" ref="AK265:AK272" si="503">AI265/1.38*100</f>
        <v>90.820791527313048</v>
      </c>
      <c r="AL265" s="38">
        <v>57.476635514018703</v>
      </c>
      <c r="AM265" s="33" t="s">
        <v>188</v>
      </c>
      <c r="AN265" s="48">
        <f t="shared" ref="AN265:AN272" si="504">(100-AL265)/49.06*100</f>
        <v>86.676242327723799</v>
      </c>
      <c r="AO265" s="32">
        <f t="shared" si="473"/>
        <v>1002.7337494019685</v>
      </c>
    </row>
    <row r="266" spans="1:41">
      <c r="A266" s="10">
        <f t="shared" si="484"/>
        <v>265</v>
      </c>
      <c r="B266" s="15" t="s">
        <v>688</v>
      </c>
      <c r="C266" s="15">
        <v>724</v>
      </c>
      <c r="D266" s="15" t="s">
        <v>522</v>
      </c>
      <c r="E266" s="15" t="s">
        <v>523</v>
      </c>
      <c r="F266" s="21">
        <v>10930</v>
      </c>
      <c r="G266" s="25">
        <v>42789</v>
      </c>
      <c r="H266" s="22">
        <v>1.55815391933028</v>
      </c>
      <c r="I266" s="78" t="s">
        <v>234</v>
      </c>
      <c r="J266" s="21">
        <v>30</v>
      </c>
      <c r="K266" s="24">
        <v>6.3566750000000001</v>
      </c>
      <c r="L266" s="34" t="s">
        <v>189</v>
      </c>
      <c r="M266" s="34">
        <f t="shared" si="495"/>
        <v>108.10671768707482</v>
      </c>
      <c r="N266" s="38">
        <v>1.98394721</v>
      </c>
      <c r="O266" s="34" t="s">
        <v>189</v>
      </c>
      <c r="P266" s="34">
        <f t="shared" si="496"/>
        <v>107.24038972972971</v>
      </c>
      <c r="Q266" s="39">
        <v>31.2104553088</v>
      </c>
      <c r="R266" s="33" t="s">
        <v>188</v>
      </c>
      <c r="S266" s="34">
        <f t="shared" si="497"/>
        <v>99.143758922490463</v>
      </c>
      <c r="T266" s="40">
        <v>1180</v>
      </c>
      <c r="U266" s="34" t="s">
        <v>189</v>
      </c>
      <c r="V266" s="34">
        <f t="shared" si="498"/>
        <v>129.10284463894968</v>
      </c>
      <c r="W266" s="39">
        <v>53.870127118600003</v>
      </c>
      <c r="X266" s="33" t="s">
        <v>188</v>
      </c>
      <c r="Y266" s="34">
        <f t="shared" si="499"/>
        <v>81.994105203348553</v>
      </c>
      <c r="Z266" s="41">
        <v>918</v>
      </c>
      <c r="AA266" s="34" t="s">
        <v>189</v>
      </c>
      <c r="AB266" s="34">
        <f t="shared" si="500"/>
        <v>109.28571428571428</v>
      </c>
      <c r="AC266" s="38">
        <v>1.9999779816513801</v>
      </c>
      <c r="AD266" s="33" t="s">
        <v>188</v>
      </c>
      <c r="AE266" s="34">
        <f t="shared" si="501"/>
        <v>91.323195509195443</v>
      </c>
      <c r="AF266" s="38">
        <v>1.5861365953109099</v>
      </c>
      <c r="AG266" s="34" t="s">
        <v>189</v>
      </c>
      <c r="AH266" s="34">
        <f t="shared" si="502"/>
        <v>100.38839210828543</v>
      </c>
      <c r="AI266" s="38">
        <v>1.26091156812339</v>
      </c>
      <c r="AJ266" s="33" t="s">
        <v>188</v>
      </c>
      <c r="AK266" s="34">
        <f t="shared" si="503"/>
        <v>91.370403487202182</v>
      </c>
      <c r="AL266" s="38">
        <v>47.297297297297298</v>
      </c>
      <c r="AM266" s="34" t="s">
        <v>189</v>
      </c>
      <c r="AN266" s="48">
        <f t="shared" si="504"/>
        <v>107.42499531737199</v>
      </c>
      <c r="AO266" s="32">
        <f t="shared" si="473"/>
        <v>1025.3805168893625</v>
      </c>
    </row>
    <row r="267" spans="1:41">
      <c r="A267" s="10">
        <f t="shared" si="484"/>
        <v>266</v>
      </c>
      <c r="B267" s="15" t="s">
        <v>688</v>
      </c>
      <c r="C267" s="15">
        <v>724</v>
      </c>
      <c r="D267" s="15" t="s">
        <v>522</v>
      </c>
      <c r="E267" s="15" t="s">
        <v>524</v>
      </c>
      <c r="F267" s="21">
        <v>9192</v>
      </c>
      <c r="G267" s="25" t="s">
        <v>121</v>
      </c>
      <c r="H267" s="22">
        <v>3.2403457001521998</v>
      </c>
      <c r="I267" s="78" t="s">
        <v>234</v>
      </c>
      <c r="J267" s="21">
        <v>28</v>
      </c>
      <c r="K267" s="24">
        <v>5.5893839999999999</v>
      </c>
      <c r="L267" s="33" t="s">
        <v>188</v>
      </c>
      <c r="M267" s="34">
        <f t="shared" si="495"/>
        <v>95.057551020408155</v>
      </c>
      <c r="N267" s="38">
        <v>1.7116283999999999</v>
      </c>
      <c r="O267" s="33" t="s">
        <v>188</v>
      </c>
      <c r="P267" s="34">
        <f t="shared" si="496"/>
        <v>92.520454054054042</v>
      </c>
      <c r="Q267" s="39">
        <v>30.622845021900002</v>
      </c>
      <c r="R267" s="33" t="s">
        <v>188</v>
      </c>
      <c r="S267" s="34">
        <f t="shared" si="497"/>
        <v>97.277144288119445</v>
      </c>
      <c r="T267" s="40">
        <v>953</v>
      </c>
      <c r="U267" s="34" t="s">
        <v>189</v>
      </c>
      <c r="V267" s="34">
        <f t="shared" si="498"/>
        <v>104.26695842450766</v>
      </c>
      <c r="W267" s="39">
        <v>58.650409234000001</v>
      </c>
      <c r="X267" s="33" t="s">
        <v>188</v>
      </c>
      <c r="Y267" s="34">
        <f t="shared" si="499"/>
        <v>89.270029275494664</v>
      </c>
      <c r="Z267" s="41">
        <v>770</v>
      </c>
      <c r="AA267" s="33" t="s">
        <v>188</v>
      </c>
      <c r="AB267" s="34">
        <f t="shared" si="500"/>
        <v>91.666666666666657</v>
      </c>
      <c r="AC267" s="38">
        <v>2.0609857142857102</v>
      </c>
      <c r="AD267" s="33" t="s">
        <v>188</v>
      </c>
      <c r="AE267" s="34">
        <f t="shared" si="501"/>
        <v>94.108936725374889</v>
      </c>
      <c r="AF267" s="38">
        <v>1.6215538847117801</v>
      </c>
      <c r="AG267" s="34" t="s">
        <v>189</v>
      </c>
      <c r="AH267" s="34">
        <f t="shared" si="502"/>
        <v>102.62999270327722</v>
      </c>
      <c r="AI267" s="38">
        <v>1.2709942812982999</v>
      </c>
      <c r="AJ267" s="33" t="s">
        <v>188</v>
      </c>
      <c r="AK267" s="34">
        <f t="shared" si="503"/>
        <v>92.101034876688402</v>
      </c>
      <c r="AL267" s="38">
        <v>48.192771084337402</v>
      </c>
      <c r="AM267" s="34" t="s">
        <v>189</v>
      </c>
      <c r="AN267" s="48">
        <f t="shared" si="504"/>
        <v>105.59973280811781</v>
      </c>
      <c r="AO267" s="32">
        <f t="shared" si="473"/>
        <v>964.49850084270884</v>
      </c>
    </row>
    <row r="268" spans="1:41">
      <c r="A268" s="10">
        <f t="shared" si="484"/>
        <v>267</v>
      </c>
      <c r="B268" s="15" t="s">
        <v>688</v>
      </c>
      <c r="C268" s="15">
        <v>724</v>
      </c>
      <c r="D268" s="15" t="s">
        <v>522</v>
      </c>
      <c r="E268" s="15" t="s">
        <v>525</v>
      </c>
      <c r="F268" s="21">
        <v>11447</v>
      </c>
      <c r="G268" s="25" t="s">
        <v>52</v>
      </c>
      <c r="H268" s="22">
        <v>0.45678405631658497</v>
      </c>
      <c r="I268" s="78" t="s">
        <v>234</v>
      </c>
      <c r="J268" s="21">
        <v>28</v>
      </c>
      <c r="K268" s="24">
        <v>4.5012150000000002</v>
      </c>
      <c r="L268" s="33" t="s">
        <v>188</v>
      </c>
      <c r="M268" s="34">
        <f t="shared" si="495"/>
        <v>76.551275510204093</v>
      </c>
      <c r="N268" s="38">
        <v>1.362158</v>
      </c>
      <c r="O268" s="33" t="s">
        <v>188</v>
      </c>
      <c r="P268" s="34">
        <f t="shared" si="496"/>
        <v>73.630162162162165</v>
      </c>
      <c r="Q268" s="39">
        <v>30.262007035900002</v>
      </c>
      <c r="R268" s="33" t="s">
        <v>188</v>
      </c>
      <c r="S268" s="34">
        <f t="shared" si="497"/>
        <v>96.130899097522232</v>
      </c>
      <c r="T268" s="40">
        <v>906</v>
      </c>
      <c r="U268" s="33" t="s">
        <v>188</v>
      </c>
      <c r="V268" s="34">
        <f t="shared" si="498"/>
        <v>99.124726477024069</v>
      </c>
      <c r="W268" s="39">
        <v>49.682284768199999</v>
      </c>
      <c r="X268" s="33" t="s">
        <v>188</v>
      </c>
      <c r="Y268" s="34">
        <f t="shared" si="499"/>
        <v>75.619915933333331</v>
      </c>
      <c r="Z268" s="41">
        <v>723</v>
      </c>
      <c r="AA268" s="33" t="s">
        <v>188</v>
      </c>
      <c r="AB268" s="34">
        <f t="shared" si="500"/>
        <v>86.071428571428584</v>
      </c>
      <c r="AC268" s="38">
        <v>1.98633005249344</v>
      </c>
      <c r="AD268" s="33" t="s">
        <v>188</v>
      </c>
      <c r="AE268" s="34">
        <f t="shared" si="501"/>
        <v>90.700002396960727</v>
      </c>
      <c r="AF268" s="38">
        <v>1.5813648293963301</v>
      </c>
      <c r="AG268" s="34" t="s">
        <v>189</v>
      </c>
      <c r="AH268" s="34">
        <f t="shared" si="502"/>
        <v>100.08638160736265</v>
      </c>
      <c r="AI268" s="38">
        <v>1.2560858921161799</v>
      </c>
      <c r="AJ268" s="33" t="s">
        <v>188</v>
      </c>
      <c r="AK268" s="34">
        <f t="shared" si="503"/>
        <v>91.02071682001305</v>
      </c>
      <c r="AL268" s="38">
        <v>50.909090909090899</v>
      </c>
      <c r="AM268" s="33" t="s">
        <v>188</v>
      </c>
      <c r="AN268" s="48">
        <f t="shared" si="504"/>
        <v>100.06300263128638</v>
      </c>
      <c r="AO268" s="32">
        <f t="shared" si="473"/>
        <v>888.99851120729727</v>
      </c>
    </row>
    <row r="269" spans="1:41">
      <c r="A269" s="10">
        <f t="shared" si="484"/>
        <v>268</v>
      </c>
      <c r="B269" s="15" t="s">
        <v>686</v>
      </c>
      <c r="C269" s="15">
        <v>726</v>
      </c>
      <c r="D269" s="15" t="s">
        <v>527</v>
      </c>
      <c r="E269" s="15" t="s">
        <v>526</v>
      </c>
      <c r="F269" s="21">
        <v>6607</v>
      </c>
      <c r="G269" s="25" t="s">
        <v>122</v>
      </c>
      <c r="H269" s="22">
        <v>6.9800717275494604</v>
      </c>
      <c r="I269" s="78" t="s">
        <v>234</v>
      </c>
      <c r="J269" s="21">
        <v>28</v>
      </c>
      <c r="K269" s="24">
        <v>6.8698600000000001</v>
      </c>
      <c r="L269" s="34" t="s">
        <v>189</v>
      </c>
      <c r="M269" s="34">
        <f t="shared" si="495"/>
        <v>116.8343537414966</v>
      </c>
      <c r="N269" s="38">
        <v>2.2361716899999999</v>
      </c>
      <c r="O269" s="34" t="s">
        <v>189</v>
      </c>
      <c r="P269" s="34">
        <f t="shared" si="496"/>
        <v>120.8741454054054</v>
      </c>
      <c r="Q269" s="39">
        <v>32.550469587400002</v>
      </c>
      <c r="R269" s="34" t="s">
        <v>189</v>
      </c>
      <c r="S269" s="34">
        <f t="shared" si="497"/>
        <v>103.400475182338</v>
      </c>
      <c r="T269" s="40">
        <v>1091</v>
      </c>
      <c r="U269" s="34" t="s">
        <v>189</v>
      </c>
      <c r="V269" s="34">
        <f t="shared" si="498"/>
        <v>119.36542669584244</v>
      </c>
      <c r="W269" s="39">
        <v>62.968469294199998</v>
      </c>
      <c r="X269" s="33" t="s">
        <v>188</v>
      </c>
      <c r="Y269" s="34">
        <f t="shared" si="499"/>
        <v>95.842419017047177</v>
      </c>
      <c r="Z269" s="41">
        <v>1087</v>
      </c>
      <c r="AA269" s="34" t="s">
        <v>189</v>
      </c>
      <c r="AB269" s="34">
        <f t="shared" si="500"/>
        <v>129.4047619047619</v>
      </c>
      <c r="AC269" s="38">
        <v>2.2075327124563402</v>
      </c>
      <c r="AD269" s="34" t="s">
        <v>189</v>
      </c>
      <c r="AE269" s="34">
        <f t="shared" si="501"/>
        <v>100.80058047745845</v>
      </c>
      <c r="AF269" s="38">
        <v>1.6402793946449401</v>
      </c>
      <c r="AG269" s="34" t="s">
        <v>189</v>
      </c>
      <c r="AH269" s="34">
        <f t="shared" si="502"/>
        <v>103.81515155980634</v>
      </c>
      <c r="AI269" s="38">
        <v>1.3458272533711899</v>
      </c>
      <c r="AJ269" s="33" t="s">
        <v>188</v>
      </c>
      <c r="AK269" s="34">
        <f t="shared" si="503"/>
        <v>97.523714012405065</v>
      </c>
      <c r="AL269" s="38">
        <v>44.642857142857103</v>
      </c>
      <c r="AM269" s="34" t="s">
        <v>189</v>
      </c>
      <c r="AN269" s="48">
        <f t="shared" si="504"/>
        <v>112.83559489837525</v>
      </c>
      <c r="AO269" s="32">
        <f t="shared" si="473"/>
        <v>1100.6966228949366</v>
      </c>
    </row>
    <row r="270" spans="1:41">
      <c r="A270" s="10">
        <f t="shared" si="484"/>
        <v>269</v>
      </c>
      <c r="B270" s="15" t="s">
        <v>686</v>
      </c>
      <c r="C270" s="15">
        <v>726</v>
      </c>
      <c r="D270" s="15" t="s">
        <v>527</v>
      </c>
      <c r="E270" s="15" t="s">
        <v>528</v>
      </c>
      <c r="F270" s="21">
        <v>10177</v>
      </c>
      <c r="G270" s="25" t="s">
        <v>123</v>
      </c>
      <c r="H270" s="22">
        <v>3.0403457001522001</v>
      </c>
      <c r="I270" s="78" t="s">
        <v>234</v>
      </c>
      <c r="J270" s="21">
        <v>27</v>
      </c>
      <c r="K270" s="24">
        <v>6.5497649999999998</v>
      </c>
      <c r="L270" s="34" t="s">
        <v>189</v>
      </c>
      <c r="M270" s="34">
        <f t="shared" si="495"/>
        <v>111.3905612244898</v>
      </c>
      <c r="N270" s="38">
        <v>2.1018377899999998</v>
      </c>
      <c r="O270" s="34" t="s">
        <v>189</v>
      </c>
      <c r="P270" s="34">
        <f t="shared" si="496"/>
        <v>113.61285351351349</v>
      </c>
      <c r="Q270" s="39">
        <v>32.090277895500002</v>
      </c>
      <c r="R270" s="34" t="s">
        <v>189</v>
      </c>
      <c r="S270" s="34">
        <f t="shared" si="497"/>
        <v>101.93862101493012</v>
      </c>
      <c r="T270" s="40">
        <v>857</v>
      </c>
      <c r="U270" s="33" t="s">
        <v>188</v>
      </c>
      <c r="V270" s="34">
        <f t="shared" si="498"/>
        <v>93.763676148796506</v>
      </c>
      <c r="W270" s="39">
        <v>76.426662777100006</v>
      </c>
      <c r="X270" s="34" t="s">
        <v>189</v>
      </c>
      <c r="Y270" s="34">
        <f t="shared" si="499"/>
        <v>116.32673177640791</v>
      </c>
      <c r="Z270" s="41">
        <v>937</v>
      </c>
      <c r="AA270" s="34" t="s">
        <v>189</v>
      </c>
      <c r="AB270" s="34">
        <f t="shared" si="500"/>
        <v>111.54761904761905</v>
      </c>
      <c r="AC270" s="38">
        <v>2.5919829941860502</v>
      </c>
      <c r="AD270" s="34" t="s">
        <v>189</v>
      </c>
      <c r="AE270" s="34">
        <f t="shared" si="501"/>
        <v>118.35538786237672</v>
      </c>
      <c r="AF270" s="38">
        <v>1.75</v>
      </c>
      <c r="AG270" s="34" t="s">
        <v>189</v>
      </c>
      <c r="AH270" s="34">
        <f t="shared" si="502"/>
        <v>110.75949367088607</v>
      </c>
      <c r="AI270" s="38">
        <v>1.4811331395348799</v>
      </c>
      <c r="AJ270" s="34" t="s">
        <v>189</v>
      </c>
      <c r="AK270" s="34">
        <f t="shared" si="503"/>
        <v>107.32848837209275</v>
      </c>
      <c r="AL270" s="38">
        <v>44.1860465116279</v>
      </c>
      <c r="AM270" s="34" t="s">
        <v>189</v>
      </c>
      <c r="AN270" s="48">
        <f t="shared" si="504"/>
        <v>113.76672133789666</v>
      </c>
      <c r="AO270" s="32">
        <f t="shared" si="473"/>
        <v>1098.790153969009</v>
      </c>
    </row>
    <row r="271" spans="1:41">
      <c r="A271" s="10">
        <f t="shared" si="484"/>
        <v>270</v>
      </c>
      <c r="B271" s="15" t="s">
        <v>686</v>
      </c>
      <c r="C271" s="15">
        <v>726</v>
      </c>
      <c r="D271" s="15" t="s">
        <v>527</v>
      </c>
      <c r="E271" s="15" t="s">
        <v>529</v>
      </c>
      <c r="F271" s="21">
        <v>11429</v>
      </c>
      <c r="G271" s="25" t="s">
        <v>27</v>
      </c>
      <c r="H271" s="22">
        <v>0.46774296042617403</v>
      </c>
      <c r="I271" s="78" t="s">
        <v>234</v>
      </c>
      <c r="J271" s="21">
        <v>30</v>
      </c>
      <c r="K271" s="24">
        <v>5.6228199999999999</v>
      </c>
      <c r="L271" s="33" t="s">
        <v>188</v>
      </c>
      <c r="M271" s="34">
        <f t="shared" si="495"/>
        <v>95.626190476190473</v>
      </c>
      <c r="N271" s="38">
        <v>1.84880282</v>
      </c>
      <c r="O271" s="33" t="s">
        <v>188</v>
      </c>
      <c r="P271" s="34">
        <f t="shared" si="496"/>
        <v>99.93528756756757</v>
      </c>
      <c r="Q271" s="39">
        <v>32.8803486507</v>
      </c>
      <c r="R271" s="34" t="s">
        <v>189</v>
      </c>
      <c r="S271" s="34">
        <f t="shared" si="497"/>
        <v>104.44837563754766</v>
      </c>
      <c r="T271" s="40">
        <v>905</v>
      </c>
      <c r="U271" s="33" t="s">
        <v>188</v>
      </c>
      <c r="V271" s="34">
        <f t="shared" si="498"/>
        <v>99.015317286652078</v>
      </c>
      <c r="W271" s="39">
        <v>62.130607734800002</v>
      </c>
      <c r="X271" s="33" t="s">
        <v>188</v>
      </c>
      <c r="Y271" s="34">
        <f t="shared" si="499"/>
        <v>94.567135060578394</v>
      </c>
      <c r="Z271" s="41">
        <v>825</v>
      </c>
      <c r="AA271" s="33" t="s">
        <v>188</v>
      </c>
      <c r="AB271" s="34">
        <f t="shared" si="500"/>
        <v>98.214285714285708</v>
      </c>
      <c r="AC271" s="38">
        <v>2.04524237762238</v>
      </c>
      <c r="AD271" s="33" t="s">
        <v>188</v>
      </c>
      <c r="AE271" s="34">
        <f t="shared" si="501"/>
        <v>93.390062905131515</v>
      </c>
      <c r="AF271" s="38">
        <v>1.5944055944055899</v>
      </c>
      <c r="AG271" s="34" t="s">
        <v>189</v>
      </c>
      <c r="AH271" s="34">
        <f t="shared" si="502"/>
        <v>100.91174648136645</v>
      </c>
      <c r="AI271" s="38">
        <v>1.2827616666666699</v>
      </c>
      <c r="AJ271" s="33" t="s">
        <v>188</v>
      </c>
      <c r="AK271" s="34">
        <f t="shared" si="503"/>
        <v>92.953743961352899</v>
      </c>
      <c r="AL271" s="38">
        <v>51</v>
      </c>
      <c r="AM271" s="33" t="s">
        <v>188</v>
      </c>
      <c r="AN271" s="48">
        <f t="shared" si="504"/>
        <v>99.87770077456176</v>
      </c>
      <c r="AO271" s="32">
        <f t="shared" si="473"/>
        <v>978.93984586523447</v>
      </c>
    </row>
    <row r="272" spans="1:41">
      <c r="A272" s="10">
        <f t="shared" si="484"/>
        <v>271</v>
      </c>
      <c r="B272" s="15" t="s">
        <v>686</v>
      </c>
      <c r="C272" s="15">
        <v>726</v>
      </c>
      <c r="D272" s="15" t="s">
        <v>527</v>
      </c>
      <c r="E272" s="15" t="s">
        <v>530</v>
      </c>
      <c r="F272" s="21">
        <v>11512</v>
      </c>
      <c r="G272" s="25" t="s">
        <v>124</v>
      </c>
      <c r="H272" s="22">
        <v>0.35541419330288698</v>
      </c>
      <c r="I272" s="78" t="s">
        <v>234</v>
      </c>
      <c r="J272" s="21">
        <v>30</v>
      </c>
      <c r="K272" s="24">
        <v>3.9184510000000001</v>
      </c>
      <c r="L272" s="33" t="s">
        <v>188</v>
      </c>
      <c r="M272" s="34">
        <f t="shared" si="495"/>
        <v>66.640323129251698</v>
      </c>
      <c r="N272" s="38">
        <v>1.2032348100000001</v>
      </c>
      <c r="O272" s="33" t="s">
        <v>188</v>
      </c>
      <c r="P272" s="34">
        <f t="shared" si="496"/>
        <v>65.039719459459462</v>
      </c>
      <c r="Q272" s="39">
        <v>30.706899486600001</v>
      </c>
      <c r="R272" s="33" t="s">
        <v>188</v>
      </c>
      <c r="S272" s="34">
        <f t="shared" si="497"/>
        <v>97.544153388182977</v>
      </c>
      <c r="T272" s="40">
        <v>889</v>
      </c>
      <c r="U272" s="33" t="s">
        <v>188</v>
      </c>
      <c r="V272" s="34">
        <f t="shared" si="498"/>
        <v>97.264770240700216</v>
      </c>
      <c r="W272" s="39">
        <v>44.077064116999999</v>
      </c>
      <c r="X272" s="33" t="s">
        <v>188</v>
      </c>
      <c r="Y272" s="34">
        <f t="shared" si="499"/>
        <v>67.088377651445967</v>
      </c>
      <c r="Z272" s="41">
        <v>738</v>
      </c>
      <c r="AA272" s="33" t="s">
        <v>188</v>
      </c>
      <c r="AB272" s="34">
        <f t="shared" si="500"/>
        <v>87.857142857142861</v>
      </c>
      <c r="AC272" s="38">
        <v>1.83242383561644</v>
      </c>
      <c r="AD272" s="33" t="s">
        <v>188</v>
      </c>
      <c r="AE272" s="34">
        <f t="shared" si="501"/>
        <v>83.672321261024663</v>
      </c>
      <c r="AF272" s="38">
        <v>1.4616438356164401</v>
      </c>
      <c r="AG272" s="33" t="s">
        <v>188</v>
      </c>
      <c r="AH272" s="34">
        <f t="shared" si="502"/>
        <v>92.50910352002785</v>
      </c>
      <c r="AI272" s="38">
        <v>1.253673289597</v>
      </c>
      <c r="AJ272" s="33" t="s">
        <v>188</v>
      </c>
      <c r="AK272" s="34">
        <f t="shared" si="503"/>
        <v>90.845890550507249</v>
      </c>
      <c r="AL272" s="38">
        <v>60.227272727272698</v>
      </c>
      <c r="AM272" s="33" t="s">
        <v>188</v>
      </c>
      <c r="AN272" s="48">
        <f t="shared" si="504"/>
        <v>81.069562317014473</v>
      </c>
      <c r="AO272" s="32">
        <f t="shared" si="473"/>
        <v>829.53136437475746</v>
      </c>
    </row>
    <row r="273" spans="1:41">
      <c r="A273" s="10">
        <f t="shared" si="484"/>
        <v>272</v>
      </c>
      <c r="B273" s="15" t="s">
        <v>686</v>
      </c>
      <c r="C273" s="15">
        <v>727</v>
      </c>
      <c r="D273" s="15" t="s">
        <v>532</v>
      </c>
      <c r="E273" s="15" t="s">
        <v>531</v>
      </c>
      <c r="F273" s="21">
        <v>8060</v>
      </c>
      <c r="G273" s="25" t="s">
        <v>126</v>
      </c>
      <c r="H273" s="22">
        <v>5.5225374809741199</v>
      </c>
      <c r="I273" s="78" t="s">
        <v>241</v>
      </c>
      <c r="J273" s="21">
        <v>28</v>
      </c>
      <c r="K273" s="24">
        <v>4.8273580000000003</v>
      </c>
      <c r="L273" s="34" t="s">
        <v>189</v>
      </c>
      <c r="M273" s="34">
        <f t="shared" ref="M273:M275" si="505">K273/3.67*100</f>
        <v>131.53564032697548</v>
      </c>
      <c r="N273" s="38">
        <v>1.53273456</v>
      </c>
      <c r="O273" s="34" t="s">
        <v>189</v>
      </c>
      <c r="P273" s="34">
        <f t="shared" ref="P273:P275" si="506">N273/1.15*100</f>
        <v>133.28126608695655</v>
      </c>
      <c r="Q273" s="39">
        <v>31.7510025152</v>
      </c>
      <c r="R273" s="34" t="s">
        <v>189</v>
      </c>
      <c r="S273" s="34">
        <f t="shared" ref="S273:S275" si="507">Q273/31.75*100</f>
        <v>100.00315752818898</v>
      </c>
      <c r="T273" s="40">
        <v>724</v>
      </c>
      <c r="U273" s="34" t="s">
        <v>189</v>
      </c>
      <c r="V273" s="34">
        <f t="shared" ref="V273:V275" si="508">T273/647*100</f>
        <v>111.90108191653788</v>
      </c>
      <c r="W273" s="39">
        <v>66.676215469599995</v>
      </c>
      <c r="X273" s="34" t="s">
        <v>189</v>
      </c>
      <c r="Y273" s="34">
        <f t="shared" ref="Y273:Y275" si="509">W273/51.79*100</f>
        <v>128.74341662405868</v>
      </c>
      <c r="Z273" s="41">
        <v>723</v>
      </c>
      <c r="AA273" s="34" t="s">
        <v>189</v>
      </c>
      <c r="AB273" s="34">
        <f t="shared" ref="AB273:AB275" si="510">Z273/644*100</f>
        <v>112.26708074534162</v>
      </c>
      <c r="AC273" s="38">
        <v>2.1950003241491101</v>
      </c>
      <c r="AD273" s="34" t="s">
        <v>189</v>
      </c>
      <c r="AE273" s="34">
        <f t="shared" ref="AE273:AE275" si="511">AC273/2.16*100</f>
        <v>101.62038537727361</v>
      </c>
      <c r="AF273" s="38">
        <v>1.6904376012966</v>
      </c>
      <c r="AG273" s="34" t="s">
        <v>189</v>
      </c>
      <c r="AH273" s="34">
        <f t="shared" ref="AH273:AH275" si="512">AF273/1.61*100</f>
        <v>104.99612430413666</v>
      </c>
      <c r="AI273" s="38">
        <v>1.2984805369127499</v>
      </c>
      <c r="AJ273" s="33" t="s">
        <v>188</v>
      </c>
      <c r="AK273" s="34">
        <f t="shared" ref="AK273:AK275" si="513">AI273/1.32*100</f>
        <v>98.369737644905285</v>
      </c>
      <c r="AL273" s="38">
        <v>40.845070422535201</v>
      </c>
      <c r="AM273" s="34" t="s">
        <v>189</v>
      </c>
      <c r="AN273" s="48">
        <f t="shared" ref="AN273:AN275" si="514">(100-AL273)/46.52*100</f>
        <v>127.16020975379362</v>
      </c>
      <c r="AO273" s="32">
        <f t="shared" si="473"/>
        <v>1149.8781003081683</v>
      </c>
    </row>
    <row r="274" spans="1:41">
      <c r="A274" s="10">
        <f t="shared" si="484"/>
        <v>273</v>
      </c>
      <c r="B274" s="15" t="s">
        <v>686</v>
      </c>
      <c r="C274" s="15">
        <v>727</v>
      </c>
      <c r="D274" s="15" t="s">
        <v>532</v>
      </c>
      <c r="E274" s="15" t="s">
        <v>533</v>
      </c>
      <c r="F274" s="21">
        <v>6456</v>
      </c>
      <c r="G274" s="25" t="s">
        <v>125</v>
      </c>
      <c r="H274" s="22">
        <v>7.1115785768645301</v>
      </c>
      <c r="I274" s="78" t="s">
        <v>241</v>
      </c>
      <c r="J274" s="21">
        <v>29</v>
      </c>
      <c r="K274" s="24">
        <v>4.3994980000000004</v>
      </c>
      <c r="L274" s="34" t="s">
        <v>189</v>
      </c>
      <c r="M274" s="34">
        <f t="shared" si="505"/>
        <v>119.8773297002725</v>
      </c>
      <c r="N274" s="38">
        <v>1.33575032</v>
      </c>
      <c r="O274" s="34" t="s">
        <v>189</v>
      </c>
      <c r="P274" s="34">
        <f t="shared" si="506"/>
        <v>116.15220173913046</v>
      </c>
      <c r="Q274" s="39">
        <v>30.361425780899999</v>
      </c>
      <c r="R274" s="33" t="s">
        <v>188</v>
      </c>
      <c r="S274" s="34">
        <f t="shared" si="507"/>
        <v>95.626537892598435</v>
      </c>
      <c r="T274" s="40">
        <v>743</v>
      </c>
      <c r="U274" s="34" t="s">
        <v>189</v>
      </c>
      <c r="V274" s="34">
        <f t="shared" si="508"/>
        <v>114.83771251931994</v>
      </c>
      <c r="W274" s="39">
        <v>59.212624495299998</v>
      </c>
      <c r="X274" s="34" t="s">
        <v>189</v>
      </c>
      <c r="Y274" s="34">
        <f t="shared" si="509"/>
        <v>114.33215774338674</v>
      </c>
      <c r="Z274" s="41">
        <v>762</v>
      </c>
      <c r="AA274" s="34" t="s">
        <v>189</v>
      </c>
      <c r="AB274" s="34">
        <f t="shared" si="510"/>
        <v>118.32298136645963</v>
      </c>
      <c r="AC274" s="38">
        <v>2.3691153846153798</v>
      </c>
      <c r="AD274" s="34" t="s">
        <v>189</v>
      </c>
      <c r="AE274" s="34">
        <f t="shared" si="511"/>
        <v>109.68126780626757</v>
      </c>
      <c r="AF274" s="38">
        <v>1.7189952904238599</v>
      </c>
      <c r="AG274" s="34" t="s">
        <v>189</v>
      </c>
      <c r="AH274" s="34">
        <f t="shared" si="512"/>
        <v>106.76989381514656</v>
      </c>
      <c r="AI274" s="38">
        <v>1.3781977168949799</v>
      </c>
      <c r="AJ274" s="34" t="s">
        <v>189</v>
      </c>
      <c r="AK274" s="34">
        <f t="shared" si="513"/>
        <v>104.40891794658937</v>
      </c>
      <c r="AL274" s="38">
        <v>37.5634517766497</v>
      </c>
      <c r="AM274" s="34" t="s">
        <v>189</v>
      </c>
      <c r="AN274" s="48">
        <f t="shared" si="514"/>
        <v>134.21442008458791</v>
      </c>
      <c r="AO274" s="32">
        <f t="shared" si="473"/>
        <v>1134.2234206137591</v>
      </c>
    </row>
    <row r="275" spans="1:41">
      <c r="A275" s="10">
        <f t="shared" si="484"/>
        <v>274</v>
      </c>
      <c r="B275" s="15" t="s">
        <v>686</v>
      </c>
      <c r="C275" s="15">
        <v>727</v>
      </c>
      <c r="D275" s="15" t="s">
        <v>532</v>
      </c>
      <c r="E275" s="15" t="s">
        <v>534</v>
      </c>
      <c r="F275" s="21">
        <v>11597</v>
      </c>
      <c r="G275" s="25" t="s">
        <v>127</v>
      </c>
      <c r="H275" s="22">
        <v>0.33349638508370799</v>
      </c>
      <c r="I275" s="78" t="s">
        <v>241</v>
      </c>
      <c r="J275" s="21">
        <v>29</v>
      </c>
      <c r="K275" s="24">
        <v>3.1115010000000001</v>
      </c>
      <c r="L275" s="33" t="s">
        <v>188</v>
      </c>
      <c r="M275" s="34">
        <f t="shared" si="505"/>
        <v>84.782043596730247</v>
      </c>
      <c r="N275" s="38">
        <v>0.99140748000000001</v>
      </c>
      <c r="O275" s="33" t="s">
        <v>188</v>
      </c>
      <c r="P275" s="34">
        <f t="shared" si="506"/>
        <v>86.209346086956529</v>
      </c>
      <c r="Q275" s="39">
        <v>31.862675923899999</v>
      </c>
      <c r="R275" s="34" t="s">
        <v>189</v>
      </c>
      <c r="S275" s="34">
        <f t="shared" si="507"/>
        <v>100.35488479968504</v>
      </c>
      <c r="T275" s="40">
        <v>720</v>
      </c>
      <c r="U275" s="34" t="s">
        <v>189</v>
      </c>
      <c r="V275" s="34">
        <f t="shared" si="508"/>
        <v>111.28284389489953</v>
      </c>
      <c r="W275" s="39">
        <v>43.215291666699997</v>
      </c>
      <c r="X275" s="33" t="s">
        <v>188</v>
      </c>
      <c r="Y275" s="34">
        <f t="shared" si="509"/>
        <v>83.443312737401044</v>
      </c>
      <c r="Z275" s="41">
        <v>652</v>
      </c>
      <c r="AA275" s="34" t="s">
        <v>189</v>
      </c>
      <c r="AB275" s="34">
        <f t="shared" si="510"/>
        <v>101.24223602484473</v>
      </c>
      <c r="AC275" s="38">
        <v>1.8363747588424399</v>
      </c>
      <c r="AD275" s="33" t="s">
        <v>188</v>
      </c>
      <c r="AE275" s="34">
        <f t="shared" si="511"/>
        <v>85.017349946409254</v>
      </c>
      <c r="AF275" s="38">
        <v>1.55948553054662</v>
      </c>
      <c r="AG275" s="33" t="s">
        <v>188</v>
      </c>
      <c r="AH275" s="34">
        <f t="shared" si="512"/>
        <v>96.86245531345466</v>
      </c>
      <c r="AI275" s="38">
        <v>1.1775516494845399</v>
      </c>
      <c r="AJ275" s="33" t="s">
        <v>188</v>
      </c>
      <c r="AK275" s="34">
        <f t="shared" si="513"/>
        <v>89.208458294283318</v>
      </c>
      <c r="AL275" s="38">
        <v>59.7701149425287</v>
      </c>
      <c r="AM275" s="33" t="s">
        <v>188</v>
      </c>
      <c r="AN275" s="48">
        <f t="shared" si="514"/>
        <v>86.478686709955497</v>
      </c>
      <c r="AO275" s="32">
        <f t="shared" si="473"/>
        <v>924.88161740461987</v>
      </c>
    </row>
    <row r="276" spans="1:41">
      <c r="A276" s="10">
        <f t="shared" si="484"/>
        <v>275</v>
      </c>
      <c r="B276" s="15" t="s">
        <v>686</v>
      </c>
      <c r="C276" s="15">
        <v>730</v>
      </c>
      <c r="D276" s="15" t="s">
        <v>536</v>
      </c>
      <c r="E276" s="15" t="s">
        <v>535</v>
      </c>
      <c r="F276" s="21">
        <v>8338</v>
      </c>
      <c r="G276" s="25" t="s">
        <v>130</v>
      </c>
      <c r="H276" s="22">
        <v>5.3417155631659003</v>
      </c>
      <c r="I276" s="78" t="s">
        <v>234</v>
      </c>
      <c r="J276" s="21">
        <v>23</v>
      </c>
      <c r="K276" s="24">
        <v>4.0012949999999998</v>
      </c>
      <c r="L276" s="33" t="s">
        <v>188</v>
      </c>
      <c r="M276" s="34">
        <f t="shared" ref="M276:M279" si="515">K276/5.88*100</f>
        <v>68.049234693877551</v>
      </c>
      <c r="N276" s="38">
        <v>1.09765672</v>
      </c>
      <c r="O276" s="33" t="s">
        <v>188</v>
      </c>
      <c r="P276" s="34">
        <f t="shared" ref="P276:P279" si="516">N276/1.85*100</f>
        <v>59.332795675675676</v>
      </c>
      <c r="Q276" s="39">
        <v>27.432536716200001</v>
      </c>
      <c r="R276" s="33" t="s">
        <v>188</v>
      </c>
      <c r="S276" s="34">
        <f t="shared" ref="S276:S279" si="517">Q276/31.48*100</f>
        <v>87.142746874841166</v>
      </c>
      <c r="T276" s="40">
        <v>638</v>
      </c>
      <c r="U276" s="33" t="s">
        <v>188</v>
      </c>
      <c r="V276" s="34">
        <f t="shared" ref="V276:V279" si="518">T276/914*100</f>
        <v>69.80306345733041</v>
      </c>
      <c r="W276" s="39">
        <v>62.716222570500001</v>
      </c>
      <c r="X276" s="33" t="s">
        <v>188</v>
      </c>
      <c r="Y276" s="34">
        <f t="shared" ref="Y276:Y279" si="519">W276/65.7*100</f>
        <v>95.458481842465744</v>
      </c>
      <c r="Z276" s="41">
        <v>615</v>
      </c>
      <c r="AA276" s="33" t="s">
        <v>188</v>
      </c>
      <c r="AB276" s="34">
        <f t="shared" ref="AB276:AB279" si="520">Z276/840*100</f>
        <v>73.214285714285708</v>
      </c>
      <c r="AC276" s="38">
        <v>2.1735507272727301</v>
      </c>
      <c r="AD276" s="33" t="s">
        <v>188</v>
      </c>
      <c r="AE276" s="34">
        <f t="shared" ref="AE276:AE279" si="521">AC276/2.19*100</f>
        <v>99.248891656289047</v>
      </c>
      <c r="AF276" s="38">
        <v>1.6054545454545499</v>
      </c>
      <c r="AG276" s="34" t="s">
        <v>189</v>
      </c>
      <c r="AH276" s="34">
        <f t="shared" ref="AH276:AH279" si="522">AF276/1.58*100</f>
        <v>101.61104718066771</v>
      </c>
      <c r="AI276" s="38">
        <v>1.3538537938844799</v>
      </c>
      <c r="AJ276" s="33" t="s">
        <v>188</v>
      </c>
      <c r="AK276" s="34">
        <f t="shared" ref="AK276:AK279" si="523">AI276/1.38*100</f>
        <v>98.105347382933346</v>
      </c>
      <c r="AL276" s="38">
        <v>34.112149532710298</v>
      </c>
      <c r="AM276" s="34" t="s">
        <v>189</v>
      </c>
      <c r="AN276" s="48">
        <f t="shared" ref="AN276:AN279" si="524">(100-AL276)/49.06*100</f>
        <v>134.3005512990006</v>
      </c>
      <c r="AO276" s="32">
        <f t="shared" si="473"/>
        <v>886.26644577736693</v>
      </c>
    </row>
    <row r="277" spans="1:41">
      <c r="A277" s="10">
        <f t="shared" si="484"/>
        <v>276</v>
      </c>
      <c r="B277" s="15" t="s">
        <v>686</v>
      </c>
      <c r="C277" s="15">
        <v>730</v>
      </c>
      <c r="D277" s="15" t="s">
        <v>536</v>
      </c>
      <c r="E277" s="15" t="s">
        <v>537</v>
      </c>
      <c r="F277" s="21">
        <v>8038</v>
      </c>
      <c r="G277" s="25">
        <v>41334</v>
      </c>
      <c r="H277" s="22">
        <v>5.5444552891932997</v>
      </c>
      <c r="I277" s="78" t="s">
        <v>234</v>
      </c>
      <c r="J277" s="21">
        <v>23</v>
      </c>
      <c r="K277" s="24">
        <v>3.9011749999999998</v>
      </c>
      <c r="L277" s="33" t="s">
        <v>188</v>
      </c>
      <c r="M277" s="34">
        <f t="shared" si="515"/>
        <v>66.346513605442169</v>
      </c>
      <c r="N277" s="38">
        <v>1.04943948</v>
      </c>
      <c r="O277" s="33" t="s">
        <v>188</v>
      </c>
      <c r="P277" s="34">
        <f t="shared" si="516"/>
        <v>56.726458378378375</v>
      </c>
      <c r="Q277" s="39">
        <v>26.900599947500002</v>
      </c>
      <c r="R277" s="33" t="s">
        <v>188</v>
      </c>
      <c r="S277" s="34">
        <f t="shared" si="517"/>
        <v>85.452985856099119</v>
      </c>
      <c r="T277" s="40">
        <v>591</v>
      </c>
      <c r="U277" s="33" t="s">
        <v>188</v>
      </c>
      <c r="V277" s="34">
        <f t="shared" si="518"/>
        <v>64.66083150984683</v>
      </c>
      <c r="W277" s="39">
        <v>66.009729272399994</v>
      </c>
      <c r="X277" s="34" t="s">
        <v>189</v>
      </c>
      <c r="Y277" s="34">
        <f t="shared" si="519"/>
        <v>100.47142963835616</v>
      </c>
      <c r="Z277" s="41">
        <v>523</v>
      </c>
      <c r="AA277" s="33" t="s">
        <v>188</v>
      </c>
      <c r="AB277" s="34">
        <f t="shared" si="520"/>
        <v>62.261904761904759</v>
      </c>
      <c r="AC277" s="38">
        <v>2.1430162162162198</v>
      </c>
      <c r="AD277" s="33" t="s">
        <v>188</v>
      </c>
      <c r="AE277" s="34">
        <f t="shared" si="521"/>
        <v>97.854621745032873</v>
      </c>
      <c r="AF277" s="38">
        <v>1.54633204633205</v>
      </c>
      <c r="AG277" s="33" t="s">
        <v>188</v>
      </c>
      <c r="AH277" s="34">
        <f t="shared" si="522"/>
        <v>97.869116856458859</v>
      </c>
      <c r="AI277" s="38">
        <v>1.38587066167291</v>
      </c>
      <c r="AJ277" s="34" t="s">
        <v>189</v>
      </c>
      <c r="AK277" s="34">
        <f t="shared" si="523"/>
        <v>100.42541026615291</v>
      </c>
      <c r="AL277" s="38">
        <v>42.307692307692299</v>
      </c>
      <c r="AM277" s="34" t="s">
        <v>189</v>
      </c>
      <c r="AN277" s="48">
        <f t="shared" si="524"/>
        <v>117.59540907522972</v>
      </c>
      <c r="AO277" s="32">
        <f t="shared" si="473"/>
        <v>849.66468169290169</v>
      </c>
    </row>
    <row r="278" spans="1:41">
      <c r="A278" s="10">
        <f t="shared" si="484"/>
        <v>277</v>
      </c>
      <c r="B278" s="15" t="s">
        <v>686</v>
      </c>
      <c r="C278" s="15">
        <v>730</v>
      </c>
      <c r="D278" s="15" t="s">
        <v>536</v>
      </c>
      <c r="E278" s="15" t="s">
        <v>538</v>
      </c>
      <c r="F278" s="21">
        <v>4325</v>
      </c>
      <c r="G278" s="25" t="s">
        <v>128</v>
      </c>
      <c r="H278" s="22">
        <v>6.41568816590563</v>
      </c>
      <c r="I278" s="78" t="s">
        <v>234</v>
      </c>
      <c r="J278" s="21">
        <v>19</v>
      </c>
      <c r="K278" s="24">
        <v>3.569394</v>
      </c>
      <c r="L278" s="33" t="s">
        <v>188</v>
      </c>
      <c r="M278" s="34">
        <f t="shared" si="515"/>
        <v>60.703979591836735</v>
      </c>
      <c r="N278" s="38">
        <v>0.93226885999999998</v>
      </c>
      <c r="O278" s="33" t="s">
        <v>188</v>
      </c>
      <c r="P278" s="34">
        <f t="shared" si="516"/>
        <v>50.392911351351344</v>
      </c>
      <c r="Q278" s="39">
        <v>26.118407214200001</v>
      </c>
      <c r="R278" s="33" t="s">
        <v>188</v>
      </c>
      <c r="S278" s="34">
        <f t="shared" si="517"/>
        <v>82.968256716010174</v>
      </c>
      <c r="T278" s="40">
        <v>527</v>
      </c>
      <c r="U278" s="33" t="s">
        <v>188</v>
      </c>
      <c r="V278" s="34">
        <f t="shared" si="518"/>
        <v>57.658643326039382</v>
      </c>
      <c r="W278" s="39">
        <v>67.730436432600001</v>
      </c>
      <c r="X278" s="34" t="s">
        <v>189</v>
      </c>
      <c r="Y278" s="34">
        <f t="shared" si="519"/>
        <v>103.09046641187214</v>
      </c>
      <c r="Z278" s="41">
        <v>474</v>
      </c>
      <c r="AA278" s="33" t="s">
        <v>188</v>
      </c>
      <c r="AB278" s="34">
        <f t="shared" si="520"/>
        <v>56.428571428571431</v>
      </c>
      <c r="AC278" s="38">
        <v>2.24931503267974</v>
      </c>
      <c r="AD278" s="34" t="s">
        <v>189</v>
      </c>
      <c r="AE278" s="34">
        <f t="shared" si="521"/>
        <v>102.70844898081005</v>
      </c>
      <c r="AF278" s="38">
        <v>1.54901960784314</v>
      </c>
      <c r="AG278" s="33" t="s">
        <v>188</v>
      </c>
      <c r="AH278" s="34">
        <f t="shared" si="522"/>
        <v>98.039215686274673</v>
      </c>
      <c r="AI278" s="38">
        <v>1.4520894514767899</v>
      </c>
      <c r="AJ278" s="34" t="s">
        <v>189</v>
      </c>
      <c r="AK278" s="34">
        <f t="shared" si="523"/>
        <v>105.22387329541955</v>
      </c>
      <c r="AL278" s="38">
        <v>43.636363636363598</v>
      </c>
      <c r="AM278" s="34" t="s">
        <v>189</v>
      </c>
      <c r="AN278" s="48">
        <f t="shared" si="524"/>
        <v>114.88715116925479</v>
      </c>
      <c r="AO278" s="32">
        <f t="shared" si="473"/>
        <v>832.10151795744048</v>
      </c>
    </row>
    <row r="279" spans="1:41">
      <c r="A279" s="10">
        <f t="shared" si="484"/>
        <v>278</v>
      </c>
      <c r="B279" s="15" t="s">
        <v>686</v>
      </c>
      <c r="C279" s="15">
        <v>730</v>
      </c>
      <c r="D279" s="15" t="s">
        <v>536</v>
      </c>
      <c r="E279" s="15" t="s">
        <v>539</v>
      </c>
      <c r="F279" s="21">
        <v>6810</v>
      </c>
      <c r="G279" s="25" t="s">
        <v>129</v>
      </c>
      <c r="H279" s="22">
        <v>6.8129484398782303</v>
      </c>
      <c r="I279" s="78" t="s">
        <v>234</v>
      </c>
      <c r="J279" s="21">
        <v>18</v>
      </c>
      <c r="K279" s="24">
        <v>3.3689990000000001</v>
      </c>
      <c r="L279" s="33" t="s">
        <v>188</v>
      </c>
      <c r="M279" s="34">
        <f t="shared" si="515"/>
        <v>57.295901360544221</v>
      </c>
      <c r="N279" s="38">
        <v>0.87560280000000001</v>
      </c>
      <c r="O279" s="33" t="s">
        <v>188</v>
      </c>
      <c r="P279" s="34">
        <f t="shared" si="516"/>
        <v>47.329881081081083</v>
      </c>
      <c r="Q279" s="39">
        <v>25.989998809700001</v>
      </c>
      <c r="R279" s="33" t="s">
        <v>188</v>
      </c>
      <c r="S279" s="34">
        <f t="shared" si="517"/>
        <v>82.560352000317664</v>
      </c>
      <c r="T279" s="40">
        <v>522</v>
      </c>
      <c r="U279" s="33" t="s">
        <v>188</v>
      </c>
      <c r="V279" s="34">
        <f t="shared" si="518"/>
        <v>57.111597374179432</v>
      </c>
      <c r="W279" s="39">
        <v>64.540210728000005</v>
      </c>
      <c r="X279" s="33" t="s">
        <v>188</v>
      </c>
      <c r="Y279" s="34">
        <f t="shared" si="519"/>
        <v>98.234719525114159</v>
      </c>
      <c r="Z279" s="41">
        <v>469</v>
      </c>
      <c r="AA279" s="33" t="s">
        <v>188</v>
      </c>
      <c r="AB279" s="34">
        <f t="shared" si="520"/>
        <v>55.833333333333336</v>
      </c>
      <c r="AC279" s="38">
        <v>1.7577293216630201</v>
      </c>
      <c r="AD279" s="33" t="s">
        <v>188</v>
      </c>
      <c r="AE279" s="34">
        <f t="shared" si="521"/>
        <v>80.261612861325119</v>
      </c>
      <c r="AF279" s="38">
        <v>1.4332603938730899</v>
      </c>
      <c r="AG279" s="33" t="s">
        <v>188</v>
      </c>
      <c r="AH279" s="34">
        <f t="shared" si="522"/>
        <v>90.712683156524676</v>
      </c>
      <c r="AI279" s="38">
        <v>1.2263851908396901</v>
      </c>
      <c r="AJ279" s="33" t="s">
        <v>188</v>
      </c>
      <c r="AK279" s="34">
        <f t="shared" si="523"/>
        <v>88.868492089832614</v>
      </c>
      <c r="AL279" s="38">
        <v>40.223463687150797</v>
      </c>
      <c r="AM279" s="34" t="s">
        <v>189</v>
      </c>
      <c r="AN279" s="48">
        <f t="shared" si="524"/>
        <v>121.84373484070363</v>
      </c>
      <c r="AO279" s="32">
        <f t="shared" si="473"/>
        <v>780.05230762295594</v>
      </c>
    </row>
    <row r="280" spans="1:41">
      <c r="A280" s="10">
        <f t="shared" si="484"/>
        <v>279</v>
      </c>
      <c r="B280" s="15" t="s">
        <v>687</v>
      </c>
      <c r="C280" s="15">
        <v>732</v>
      </c>
      <c r="D280" s="15" t="s">
        <v>541</v>
      </c>
      <c r="E280" s="15" t="s">
        <v>540</v>
      </c>
      <c r="F280" s="21">
        <v>9138</v>
      </c>
      <c r="G280" s="25">
        <v>41821</v>
      </c>
      <c r="H280" s="22">
        <v>4.2102087138508297</v>
      </c>
      <c r="I280" s="78" t="s">
        <v>200</v>
      </c>
      <c r="J280" s="21">
        <v>29</v>
      </c>
      <c r="K280" s="24">
        <v>4.6158289999999997</v>
      </c>
      <c r="L280" s="34" t="s">
        <v>189</v>
      </c>
      <c r="M280" s="34">
        <f t="shared" ref="M280:M283" si="525">K280/3.9*100</f>
        <v>118.35458974358974</v>
      </c>
      <c r="N280" s="38">
        <v>1.4156018100000001</v>
      </c>
      <c r="O280" s="34" t="s">
        <v>189</v>
      </c>
      <c r="P280" s="34">
        <f t="shared" ref="P280:P283" si="526">N280/1.2*100</f>
        <v>117.96681750000002</v>
      </c>
      <c r="Q280" s="39">
        <v>30.668419692299999</v>
      </c>
      <c r="R280" s="34" t="s">
        <v>189</v>
      </c>
      <c r="S280" s="34">
        <f t="shared" ref="S280:S283" si="527">Q280/30.31*100</f>
        <v>101.18251300659848</v>
      </c>
      <c r="T280" s="40">
        <v>794</v>
      </c>
      <c r="U280" s="34" t="s">
        <v>189</v>
      </c>
      <c r="V280" s="34">
        <f t="shared" ref="V280:V283" si="528">T280/628*100</f>
        <v>126.43312101910828</v>
      </c>
      <c r="W280" s="39">
        <v>58.133866498700002</v>
      </c>
      <c r="X280" s="33" t="s">
        <v>188</v>
      </c>
      <c r="Y280" s="34">
        <f t="shared" ref="Y280:Y283" si="529">W280/61.03*100</f>
        <v>95.25457397787973</v>
      </c>
      <c r="Z280" s="41">
        <v>722</v>
      </c>
      <c r="AA280" s="34" t="s">
        <v>189</v>
      </c>
      <c r="AB280" s="34">
        <f t="shared" ref="AB280:AB283" si="530">Z280/631*100</f>
        <v>114.42155309033279</v>
      </c>
      <c r="AC280" s="38">
        <v>2.23690176470588</v>
      </c>
      <c r="AD280" s="34" t="s">
        <v>189</v>
      </c>
      <c r="AE280" s="34">
        <f t="shared" ref="AE280:AE283" si="531">AC280/2.08*100</f>
        <v>107.54335407239807</v>
      </c>
      <c r="AF280" s="38">
        <v>1.5044117647058799</v>
      </c>
      <c r="AG280" s="33" t="s">
        <v>188</v>
      </c>
      <c r="AH280" s="34">
        <f t="shared" ref="AH280:AH283" si="532">AF280/1.62*100</f>
        <v>92.864923747276535</v>
      </c>
      <c r="AI280" s="38">
        <v>1.48689462365591</v>
      </c>
      <c r="AJ280" s="34" t="s">
        <v>189</v>
      </c>
      <c r="AK280" s="34">
        <f t="shared" ref="AK280:AK283" si="533">AI280/1.28*100</f>
        <v>116.16364247311796</v>
      </c>
      <c r="AL280" s="38">
        <v>40.462427745664698</v>
      </c>
      <c r="AM280" s="34" t="s">
        <v>189</v>
      </c>
      <c r="AN280" s="48">
        <f t="shared" ref="AN280:AN283" si="534">(100-AL280)/43.16*100</f>
        <v>137.9461822389604</v>
      </c>
      <c r="AO280" s="32">
        <f t="shared" si="473"/>
        <v>1128.1312708692619</v>
      </c>
    </row>
    <row r="281" spans="1:41">
      <c r="A281" s="10">
        <f t="shared" si="484"/>
        <v>280</v>
      </c>
      <c r="B281" s="15" t="s">
        <v>687</v>
      </c>
      <c r="C281" s="15">
        <v>732</v>
      </c>
      <c r="D281" s="15" t="s">
        <v>541</v>
      </c>
      <c r="E281" s="15" t="s">
        <v>542</v>
      </c>
      <c r="F281" s="21">
        <v>7403</v>
      </c>
      <c r="G281" s="25" t="s">
        <v>131</v>
      </c>
      <c r="H281" s="22">
        <v>6.3088388508371303</v>
      </c>
      <c r="I281" s="78" t="s">
        <v>200</v>
      </c>
      <c r="J281" s="21">
        <v>26</v>
      </c>
      <c r="K281" s="24">
        <v>4.3765270000000003</v>
      </c>
      <c r="L281" s="34" t="s">
        <v>189</v>
      </c>
      <c r="M281" s="34">
        <f t="shared" si="525"/>
        <v>112.21864102564103</v>
      </c>
      <c r="N281" s="38">
        <v>1.29736009</v>
      </c>
      <c r="O281" s="34" t="s">
        <v>189</v>
      </c>
      <c r="P281" s="34">
        <f t="shared" si="526"/>
        <v>108.11334083333333</v>
      </c>
      <c r="Q281" s="39">
        <v>29.643598451500001</v>
      </c>
      <c r="R281" s="33" t="s">
        <v>188</v>
      </c>
      <c r="S281" s="34">
        <f t="shared" si="527"/>
        <v>97.801380572418353</v>
      </c>
      <c r="T281" s="40">
        <v>639</v>
      </c>
      <c r="U281" s="34" t="s">
        <v>189</v>
      </c>
      <c r="V281" s="34">
        <f t="shared" si="528"/>
        <v>101.75159235668789</v>
      </c>
      <c r="W281" s="39">
        <v>68.490250391199993</v>
      </c>
      <c r="X281" s="34" t="s">
        <v>189</v>
      </c>
      <c r="Y281" s="34">
        <f t="shared" si="529"/>
        <v>112.22390691659838</v>
      </c>
      <c r="Z281" s="41">
        <v>717</v>
      </c>
      <c r="AA281" s="34" t="s">
        <v>189</v>
      </c>
      <c r="AB281" s="34">
        <f t="shared" si="530"/>
        <v>113.62916006339144</v>
      </c>
      <c r="AC281" s="38">
        <v>2.8930948214285701</v>
      </c>
      <c r="AD281" s="34" t="s">
        <v>189</v>
      </c>
      <c r="AE281" s="34">
        <f t="shared" si="531"/>
        <v>139.09109718406586</v>
      </c>
      <c r="AF281" s="38">
        <v>1.66785714285714</v>
      </c>
      <c r="AG281" s="34" t="s">
        <v>189</v>
      </c>
      <c r="AH281" s="34">
        <f t="shared" si="532"/>
        <v>102.95414462081112</v>
      </c>
      <c r="AI281" s="38">
        <v>1.73461788008565</v>
      </c>
      <c r="AJ281" s="34" t="s">
        <v>189</v>
      </c>
      <c r="AK281" s="34">
        <f t="shared" si="533"/>
        <v>135.51702188169142</v>
      </c>
      <c r="AL281" s="38">
        <v>23.529411764705898</v>
      </c>
      <c r="AM281" s="34" t="s">
        <v>189</v>
      </c>
      <c r="AN281" s="48">
        <f t="shared" si="534"/>
        <v>177.17930545712258</v>
      </c>
      <c r="AO281" s="32">
        <f t="shared" si="473"/>
        <v>1200.4795909117613</v>
      </c>
    </row>
    <row r="282" spans="1:41">
      <c r="A282" s="10">
        <f t="shared" si="484"/>
        <v>281</v>
      </c>
      <c r="B282" s="15" t="s">
        <v>688</v>
      </c>
      <c r="C282" s="15">
        <v>733</v>
      </c>
      <c r="D282" s="15" t="s">
        <v>544</v>
      </c>
      <c r="E282" s="15" t="s">
        <v>543</v>
      </c>
      <c r="F282" s="21">
        <v>11004</v>
      </c>
      <c r="G282" s="25" t="s">
        <v>132</v>
      </c>
      <c r="H282" s="22">
        <v>1.3663730974124799</v>
      </c>
      <c r="I282" s="78" t="s">
        <v>200</v>
      </c>
      <c r="J282" s="21">
        <v>28</v>
      </c>
      <c r="K282" s="24">
        <v>4.591494</v>
      </c>
      <c r="L282" s="34" t="s">
        <v>189</v>
      </c>
      <c r="M282" s="34">
        <f t="shared" si="525"/>
        <v>117.73061538461538</v>
      </c>
      <c r="N282" s="38">
        <v>1.4052491899999999</v>
      </c>
      <c r="O282" s="34" t="s">
        <v>189</v>
      </c>
      <c r="P282" s="34">
        <f t="shared" si="526"/>
        <v>117.10409916666666</v>
      </c>
      <c r="Q282" s="39">
        <v>30.605488975899998</v>
      </c>
      <c r="R282" s="34" t="s">
        <v>189</v>
      </c>
      <c r="S282" s="34">
        <f t="shared" si="527"/>
        <v>100.97488939590893</v>
      </c>
      <c r="T282" s="40">
        <v>818</v>
      </c>
      <c r="U282" s="34" t="s">
        <v>189</v>
      </c>
      <c r="V282" s="34">
        <f t="shared" si="528"/>
        <v>130.25477707006371</v>
      </c>
      <c r="W282" s="39">
        <v>56.130733496300003</v>
      </c>
      <c r="X282" s="33" t="s">
        <v>188</v>
      </c>
      <c r="Y282" s="34">
        <f t="shared" si="529"/>
        <v>91.972363585613635</v>
      </c>
      <c r="Z282" s="41">
        <v>827</v>
      </c>
      <c r="AA282" s="34" t="s">
        <v>189</v>
      </c>
      <c r="AB282" s="34">
        <f t="shared" si="530"/>
        <v>131.06180665610142</v>
      </c>
      <c r="AC282" s="38">
        <v>2.0513531851851901</v>
      </c>
      <c r="AD282" s="33" t="s">
        <v>188</v>
      </c>
      <c r="AE282" s="34">
        <f t="shared" si="531"/>
        <v>98.622749287749528</v>
      </c>
      <c r="AF282" s="38">
        <v>1.65777777777778</v>
      </c>
      <c r="AG282" s="34" t="s">
        <v>189</v>
      </c>
      <c r="AH282" s="34">
        <f t="shared" si="532"/>
        <v>102.33196159122097</v>
      </c>
      <c r="AI282" s="38">
        <v>1.23741143878463</v>
      </c>
      <c r="AJ282" s="33" t="s">
        <v>188</v>
      </c>
      <c r="AK282" s="34">
        <f t="shared" si="533"/>
        <v>96.672768655049211</v>
      </c>
      <c r="AL282" s="38">
        <v>39.473684210526301</v>
      </c>
      <c r="AM282" s="34" t="s">
        <v>189</v>
      </c>
      <c r="AN282" s="48">
        <f t="shared" si="534"/>
        <v>140.23706160675093</v>
      </c>
      <c r="AO282" s="32">
        <f t="shared" si="473"/>
        <v>1126.9630923997406</v>
      </c>
    </row>
    <row r="283" spans="1:41">
      <c r="A283" s="10">
        <f t="shared" si="484"/>
        <v>282</v>
      </c>
      <c r="B283" s="15" t="s">
        <v>688</v>
      </c>
      <c r="C283" s="15">
        <v>733</v>
      </c>
      <c r="D283" s="15" t="s">
        <v>544</v>
      </c>
      <c r="E283" s="15" t="s">
        <v>545</v>
      </c>
      <c r="F283" s="21">
        <v>11110</v>
      </c>
      <c r="G283" s="25">
        <v>43282</v>
      </c>
      <c r="H283" s="22">
        <v>0.20746898782343401</v>
      </c>
      <c r="I283" s="78" t="s">
        <v>200</v>
      </c>
      <c r="J283" s="21">
        <v>29</v>
      </c>
      <c r="K283" s="24">
        <v>4.3408309999999997</v>
      </c>
      <c r="L283" s="34" t="s">
        <v>189</v>
      </c>
      <c r="M283" s="34">
        <f t="shared" si="525"/>
        <v>111.30335897435897</v>
      </c>
      <c r="N283" s="38">
        <v>1.3913723099999999</v>
      </c>
      <c r="O283" s="34" t="s">
        <v>189</v>
      </c>
      <c r="P283" s="34">
        <f t="shared" si="526"/>
        <v>115.94769250000002</v>
      </c>
      <c r="Q283" s="39">
        <v>32.0531324532</v>
      </c>
      <c r="R283" s="34" t="s">
        <v>189</v>
      </c>
      <c r="S283" s="34">
        <f t="shared" si="527"/>
        <v>105.75101436225668</v>
      </c>
      <c r="T283" s="40">
        <v>915</v>
      </c>
      <c r="U283" s="34" t="s">
        <v>189</v>
      </c>
      <c r="V283" s="34">
        <f t="shared" si="528"/>
        <v>145.70063694267517</v>
      </c>
      <c r="W283" s="39">
        <v>47.440775956300001</v>
      </c>
      <c r="X283" s="33" t="s">
        <v>188</v>
      </c>
      <c r="Y283" s="34">
        <f t="shared" si="529"/>
        <v>77.733534255775851</v>
      </c>
      <c r="Z283" s="41">
        <v>896</v>
      </c>
      <c r="AA283" s="34" t="s">
        <v>189</v>
      </c>
      <c r="AB283" s="34">
        <f t="shared" si="530"/>
        <v>141.99683042789223</v>
      </c>
      <c r="AC283" s="38">
        <v>2.0416861477572601</v>
      </c>
      <c r="AD283" s="33" t="s">
        <v>188</v>
      </c>
      <c r="AE283" s="34">
        <f t="shared" si="531"/>
        <v>98.157987872945199</v>
      </c>
      <c r="AF283" s="38">
        <v>1.7585751978891799</v>
      </c>
      <c r="AG283" s="34" t="s">
        <v>189</v>
      </c>
      <c r="AH283" s="34">
        <f t="shared" si="532"/>
        <v>108.55402456106049</v>
      </c>
      <c r="AI283" s="38">
        <v>1.16098882220555</v>
      </c>
      <c r="AJ283" s="33" t="s">
        <v>188</v>
      </c>
      <c r="AK283" s="34">
        <f t="shared" si="533"/>
        <v>90.702251734808598</v>
      </c>
      <c r="AL283" s="38">
        <v>44.776119402985103</v>
      </c>
      <c r="AM283" s="33" t="s">
        <v>188</v>
      </c>
      <c r="AN283" s="48">
        <f t="shared" si="534"/>
        <v>127.95153057695761</v>
      </c>
      <c r="AO283" s="32">
        <f t="shared" si="473"/>
        <v>1123.7988622087307</v>
      </c>
    </row>
    <row r="284" spans="1:41">
      <c r="A284" s="10">
        <f t="shared" si="484"/>
        <v>283</v>
      </c>
      <c r="B284" s="15" t="s">
        <v>688</v>
      </c>
      <c r="C284" s="15">
        <v>737</v>
      </c>
      <c r="D284" s="15" t="s">
        <v>547</v>
      </c>
      <c r="E284" s="15" t="s">
        <v>546</v>
      </c>
      <c r="F284" s="21">
        <v>6220</v>
      </c>
      <c r="G284" s="25" t="s">
        <v>134</v>
      </c>
      <c r="H284" s="22">
        <v>7.2485648782343901</v>
      </c>
      <c r="I284" s="78" t="s">
        <v>241</v>
      </c>
      <c r="J284" s="21">
        <v>25</v>
      </c>
      <c r="K284" s="24">
        <v>6.6864499999999998</v>
      </c>
      <c r="L284" s="34" t="s">
        <v>189</v>
      </c>
      <c r="M284" s="34">
        <f t="shared" ref="M284:M286" si="535">K284/3.67*100</f>
        <v>182.19209809264305</v>
      </c>
      <c r="N284" s="38">
        <v>2.2256467199999999</v>
      </c>
      <c r="O284" s="34" t="s">
        <v>189</v>
      </c>
      <c r="P284" s="34">
        <f t="shared" ref="P284:P286" si="536">N284/1.15*100</f>
        <v>193.53449739130434</v>
      </c>
      <c r="Q284" s="39">
        <v>33.2859248181</v>
      </c>
      <c r="R284" s="34" t="s">
        <v>189</v>
      </c>
      <c r="S284" s="34">
        <f t="shared" ref="S284:S286" si="537">Q284/31.75*100</f>
        <v>104.83755848220473</v>
      </c>
      <c r="T284" s="40">
        <v>977</v>
      </c>
      <c r="U284" s="34" t="s">
        <v>189</v>
      </c>
      <c r="V284" s="34">
        <f t="shared" ref="V284:V286" si="538">T284/647*100</f>
        <v>151.00463678516229</v>
      </c>
      <c r="W284" s="39">
        <v>68.438587512799998</v>
      </c>
      <c r="X284" s="34" t="s">
        <v>189</v>
      </c>
      <c r="Y284" s="34">
        <f t="shared" ref="Y284:Y286" si="539">W284/51.79*100</f>
        <v>132.14633618999807</v>
      </c>
      <c r="Z284" s="41">
        <v>870</v>
      </c>
      <c r="AA284" s="34" t="s">
        <v>189</v>
      </c>
      <c r="AB284" s="34">
        <f t="shared" ref="AB284:AB286" si="540">Z284/644*100</f>
        <v>135.09316770186334</v>
      </c>
      <c r="AC284" s="38">
        <v>2.4919692115143901</v>
      </c>
      <c r="AD284" s="34" t="s">
        <v>189</v>
      </c>
      <c r="AE284" s="34">
        <f t="shared" ref="AE284:AE286" si="541">AC284/2.16*100</f>
        <v>115.36894497751805</v>
      </c>
      <c r="AF284" s="38">
        <v>1.6645807259073799</v>
      </c>
      <c r="AG284" s="34" t="s">
        <v>189</v>
      </c>
      <c r="AH284" s="34">
        <f t="shared" ref="AH284:AH286" si="542">AF284/1.61*100</f>
        <v>103.39010719921613</v>
      </c>
      <c r="AI284" s="38">
        <v>1.4970551879699201</v>
      </c>
      <c r="AJ284" s="34" t="s">
        <v>189</v>
      </c>
      <c r="AK284" s="34">
        <f t="shared" ref="AK284:AK286" si="543">AI284/1.32*100</f>
        <v>113.41327181590304</v>
      </c>
      <c r="AL284" s="38">
        <v>35.205992509363298</v>
      </c>
      <c r="AM284" s="34" t="s">
        <v>189</v>
      </c>
      <c r="AN284" s="48">
        <f t="shared" ref="AN284:AN286" si="544">(100-AL284)/46.52*100</f>
        <v>139.28204533670828</v>
      </c>
      <c r="AO284" s="32">
        <f t="shared" si="473"/>
        <v>1370.2626639725213</v>
      </c>
    </row>
    <row r="285" spans="1:41">
      <c r="A285" s="10">
        <f t="shared" si="484"/>
        <v>284</v>
      </c>
      <c r="B285" s="15" t="s">
        <v>688</v>
      </c>
      <c r="C285" s="15">
        <v>737</v>
      </c>
      <c r="D285" s="15" t="s">
        <v>547</v>
      </c>
      <c r="E285" s="15" t="s">
        <v>548</v>
      </c>
      <c r="F285" s="21">
        <v>11109</v>
      </c>
      <c r="G285" s="25">
        <v>43282</v>
      </c>
      <c r="H285" s="22">
        <v>0.20746898782343401</v>
      </c>
      <c r="I285" s="78" t="s">
        <v>241</v>
      </c>
      <c r="J285" s="21">
        <v>30</v>
      </c>
      <c r="K285" s="24">
        <v>6.0583660000000004</v>
      </c>
      <c r="L285" s="34" t="s">
        <v>189</v>
      </c>
      <c r="M285" s="34">
        <f t="shared" si="535"/>
        <v>165.07809264305178</v>
      </c>
      <c r="N285" s="38">
        <v>2.2153300800000002</v>
      </c>
      <c r="O285" s="34" t="s">
        <v>189</v>
      </c>
      <c r="P285" s="34">
        <f t="shared" si="536"/>
        <v>192.63739826086962</v>
      </c>
      <c r="Q285" s="39">
        <v>36.566461649899999</v>
      </c>
      <c r="R285" s="34" t="s">
        <v>189</v>
      </c>
      <c r="S285" s="34">
        <f t="shared" si="537"/>
        <v>115.16995795244094</v>
      </c>
      <c r="T285" s="40">
        <v>1068</v>
      </c>
      <c r="U285" s="34" t="s">
        <v>189</v>
      </c>
      <c r="V285" s="34">
        <f t="shared" si="538"/>
        <v>165.06955177743433</v>
      </c>
      <c r="W285" s="39">
        <v>56.726273408200001</v>
      </c>
      <c r="X285" s="33" t="s">
        <v>188</v>
      </c>
      <c r="Y285" s="34">
        <f t="shared" si="539"/>
        <v>109.53132536821781</v>
      </c>
      <c r="Z285" s="41">
        <v>913</v>
      </c>
      <c r="AA285" s="34" t="s">
        <v>189</v>
      </c>
      <c r="AB285" s="34">
        <f t="shared" si="540"/>
        <v>141.77018633540374</v>
      </c>
      <c r="AC285" s="38">
        <v>2.03248458049887</v>
      </c>
      <c r="AD285" s="33" t="s">
        <v>188</v>
      </c>
      <c r="AE285" s="34">
        <f t="shared" si="541"/>
        <v>94.096508356429169</v>
      </c>
      <c r="AF285" s="38">
        <v>1.6179138321995501</v>
      </c>
      <c r="AG285" s="34" t="s">
        <v>189</v>
      </c>
      <c r="AH285" s="34">
        <f t="shared" si="542"/>
        <v>100.49154237264287</v>
      </c>
      <c r="AI285" s="38">
        <v>1.25623784162579</v>
      </c>
      <c r="AJ285" s="33" t="s">
        <v>188</v>
      </c>
      <c r="AK285" s="34">
        <f t="shared" si="543"/>
        <v>95.169533456499238</v>
      </c>
      <c r="AL285" s="38">
        <v>38.785046728971999</v>
      </c>
      <c r="AM285" s="34" t="s">
        <v>189</v>
      </c>
      <c r="AN285" s="48">
        <f t="shared" si="544"/>
        <v>131.58846360926054</v>
      </c>
      <c r="AO285" s="32">
        <f t="shared" si="473"/>
        <v>1310.6025601322501</v>
      </c>
    </row>
    <row r="286" spans="1:41">
      <c r="A286" s="10">
        <f t="shared" si="484"/>
        <v>285</v>
      </c>
      <c r="B286" s="15" t="s">
        <v>688</v>
      </c>
      <c r="C286" s="15">
        <v>737</v>
      </c>
      <c r="D286" s="15" t="s">
        <v>547</v>
      </c>
      <c r="E286" s="15" t="s">
        <v>549</v>
      </c>
      <c r="F286" s="21">
        <v>11292</v>
      </c>
      <c r="G286" s="25" t="s">
        <v>135</v>
      </c>
      <c r="H286" s="22">
        <v>0.71705802891932502</v>
      </c>
      <c r="I286" s="78" t="s">
        <v>241</v>
      </c>
      <c r="J286" s="21">
        <v>27</v>
      </c>
      <c r="K286" s="24">
        <v>5.0200959999999997</v>
      </c>
      <c r="L286" s="34" t="s">
        <v>189</v>
      </c>
      <c r="M286" s="34">
        <f t="shared" si="535"/>
        <v>136.78735694822888</v>
      </c>
      <c r="N286" s="38">
        <v>1.8174689900000001</v>
      </c>
      <c r="O286" s="34" t="s">
        <v>189</v>
      </c>
      <c r="P286" s="34">
        <f t="shared" si="536"/>
        <v>158.04078173913047</v>
      </c>
      <c r="Q286" s="39">
        <v>36.203869208900002</v>
      </c>
      <c r="R286" s="34" t="s">
        <v>189</v>
      </c>
      <c r="S286" s="34">
        <f t="shared" si="537"/>
        <v>114.02793451622048</v>
      </c>
      <c r="T286" s="40">
        <v>1005</v>
      </c>
      <c r="U286" s="34" t="s">
        <v>189</v>
      </c>
      <c r="V286" s="34">
        <f t="shared" si="538"/>
        <v>155.33230293663061</v>
      </c>
      <c r="W286" s="39">
        <v>49.951203980099997</v>
      </c>
      <c r="X286" s="33" t="s">
        <v>188</v>
      </c>
      <c r="Y286" s="34">
        <f t="shared" si="539"/>
        <v>96.449515312029348</v>
      </c>
      <c r="Z286" s="41">
        <v>863</v>
      </c>
      <c r="AA286" s="34" t="s">
        <v>189</v>
      </c>
      <c r="AB286" s="34">
        <f t="shared" si="540"/>
        <v>134.00621118012421</v>
      </c>
      <c r="AC286" s="38">
        <v>1.8535669090909099</v>
      </c>
      <c r="AD286" s="33" t="s">
        <v>188</v>
      </c>
      <c r="AE286" s="34">
        <f t="shared" si="541"/>
        <v>85.813282828282865</v>
      </c>
      <c r="AF286" s="38">
        <v>1.5006060606060601</v>
      </c>
      <c r="AG286" s="33" t="s">
        <v>188</v>
      </c>
      <c r="AH286" s="34">
        <f t="shared" si="542"/>
        <v>93.205345379258389</v>
      </c>
      <c r="AI286" s="38">
        <v>1.23521219709208</v>
      </c>
      <c r="AJ286" s="33" t="s">
        <v>188</v>
      </c>
      <c r="AK286" s="34">
        <f t="shared" si="543"/>
        <v>93.576681597884843</v>
      </c>
      <c r="AL286" s="38">
        <v>49.6894409937888</v>
      </c>
      <c r="AM286" s="33" t="s">
        <v>188</v>
      </c>
      <c r="AN286" s="48">
        <f t="shared" si="544"/>
        <v>108.14823518102148</v>
      </c>
      <c r="AO286" s="32">
        <f t="shared" si="473"/>
        <v>1175.3876476188116</v>
      </c>
    </row>
    <row r="287" spans="1:41">
      <c r="A287" s="10">
        <f t="shared" si="484"/>
        <v>286</v>
      </c>
      <c r="B287" s="15" t="s">
        <v>683</v>
      </c>
      <c r="C287" s="15">
        <v>738</v>
      </c>
      <c r="D287" s="15" t="s">
        <v>551</v>
      </c>
      <c r="E287" s="15" t="s">
        <v>550</v>
      </c>
      <c r="F287" s="21">
        <v>6506</v>
      </c>
      <c r="G287" s="25" t="s">
        <v>136</v>
      </c>
      <c r="H287" s="22">
        <v>7.0595237823439803</v>
      </c>
      <c r="I287" s="78" t="s">
        <v>200</v>
      </c>
      <c r="J287" s="21">
        <v>23</v>
      </c>
      <c r="K287" s="24">
        <v>4.8215430000000001</v>
      </c>
      <c r="L287" s="34" t="s">
        <v>189</v>
      </c>
      <c r="M287" s="34">
        <f t="shared" ref="M287:M289" si="545">K287/3.9*100</f>
        <v>123.62930769230769</v>
      </c>
      <c r="N287" s="38">
        <v>1.59990185</v>
      </c>
      <c r="O287" s="34" t="s">
        <v>189</v>
      </c>
      <c r="P287" s="34">
        <f t="shared" ref="P287:P289" si="546">N287/1.2*100</f>
        <v>133.32515416666666</v>
      </c>
      <c r="Q287" s="39">
        <v>33.182361953399997</v>
      </c>
      <c r="R287" s="34" t="s">
        <v>189</v>
      </c>
      <c r="S287" s="34">
        <f t="shared" ref="S287:S289" si="547">Q287/30.31*100</f>
        <v>109.47661482481028</v>
      </c>
      <c r="T287" s="40">
        <v>792</v>
      </c>
      <c r="U287" s="34" t="s">
        <v>189</v>
      </c>
      <c r="V287" s="34">
        <f t="shared" ref="V287:V289" si="548">T287/628*100</f>
        <v>126.11464968152866</v>
      </c>
      <c r="W287" s="39">
        <v>60.878068181800003</v>
      </c>
      <c r="X287" s="33" t="s">
        <v>188</v>
      </c>
      <c r="Y287" s="34">
        <f t="shared" ref="Y287:Y289" si="549">W287/61.03*100</f>
        <v>99.751053878092748</v>
      </c>
      <c r="Z287" s="41">
        <v>835</v>
      </c>
      <c r="AA287" s="34" t="s">
        <v>189</v>
      </c>
      <c r="AB287" s="34">
        <f t="shared" ref="AB287:AB289" si="550">Z287/631*100</f>
        <v>132.3296354992076</v>
      </c>
      <c r="AC287" s="38">
        <v>1.8902116843702601</v>
      </c>
      <c r="AD287" s="33" t="s">
        <v>188</v>
      </c>
      <c r="AE287" s="34">
        <f t="shared" ref="AE287:AE289" si="551">AC287/2.08*100</f>
        <v>90.875561748570206</v>
      </c>
      <c r="AF287" s="38">
        <v>1.6327769347496199</v>
      </c>
      <c r="AG287" s="34" t="s">
        <v>189</v>
      </c>
      <c r="AH287" s="34">
        <f t="shared" ref="AH287:AH289" si="552">AF287/1.62*100</f>
        <v>100.78869967590245</v>
      </c>
      <c r="AI287" s="38">
        <v>1.1576668215613399</v>
      </c>
      <c r="AJ287" s="33" t="s">
        <v>188</v>
      </c>
      <c r="AK287" s="34">
        <f t="shared" ref="AK287:AK289" si="553">AI287/1.28*100</f>
        <v>90.442720434479682</v>
      </c>
      <c r="AL287" s="38">
        <v>22.413793103448299</v>
      </c>
      <c r="AM287" s="34" t="s">
        <v>189</v>
      </c>
      <c r="AN287" s="48">
        <f t="shared" ref="AN287:AN289" si="554">(100-AL287)/43.16*100</f>
        <v>179.76414943594</v>
      </c>
      <c r="AO287" s="32">
        <f t="shared" si="473"/>
        <v>1186.4975470375061</v>
      </c>
    </row>
    <row r="288" spans="1:41">
      <c r="A288" s="10">
        <f t="shared" si="484"/>
        <v>287</v>
      </c>
      <c r="B288" s="15" t="s">
        <v>683</v>
      </c>
      <c r="C288" s="15">
        <v>738</v>
      </c>
      <c r="D288" s="15" t="s">
        <v>551</v>
      </c>
      <c r="E288" s="15" t="s">
        <v>552</v>
      </c>
      <c r="F288" s="21">
        <v>6385</v>
      </c>
      <c r="G288" s="25">
        <v>41091</v>
      </c>
      <c r="H288" s="22">
        <v>6.2102087138508297</v>
      </c>
      <c r="I288" s="78" t="s">
        <v>200</v>
      </c>
      <c r="J288" s="21">
        <v>28</v>
      </c>
      <c r="K288" s="24">
        <v>4.3673200000000003</v>
      </c>
      <c r="L288" s="34" t="s">
        <v>189</v>
      </c>
      <c r="M288" s="34">
        <f t="shared" si="545"/>
        <v>111.98256410256411</v>
      </c>
      <c r="N288" s="38">
        <v>1.4047616999999999</v>
      </c>
      <c r="O288" s="34" t="s">
        <v>189</v>
      </c>
      <c r="P288" s="34">
        <f t="shared" si="546"/>
        <v>117.06347500000001</v>
      </c>
      <c r="Q288" s="39">
        <v>32.165302748599998</v>
      </c>
      <c r="R288" s="34" t="s">
        <v>189</v>
      </c>
      <c r="S288" s="34">
        <f t="shared" si="547"/>
        <v>106.12109121939955</v>
      </c>
      <c r="T288" s="40">
        <v>785</v>
      </c>
      <c r="U288" s="34" t="s">
        <v>189</v>
      </c>
      <c r="V288" s="34">
        <f t="shared" si="548"/>
        <v>125</v>
      </c>
      <c r="W288" s="39">
        <v>55.634649681500001</v>
      </c>
      <c r="X288" s="33" t="s">
        <v>188</v>
      </c>
      <c r="Y288" s="34">
        <f t="shared" si="549"/>
        <v>91.159511193675243</v>
      </c>
      <c r="Z288" s="41">
        <v>841</v>
      </c>
      <c r="AA288" s="34" t="s">
        <v>189</v>
      </c>
      <c r="AB288" s="34">
        <f t="shared" si="550"/>
        <v>133.28050713153726</v>
      </c>
      <c r="AC288" s="38">
        <v>1.8688948328267501</v>
      </c>
      <c r="AD288" s="33" t="s">
        <v>188</v>
      </c>
      <c r="AE288" s="34">
        <f t="shared" si="551"/>
        <v>89.850713116670676</v>
      </c>
      <c r="AF288" s="38">
        <v>1.68844984802432</v>
      </c>
      <c r="AG288" s="34" t="s">
        <v>189</v>
      </c>
      <c r="AH288" s="34">
        <f t="shared" si="552"/>
        <v>104.22529926076049</v>
      </c>
      <c r="AI288" s="38">
        <v>1.1068702070206999</v>
      </c>
      <c r="AJ288" s="33" t="s">
        <v>188</v>
      </c>
      <c r="AK288" s="34">
        <f t="shared" si="553"/>
        <v>86.474234923492176</v>
      </c>
      <c r="AL288" s="38">
        <v>17.985611510791401</v>
      </c>
      <c r="AM288" s="34" t="s">
        <v>189</v>
      </c>
      <c r="AN288" s="48">
        <f t="shared" si="554"/>
        <v>190.02406971549723</v>
      </c>
      <c r="AO288" s="32">
        <f t="shared" si="473"/>
        <v>1155.1814656635968</v>
      </c>
    </row>
    <row r="289" spans="1:41">
      <c r="A289" s="10">
        <f t="shared" si="484"/>
        <v>288</v>
      </c>
      <c r="B289" s="15" t="s">
        <v>683</v>
      </c>
      <c r="C289" s="15">
        <v>738</v>
      </c>
      <c r="D289" s="15" t="s">
        <v>551</v>
      </c>
      <c r="E289" s="15" t="s">
        <v>553</v>
      </c>
      <c r="F289" s="21">
        <v>11812</v>
      </c>
      <c r="G289" s="25">
        <v>43307</v>
      </c>
      <c r="H289" s="22">
        <v>0.13897583713850301</v>
      </c>
      <c r="I289" s="78" t="s">
        <v>200</v>
      </c>
      <c r="J289" s="21">
        <v>15</v>
      </c>
      <c r="K289" s="24">
        <v>1.3777509999999999</v>
      </c>
      <c r="L289" s="33" t="s">
        <v>188</v>
      </c>
      <c r="M289" s="34">
        <f t="shared" si="545"/>
        <v>35.326948717948717</v>
      </c>
      <c r="N289" s="38">
        <v>0.37554013000000003</v>
      </c>
      <c r="O289" s="33" t="s">
        <v>188</v>
      </c>
      <c r="P289" s="34">
        <f t="shared" si="546"/>
        <v>31.295010833333336</v>
      </c>
      <c r="Q289" s="39">
        <v>27.257474681600002</v>
      </c>
      <c r="R289" s="33" t="s">
        <v>188</v>
      </c>
      <c r="S289" s="34">
        <f t="shared" si="547"/>
        <v>89.92898278323986</v>
      </c>
      <c r="T289" s="40">
        <v>297</v>
      </c>
      <c r="U289" s="33" t="s">
        <v>188</v>
      </c>
      <c r="V289" s="34">
        <f t="shared" si="548"/>
        <v>47.29299363057325</v>
      </c>
      <c r="W289" s="39">
        <v>46.388922558899999</v>
      </c>
      <c r="X289" s="33" t="s">
        <v>188</v>
      </c>
      <c r="Y289" s="34">
        <f t="shared" si="549"/>
        <v>76.010032048009165</v>
      </c>
      <c r="Z289" s="41">
        <v>349</v>
      </c>
      <c r="AA289" s="33" t="s">
        <v>188</v>
      </c>
      <c r="AB289" s="34">
        <f t="shared" si="550"/>
        <v>55.309033280507137</v>
      </c>
      <c r="AC289" s="38">
        <v>1.9663250950570299</v>
      </c>
      <c r="AD289" s="33" t="s">
        <v>188</v>
      </c>
      <c r="AE289" s="34">
        <f t="shared" si="551"/>
        <v>94.534860339280286</v>
      </c>
      <c r="AF289" s="38">
        <v>1.6768060836501899</v>
      </c>
      <c r="AG289" s="34" t="s">
        <v>189</v>
      </c>
      <c r="AH289" s="34">
        <f t="shared" si="552"/>
        <v>103.5065483734685</v>
      </c>
      <c r="AI289" s="38">
        <v>1.17266099773243</v>
      </c>
      <c r="AJ289" s="33" t="s">
        <v>188</v>
      </c>
      <c r="AK289" s="34">
        <f t="shared" si="553"/>
        <v>91.614140447846097</v>
      </c>
      <c r="AL289" s="38">
        <v>65</v>
      </c>
      <c r="AM289" s="33" t="s">
        <v>188</v>
      </c>
      <c r="AN289" s="48">
        <f t="shared" si="554"/>
        <v>81.09360518999074</v>
      </c>
      <c r="AO289" s="32">
        <f t="shared" si="473"/>
        <v>705.91215564419713</v>
      </c>
    </row>
    <row r="290" spans="1:41">
      <c r="A290" s="10">
        <f t="shared" si="484"/>
        <v>289</v>
      </c>
      <c r="B290" s="15" t="s">
        <v>688</v>
      </c>
      <c r="C290" s="15">
        <v>740</v>
      </c>
      <c r="D290" s="15" t="s">
        <v>555</v>
      </c>
      <c r="E290" s="15" t="s">
        <v>554</v>
      </c>
      <c r="F290" s="21">
        <v>9749</v>
      </c>
      <c r="G290" s="25" t="s">
        <v>137</v>
      </c>
      <c r="H290" s="22">
        <v>1.3143183028919301</v>
      </c>
      <c r="I290" s="78" t="s">
        <v>391</v>
      </c>
      <c r="J290" s="21">
        <v>27</v>
      </c>
      <c r="K290" s="24">
        <v>5.9005539999999996</v>
      </c>
      <c r="L290" s="34" t="s">
        <v>189</v>
      </c>
      <c r="M290" s="34">
        <f t="shared" ref="M290:M291" si="555">K290/3.57*100</f>
        <v>165.28162464985994</v>
      </c>
      <c r="N290" s="38">
        <v>1.88077363</v>
      </c>
      <c r="O290" s="34" t="s">
        <v>189</v>
      </c>
      <c r="P290" s="34">
        <f t="shared" ref="P290:P291" si="556">N290/1.08*100</f>
        <v>174.14570648148145</v>
      </c>
      <c r="Q290" s="39">
        <v>31.874526188600001</v>
      </c>
      <c r="R290" s="34" t="s">
        <v>189</v>
      </c>
      <c r="S290" s="34">
        <f t="shared" ref="S290:S291" si="557">Q290/30.37*100</f>
        <v>104.95398810865986</v>
      </c>
      <c r="T290" s="40">
        <v>1011</v>
      </c>
      <c r="U290" s="34" t="s">
        <v>189</v>
      </c>
      <c r="V290" s="34">
        <f t="shared" ref="V290:V291" si="558">T290/600*100</f>
        <v>168.5</v>
      </c>
      <c r="W290" s="39">
        <v>58.363541048499997</v>
      </c>
      <c r="X290" s="33" t="s">
        <v>188</v>
      </c>
      <c r="Y290" s="34">
        <f t="shared" ref="Y290:Y291" si="559">W290/58.91*100</f>
        <v>99.072383378883046</v>
      </c>
      <c r="Z290" s="41">
        <v>872</v>
      </c>
      <c r="AA290" s="34" t="s">
        <v>189</v>
      </c>
      <c r="AB290" s="34">
        <f t="shared" ref="AB290:AB291" si="560">Z290/622*100</f>
        <v>140.19292604501607</v>
      </c>
      <c r="AC290" s="38">
        <v>1.9201944444444401</v>
      </c>
      <c r="AD290" s="33" t="s">
        <v>188</v>
      </c>
      <c r="AE290" s="34">
        <f t="shared" ref="AE290:AE291" si="561">AC290/2.2*100</f>
        <v>87.281565656565448</v>
      </c>
      <c r="AF290" s="38">
        <v>1.62037037037037</v>
      </c>
      <c r="AG290" s="33" t="s">
        <v>188</v>
      </c>
      <c r="AH290" s="34">
        <f t="shared" ref="AH290:AH291" si="562">AF290/1.73*100</f>
        <v>93.663027189038729</v>
      </c>
      <c r="AI290" s="38">
        <v>1.1850342857142899</v>
      </c>
      <c r="AJ290" s="33" t="s">
        <v>188</v>
      </c>
      <c r="AK290" s="34">
        <f t="shared" ref="AK290:AK291" si="563">AI290/1.27*100</f>
        <v>93.309786276715741</v>
      </c>
      <c r="AL290" s="38">
        <v>51.449275362318801</v>
      </c>
      <c r="AM290" s="33" t="s">
        <v>188</v>
      </c>
      <c r="AN290" s="48">
        <f t="shared" ref="AN290:AN291" si="564">(100-AL290)/43.46*100</f>
        <v>111.7135863729434</v>
      </c>
      <c r="AO290" s="32">
        <f t="shared" si="473"/>
        <v>1238.1145941591637</v>
      </c>
    </row>
    <row r="291" spans="1:41">
      <c r="A291" s="10">
        <f t="shared" si="484"/>
        <v>290</v>
      </c>
      <c r="B291" s="15" t="s">
        <v>688</v>
      </c>
      <c r="C291" s="15">
        <v>740</v>
      </c>
      <c r="D291" s="15" t="s">
        <v>555</v>
      </c>
      <c r="E291" s="15" t="s">
        <v>556</v>
      </c>
      <c r="F291" s="21">
        <v>9328</v>
      </c>
      <c r="G291" s="25">
        <v>42175</v>
      </c>
      <c r="H291" s="22">
        <v>3.2403457001521998</v>
      </c>
      <c r="I291" s="78" t="s">
        <v>391</v>
      </c>
      <c r="J291" s="21">
        <v>27</v>
      </c>
      <c r="K291" s="24">
        <v>4.6865579999999998</v>
      </c>
      <c r="L291" s="34" t="s">
        <v>189</v>
      </c>
      <c r="M291" s="34">
        <f t="shared" si="555"/>
        <v>131.27613445378154</v>
      </c>
      <c r="N291" s="38">
        <v>1.4742851100000001</v>
      </c>
      <c r="O291" s="34" t="s">
        <v>189</v>
      </c>
      <c r="P291" s="34">
        <f t="shared" si="556"/>
        <v>136.50788055555557</v>
      </c>
      <c r="Q291" s="39">
        <v>31.4577374269</v>
      </c>
      <c r="R291" s="34" t="s">
        <v>189</v>
      </c>
      <c r="S291" s="34">
        <f t="shared" si="557"/>
        <v>103.58161813269673</v>
      </c>
      <c r="T291" s="40">
        <v>939</v>
      </c>
      <c r="U291" s="34" t="s">
        <v>189</v>
      </c>
      <c r="V291" s="34">
        <f t="shared" si="558"/>
        <v>156.5</v>
      </c>
      <c r="W291" s="39">
        <v>49.910095846600001</v>
      </c>
      <c r="X291" s="33" t="s">
        <v>188</v>
      </c>
      <c r="Y291" s="34">
        <f t="shared" si="559"/>
        <v>84.722620686810387</v>
      </c>
      <c r="Z291" s="41">
        <v>775</v>
      </c>
      <c r="AA291" s="34" t="s">
        <v>189</v>
      </c>
      <c r="AB291" s="34">
        <f t="shared" si="560"/>
        <v>124.59807073954985</v>
      </c>
      <c r="AC291" s="38">
        <v>1.77476654040404</v>
      </c>
      <c r="AD291" s="33" t="s">
        <v>188</v>
      </c>
      <c r="AE291" s="34">
        <f t="shared" si="561"/>
        <v>80.671206382001813</v>
      </c>
      <c r="AF291" s="38">
        <v>1.4898989898989901</v>
      </c>
      <c r="AG291" s="33" t="s">
        <v>188</v>
      </c>
      <c r="AH291" s="34">
        <f t="shared" si="562"/>
        <v>86.121328895895374</v>
      </c>
      <c r="AI291" s="38">
        <v>1.1911992372881399</v>
      </c>
      <c r="AJ291" s="33" t="s">
        <v>188</v>
      </c>
      <c r="AK291" s="34">
        <f t="shared" si="563"/>
        <v>93.795215534499206</v>
      </c>
      <c r="AL291" s="38">
        <v>53.299492385786799</v>
      </c>
      <c r="AM291" s="33" t="s">
        <v>188</v>
      </c>
      <c r="AN291" s="48">
        <f t="shared" si="564"/>
        <v>107.45629915833686</v>
      </c>
      <c r="AO291" s="32">
        <f t="shared" si="473"/>
        <v>1105.2303745391273</v>
      </c>
    </row>
    <row r="292" spans="1:41">
      <c r="A292" s="10">
        <f t="shared" si="484"/>
        <v>291</v>
      </c>
      <c r="B292" s="15" t="s">
        <v>686</v>
      </c>
      <c r="C292" s="15">
        <v>581</v>
      </c>
      <c r="D292" s="15" t="s">
        <v>558</v>
      </c>
      <c r="E292" s="15" t="s">
        <v>557</v>
      </c>
      <c r="F292" s="21">
        <v>9599</v>
      </c>
      <c r="G292" s="25">
        <v>42593</v>
      </c>
      <c r="H292" s="22">
        <v>2.0951402207001499</v>
      </c>
      <c r="I292" s="78" t="s">
        <v>234</v>
      </c>
      <c r="J292" s="21">
        <v>28</v>
      </c>
      <c r="K292" s="24">
        <v>2.6641270000000001</v>
      </c>
      <c r="L292" s="33" t="s">
        <v>188</v>
      </c>
      <c r="M292" s="34">
        <f t="shared" ref="M292" si="565">K292/5.88*100</f>
        <v>45.308282312925172</v>
      </c>
      <c r="N292" s="38">
        <v>0.93758912000000005</v>
      </c>
      <c r="O292" s="33" t="s">
        <v>188</v>
      </c>
      <c r="P292" s="34">
        <f>N292/1.85*100</f>
        <v>50.680492972972971</v>
      </c>
      <c r="Q292" s="39">
        <v>35.193109037200003</v>
      </c>
      <c r="R292" s="34" t="s">
        <v>189</v>
      </c>
      <c r="S292" s="34">
        <f>Q292/31.48*100</f>
        <v>111.79513671283354</v>
      </c>
      <c r="T292" s="40">
        <v>491</v>
      </c>
      <c r="U292" s="33" t="s">
        <v>188</v>
      </c>
      <c r="V292" s="34">
        <f>T292/914*100</f>
        <v>53.7199124726477</v>
      </c>
      <c r="W292" s="39">
        <v>54.259205702599999</v>
      </c>
      <c r="X292" s="33" t="s">
        <v>188</v>
      </c>
      <c r="Y292" s="34">
        <f>W292/65.7*100</f>
        <v>82.586310049619485</v>
      </c>
      <c r="Z292" s="41">
        <v>529</v>
      </c>
      <c r="AA292" s="33" t="s">
        <v>188</v>
      </c>
      <c r="AB292" s="34">
        <f>Z292/840*100</f>
        <v>62.976190476190474</v>
      </c>
      <c r="AC292" s="38">
        <v>1.82014950738916</v>
      </c>
      <c r="AD292" s="33" t="s">
        <v>188</v>
      </c>
      <c r="AE292" s="34">
        <f>AC292/2.19*100</f>
        <v>83.111849652473055</v>
      </c>
      <c r="AF292" s="38">
        <v>1.60591133004926</v>
      </c>
      <c r="AG292" s="34" t="s">
        <v>189</v>
      </c>
      <c r="AH292" s="34">
        <f>AF292/1.58*100</f>
        <v>101.63995759805442</v>
      </c>
      <c r="AI292" s="38">
        <v>1.1334059815950901</v>
      </c>
      <c r="AJ292" s="33" t="s">
        <v>188</v>
      </c>
      <c r="AK292" s="34">
        <f>AI292/1.38*100</f>
        <v>82.130868231528282</v>
      </c>
      <c r="AL292" s="38">
        <v>56.521739130434803</v>
      </c>
      <c r="AM292" s="33" t="s">
        <v>188</v>
      </c>
      <c r="AN292" s="48">
        <f>(100-AL292)/49.06*100</f>
        <v>88.622627129158573</v>
      </c>
      <c r="AO292" s="32">
        <f t="shared" si="473"/>
        <v>762.57162760840379</v>
      </c>
    </row>
    <row r="293" spans="1:41">
      <c r="A293" s="10">
        <f t="shared" si="484"/>
        <v>292</v>
      </c>
      <c r="B293" s="15" t="s">
        <v>686</v>
      </c>
      <c r="C293" s="15">
        <v>741</v>
      </c>
      <c r="D293" s="15" t="s">
        <v>558</v>
      </c>
      <c r="E293" s="15" t="s">
        <v>559</v>
      </c>
      <c r="F293" s="21">
        <v>11015</v>
      </c>
      <c r="G293" s="25" t="s">
        <v>138</v>
      </c>
      <c r="H293" s="22">
        <v>1.3608936453576801</v>
      </c>
      <c r="I293" s="78" t="s">
        <v>391</v>
      </c>
      <c r="J293" s="21">
        <v>28</v>
      </c>
      <c r="K293" s="24">
        <v>2.4749129999999999</v>
      </c>
      <c r="L293" s="33" t="s">
        <v>188</v>
      </c>
      <c r="M293" s="34">
        <f t="shared" ref="M293:M294" si="566">K293/3.57*100</f>
        <v>69.325294117647061</v>
      </c>
      <c r="N293" s="38">
        <v>0.72087674000000002</v>
      </c>
      <c r="O293" s="33" t="s">
        <v>188</v>
      </c>
      <c r="P293" s="34">
        <f t="shared" ref="P293:P294" si="567">N293/1.08*100</f>
        <v>66.747846296296302</v>
      </c>
      <c r="Q293" s="39">
        <v>29.127356800000001</v>
      </c>
      <c r="R293" s="33" t="s">
        <v>188</v>
      </c>
      <c r="S293" s="34">
        <f t="shared" ref="S293:S294" si="568">Q293/30.37*100</f>
        <v>95.908320052683564</v>
      </c>
      <c r="T293" s="40">
        <v>426</v>
      </c>
      <c r="U293" s="33" t="s">
        <v>188</v>
      </c>
      <c r="V293" s="34">
        <f t="shared" ref="V293:V294" si="569">T293/600*100</f>
        <v>71</v>
      </c>
      <c r="W293" s="39">
        <v>58.096549295800003</v>
      </c>
      <c r="X293" s="33" t="s">
        <v>188</v>
      </c>
      <c r="Y293" s="34">
        <f t="shared" ref="Y293:Y294" si="570">W293/58.91*100</f>
        <v>98.619163632320493</v>
      </c>
      <c r="Z293" s="41">
        <v>502</v>
      </c>
      <c r="AA293" s="33" t="s">
        <v>188</v>
      </c>
      <c r="AB293" s="34">
        <f t="shared" ref="AB293:AB294" si="571">Z293/622*100</f>
        <v>80.707395498392287</v>
      </c>
      <c r="AC293" s="38">
        <v>2.0867575842696602</v>
      </c>
      <c r="AD293" s="33" t="s">
        <v>188</v>
      </c>
      <c r="AE293" s="34">
        <f t="shared" ref="AE293:AE294" si="572">AC293/2.2*100</f>
        <v>94.852617466802727</v>
      </c>
      <c r="AF293" s="38">
        <v>1.7640449438202199</v>
      </c>
      <c r="AG293" s="34" t="s">
        <v>189</v>
      </c>
      <c r="AH293" s="34">
        <f t="shared" ref="AH293:AH294" si="573">AF293/1.73*100</f>
        <v>101.96791582775838</v>
      </c>
      <c r="AI293" s="38">
        <v>1.1829390127388499</v>
      </c>
      <c r="AJ293" s="33" t="s">
        <v>188</v>
      </c>
      <c r="AK293" s="34">
        <f t="shared" ref="AK293:AK294" si="574">AI293/1.27*100</f>
        <v>93.144804152665344</v>
      </c>
      <c r="AL293" s="38">
        <v>44.5205479452055</v>
      </c>
      <c r="AM293" s="33" t="s">
        <v>188</v>
      </c>
      <c r="AN293" s="48">
        <f t="shared" ref="AN293:AN294" si="575">(100-AL293)/43.46*100</f>
        <v>127.65635539529336</v>
      </c>
      <c r="AO293" s="32">
        <f t="shared" si="473"/>
        <v>899.92971243985949</v>
      </c>
    </row>
    <row r="294" spans="1:41">
      <c r="A294" s="10">
        <f t="shared" si="484"/>
        <v>293</v>
      </c>
      <c r="B294" s="15" t="s">
        <v>686</v>
      </c>
      <c r="C294" s="15">
        <v>741</v>
      </c>
      <c r="D294" s="15" t="s">
        <v>558</v>
      </c>
      <c r="E294" s="15" t="s">
        <v>560</v>
      </c>
      <c r="F294" s="21">
        <v>11766</v>
      </c>
      <c r="G294" s="25" t="s">
        <v>21</v>
      </c>
      <c r="H294" s="22">
        <v>0.19924980974124301</v>
      </c>
      <c r="I294" s="78" t="s">
        <v>391</v>
      </c>
      <c r="J294" s="21">
        <v>31</v>
      </c>
      <c r="K294" s="24">
        <v>1.3990849999999999</v>
      </c>
      <c r="L294" s="33" t="s">
        <v>188</v>
      </c>
      <c r="M294" s="34">
        <f t="shared" si="566"/>
        <v>39.190056022408967</v>
      </c>
      <c r="N294" s="38">
        <v>0.42944694999999999</v>
      </c>
      <c r="O294" s="33" t="s">
        <v>188</v>
      </c>
      <c r="P294" s="34">
        <f t="shared" si="567"/>
        <v>39.763606481481482</v>
      </c>
      <c r="Q294" s="39">
        <v>30.694843415499999</v>
      </c>
      <c r="R294" s="34" t="s">
        <v>189</v>
      </c>
      <c r="S294" s="34">
        <f t="shared" si="568"/>
        <v>101.06961941224893</v>
      </c>
      <c r="T294" s="40">
        <v>349</v>
      </c>
      <c r="U294" s="33" t="s">
        <v>188</v>
      </c>
      <c r="V294" s="34">
        <f t="shared" si="569"/>
        <v>58.166666666666664</v>
      </c>
      <c r="W294" s="39">
        <v>40.088395415500003</v>
      </c>
      <c r="X294" s="33" t="s">
        <v>188</v>
      </c>
      <c r="Y294" s="34">
        <f t="shared" si="570"/>
        <v>68.050238355966741</v>
      </c>
      <c r="Z294" s="41">
        <v>380</v>
      </c>
      <c r="AA294" s="33" t="s">
        <v>188</v>
      </c>
      <c r="AB294" s="34">
        <f t="shared" si="571"/>
        <v>61.09324758842444</v>
      </c>
      <c r="AC294" s="38">
        <v>1.5860120300751901</v>
      </c>
      <c r="AD294" s="33" t="s">
        <v>188</v>
      </c>
      <c r="AE294" s="34">
        <f t="shared" si="572"/>
        <v>72.091455912508636</v>
      </c>
      <c r="AF294" s="38">
        <v>1.4812030075188001</v>
      </c>
      <c r="AG294" s="33" t="s">
        <v>188</v>
      </c>
      <c r="AH294" s="34">
        <f t="shared" si="573"/>
        <v>85.618670954843935</v>
      </c>
      <c r="AI294" s="38">
        <v>1.07075939086294</v>
      </c>
      <c r="AJ294" s="33" t="s">
        <v>188</v>
      </c>
      <c r="AK294" s="34">
        <f t="shared" si="574"/>
        <v>84.311763060074014</v>
      </c>
      <c r="AL294" s="38">
        <v>56</v>
      </c>
      <c r="AM294" s="33" t="s">
        <v>188</v>
      </c>
      <c r="AN294" s="48">
        <f t="shared" si="575"/>
        <v>101.24252185918085</v>
      </c>
      <c r="AO294" s="32">
        <f t="shared" si="473"/>
        <v>710.59784631380478</v>
      </c>
    </row>
    <row r="295" spans="1:41">
      <c r="A295" s="10">
        <f t="shared" si="484"/>
        <v>294</v>
      </c>
      <c r="B295" s="15" t="s">
        <v>685</v>
      </c>
      <c r="C295" s="15">
        <v>742</v>
      </c>
      <c r="D295" s="15" t="s">
        <v>562</v>
      </c>
      <c r="E295" s="15" t="s">
        <v>561</v>
      </c>
      <c r="F295" s="21">
        <v>11107</v>
      </c>
      <c r="G295" s="25">
        <v>43282</v>
      </c>
      <c r="H295" s="22">
        <v>0.20746898782343401</v>
      </c>
      <c r="I295" s="78" t="s">
        <v>234</v>
      </c>
      <c r="J295" s="21">
        <v>29</v>
      </c>
      <c r="K295" s="24">
        <v>6.9397070000000003</v>
      </c>
      <c r="L295" s="34" t="s">
        <v>189</v>
      </c>
      <c r="M295" s="34">
        <f t="shared" ref="M295:M298" si="576">K295/5.88*100</f>
        <v>118.02222789115646</v>
      </c>
      <c r="N295" s="38">
        <v>1.9185038000000001</v>
      </c>
      <c r="O295" s="34" t="s">
        <v>189</v>
      </c>
      <c r="P295" s="34">
        <f t="shared" ref="P295:P298" si="577">N295/1.85*100</f>
        <v>103.70290810810812</v>
      </c>
      <c r="Q295" s="39">
        <v>27.645314132100001</v>
      </c>
      <c r="R295" s="33" t="s">
        <v>188</v>
      </c>
      <c r="S295" s="34">
        <f t="shared" ref="S295:S298" si="578">Q295/31.48*100</f>
        <v>87.818659885959335</v>
      </c>
      <c r="T295" s="40">
        <v>760</v>
      </c>
      <c r="U295" s="33" t="s">
        <v>188</v>
      </c>
      <c r="V295" s="34">
        <f t="shared" ref="V295:V298" si="579">T295/914*100</f>
        <v>83.150984682713343</v>
      </c>
      <c r="W295" s="39">
        <v>91.311934210499999</v>
      </c>
      <c r="X295" s="34" t="s">
        <v>189</v>
      </c>
      <c r="Y295" s="34">
        <f t="shared" ref="Y295:Y298" si="580">W295/65.7*100</f>
        <v>138.9831570936073</v>
      </c>
      <c r="Z295" s="41">
        <v>631</v>
      </c>
      <c r="AA295" s="33" t="s">
        <v>188</v>
      </c>
      <c r="AB295" s="34">
        <f t="shared" ref="AB295:AB298" si="581">Z295/840*100</f>
        <v>75.11904761904762</v>
      </c>
      <c r="AC295" s="38">
        <v>1.86477462437396</v>
      </c>
      <c r="AD295" s="33" t="s">
        <v>188</v>
      </c>
      <c r="AE295" s="34">
        <f t="shared" ref="AE295:AE298" si="582">AC295/2.19*100</f>
        <v>85.14952622712147</v>
      </c>
      <c r="AF295" s="38">
        <v>1.40066777963272</v>
      </c>
      <c r="AG295" s="33" t="s">
        <v>188</v>
      </c>
      <c r="AH295" s="34">
        <f t="shared" ref="AH295:AH298" si="583">AF295/1.58*100</f>
        <v>88.649859470425312</v>
      </c>
      <c r="AI295" s="38">
        <v>1.3313468414779499</v>
      </c>
      <c r="AJ295" s="33" t="s">
        <v>188</v>
      </c>
      <c r="AK295" s="34">
        <f t="shared" ref="AK295:AK298" si="584">AI295/1.38*100</f>
        <v>96.474408802750006</v>
      </c>
      <c r="AL295" s="38">
        <v>57.276995305164299</v>
      </c>
      <c r="AM295" s="33" t="s">
        <v>188</v>
      </c>
      <c r="AN295" s="48">
        <f t="shared" ref="AN295:AN298" si="585">(100-AL295)/49.06*100</f>
        <v>87.08317304287749</v>
      </c>
      <c r="AO295" s="32">
        <f t="shared" si="473"/>
        <v>964.1539528237663</v>
      </c>
    </row>
    <row r="296" spans="1:41">
      <c r="A296" s="10">
        <f t="shared" si="484"/>
        <v>295</v>
      </c>
      <c r="B296" s="15" t="s">
        <v>685</v>
      </c>
      <c r="C296" s="15">
        <v>742</v>
      </c>
      <c r="D296" s="15" t="s">
        <v>562</v>
      </c>
      <c r="E296" s="15" t="s">
        <v>563</v>
      </c>
      <c r="F296" s="21">
        <v>11078</v>
      </c>
      <c r="G296" s="25" t="s">
        <v>139</v>
      </c>
      <c r="H296" s="22">
        <v>1.2321265220700099</v>
      </c>
      <c r="I296" s="78" t="s">
        <v>234</v>
      </c>
      <c r="J296" s="21">
        <v>31</v>
      </c>
      <c r="K296" s="24">
        <v>6.2060909999999998</v>
      </c>
      <c r="L296" s="34" t="s">
        <v>189</v>
      </c>
      <c r="M296" s="34">
        <f t="shared" si="576"/>
        <v>105.54576530612245</v>
      </c>
      <c r="N296" s="38">
        <v>1.80706144</v>
      </c>
      <c r="O296" s="33" t="s">
        <v>188</v>
      </c>
      <c r="P296" s="34">
        <f t="shared" si="577"/>
        <v>97.67899675675676</v>
      </c>
      <c r="Q296" s="39">
        <v>29.1175466167</v>
      </c>
      <c r="R296" s="33" t="s">
        <v>188</v>
      </c>
      <c r="S296" s="34">
        <f t="shared" si="578"/>
        <v>92.495383153430751</v>
      </c>
      <c r="T296" s="40">
        <v>718</v>
      </c>
      <c r="U296" s="33" t="s">
        <v>188</v>
      </c>
      <c r="V296" s="34">
        <f t="shared" si="579"/>
        <v>78.55579868708972</v>
      </c>
      <c r="W296" s="39">
        <v>86.435807799399996</v>
      </c>
      <c r="X296" s="34" t="s">
        <v>189</v>
      </c>
      <c r="Y296" s="34">
        <f t="shared" si="580"/>
        <v>131.56135129284624</v>
      </c>
      <c r="Z296" s="41">
        <v>594</v>
      </c>
      <c r="AA296" s="33" t="s">
        <v>188</v>
      </c>
      <c r="AB296" s="34">
        <f t="shared" si="581"/>
        <v>70.714285714285722</v>
      </c>
      <c r="AC296" s="38">
        <v>2.3256637168141601</v>
      </c>
      <c r="AD296" s="34" t="s">
        <v>189</v>
      </c>
      <c r="AE296" s="34">
        <f t="shared" si="582"/>
        <v>106.19469026548676</v>
      </c>
      <c r="AF296" s="38">
        <v>1.5061946902654899</v>
      </c>
      <c r="AG296" s="33" t="s">
        <v>188</v>
      </c>
      <c r="AH296" s="34">
        <f t="shared" si="583"/>
        <v>95.328777864904424</v>
      </c>
      <c r="AI296" s="38">
        <v>1.5440658049353699</v>
      </c>
      <c r="AJ296" s="34" t="s">
        <v>189</v>
      </c>
      <c r="AK296" s="34">
        <f t="shared" si="584"/>
        <v>111.88882644459204</v>
      </c>
      <c r="AL296" s="38">
        <v>54.477611940298502</v>
      </c>
      <c r="AM296" s="33" t="s">
        <v>188</v>
      </c>
      <c r="AN296" s="48">
        <f t="shared" si="585"/>
        <v>92.789213330007129</v>
      </c>
      <c r="AO296" s="32">
        <f t="shared" si="473"/>
        <v>982.75308881552189</v>
      </c>
    </row>
    <row r="297" spans="1:41">
      <c r="A297" s="10">
        <f t="shared" si="484"/>
        <v>296</v>
      </c>
      <c r="B297" s="15" t="s">
        <v>685</v>
      </c>
      <c r="C297" s="15">
        <v>742</v>
      </c>
      <c r="D297" s="15" t="s">
        <v>562</v>
      </c>
      <c r="E297" s="15" t="s">
        <v>564</v>
      </c>
      <c r="F297" s="21">
        <v>11379</v>
      </c>
      <c r="G297" s="25" t="s">
        <v>70</v>
      </c>
      <c r="H297" s="22">
        <v>0.52253748097411901</v>
      </c>
      <c r="I297" s="78" t="s">
        <v>234</v>
      </c>
      <c r="J297" s="21">
        <v>31</v>
      </c>
      <c r="K297" s="24">
        <v>6.1290209999999998</v>
      </c>
      <c r="L297" s="34" t="s">
        <v>189</v>
      </c>
      <c r="M297" s="34">
        <f t="shared" si="576"/>
        <v>104.23505102040815</v>
      </c>
      <c r="N297" s="38">
        <v>1.5713022800000001</v>
      </c>
      <c r="O297" s="33" t="s">
        <v>188</v>
      </c>
      <c r="P297" s="34">
        <f t="shared" si="577"/>
        <v>84.935258378378379</v>
      </c>
      <c r="Q297" s="39">
        <v>25.637084291299999</v>
      </c>
      <c r="R297" s="33" t="s">
        <v>188</v>
      </c>
      <c r="S297" s="34">
        <f t="shared" si="578"/>
        <v>81.439276655972037</v>
      </c>
      <c r="T297" s="40">
        <v>608</v>
      </c>
      <c r="U297" s="33" t="s">
        <v>188</v>
      </c>
      <c r="V297" s="34">
        <f t="shared" si="579"/>
        <v>66.520787746170669</v>
      </c>
      <c r="W297" s="39">
        <v>100.806266447</v>
      </c>
      <c r="X297" s="34" t="s">
        <v>189</v>
      </c>
      <c r="Y297" s="34">
        <f t="shared" si="580"/>
        <v>153.43419550532724</v>
      </c>
      <c r="Z297" s="41">
        <v>567</v>
      </c>
      <c r="AA297" s="33" t="s">
        <v>188</v>
      </c>
      <c r="AB297" s="34">
        <f t="shared" si="581"/>
        <v>67.5</v>
      </c>
      <c r="AC297" s="38">
        <v>1.9568197424892699</v>
      </c>
      <c r="AD297" s="33" t="s">
        <v>188</v>
      </c>
      <c r="AE297" s="34">
        <f t="shared" si="582"/>
        <v>89.352499657044291</v>
      </c>
      <c r="AF297" s="38">
        <v>1.44849785407725</v>
      </c>
      <c r="AG297" s="33" t="s">
        <v>188</v>
      </c>
      <c r="AH297" s="34">
        <f t="shared" si="583"/>
        <v>91.67707937197784</v>
      </c>
      <c r="AI297" s="38">
        <v>1.3509303703703699</v>
      </c>
      <c r="AJ297" s="33" t="s">
        <v>188</v>
      </c>
      <c r="AK297" s="34">
        <f t="shared" si="584"/>
        <v>97.893505099302175</v>
      </c>
      <c r="AL297" s="38">
        <v>56.701030927834999</v>
      </c>
      <c r="AM297" s="33" t="s">
        <v>188</v>
      </c>
      <c r="AN297" s="48">
        <f t="shared" si="585"/>
        <v>88.25717299666735</v>
      </c>
      <c r="AO297" s="32">
        <f t="shared" si="473"/>
        <v>925.24482643124804</v>
      </c>
    </row>
    <row r="298" spans="1:41">
      <c r="A298" s="10">
        <f t="shared" si="484"/>
        <v>297</v>
      </c>
      <c r="B298" s="15" t="s">
        <v>685</v>
      </c>
      <c r="C298" s="15">
        <v>742</v>
      </c>
      <c r="D298" s="15" t="s">
        <v>562</v>
      </c>
      <c r="E298" s="15" t="s">
        <v>565</v>
      </c>
      <c r="F298" s="21">
        <v>8763</v>
      </c>
      <c r="G298" s="25">
        <v>41563</v>
      </c>
      <c r="H298" s="22">
        <v>4.9170580289193202</v>
      </c>
      <c r="I298" s="78" t="s">
        <v>234</v>
      </c>
      <c r="J298" s="21">
        <v>22</v>
      </c>
      <c r="K298" s="24">
        <v>5.5808350000000004</v>
      </c>
      <c r="L298" s="33" t="s">
        <v>188</v>
      </c>
      <c r="M298" s="34">
        <f t="shared" si="576"/>
        <v>94.91215986394559</v>
      </c>
      <c r="N298" s="38">
        <v>1.51936073</v>
      </c>
      <c r="O298" s="33" t="s">
        <v>188</v>
      </c>
      <c r="P298" s="34">
        <f t="shared" si="577"/>
        <v>82.127607027027025</v>
      </c>
      <c r="Q298" s="39">
        <v>27.224612983499998</v>
      </c>
      <c r="R298" s="33" t="s">
        <v>188</v>
      </c>
      <c r="S298" s="34">
        <f t="shared" si="578"/>
        <v>86.482252171219827</v>
      </c>
      <c r="T298" s="40">
        <v>460</v>
      </c>
      <c r="U298" s="33" t="s">
        <v>188</v>
      </c>
      <c r="V298" s="34">
        <f t="shared" si="579"/>
        <v>50.328227571115967</v>
      </c>
      <c r="W298" s="39">
        <v>121.32250000000001</v>
      </c>
      <c r="X298" s="34" t="s">
        <v>189</v>
      </c>
      <c r="Y298" s="34">
        <f t="shared" si="580"/>
        <v>184.66133942161341</v>
      </c>
      <c r="Z298" s="41">
        <v>486</v>
      </c>
      <c r="AA298" s="33" t="s">
        <v>188</v>
      </c>
      <c r="AB298" s="34">
        <f t="shared" si="581"/>
        <v>57.857142857142861</v>
      </c>
      <c r="AC298" s="38">
        <v>2.2515131284916201</v>
      </c>
      <c r="AD298" s="34" t="s">
        <v>189</v>
      </c>
      <c r="AE298" s="34">
        <f t="shared" si="582"/>
        <v>102.8088186525854</v>
      </c>
      <c r="AF298" s="38">
        <v>1.5586592178770999</v>
      </c>
      <c r="AG298" s="33" t="s">
        <v>188</v>
      </c>
      <c r="AH298" s="34">
        <f t="shared" si="583"/>
        <v>98.649317587158208</v>
      </c>
      <c r="AI298" s="38">
        <v>1.44451917562724</v>
      </c>
      <c r="AJ298" s="34" t="s">
        <v>189</v>
      </c>
      <c r="AK298" s="34">
        <f t="shared" si="584"/>
        <v>104.67530258168406</v>
      </c>
      <c r="AL298" s="38">
        <v>46.938775510204103</v>
      </c>
      <c r="AM298" s="34" t="s">
        <v>189</v>
      </c>
      <c r="AN298" s="48">
        <f t="shared" si="585"/>
        <v>108.1557775984425</v>
      </c>
      <c r="AO298" s="32">
        <f t="shared" si="473"/>
        <v>970.6579453319348</v>
      </c>
    </row>
    <row r="299" spans="1:41">
      <c r="A299" s="10">
        <f t="shared" si="484"/>
        <v>298</v>
      </c>
      <c r="B299" s="15" t="s">
        <v>688</v>
      </c>
      <c r="C299" s="15">
        <v>743</v>
      </c>
      <c r="D299" s="15" t="s">
        <v>567</v>
      </c>
      <c r="E299" s="15" t="s">
        <v>566</v>
      </c>
      <c r="F299" s="21">
        <v>11395</v>
      </c>
      <c r="G299" s="25" t="s">
        <v>20</v>
      </c>
      <c r="H299" s="22">
        <v>0.48692104261795499</v>
      </c>
      <c r="I299" s="78" t="s">
        <v>200</v>
      </c>
      <c r="J299" s="21">
        <v>31</v>
      </c>
      <c r="K299" s="24">
        <v>4.2859170000000004</v>
      </c>
      <c r="L299" s="34" t="s">
        <v>189</v>
      </c>
      <c r="M299" s="34">
        <f t="shared" ref="M299:M300" si="586">K299/3.9*100</f>
        <v>109.89530769230771</v>
      </c>
      <c r="N299" s="38">
        <v>1.4739815700000001</v>
      </c>
      <c r="O299" s="34" t="s">
        <v>189</v>
      </c>
      <c r="P299" s="34">
        <f t="shared" ref="P299:P300" si="587">N299/1.2*100</f>
        <v>122.83179750000002</v>
      </c>
      <c r="Q299" s="39">
        <v>34.391276592600001</v>
      </c>
      <c r="R299" s="34" t="s">
        <v>189</v>
      </c>
      <c r="S299" s="34">
        <f t="shared" ref="S299:S300" si="588">Q299/30.31*100</f>
        <v>113.46511577895085</v>
      </c>
      <c r="T299" s="40">
        <v>982</v>
      </c>
      <c r="U299" s="34" t="s">
        <v>189</v>
      </c>
      <c r="V299" s="34">
        <f t="shared" ref="V299:V300" si="589">T299/628*100</f>
        <v>156.36942675159236</v>
      </c>
      <c r="W299" s="39">
        <v>43.644775967400001</v>
      </c>
      <c r="X299" s="33" t="s">
        <v>188</v>
      </c>
      <c r="Y299" s="34">
        <f t="shared" ref="Y299:Y300" si="590">W299/61.03*100</f>
        <v>71.513642417499597</v>
      </c>
      <c r="Z299" s="41">
        <v>787</v>
      </c>
      <c r="AA299" s="34" t="s">
        <v>189</v>
      </c>
      <c r="AB299" s="34">
        <f t="shared" ref="AB299:AB300" si="591">Z299/631*100</f>
        <v>124.72266244057053</v>
      </c>
      <c r="AC299" s="38">
        <v>1.72770269277846</v>
      </c>
      <c r="AD299" s="33" t="s">
        <v>188</v>
      </c>
      <c r="AE299" s="34">
        <f t="shared" ref="AE299:AE300" si="592">AC299/2.08*100</f>
        <v>83.062629460502876</v>
      </c>
      <c r="AF299" s="38">
        <v>1.46756425948592</v>
      </c>
      <c r="AG299" s="33" t="s">
        <v>188</v>
      </c>
      <c r="AH299" s="34">
        <f t="shared" ref="AH299:AH300" si="593">AF299/1.62*100</f>
        <v>90.590386388019738</v>
      </c>
      <c r="AI299" s="38">
        <v>1.1772586321934899</v>
      </c>
      <c r="AJ299" s="33" t="s">
        <v>188</v>
      </c>
      <c r="AK299" s="34">
        <f t="shared" ref="AK299:AK300" si="594">AI299/1.28*100</f>
        <v>91.973330640116401</v>
      </c>
      <c r="AL299" s="38">
        <v>59.541984732824403</v>
      </c>
      <c r="AM299" s="33" t="s">
        <v>188</v>
      </c>
      <c r="AN299" s="48">
        <f t="shared" ref="AN299:AN300" si="595">(100-AL299)/43.16*100</f>
        <v>93.739609052770163</v>
      </c>
      <c r="AO299" s="32">
        <f t="shared" si="473"/>
        <v>1058.1639081223302</v>
      </c>
    </row>
    <row r="300" spans="1:41">
      <c r="A300" s="10">
        <f t="shared" si="484"/>
        <v>299</v>
      </c>
      <c r="B300" s="15" t="s">
        <v>688</v>
      </c>
      <c r="C300" s="15">
        <v>743</v>
      </c>
      <c r="D300" s="15" t="s">
        <v>567</v>
      </c>
      <c r="E300" s="15" t="s">
        <v>568</v>
      </c>
      <c r="F300" s="21">
        <v>10922</v>
      </c>
      <c r="G300" s="26">
        <v>42784</v>
      </c>
      <c r="H300" s="22">
        <v>2</v>
      </c>
      <c r="I300" s="78" t="s">
        <v>200</v>
      </c>
      <c r="J300" s="21">
        <v>22</v>
      </c>
      <c r="K300" s="24">
        <v>4.1095879999999996</v>
      </c>
      <c r="L300" s="34" t="s">
        <v>189</v>
      </c>
      <c r="M300" s="34">
        <f t="shared" si="586"/>
        <v>105.37405128205128</v>
      </c>
      <c r="N300" s="38">
        <v>1.3552411200000001</v>
      </c>
      <c r="O300" s="34" t="s">
        <v>189</v>
      </c>
      <c r="P300" s="34">
        <f t="shared" si="587"/>
        <v>112.93676000000002</v>
      </c>
      <c r="Q300" s="39">
        <v>32.977542274299999</v>
      </c>
      <c r="R300" s="34" t="s">
        <v>189</v>
      </c>
      <c r="S300" s="34">
        <f t="shared" si="588"/>
        <v>108.8008653061696</v>
      </c>
      <c r="T300" s="40">
        <v>802</v>
      </c>
      <c r="U300" s="34" t="s">
        <v>189</v>
      </c>
      <c r="V300" s="34">
        <f t="shared" si="589"/>
        <v>127.70700636942675</v>
      </c>
      <c r="W300" s="39">
        <v>51.241745635900003</v>
      </c>
      <c r="X300" s="33" t="s">
        <v>188</v>
      </c>
      <c r="Y300" s="34">
        <f t="shared" si="590"/>
        <v>83.961569123218098</v>
      </c>
      <c r="Z300" s="41">
        <v>679</v>
      </c>
      <c r="AA300" s="34" t="s">
        <v>189</v>
      </c>
      <c r="AB300" s="34">
        <f t="shared" si="591"/>
        <v>107.6069730586371</v>
      </c>
      <c r="AC300" s="38">
        <v>1.6611164917541199</v>
      </c>
      <c r="AD300" s="33" t="s">
        <v>188</v>
      </c>
      <c r="AE300" s="34">
        <f t="shared" si="592"/>
        <v>79.861369795871155</v>
      </c>
      <c r="AF300" s="38">
        <v>1.4617691154422801</v>
      </c>
      <c r="AG300" s="33" t="s">
        <v>188</v>
      </c>
      <c r="AH300" s="34">
        <f t="shared" si="593"/>
        <v>90.232661447054312</v>
      </c>
      <c r="AI300" s="38">
        <v>1.1363740512820499</v>
      </c>
      <c r="AJ300" s="33" t="s">
        <v>188</v>
      </c>
      <c r="AK300" s="34">
        <f t="shared" si="594"/>
        <v>88.779222756410149</v>
      </c>
      <c r="AL300" s="38">
        <v>63.483146067415703</v>
      </c>
      <c r="AM300" s="33" t="s">
        <v>188</v>
      </c>
      <c r="AN300" s="48">
        <f t="shared" si="595"/>
        <v>84.60809530255861</v>
      </c>
      <c r="AO300" s="32">
        <f t="shared" si="473"/>
        <v>989.86857444139696</v>
      </c>
    </row>
    <row r="301" spans="1:41">
      <c r="A301" s="10">
        <f t="shared" si="484"/>
        <v>300</v>
      </c>
      <c r="B301" s="15" t="s">
        <v>685</v>
      </c>
      <c r="C301" s="15">
        <v>744</v>
      </c>
      <c r="D301" s="15" t="s">
        <v>570</v>
      </c>
      <c r="E301" s="15" t="s">
        <v>569</v>
      </c>
      <c r="F301" s="21">
        <v>8957</v>
      </c>
      <c r="G301" s="25" t="s">
        <v>0</v>
      </c>
      <c r="H301" s="22">
        <v>4.2102087138508297</v>
      </c>
      <c r="I301" s="78" t="s">
        <v>234</v>
      </c>
      <c r="J301" s="21">
        <v>27</v>
      </c>
      <c r="K301" s="24">
        <v>8.0483659999999997</v>
      </c>
      <c r="L301" s="34" t="s">
        <v>189</v>
      </c>
      <c r="M301" s="34">
        <f t="shared" ref="M301:M304" si="596">K301/5.88*100</f>
        <v>136.87697278911563</v>
      </c>
      <c r="N301" s="38">
        <v>2.1045141100000002</v>
      </c>
      <c r="O301" s="34" t="s">
        <v>189</v>
      </c>
      <c r="P301" s="34">
        <f t="shared" ref="P301:P304" si="597">N301/1.85*100</f>
        <v>113.75751945945947</v>
      </c>
      <c r="Q301" s="39">
        <v>26.148340048200001</v>
      </c>
      <c r="R301" s="33" t="s">
        <v>188</v>
      </c>
      <c r="S301" s="34">
        <f t="shared" ref="S301:S304" si="598">Q301/31.48*100</f>
        <v>83.063341957433295</v>
      </c>
      <c r="T301" s="40">
        <v>1034</v>
      </c>
      <c r="U301" s="34" t="s">
        <v>189</v>
      </c>
      <c r="V301" s="34">
        <f t="shared" ref="V301:V304" si="599">T301/914*100</f>
        <v>113.12910284463895</v>
      </c>
      <c r="W301" s="39">
        <v>77.837195357799999</v>
      </c>
      <c r="X301" s="34" t="s">
        <v>189</v>
      </c>
      <c r="Y301" s="34">
        <f t="shared" ref="Y301:Y304" si="600">W301/65.7*100</f>
        <v>118.47366112298326</v>
      </c>
      <c r="Z301" s="41">
        <v>1057</v>
      </c>
      <c r="AA301" s="34" t="s">
        <v>189</v>
      </c>
      <c r="AB301" s="34">
        <f t="shared" ref="AB301:AB304" si="601">Z301/840*100</f>
        <v>125.83333333333333</v>
      </c>
      <c r="AC301" s="38">
        <v>3.6675481264637</v>
      </c>
      <c r="AD301" s="34" t="s">
        <v>189</v>
      </c>
      <c r="AE301" s="34">
        <f t="shared" ref="AE301:AE304" si="602">AC301/2.19*100</f>
        <v>167.46795098007763</v>
      </c>
      <c r="AF301" s="38">
        <v>1.5995316159250601</v>
      </c>
      <c r="AG301" s="34" t="s">
        <v>189</v>
      </c>
      <c r="AH301" s="34">
        <f t="shared" ref="AH301:AH304" si="603">AF301/1.58*100</f>
        <v>101.23617822310507</v>
      </c>
      <c r="AI301" s="38">
        <v>2.2928887994143499</v>
      </c>
      <c r="AJ301" s="34" t="s">
        <v>189</v>
      </c>
      <c r="AK301" s="34">
        <f t="shared" ref="AK301:AK304" si="604">AI301/1.38*100</f>
        <v>166.15136227640218</v>
      </c>
      <c r="AL301" s="38">
        <v>48.5477178423236</v>
      </c>
      <c r="AM301" s="34" t="s">
        <v>189</v>
      </c>
      <c r="AN301" s="48">
        <f t="shared" ref="AN301:AN304" si="605">(100-AL301)/49.06*100</f>
        <v>104.87623758189237</v>
      </c>
      <c r="AO301" s="32">
        <f t="shared" si="473"/>
        <v>1230.8656605684412</v>
      </c>
    </row>
    <row r="302" spans="1:41">
      <c r="A302" s="10">
        <f t="shared" si="484"/>
        <v>301</v>
      </c>
      <c r="B302" s="15" t="s">
        <v>685</v>
      </c>
      <c r="C302" s="15">
        <v>744</v>
      </c>
      <c r="D302" s="15" t="s">
        <v>570</v>
      </c>
      <c r="E302" s="15" t="s">
        <v>571</v>
      </c>
      <c r="F302" s="21">
        <v>5519</v>
      </c>
      <c r="G302" s="25">
        <v>40477</v>
      </c>
      <c r="H302" s="22">
        <v>7.8924004946727502</v>
      </c>
      <c r="I302" s="78" t="s">
        <v>234</v>
      </c>
      <c r="J302" s="21">
        <v>29</v>
      </c>
      <c r="K302" s="24">
        <v>7.3826080000000003</v>
      </c>
      <c r="L302" s="34" t="s">
        <v>189</v>
      </c>
      <c r="M302" s="34">
        <f t="shared" si="596"/>
        <v>125.55455782312926</v>
      </c>
      <c r="N302" s="38">
        <v>1.78170245</v>
      </c>
      <c r="O302" s="33" t="s">
        <v>188</v>
      </c>
      <c r="P302" s="34">
        <f t="shared" si="597"/>
        <v>96.308240540540538</v>
      </c>
      <c r="Q302" s="39">
        <v>24.133781043199999</v>
      </c>
      <c r="R302" s="33" t="s">
        <v>188</v>
      </c>
      <c r="S302" s="34">
        <f t="shared" si="598"/>
        <v>76.663853377382466</v>
      </c>
      <c r="T302" s="40">
        <v>894</v>
      </c>
      <c r="U302" s="33" t="s">
        <v>188</v>
      </c>
      <c r="V302" s="34">
        <f t="shared" si="599"/>
        <v>97.811816192560173</v>
      </c>
      <c r="W302" s="39">
        <v>82.579507829999997</v>
      </c>
      <c r="X302" s="34" t="s">
        <v>189</v>
      </c>
      <c r="Y302" s="34">
        <f t="shared" si="600"/>
        <v>125.69179273972601</v>
      </c>
      <c r="Z302" s="41">
        <v>1073</v>
      </c>
      <c r="AA302" s="34" t="s">
        <v>189</v>
      </c>
      <c r="AB302" s="34">
        <f t="shared" si="601"/>
        <v>127.73809523809523</v>
      </c>
      <c r="AC302" s="38">
        <v>3.6921716049382698</v>
      </c>
      <c r="AD302" s="34" t="s">
        <v>189</v>
      </c>
      <c r="AE302" s="34">
        <f t="shared" si="602"/>
        <v>168.59231072777487</v>
      </c>
      <c r="AF302" s="38">
        <v>1.67626886145405</v>
      </c>
      <c r="AG302" s="34" t="s">
        <v>189</v>
      </c>
      <c r="AH302" s="34">
        <f t="shared" si="603"/>
        <v>106.09296591481328</v>
      </c>
      <c r="AI302" s="38">
        <v>2.2026130114566298</v>
      </c>
      <c r="AJ302" s="34" t="s">
        <v>189</v>
      </c>
      <c r="AK302" s="34">
        <f t="shared" si="604"/>
        <v>159.60963851135</v>
      </c>
      <c r="AL302" s="38">
        <v>45.595854922279798</v>
      </c>
      <c r="AM302" s="34" t="s">
        <v>189</v>
      </c>
      <c r="AN302" s="48">
        <f t="shared" si="605"/>
        <v>110.89308006057929</v>
      </c>
      <c r="AO302" s="32">
        <f t="shared" si="473"/>
        <v>1194.956351125951</v>
      </c>
    </row>
    <row r="303" spans="1:41">
      <c r="A303" s="10">
        <f t="shared" si="484"/>
        <v>302</v>
      </c>
      <c r="B303" s="15" t="s">
        <v>685</v>
      </c>
      <c r="C303" s="15">
        <v>744</v>
      </c>
      <c r="D303" s="15" t="s">
        <v>570</v>
      </c>
      <c r="E303" s="15" t="s">
        <v>572</v>
      </c>
      <c r="F303" s="21">
        <v>11620</v>
      </c>
      <c r="G303" s="25" t="s">
        <v>120</v>
      </c>
      <c r="H303" s="22">
        <v>0.306099124809736</v>
      </c>
      <c r="I303" s="78" t="s">
        <v>234</v>
      </c>
      <c r="J303" s="21">
        <v>29</v>
      </c>
      <c r="K303" s="24">
        <v>4.8761710000000003</v>
      </c>
      <c r="L303" s="33" t="s">
        <v>188</v>
      </c>
      <c r="M303" s="34">
        <f t="shared" si="596"/>
        <v>82.928078231292517</v>
      </c>
      <c r="N303" s="38">
        <v>1.2285535000000001</v>
      </c>
      <c r="O303" s="33" t="s">
        <v>188</v>
      </c>
      <c r="P303" s="34">
        <f t="shared" si="597"/>
        <v>66.40829729729731</v>
      </c>
      <c r="Q303" s="39">
        <v>25.195045456799999</v>
      </c>
      <c r="R303" s="33" t="s">
        <v>188</v>
      </c>
      <c r="S303" s="34">
        <f t="shared" si="598"/>
        <v>80.035087219822117</v>
      </c>
      <c r="T303" s="40">
        <v>799</v>
      </c>
      <c r="U303" s="33" t="s">
        <v>188</v>
      </c>
      <c r="V303" s="34">
        <f t="shared" si="599"/>
        <v>87.417943107221006</v>
      </c>
      <c r="W303" s="39">
        <v>61.028423028799999</v>
      </c>
      <c r="X303" s="33" t="s">
        <v>188</v>
      </c>
      <c r="Y303" s="34">
        <f t="shared" si="600"/>
        <v>92.889532768340942</v>
      </c>
      <c r="Z303" s="41">
        <v>775</v>
      </c>
      <c r="AA303" s="33" t="s">
        <v>188</v>
      </c>
      <c r="AB303" s="34">
        <f t="shared" si="601"/>
        <v>92.261904761904773</v>
      </c>
      <c r="AC303" s="38">
        <v>3.3607099697885201</v>
      </c>
      <c r="AD303" s="34" t="s">
        <v>189</v>
      </c>
      <c r="AE303" s="34">
        <f t="shared" si="602"/>
        <v>153.45707624605117</v>
      </c>
      <c r="AF303" s="38">
        <v>1.4939577039274901</v>
      </c>
      <c r="AG303" s="33" t="s">
        <v>188</v>
      </c>
      <c r="AH303" s="34">
        <f t="shared" si="603"/>
        <v>94.554285058701907</v>
      </c>
      <c r="AI303" s="38">
        <v>2.2495348837209299</v>
      </c>
      <c r="AJ303" s="34" t="s">
        <v>189</v>
      </c>
      <c r="AK303" s="34">
        <f t="shared" si="604"/>
        <v>163.0097741826761</v>
      </c>
      <c r="AL303" s="38">
        <v>56.097560975609802</v>
      </c>
      <c r="AM303" s="33" t="s">
        <v>188</v>
      </c>
      <c r="AN303" s="48">
        <f t="shared" si="605"/>
        <v>89.487238125540557</v>
      </c>
      <c r="AO303" s="32">
        <f t="shared" si="473"/>
        <v>1002.4492169988483</v>
      </c>
    </row>
    <row r="304" spans="1:41">
      <c r="A304" s="10">
        <f t="shared" si="484"/>
        <v>303</v>
      </c>
      <c r="B304" s="15" t="s">
        <v>685</v>
      </c>
      <c r="C304" s="15">
        <v>744</v>
      </c>
      <c r="D304" s="15" t="s">
        <v>570</v>
      </c>
      <c r="E304" s="15" t="s">
        <v>573</v>
      </c>
      <c r="F304" s="21">
        <v>11769</v>
      </c>
      <c r="G304" s="25" t="s">
        <v>21</v>
      </c>
      <c r="H304" s="22">
        <v>0.19924980974124301</v>
      </c>
      <c r="I304" s="78" t="s">
        <v>234</v>
      </c>
      <c r="J304" s="21">
        <v>28</v>
      </c>
      <c r="K304" s="24">
        <v>3.3472979999999999</v>
      </c>
      <c r="L304" s="33" t="s">
        <v>188</v>
      </c>
      <c r="M304" s="34">
        <f t="shared" si="596"/>
        <v>56.926836734693879</v>
      </c>
      <c r="N304" s="38">
        <v>0.90793913000000004</v>
      </c>
      <c r="O304" s="33" t="s">
        <v>188</v>
      </c>
      <c r="P304" s="34">
        <f t="shared" si="597"/>
        <v>49.077790810810811</v>
      </c>
      <c r="Q304" s="39">
        <v>27.124538358999999</v>
      </c>
      <c r="R304" s="33" t="s">
        <v>188</v>
      </c>
      <c r="S304" s="34">
        <f t="shared" si="598"/>
        <v>86.164353109911048</v>
      </c>
      <c r="T304" s="40">
        <v>672</v>
      </c>
      <c r="U304" s="33" t="s">
        <v>188</v>
      </c>
      <c r="V304" s="34">
        <f t="shared" si="599"/>
        <v>73.522975929978116</v>
      </c>
      <c r="W304" s="39">
        <v>49.810982142900002</v>
      </c>
      <c r="X304" s="33" t="s">
        <v>188</v>
      </c>
      <c r="Y304" s="34">
        <f t="shared" si="600"/>
        <v>75.815802348401832</v>
      </c>
      <c r="Z304" s="41">
        <v>611</v>
      </c>
      <c r="AA304" s="33" t="s">
        <v>188</v>
      </c>
      <c r="AB304" s="34">
        <f t="shared" si="601"/>
        <v>72.738095238095241</v>
      </c>
      <c r="AC304" s="38">
        <v>2.8542652329749099</v>
      </c>
      <c r="AD304" s="34" t="s">
        <v>189</v>
      </c>
      <c r="AE304" s="34">
        <f t="shared" si="602"/>
        <v>130.3317457979411</v>
      </c>
      <c r="AF304" s="38">
        <v>1.5197132616487501</v>
      </c>
      <c r="AG304" s="33" t="s">
        <v>188</v>
      </c>
      <c r="AH304" s="34">
        <f t="shared" si="603"/>
        <v>96.184383648655071</v>
      </c>
      <c r="AI304" s="38">
        <v>1.8781603773584901</v>
      </c>
      <c r="AJ304" s="34" t="s">
        <v>189</v>
      </c>
      <c r="AK304" s="34">
        <f t="shared" si="604"/>
        <v>136.09857806945581</v>
      </c>
      <c r="AL304" s="38">
        <v>55</v>
      </c>
      <c r="AM304" s="33" t="s">
        <v>188</v>
      </c>
      <c r="AN304" s="48">
        <f t="shared" si="605"/>
        <v>91.724419078679162</v>
      </c>
      <c r="AO304" s="32">
        <f t="shared" si="473"/>
        <v>868.58498076662204</v>
      </c>
    </row>
    <row r="305" spans="1:41">
      <c r="A305" s="10">
        <f t="shared" si="484"/>
        <v>304</v>
      </c>
      <c r="B305" s="15" t="s">
        <v>686</v>
      </c>
      <c r="C305" s="15">
        <v>745</v>
      </c>
      <c r="D305" s="15" t="s">
        <v>575</v>
      </c>
      <c r="E305" s="15" t="s">
        <v>574</v>
      </c>
      <c r="F305" s="21">
        <v>11095</v>
      </c>
      <c r="G305" s="25">
        <v>43282</v>
      </c>
      <c r="H305" s="22">
        <v>0.20746898782343401</v>
      </c>
      <c r="I305" s="78" t="s">
        <v>241</v>
      </c>
      <c r="J305" s="21">
        <v>28</v>
      </c>
      <c r="K305" s="24">
        <v>4.8049549999999996</v>
      </c>
      <c r="L305" s="34" t="s">
        <v>189</v>
      </c>
      <c r="M305" s="34">
        <f t="shared" ref="M305:M311" si="606">K305/3.67*100</f>
        <v>130.92520435967302</v>
      </c>
      <c r="N305" s="38">
        <v>1.5731122</v>
      </c>
      <c r="O305" s="34" t="s">
        <v>189</v>
      </c>
      <c r="P305" s="34">
        <f t="shared" ref="P305:P311" si="607">N305/1.15*100</f>
        <v>136.79236521739131</v>
      </c>
      <c r="Q305" s="39">
        <v>32.739374250099999</v>
      </c>
      <c r="R305" s="34" t="s">
        <v>189</v>
      </c>
      <c r="S305" s="34">
        <f t="shared" ref="S305:S311" si="608">Q305/31.75*100</f>
        <v>103.1161393703937</v>
      </c>
      <c r="T305" s="40">
        <v>678</v>
      </c>
      <c r="U305" s="34" t="s">
        <v>189</v>
      </c>
      <c r="V305" s="34">
        <f t="shared" ref="V305:V311" si="609">T305/647*100</f>
        <v>104.79134466769706</v>
      </c>
      <c r="W305" s="39">
        <v>70.869542772900004</v>
      </c>
      <c r="X305" s="34" t="s">
        <v>189</v>
      </c>
      <c r="Y305" s="34">
        <f t="shared" ref="Y305:Y311" si="610">W305/51.79*100</f>
        <v>136.8402061650898</v>
      </c>
      <c r="Z305" s="41">
        <v>697</v>
      </c>
      <c r="AA305" s="34" t="s">
        <v>189</v>
      </c>
      <c r="AB305" s="34">
        <f t="shared" ref="AB305:AB311" si="611">Z305/644*100</f>
        <v>108.22981366459628</v>
      </c>
      <c r="AC305" s="38">
        <v>2.101921005386</v>
      </c>
      <c r="AD305" s="33" t="s">
        <v>188</v>
      </c>
      <c r="AE305" s="34">
        <f t="shared" ref="AE305:AE311" si="612">AC305/2.16*100</f>
        <v>97.311157656759249</v>
      </c>
      <c r="AF305" s="38">
        <v>1.7055655296229799</v>
      </c>
      <c r="AG305" s="34" t="s">
        <v>189</v>
      </c>
      <c r="AH305" s="34">
        <f t="shared" ref="AH305:AH311" si="613">AF305/1.61*100</f>
        <v>105.93574718155155</v>
      </c>
      <c r="AI305" s="38">
        <v>1.23238947368421</v>
      </c>
      <c r="AJ305" s="33" t="s">
        <v>188</v>
      </c>
      <c r="AK305" s="34">
        <f t="shared" ref="AK305:AK311" si="614">AI305/1.32*100</f>
        <v>93.362838915470448</v>
      </c>
      <c r="AL305" s="38">
        <v>40.526315789473699</v>
      </c>
      <c r="AM305" s="34" t="s">
        <v>189</v>
      </c>
      <c r="AN305" s="48">
        <f t="shared" ref="AN305:AN311" si="615">(100-AL305)/46.52*100</f>
        <v>127.8454088790333</v>
      </c>
      <c r="AO305" s="32">
        <f t="shared" si="473"/>
        <v>1145.1502260776556</v>
      </c>
    </row>
    <row r="306" spans="1:41">
      <c r="A306" s="10">
        <f t="shared" si="484"/>
        <v>305</v>
      </c>
      <c r="B306" s="15" t="s">
        <v>686</v>
      </c>
      <c r="C306" s="15">
        <v>745</v>
      </c>
      <c r="D306" s="15" t="s">
        <v>575</v>
      </c>
      <c r="E306" s="15" t="s">
        <v>576</v>
      </c>
      <c r="F306" s="21">
        <v>10205</v>
      </c>
      <c r="G306" s="25" t="s">
        <v>140</v>
      </c>
      <c r="H306" s="22">
        <v>2.98281145357686</v>
      </c>
      <c r="I306" s="78" t="s">
        <v>241</v>
      </c>
      <c r="J306" s="21">
        <v>29</v>
      </c>
      <c r="K306" s="24">
        <v>4.2460709999999997</v>
      </c>
      <c r="L306" s="34" t="s">
        <v>189</v>
      </c>
      <c r="M306" s="34">
        <f t="shared" si="606"/>
        <v>115.696757493188</v>
      </c>
      <c r="N306" s="38">
        <v>1.2786971600000001</v>
      </c>
      <c r="O306" s="34" t="s">
        <v>189</v>
      </c>
      <c r="P306" s="34">
        <f t="shared" si="607"/>
        <v>111.19105739130437</v>
      </c>
      <c r="Q306" s="39">
        <v>30.1148322767</v>
      </c>
      <c r="R306" s="33" t="s">
        <v>188</v>
      </c>
      <c r="S306" s="34">
        <f t="shared" si="608"/>
        <v>94.849865438425198</v>
      </c>
      <c r="T306" s="40">
        <v>683</v>
      </c>
      <c r="U306" s="34" t="s">
        <v>189</v>
      </c>
      <c r="V306" s="34">
        <f t="shared" si="609"/>
        <v>105.56414219474497</v>
      </c>
      <c r="W306" s="39">
        <v>62.167950219600002</v>
      </c>
      <c r="X306" s="34" t="s">
        <v>189</v>
      </c>
      <c r="Y306" s="34">
        <f t="shared" si="610"/>
        <v>120.03852137401043</v>
      </c>
      <c r="Z306" s="41">
        <v>751</v>
      </c>
      <c r="AA306" s="34" t="s">
        <v>189</v>
      </c>
      <c r="AB306" s="34">
        <f t="shared" si="611"/>
        <v>116.61490683229813</v>
      </c>
      <c r="AC306" s="38">
        <v>2.17298286219081</v>
      </c>
      <c r="AD306" s="34" t="s">
        <v>189</v>
      </c>
      <c r="AE306" s="34">
        <f t="shared" si="612"/>
        <v>100.60105843475972</v>
      </c>
      <c r="AF306" s="38">
        <v>1.7544169611307401</v>
      </c>
      <c r="AG306" s="34" t="s">
        <v>189</v>
      </c>
      <c r="AH306" s="34">
        <f t="shared" si="613"/>
        <v>108.96999758576025</v>
      </c>
      <c r="AI306" s="38">
        <v>1.23857834843907</v>
      </c>
      <c r="AJ306" s="33" t="s">
        <v>188</v>
      </c>
      <c r="AK306" s="34">
        <f t="shared" si="614"/>
        <v>93.831693063565908</v>
      </c>
      <c r="AL306" s="38">
        <v>42.696629213483099</v>
      </c>
      <c r="AM306" s="34" t="s">
        <v>189</v>
      </c>
      <c r="AN306" s="48">
        <f t="shared" si="615"/>
        <v>123.18007477755137</v>
      </c>
      <c r="AO306" s="32">
        <f t="shared" si="473"/>
        <v>1090.5380745856085</v>
      </c>
    </row>
    <row r="307" spans="1:41">
      <c r="A307" s="10">
        <f t="shared" si="484"/>
        <v>306</v>
      </c>
      <c r="B307" s="15" t="s">
        <v>686</v>
      </c>
      <c r="C307" s="15">
        <v>745</v>
      </c>
      <c r="D307" s="15" t="s">
        <v>575</v>
      </c>
      <c r="E307" s="15" t="s">
        <v>577</v>
      </c>
      <c r="F307" s="21">
        <v>11445</v>
      </c>
      <c r="G307" s="25" t="s">
        <v>111</v>
      </c>
      <c r="H307" s="22">
        <v>0.45130460426179098</v>
      </c>
      <c r="I307" s="78" t="s">
        <v>241</v>
      </c>
      <c r="J307" s="21">
        <v>29</v>
      </c>
      <c r="K307" s="24">
        <v>3.617988</v>
      </c>
      <c r="L307" s="33" t="s">
        <v>188</v>
      </c>
      <c r="M307" s="34">
        <f t="shared" si="606"/>
        <v>98.582779291553138</v>
      </c>
      <c r="N307" s="38">
        <v>1.05170214</v>
      </c>
      <c r="O307" s="33" t="s">
        <v>188</v>
      </c>
      <c r="P307" s="34">
        <f t="shared" si="607"/>
        <v>91.452359999999999</v>
      </c>
      <c r="Q307" s="39">
        <v>29.0687017204</v>
      </c>
      <c r="R307" s="33" t="s">
        <v>188</v>
      </c>
      <c r="S307" s="34">
        <f t="shared" si="608"/>
        <v>91.554966048503942</v>
      </c>
      <c r="T307" s="40">
        <v>655</v>
      </c>
      <c r="U307" s="34" t="s">
        <v>189</v>
      </c>
      <c r="V307" s="34">
        <f t="shared" si="609"/>
        <v>101.23647604327665</v>
      </c>
      <c r="W307" s="39">
        <v>55.236458015300002</v>
      </c>
      <c r="X307" s="33" t="s">
        <v>188</v>
      </c>
      <c r="Y307" s="34">
        <f t="shared" si="610"/>
        <v>106.65467853890713</v>
      </c>
      <c r="Z307" s="41">
        <v>668</v>
      </c>
      <c r="AA307" s="34" t="s">
        <v>189</v>
      </c>
      <c r="AB307" s="34">
        <f t="shared" si="611"/>
        <v>103.72670807453417</v>
      </c>
      <c r="AC307" s="38">
        <v>2.10492787193974</v>
      </c>
      <c r="AD307" s="33" t="s">
        <v>188</v>
      </c>
      <c r="AE307" s="34">
        <f t="shared" si="612"/>
        <v>97.450364441654628</v>
      </c>
      <c r="AF307" s="38">
        <v>1.7928436911487799</v>
      </c>
      <c r="AG307" s="34" t="s">
        <v>189</v>
      </c>
      <c r="AH307" s="34">
        <f t="shared" si="613"/>
        <v>111.3567510030298</v>
      </c>
      <c r="AI307" s="38">
        <v>1.17407216386555</v>
      </c>
      <c r="AJ307" s="33" t="s">
        <v>188</v>
      </c>
      <c r="AK307" s="34">
        <f t="shared" si="614"/>
        <v>88.944860898905304</v>
      </c>
      <c r="AL307" s="38">
        <v>51.136363636363598</v>
      </c>
      <c r="AM307" s="33" t="s">
        <v>188</v>
      </c>
      <c r="AN307" s="48">
        <f t="shared" si="615"/>
        <v>105.03791135777385</v>
      </c>
      <c r="AO307" s="32">
        <f t="shared" si="473"/>
        <v>995.99785569813866</v>
      </c>
    </row>
    <row r="308" spans="1:41">
      <c r="A308" s="10">
        <f t="shared" si="484"/>
        <v>307</v>
      </c>
      <c r="B308" s="15" t="s">
        <v>687</v>
      </c>
      <c r="C308" s="15">
        <v>746</v>
      </c>
      <c r="D308" s="15" t="s">
        <v>578</v>
      </c>
      <c r="E308" s="15" t="s">
        <v>393</v>
      </c>
      <c r="F308" s="21">
        <v>4081</v>
      </c>
      <c r="G308" s="25">
        <v>42968</v>
      </c>
      <c r="H308" s="22">
        <v>1.0677429604261699</v>
      </c>
      <c r="I308" s="78" t="s">
        <v>258</v>
      </c>
      <c r="J308" s="21">
        <v>29</v>
      </c>
      <c r="K308" s="24">
        <v>4.6857160000000002</v>
      </c>
      <c r="L308" s="34" t="s">
        <v>189</v>
      </c>
      <c r="M308" s="34">
        <f t="shared" si="606"/>
        <v>127.67618528610356</v>
      </c>
      <c r="N308" s="38">
        <v>1.6342118299999999</v>
      </c>
      <c r="O308" s="34" t="s">
        <v>189</v>
      </c>
      <c r="P308" s="34">
        <f t="shared" si="607"/>
        <v>142.10537652173915</v>
      </c>
      <c r="Q308" s="39">
        <v>34.876459222000001</v>
      </c>
      <c r="R308" s="34" t="s">
        <v>189</v>
      </c>
      <c r="S308" s="34">
        <f t="shared" si="608"/>
        <v>109.84711565984253</v>
      </c>
      <c r="T308" s="40">
        <v>881</v>
      </c>
      <c r="U308" s="34" t="s">
        <v>189</v>
      </c>
      <c r="V308" s="34">
        <f t="shared" si="609"/>
        <v>136.16692426584237</v>
      </c>
      <c r="W308" s="39">
        <v>53.186333711700001</v>
      </c>
      <c r="X308" s="33" t="s">
        <v>188</v>
      </c>
      <c r="Y308" s="34">
        <f t="shared" si="610"/>
        <v>102.69614541745511</v>
      </c>
      <c r="Z308" s="41">
        <v>921</v>
      </c>
      <c r="AA308" s="34" t="s">
        <v>189</v>
      </c>
      <c r="AB308" s="34">
        <f t="shared" si="611"/>
        <v>143.01242236024845</v>
      </c>
      <c r="AC308" s="38">
        <v>1.96135909732017</v>
      </c>
      <c r="AD308" s="33" t="s">
        <v>188</v>
      </c>
      <c r="AE308" s="34">
        <f t="shared" si="612"/>
        <v>90.803661912970824</v>
      </c>
      <c r="AF308" s="38">
        <v>1.68970380818054</v>
      </c>
      <c r="AG308" s="34" t="s">
        <v>189</v>
      </c>
      <c r="AH308" s="34">
        <f t="shared" si="613"/>
        <v>104.950547091959</v>
      </c>
      <c r="AI308" s="38">
        <v>1.1607709515859801</v>
      </c>
      <c r="AJ308" s="33" t="s">
        <v>188</v>
      </c>
      <c r="AK308" s="34">
        <f t="shared" si="614"/>
        <v>87.937193301968193</v>
      </c>
      <c r="AL308" s="38">
        <v>42.723004694835701</v>
      </c>
      <c r="AM308" s="34" t="s">
        <v>189</v>
      </c>
      <c r="AN308" s="48">
        <f t="shared" si="615"/>
        <v>123.12337769811757</v>
      </c>
      <c r="AO308" s="32">
        <f t="shared" si="473"/>
        <v>1168.3189495162469</v>
      </c>
    </row>
    <row r="309" spans="1:41">
      <c r="A309" s="10">
        <f t="shared" si="484"/>
        <v>308</v>
      </c>
      <c r="B309" s="15" t="s">
        <v>687</v>
      </c>
      <c r="C309" s="15">
        <v>746</v>
      </c>
      <c r="D309" s="15" t="s">
        <v>578</v>
      </c>
      <c r="E309" s="15" t="s">
        <v>579</v>
      </c>
      <c r="F309" s="21">
        <v>11103</v>
      </c>
      <c r="G309" s="25">
        <v>43282</v>
      </c>
      <c r="H309" s="22">
        <v>0.20746898782343401</v>
      </c>
      <c r="I309" s="78" t="s">
        <v>258</v>
      </c>
      <c r="J309" s="21">
        <v>28</v>
      </c>
      <c r="K309" s="24">
        <v>4.496035</v>
      </c>
      <c r="L309" s="34" t="s">
        <v>189</v>
      </c>
      <c r="M309" s="34">
        <f t="shared" si="606"/>
        <v>122.50776566757493</v>
      </c>
      <c r="N309" s="38">
        <v>1.3709543500000001</v>
      </c>
      <c r="O309" s="34" t="s">
        <v>189</v>
      </c>
      <c r="P309" s="34">
        <f t="shared" si="607"/>
        <v>119.21342173913045</v>
      </c>
      <c r="Q309" s="39">
        <v>30.492519519999998</v>
      </c>
      <c r="R309" s="33" t="s">
        <v>188</v>
      </c>
      <c r="S309" s="34">
        <f t="shared" si="608"/>
        <v>96.039431559055117</v>
      </c>
      <c r="T309" s="40">
        <v>823</v>
      </c>
      <c r="U309" s="34" t="s">
        <v>189</v>
      </c>
      <c r="V309" s="34">
        <f t="shared" si="609"/>
        <v>127.20247295208655</v>
      </c>
      <c r="W309" s="39">
        <v>54.6298298906</v>
      </c>
      <c r="X309" s="33" t="s">
        <v>188</v>
      </c>
      <c r="Y309" s="34">
        <f t="shared" si="610"/>
        <v>105.48335564896698</v>
      </c>
      <c r="Z309" s="41">
        <v>869</v>
      </c>
      <c r="AA309" s="34" t="s">
        <v>189</v>
      </c>
      <c r="AB309" s="34">
        <f t="shared" si="611"/>
        <v>134.93788819875775</v>
      </c>
      <c r="AC309" s="38">
        <v>1.9293576704545501</v>
      </c>
      <c r="AD309" s="33" t="s">
        <v>188</v>
      </c>
      <c r="AE309" s="34">
        <f t="shared" si="612"/>
        <v>89.32211437289584</v>
      </c>
      <c r="AF309" s="38">
        <v>1.6434659090909101</v>
      </c>
      <c r="AG309" s="34" t="s">
        <v>189</v>
      </c>
      <c r="AH309" s="34">
        <f t="shared" si="613"/>
        <v>102.07862789384534</v>
      </c>
      <c r="AI309" s="38">
        <v>1.1739566119274001</v>
      </c>
      <c r="AJ309" s="33" t="s">
        <v>188</v>
      </c>
      <c r="AK309" s="34">
        <f t="shared" si="614"/>
        <v>88.936106964196966</v>
      </c>
      <c r="AL309" s="38">
        <v>51.0309278350515</v>
      </c>
      <c r="AM309" s="33" t="s">
        <v>188</v>
      </c>
      <c r="AN309" s="48">
        <f t="shared" si="615"/>
        <v>105.2645575342831</v>
      </c>
      <c r="AO309" s="32">
        <f t="shared" si="473"/>
        <v>1090.985742530793</v>
      </c>
    </row>
    <row r="310" spans="1:41">
      <c r="A310" s="10">
        <f t="shared" si="484"/>
        <v>309</v>
      </c>
      <c r="B310" s="15" t="s">
        <v>687</v>
      </c>
      <c r="C310" s="15">
        <v>746</v>
      </c>
      <c r="D310" s="15" t="s">
        <v>578</v>
      </c>
      <c r="E310" s="15" t="s">
        <v>580</v>
      </c>
      <c r="F310" s="21">
        <v>4028</v>
      </c>
      <c r="G310" s="25">
        <v>39995</v>
      </c>
      <c r="H310" s="22">
        <v>9.2129484398782306</v>
      </c>
      <c r="I310" s="78" t="s">
        <v>258</v>
      </c>
      <c r="J310" s="21">
        <v>27</v>
      </c>
      <c r="K310" s="24">
        <v>4.2418399999999998</v>
      </c>
      <c r="L310" s="34" t="s">
        <v>189</v>
      </c>
      <c r="M310" s="34">
        <f t="shared" si="606"/>
        <v>115.58147138964578</v>
      </c>
      <c r="N310" s="38">
        <v>1.4271547499999999</v>
      </c>
      <c r="O310" s="34" t="s">
        <v>189</v>
      </c>
      <c r="P310" s="34">
        <f t="shared" si="607"/>
        <v>124.10041304347826</v>
      </c>
      <c r="Q310" s="39">
        <v>33.644709607199999</v>
      </c>
      <c r="R310" s="34" t="s">
        <v>189</v>
      </c>
      <c r="S310" s="34">
        <f t="shared" si="608"/>
        <v>105.96758931401575</v>
      </c>
      <c r="T310" s="40">
        <v>714</v>
      </c>
      <c r="U310" s="34" t="s">
        <v>189</v>
      </c>
      <c r="V310" s="34">
        <f t="shared" si="609"/>
        <v>110.35548686244204</v>
      </c>
      <c r="W310" s="39">
        <v>59.409523809500001</v>
      </c>
      <c r="X310" s="34" t="s">
        <v>189</v>
      </c>
      <c r="Y310" s="34">
        <f t="shared" si="610"/>
        <v>114.71234564491215</v>
      </c>
      <c r="Z310" s="41">
        <v>848</v>
      </c>
      <c r="AA310" s="34" t="s">
        <v>189</v>
      </c>
      <c r="AB310" s="34">
        <f t="shared" si="611"/>
        <v>131.67701863354037</v>
      </c>
      <c r="AC310" s="38">
        <v>2.0312773584905699</v>
      </c>
      <c r="AD310" s="33" t="s">
        <v>188</v>
      </c>
      <c r="AE310" s="34">
        <f t="shared" si="612"/>
        <v>94.040618448637488</v>
      </c>
      <c r="AF310" s="38">
        <v>1.6552315608919399</v>
      </c>
      <c r="AG310" s="34" t="s">
        <v>189</v>
      </c>
      <c r="AH310" s="34">
        <f t="shared" si="613"/>
        <v>102.80941371999626</v>
      </c>
      <c r="AI310" s="38">
        <v>1.22718621761658</v>
      </c>
      <c r="AJ310" s="33" t="s">
        <v>188</v>
      </c>
      <c r="AK310" s="34">
        <f t="shared" si="614"/>
        <v>92.968652849740906</v>
      </c>
      <c r="AL310" s="38">
        <v>47.715736040609102</v>
      </c>
      <c r="AM310" s="33" t="s">
        <v>188</v>
      </c>
      <c r="AN310" s="48">
        <f t="shared" si="615"/>
        <v>112.3909371440045</v>
      </c>
      <c r="AO310" s="32">
        <f t="shared" si="473"/>
        <v>1104.6039470504134</v>
      </c>
    </row>
    <row r="311" spans="1:41">
      <c r="A311" s="10">
        <f t="shared" si="484"/>
        <v>310</v>
      </c>
      <c r="B311" s="15" t="s">
        <v>687</v>
      </c>
      <c r="C311" s="15">
        <v>746</v>
      </c>
      <c r="D311" s="15" t="s">
        <v>578</v>
      </c>
      <c r="E311" s="15" t="s">
        <v>581</v>
      </c>
      <c r="F311" s="21">
        <v>8068</v>
      </c>
      <c r="G311" s="25" t="s">
        <v>116</v>
      </c>
      <c r="H311" s="22">
        <v>5.4978799467275401</v>
      </c>
      <c r="I311" s="78" t="s">
        <v>258</v>
      </c>
      <c r="J311" s="21">
        <v>27</v>
      </c>
      <c r="K311" s="24">
        <v>4.0532339999999998</v>
      </c>
      <c r="L311" s="34" t="s">
        <v>189</v>
      </c>
      <c r="M311" s="34">
        <f t="shared" si="606"/>
        <v>110.44234332425067</v>
      </c>
      <c r="N311" s="38">
        <v>1.3725742599999999</v>
      </c>
      <c r="O311" s="34" t="s">
        <v>189</v>
      </c>
      <c r="P311" s="34">
        <f t="shared" si="607"/>
        <v>119.35428347826087</v>
      </c>
      <c r="Q311" s="39">
        <v>33.863681692199997</v>
      </c>
      <c r="R311" s="34" t="s">
        <v>189</v>
      </c>
      <c r="S311" s="34">
        <f t="shared" si="608"/>
        <v>106.65726517228345</v>
      </c>
      <c r="T311" s="40">
        <v>714</v>
      </c>
      <c r="U311" s="34" t="s">
        <v>189</v>
      </c>
      <c r="V311" s="34">
        <f t="shared" si="609"/>
        <v>110.35548686244204</v>
      </c>
      <c r="W311" s="39">
        <v>56.767983193299997</v>
      </c>
      <c r="X311" s="33" t="s">
        <v>188</v>
      </c>
      <c r="Y311" s="34">
        <f t="shared" si="610"/>
        <v>109.6118617364356</v>
      </c>
      <c r="Z311" s="41">
        <v>814</v>
      </c>
      <c r="AA311" s="34" t="s">
        <v>189</v>
      </c>
      <c r="AB311" s="34">
        <f t="shared" si="611"/>
        <v>126.3975155279503</v>
      </c>
      <c r="AC311" s="38">
        <v>2.0251494880546099</v>
      </c>
      <c r="AD311" s="33" t="s">
        <v>188</v>
      </c>
      <c r="AE311" s="34">
        <f t="shared" si="612"/>
        <v>93.756920743268964</v>
      </c>
      <c r="AF311" s="38">
        <v>1.6450511945392501</v>
      </c>
      <c r="AG311" s="34" t="s">
        <v>189</v>
      </c>
      <c r="AH311" s="34">
        <f t="shared" si="613"/>
        <v>102.17709282852485</v>
      </c>
      <c r="AI311" s="38">
        <v>1.23105560165975</v>
      </c>
      <c r="AJ311" s="33" t="s">
        <v>188</v>
      </c>
      <c r="AK311" s="34">
        <f t="shared" si="614"/>
        <v>93.261788004526508</v>
      </c>
      <c r="AL311" s="38">
        <v>47.598253275109201</v>
      </c>
      <c r="AM311" s="33" t="s">
        <v>188</v>
      </c>
      <c r="AN311" s="48">
        <f t="shared" si="615"/>
        <v>112.64347963218142</v>
      </c>
      <c r="AO311" s="32">
        <f t="shared" si="473"/>
        <v>1084.6580373101247</v>
      </c>
    </row>
    <row r="312" spans="1:41">
      <c r="A312" s="10">
        <f t="shared" si="484"/>
        <v>311</v>
      </c>
      <c r="B312" s="15" t="s">
        <v>685</v>
      </c>
      <c r="C312" s="15">
        <v>747</v>
      </c>
      <c r="D312" s="15" t="s">
        <v>583</v>
      </c>
      <c r="E312" s="15" t="s">
        <v>582</v>
      </c>
      <c r="F312" s="21">
        <v>10847</v>
      </c>
      <c r="G312" s="25" t="s">
        <v>142</v>
      </c>
      <c r="H312" s="22">
        <v>1.8814415905631601</v>
      </c>
      <c r="I312" s="78" t="s">
        <v>200</v>
      </c>
      <c r="J312" s="21">
        <v>24</v>
      </c>
      <c r="K312" s="24">
        <v>5.8542800000000002</v>
      </c>
      <c r="L312" s="34" t="s">
        <v>189</v>
      </c>
      <c r="M312" s="34">
        <f t="shared" ref="M312:M314" si="616">K312/3.9*100</f>
        <v>150.1097435897436</v>
      </c>
      <c r="N312" s="38">
        <v>1.80805763</v>
      </c>
      <c r="O312" s="34" t="s">
        <v>189</v>
      </c>
      <c r="P312" s="34">
        <f t="shared" ref="P312:P314" si="617">N312/1.2*100</f>
        <v>150.67146916666667</v>
      </c>
      <c r="Q312" s="39">
        <v>30.8843722883</v>
      </c>
      <c r="R312" s="34" t="s">
        <v>189</v>
      </c>
      <c r="S312" s="34">
        <f t="shared" ref="S312:S314" si="618">Q312/30.31*100</f>
        <v>101.8949927030683</v>
      </c>
      <c r="T312" s="40">
        <v>558</v>
      </c>
      <c r="U312" s="33" t="s">
        <v>188</v>
      </c>
      <c r="V312" s="34">
        <f t="shared" ref="V312:V314" si="619">T312/628*100</f>
        <v>88.853503184713375</v>
      </c>
      <c r="W312" s="39">
        <v>104.915412186</v>
      </c>
      <c r="X312" s="34" t="s">
        <v>189</v>
      </c>
      <c r="Y312" s="34">
        <f t="shared" ref="Y312:Y314" si="620">W312/61.03*100</f>
        <v>171.90793410781581</v>
      </c>
      <c r="Z312" s="41">
        <v>676</v>
      </c>
      <c r="AA312" s="34" t="s">
        <v>189</v>
      </c>
      <c r="AB312" s="34">
        <f t="shared" ref="AB312:AB314" si="621">Z312/631*100</f>
        <v>107.13153724247226</v>
      </c>
      <c r="AC312" s="38">
        <v>2.19468244111349</v>
      </c>
      <c r="AD312" s="34" t="s">
        <v>189</v>
      </c>
      <c r="AE312" s="34">
        <f t="shared" ref="AE312:AE314" si="622">AC312/2.08*100</f>
        <v>105.51357889968702</v>
      </c>
      <c r="AF312" s="38">
        <v>1.6680942184154199</v>
      </c>
      <c r="AG312" s="34" t="s">
        <v>189</v>
      </c>
      <c r="AH312" s="34">
        <f t="shared" ref="AH312:AH314" si="623">AF312/1.62*100</f>
        <v>102.96877891453209</v>
      </c>
      <c r="AI312" s="38">
        <v>1.3156825417201501</v>
      </c>
      <c r="AJ312" s="34" t="s">
        <v>189</v>
      </c>
      <c r="AK312" s="34">
        <f t="shared" ref="AK312:AK314" si="624">AI312/1.28*100</f>
        <v>102.78769857188672</v>
      </c>
      <c r="AL312" s="38">
        <v>54.838709677419402</v>
      </c>
      <c r="AM312" s="33" t="s">
        <v>188</v>
      </c>
      <c r="AN312" s="48">
        <f t="shared" ref="AN312:AN314" si="625">(100-AL312)/43.16*100</f>
        <v>104.63690992256858</v>
      </c>
      <c r="AO312" s="32">
        <f t="shared" si="473"/>
        <v>1186.4761463031543</v>
      </c>
    </row>
    <row r="313" spans="1:41">
      <c r="A313" s="10">
        <f t="shared" si="484"/>
        <v>312</v>
      </c>
      <c r="B313" s="15" t="s">
        <v>685</v>
      </c>
      <c r="C313" s="15">
        <v>747</v>
      </c>
      <c r="D313" s="15" t="s">
        <v>583</v>
      </c>
      <c r="E313" s="15" t="s">
        <v>584</v>
      </c>
      <c r="F313" s="21">
        <v>10898</v>
      </c>
      <c r="G313" s="25">
        <v>42917</v>
      </c>
      <c r="H313" s="22">
        <v>1.2074689878234299</v>
      </c>
      <c r="I313" s="78" t="s">
        <v>200</v>
      </c>
      <c r="J313" s="21">
        <v>28</v>
      </c>
      <c r="K313" s="24">
        <v>5.4914249999999996</v>
      </c>
      <c r="L313" s="34" t="s">
        <v>189</v>
      </c>
      <c r="M313" s="34">
        <f t="shared" si="616"/>
        <v>140.80576923076922</v>
      </c>
      <c r="N313" s="38">
        <v>1.71799908</v>
      </c>
      <c r="O313" s="34" t="s">
        <v>189</v>
      </c>
      <c r="P313" s="34">
        <f t="shared" si="617"/>
        <v>143.16659000000001</v>
      </c>
      <c r="Q313" s="39">
        <v>31.285123260399999</v>
      </c>
      <c r="R313" s="34" t="s">
        <v>189</v>
      </c>
      <c r="S313" s="34">
        <f t="shared" si="618"/>
        <v>103.21716681095347</v>
      </c>
      <c r="T313" s="40">
        <v>732</v>
      </c>
      <c r="U313" s="34" t="s">
        <v>189</v>
      </c>
      <c r="V313" s="34">
        <f t="shared" si="619"/>
        <v>116.56050955414013</v>
      </c>
      <c r="W313" s="39">
        <v>75.0194672131</v>
      </c>
      <c r="X313" s="34" t="s">
        <v>189</v>
      </c>
      <c r="Y313" s="34">
        <f t="shared" si="620"/>
        <v>122.92227955611995</v>
      </c>
      <c r="Z313" s="41">
        <v>734</v>
      </c>
      <c r="AA313" s="34" t="s">
        <v>189</v>
      </c>
      <c r="AB313" s="34">
        <f t="shared" si="621"/>
        <v>116.32329635499208</v>
      </c>
      <c r="AC313" s="38">
        <v>1.82919658119658</v>
      </c>
      <c r="AD313" s="33" t="s">
        <v>188</v>
      </c>
      <c r="AE313" s="34">
        <f t="shared" si="622"/>
        <v>87.942143326758654</v>
      </c>
      <c r="AF313" s="38">
        <v>1.45982905982906</v>
      </c>
      <c r="AG313" s="33" t="s">
        <v>188</v>
      </c>
      <c r="AH313" s="34">
        <f t="shared" si="623"/>
        <v>90.112904927719754</v>
      </c>
      <c r="AI313" s="38">
        <v>1.2530210772833701</v>
      </c>
      <c r="AJ313" s="33" t="s">
        <v>188</v>
      </c>
      <c r="AK313" s="34">
        <f t="shared" si="624"/>
        <v>97.892271662763292</v>
      </c>
      <c r="AL313" s="38">
        <v>46.919431279620902</v>
      </c>
      <c r="AM313" s="33" t="s">
        <v>188</v>
      </c>
      <c r="AN313" s="48">
        <f t="shared" si="625"/>
        <v>122.98556237344556</v>
      </c>
      <c r="AO313" s="32">
        <f t="shared" si="473"/>
        <v>1141.9284937976622</v>
      </c>
    </row>
    <row r="314" spans="1:41">
      <c r="A314" s="10">
        <f t="shared" si="484"/>
        <v>313</v>
      </c>
      <c r="B314" s="15" t="s">
        <v>685</v>
      </c>
      <c r="C314" s="15">
        <v>747</v>
      </c>
      <c r="D314" s="15" t="s">
        <v>583</v>
      </c>
      <c r="E314" s="15" t="s">
        <v>585</v>
      </c>
      <c r="F314" s="21">
        <v>11023</v>
      </c>
      <c r="G314" s="25" t="s">
        <v>143</v>
      </c>
      <c r="H314" s="22">
        <v>1.33349638508371</v>
      </c>
      <c r="I314" s="78" t="s">
        <v>200</v>
      </c>
      <c r="J314" s="21">
        <v>27</v>
      </c>
      <c r="K314" s="24">
        <v>5.372655</v>
      </c>
      <c r="L314" s="34" t="s">
        <v>189</v>
      </c>
      <c r="M314" s="34">
        <f t="shared" si="616"/>
        <v>137.76038461538462</v>
      </c>
      <c r="N314" s="38">
        <v>1.5472162</v>
      </c>
      <c r="O314" s="34" t="s">
        <v>189</v>
      </c>
      <c r="P314" s="34">
        <f t="shared" si="617"/>
        <v>128.93468333333334</v>
      </c>
      <c r="Q314" s="39">
        <v>28.797981631100001</v>
      </c>
      <c r="R314" s="33" t="s">
        <v>188</v>
      </c>
      <c r="S314" s="34">
        <f t="shared" si="618"/>
        <v>95.011486740679658</v>
      </c>
      <c r="T314" s="40">
        <v>735</v>
      </c>
      <c r="U314" s="34" t="s">
        <v>189</v>
      </c>
      <c r="V314" s="34">
        <f t="shared" si="619"/>
        <v>117.03821656050954</v>
      </c>
      <c r="W314" s="39">
        <v>73.097346938800001</v>
      </c>
      <c r="X314" s="34" t="s">
        <v>189</v>
      </c>
      <c r="Y314" s="34">
        <f t="shared" si="620"/>
        <v>119.77281163165657</v>
      </c>
      <c r="Z314" s="41">
        <v>756</v>
      </c>
      <c r="AA314" s="34" t="s">
        <v>189</v>
      </c>
      <c r="AB314" s="34">
        <f t="shared" si="621"/>
        <v>119.80982567353406</v>
      </c>
      <c r="AC314" s="38">
        <v>1.89405222405272</v>
      </c>
      <c r="AD314" s="33" t="s">
        <v>188</v>
      </c>
      <c r="AE314" s="34">
        <f t="shared" si="622"/>
        <v>91.060203079457693</v>
      </c>
      <c r="AF314" s="38">
        <v>1.52553542009885</v>
      </c>
      <c r="AG314" s="33" t="s">
        <v>188</v>
      </c>
      <c r="AH314" s="34">
        <f t="shared" si="623"/>
        <v>94.168853092521601</v>
      </c>
      <c r="AI314" s="38">
        <v>1.24156555075594</v>
      </c>
      <c r="AJ314" s="33" t="s">
        <v>188</v>
      </c>
      <c r="AK314" s="34">
        <f t="shared" si="624"/>
        <v>96.997308652807817</v>
      </c>
      <c r="AL314" s="38">
        <v>50.6666666666667</v>
      </c>
      <c r="AM314" s="33" t="s">
        <v>188</v>
      </c>
      <c r="AN314" s="48">
        <f t="shared" si="625"/>
        <v>114.30336731541544</v>
      </c>
      <c r="AO314" s="32">
        <f t="shared" si="473"/>
        <v>1114.8571406953004</v>
      </c>
    </row>
    <row r="315" spans="1:41">
      <c r="A315" s="10">
        <f t="shared" si="484"/>
        <v>314</v>
      </c>
      <c r="B315" s="15" t="s">
        <v>687</v>
      </c>
      <c r="C315" s="15">
        <v>748</v>
      </c>
      <c r="D315" s="15" t="s">
        <v>587</v>
      </c>
      <c r="E315" s="15" t="s">
        <v>586</v>
      </c>
      <c r="F315" s="21">
        <v>6537</v>
      </c>
      <c r="G315" s="25" t="s">
        <v>144</v>
      </c>
      <c r="H315" s="22">
        <v>2.3882909056316501</v>
      </c>
      <c r="I315" s="78" t="s">
        <v>391</v>
      </c>
      <c r="J315" s="21">
        <v>25</v>
      </c>
      <c r="K315" s="24">
        <v>5.6336740000000001</v>
      </c>
      <c r="L315" s="34" t="s">
        <v>189</v>
      </c>
      <c r="M315" s="34">
        <f t="shared" ref="M315:M317" si="626">K315/3.57*100</f>
        <v>157.80599439775912</v>
      </c>
      <c r="N315" s="38">
        <v>1.68754403</v>
      </c>
      <c r="O315" s="34" t="s">
        <v>189</v>
      </c>
      <c r="P315" s="34">
        <f t="shared" ref="P315:P317" si="627">N315/1.08*100</f>
        <v>156.25407685185183</v>
      </c>
      <c r="Q315" s="39">
        <v>29.954591444199998</v>
      </c>
      <c r="R315" s="33" t="s">
        <v>188</v>
      </c>
      <c r="S315" s="34">
        <f t="shared" ref="S315:S317" si="628">Q315/30.37*100</f>
        <v>98.63217465986169</v>
      </c>
      <c r="T315" s="40">
        <v>772</v>
      </c>
      <c r="U315" s="34" t="s">
        <v>189</v>
      </c>
      <c r="V315" s="34">
        <f t="shared" ref="V315:V317" si="629">T315/600*100</f>
        <v>128.66666666666666</v>
      </c>
      <c r="W315" s="39">
        <v>72.975051813500002</v>
      </c>
      <c r="X315" s="34" t="s">
        <v>189</v>
      </c>
      <c r="Y315" s="34">
        <f t="shared" ref="Y315:Y317" si="630">W315/58.91*100</f>
        <v>123.87549111101681</v>
      </c>
      <c r="Z315" s="41">
        <v>805</v>
      </c>
      <c r="AA315" s="34" t="s">
        <v>189</v>
      </c>
      <c r="AB315" s="34">
        <f t="shared" ref="AB315:AB317" si="631">Z315/622*100</f>
        <v>129.42122186495178</v>
      </c>
      <c r="AC315" s="38">
        <v>2.6480704097116798</v>
      </c>
      <c r="AD315" s="34" t="s">
        <v>189</v>
      </c>
      <c r="AE315" s="34">
        <f t="shared" ref="AE315:AE317" si="632">AC315/2.2*100</f>
        <v>120.36683680507633</v>
      </c>
      <c r="AF315" s="38">
        <v>1.8907435508346</v>
      </c>
      <c r="AG315" s="34" t="s">
        <v>189</v>
      </c>
      <c r="AH315" s="34">
        <f t="shared" ref="AH315:AH317" si="633">AF315/1.73*100</f>
        <v>109.29153473032369</v>
      </c>
      <c r="AI315" s="38">
        <v>1.40054446227929</v>
      </c>
      <c r="AJ315" s="34" t="s">
        <v>189</v>
      </c>
      <c r="AK315" s="34">
        <f t="shared" ref="AK315:AK317" si="634">AI315/1.27*100</f>
        <v>110.27909151805433</v>
      </c>
      <c r="AL315" s="38">
        <v>55.3719008264463</v>
      </c>
      <c r="AM315" s="33" t="s">
        <v>188</v>
      </c>
      <c r="AN315" s="48">
        <f t="shared" ref="AN315:AN317" si="635">(100-AL315)/43.46*100</f>
        <v>102.68775695709549</v>
      </c>
      <c r="AO315" s="32">
        <f t="shared" si="473"/>
        <v>1237.2808455626578</v>
      </c>
    </row>
    <row r="316" spans="1:41">
      <c r="A316" s="10">
        <f t="shared" si="484"/>
        <v>315</v>
      </c>
      <c r="B316" s="15" t="s">
        <v>687</v>
      </c>
      <c r="C316" s="15">
        <v>748</v>
      </c>
      <c r="D316" s="15" t="s">
        <v>587</v>
      </c>
      <c r="E316" s="15" t="s">
        <v>588</v>
      </c>
      <c r="F316" s="21">
        <v>11012</v>
      </c>
      <c r="G316" s="25" t="s">
        <v>145</v>
      </c>
      <c r="H316" s="22">
        <v>1.35267446727549</v>
      </c>
      <c r="I316" s="78" t="s">
        <v>391</v>
      </c>
      <c r="J316" s="21">
        <v>25</v>
      </c>
      <c r="K316" s="24">
        <v>5.2241369999999998</v>
      </c>
      <c r="L316" s="34" t="s">
        <v>189</v>
      </c>
      <c r="M316" s="34">
        <f t="shared" si="626"/>
        <v>146.33436974789916</v>
      </c>
      <c r="N316" s="38">
        <v>1.66508334</v>
      </c>
      <c r="O316" s="34" t="s">
        <v>189</v>
      </c>
      <c r="P316" s="34">
        <f t="shared" si="627"/>
        <v>154.17438333333334</v>
      </c>
      <c r="Q316" s="39">
        <v>31.872888096200001</v>
      </c>
      <c r="R316" s="34" t="s">
        <v>189</v>
      </c>
      <c r="S316" s="34">
        <f t="shared" si="628"/>
        <v>104.94859432400393</v>
      </c>
      <c r="T316" s="40">
        <v>857</v>
      </c>
      <c r="U316" s="34" t="s">
        <v>189</v>
      </c>
      <c r="V316" s="34">
        <f t="shared" si="629"/>
        <v>142.83333333333331</v>
      </c>
      <c r="W316" s="39">
        <v>60.958424737500003</v>
      </c>
      <c r="X316" s="34" t="s">
        <v>189</v>
      </c>
      <c r="Y316" s="34">
        <f t="shared" si="630"/>
        <v>103.47721055423528</v>
      </c>
      <c r="Z316" s="41">
        <v>834</v>
      </c>
      <c r="AA316" s="34" t="s">
        <v>189</v>
      </c>
      <c r="AB316" s="34">
        <f t="shared" si="631"/>
        <v>134.08360128617363</v>
      </c>
      <c r="AC316" s="38">
        <v>2.1398902472527501</v>
      </c>
      <c r="AD316" s="33" t="s">
        <v>188</v>
      </c>
      <c r="AE316" s="34">
        <f t="shared" si="632"/>
        <v>97.267738511488631</v>
      </c>
      <c r="AF316" s="38">
        <v>1.7348901098901099</v>
      </c>
      <c r="AG316" s="34" t="s">
        <v>189</v>
      </c>
      <c r="AH316" s="34">
        <f t="shared" si="633"/>
        <v>100.28266531156704</v>
      </c>
      <c r="AI316" s="38">
        <v>1.23344425969913</v>
      </c>
      <c r="AJ316" s="33" t="s">
        <v>188</v>
      </c>
      <c r="AK316" s="34">
        <f t="shared" si="634"/>
        <v>97.12159525189999</v>
      </c>
      <c r="AL316" s="38">
        <v>49.771689497716899</v>
      </c>
      <c r="AM316" s="33" t="s">
        <v>188</v>
      </c>
      <c r="AN316" s="48">
        <f t="shared" si="635"/>
        <v>115.57365509038908</v>
      </c>
      <c r="AO316" s="32">
        <f t="shared" si="473"/>
        <v>1196.0971467443235</v>
      </c>
    </row>
    <row r="317" spans="1:41">
      <c r="A317" s="10">
        <f t="shared" si="484"/>
        <v>316</v>
      </c>
      <c r="B317" s="15" t="s">
        <v>687</v>
      </c>
      <c r="C317" s="15">
        <v>748</v>
      </c>
      <c r="D317" s="15" t="s">
        <v>587</v>
      </c>
      <c r="E317" s="15" t="s">
        <v>589</v>
      </c>
      <c r="F317" s="21">
        <v>6731</v>
      </c>
      <c r="G317" s="25" t="s">
        <v>101</v>
      </c>
      <c r="H317" s="22">
        <v>0.106099124809736</v>
      </c>
      <c r="I317" s="78" t="s">
        <v>391</v>
      </c>
      <c r="J317" s="21">
        <v>17</v>
      </c>
      <c r="K317" s="24">
        <v>1.950917</v>
      </c>
      <c r="L317" s="33" t="s">
        <v>188</v>
      </c>
      <c r="M317" s="34">
        <f t="shared" si="626"/>
        <v>54.647535014005612</v>
      </c>
      <c r="N317" s="38">
        <v>0.61972247000000003</v>
      </c>
      <c r="O317" s="33" t="s">
        <v>188</v>
      </c>
      <c r="P317" s="34">
        <f t="shared" si="627"/>
        <v>57.381710185185185</v>
      </c>
      <c r="Q317" s="39">
        <v>31.765701462399999</v>
      </c>
      <c r="R317" s="34" t="s">
        <v>189</v>
      </c>
      <c r="S317" s="34">
        <f t="shared" si="628"/>
        <v>104.59565842081</v>
      </c>
      <c r="T317" s="40">
        <v>324</v>
      </c>
      <c r="U317" s="33" t="s">
        <v>188</v>
      </c>
      <c r="V317" s="34">
        <f t="shared" si="629"/>
        <v>54</v>
      </c>
      <c r="W317" s="39">
        <v>60.213487654300003</v>
      </c>
      <c r="X317" s="34" t="s">
        <v>189</v>
      </c>
      <c r="Y317" s="34">
        <f t="shared" si="630"/>
        <v>102.2126763780343</v>
      </c>
      <c r="Z317" s="41">
        <v>424</v>
      </c>
      <c r="AA317" s="33" t="s">
        <v>188</v>
      </c>
      <c r="AB317" s="34">
        <f t="shared" si="631"/>
        <v>68.167202572347264</v>
      </c>
      <c r="AC317" s="38">
        <v>2.2466604982206402</v>
      </c>
      <c r="AD317" s="34" t="s">
        <v>189</v>
      </c>
      <c r="AE317" s="34">
        <f t="shared" si="632"/>
        <v>102.12093173730182</v>
      </c>
      <c r="AF317" s="38">
        <v>1.75444839857651</v>
      </c>
      <c r="AG317" s="34" t="s">
        <v>189</v>
      </c>
      <c r="AH317" s="34">
        <f t="shared" si="633"/>
        <v>101.41320222985608</v>
      </c>
      <c r="AI317" s="38">
        <v>1.2805509127789001</v>
      </c>
      <c r="AJ317" s="34" t="s">
        <v>189</v>
      </c>
      <c r="AK317" s="34">
        <f t="shared" si="634"/>
        <v>100.83078053377166</v>
      </c>
      <c r="AL317" s="38">
        <v>26.470588235294102</v>
      </c>
      <c r="AM317" s="34" t="s">
        <v>189</v>
      </c>
      <c r="AN317" s="48">
        <f t="shared" si="635"/>
        <v>169.18870631547605</v>
      </c>
      <c r="AO317" s="32">
        <f t="shared" si="473"/>
        <v>914.55840338678786</v>
      </c>
    </row>
    <row r="318" spans="1:41">
      <c r="A318" s="10">
        <f t="shared" si="484"/>
        <v>317</v>
      </c>
      <c r="B318" s="15" t="s">
        <v>688</v>
      </c>
      <c r="C318" s="15">
        <v>750</v>
      </c>
      <c r="D318" s="15" t="s">
        <v>591</v>
      </c>
      <c r="E318" s="15" t="s">
        <v>590</v>
      </c>
      <c r="F318" s="21">
        <v>4033</v>
      </c>
      <c r="G318" s="25">
        <v>39630</v>
      </c>
      <c r="H318" s="22">
        <v>10.2129484398782</v>
      </c>
      <c r="I318" s="78" t="s">
        <v>249</v>
      </c>
      <c r="J318" s="21">
        <v>25</v>
      </c>
      <c r="K318" s="24">
        <v>11.912794</v>
      </c>
      <c r="L318" s="34" t="s">
        <v>189</v>
      </c>
      <c r="M318" s="34">
        <f t="shared" ref="M318:M322" si="636">K318/8.42*100</f>
        <v>141.48211401425181</v>
      </c>
      <c r="N318" s="38">
        <v>4.4628867799999998</v>
      </c>
      <c r="O318" s="34" t="s">
        <v>189</v>
      </c>
      <c r="P318" s="34">
        <f t="shared" ref="P318:P322" si="637">N318/2.37*100</f>
        <v>188.30745907172994</v>
      </c>
      <c r="Q318" s="39">
        <v>37.4629728341</v>
      </c>
      <c r="R318" s="34" t="s">
        <v>189</v>
      </c>
      <c r="S318" s="34">
        <f t="shared" ref="S318:S322" si="638">Q318/28.78*100</f>
        <v>130.1701627314107</v>
      </c>
      <c r="T318" s="40">
        <v>1123</v>
      </c>
      <c r="U318" s="34" t="s">
        <v>189</v>
      </c>
      <c r="V318" s="34">
        <f t="shared" ref="V318:V322" si="639">T318/926*100</f>
        <v>121.2742980561555</v>
      </c>
      <c r="W318" s="39">
        <v>106.080089047</v>
      </c>
      <c r="X318" s="34" t="s">
        <v>189</v>
      </c>
      <c r="Y318" s="34">
        <f t="shared" ref="Y318:Y322" si="640">W318/91*100</f>
        <v>116.57152642527473</v>
      </c>
      <c r="Z318" s="41">
        <v>1048</v>
      </c>
      <c r="AA318" s="34" t="s">
        <v>189</v>
      </c>
      <c r="AB318" s="34">
        <f t="shared" ref="AB318:AB322" si="641">Z318/856*100</f>
        <v>122.42990654205607</v>
      </c>
      <c r="AC318" s="38">
        <v>2.8660776330075999</v>
      </c>
      <c r="AD318" s="34" t="s">
        <v>189</v>
      </c>
      <c r="AE318" s="34">
        <f t="shared" ref="AE318:AE322" si="642">AC318/2.34*100</f>
        <v>122.48195012852992</v>
      </c>
      <c r="AF318" s="38">
        <v>1.9739413680781801</v>
      </c>
      <c r="AG318" s="34" t="s">
        <v>189</v>
      </c>
      <c r="AH318" s="34">
        <f t="shared" ref="AH318:AH322" si="643">AF318/1.6*100</f>
        <v>123.37133550488626</v>
      </c>
      <c r="AI318" s="38">
        <v>1.4519568206820701</v>
      </c>
      <c r="AJ318" s="34" t="s">
        <v>189</v>
      </c>
      <c r="AK318" s="34">
        <f t="shared" ref="AK318:AK322" si="644">AI318/1.45*100</f>
        <v>100.13495315048759</v>
      </c>
      <c r="AL318" s="38">
        <v>33.3333333333333</v>
      </c>
      <c r="AM318" s="34" t="s">
        <v>189</v>
      </c>
      <c r="AN318" s="50">
        <f t="shared" ref="AN318:AN322" si="645">(100-AL318)/50.98*100</f>
        <v>130.77023669412847</v>
      </c>
      <c r="AO318" s="32">
        <f t="shared" si="473"/>
        <v>1296.993942318911</v>
      </c>
    </row>
    <row r="319" spans="1:41">
      <c r="A319" s="10">
        <f t="shared" si="484"/>
        <v>318</v>
      </c>
      <c r="B319" s="15" t="s">
        <v>688</v>
      </c>
      <c r="C319" s="15">
        <v>750</v>
      </c>
      <c r="D319" s="15" t="s">
        <v>591</v>
      </c>
      <c r="E319" s="15" t="s">
        <v>592</v>
      </c>
      <c r="F319" s="21">
        <v>11088</v>
      </c>
      <c r="G319" s="25" t="s">
        <v>149</v>
      </c>
      <c r="H319" s="22">
        <v>1.21020871385083</v>
      </c>
      <c r="I319" s="78" t="s">
        <v>249</v>
      </c>
      <c r="J319" s="21">
        <v>27</v>
      </c>
      <c r="K319" s="24">
        <v>10.797634</v>
      </c>
      <c r="L319" s="34" t="s">
        <v>189</v>
      </c>
      <c r="M319" s="34">
        <f t="shared" si="636"/>
        <v>128.23793349168648</v>
      </c>
      <c r="N319" s="38">
        <v>3.8302479100000002</v>
      </c>
      <c r="O319" s="34" t="s">
        <v>189</v>
      </c>
      <c r="P319" s="34">
        <f t="shared" si="637"/>
        <v>161.61383586497891</v>
      </c>
      <c r="Q319" s="39">
        <v>35.473029647099999</v>
      </c>
      <c r="R319" s="34" t="s">
        <v>189</v>
      </c>
      <c r="S319" s="34">
        <f t="shared" si="638"/>
        <v>123.2558361608756</v>
      </c>
      <c r="T319" s="40">
        <v>1320</v>
      </c>
      <c r="U319" s="34" t="s">
        <v>189</v>
      </c>
      <c r="V319" s="34">
        <f t="shared" si="639"/>
        <v>142.548596112311</v>
      </c>
      <c r="W319" s="39">
        <v>81.800257575800003</v>
      </c>
      <c r="X319" s="33" t="s">
        <v>188</v>
      </c>
      <c r="Y319" s="34">
        <f t="shared" si="640"/>
        <v>89.890392940439568</v>
      </c>
      <c r="Z319" s="41">
        <v>1105</v>
      </c>
      <c r="AA319" s="34" t="s">
        <v>189</v>
      </c>
      <c r="AB319" s="34">
        <f t="shared" si="641"/>
        <v>129.08878504672899</v>
      </c>
      <c r="AC319" s="38">
        <v>2.1365416590701898</v>
      </c>
      <c r="AD319" s="33" t="s">
        <v>188</v>
      </c>
      <c r="AE319" s="34">
        <f t="shared" si="642"/>
        <v>91.305199105563673</v>
      </c>
      <c r="AF319" s="38">
        <v>1.7383773928896999</v>
      </c>
      <c r="AG319" s="34" t="s">
        <v>189</v>
      </c>
      <c r="AH319" s="34">
        <f t="shared" si="643"/>
        <v>108.64858705560624</v>
      </c>
      <c r="AI319" s="38">
        <v>1.2290436287362301</v>
      </c>
      <c r="AJ319" s="33" t="s">
        <v>188</v>
      </c>
      <c r="AK319" s="34">
        <f t="shared" si="644"/>
        <v>84.761629568015877</v>
      </c>
      <c r="AL319" s="38">
        <v>46.014492753623202</v>
      </c>
      <c r="AM319" s="34" t="s">
        <v>189</v>
      </c>
      <c r="AN319" s="50">
        <f t="shared" si="645"/>
        <v>105.89546340991917</v>
      </c>
      <c r="AO319" s="32">
        <f t="shared" si="473"/>
        <v>1165.2462587561256</v>
      </c>
    </row>
    <row r="320" spans="1:41">
      <c r="A320" s="10">
        <f t="shared" si="484"/>
        <v>319</v>
      </c>
      <c r="B320" s="15" t="s">
        <v>688</v>
      </c>
      <c r="C320" s="15">
        <v>750</v>
      </c>
      <c r="D320" s="15" t="s">
        <v>591</v>
      </c>
      <c r="E320" s="15" t="s">
        <v>593</v>
      </c>
      <c r="F320" s="21">
        <v>10889</v>
      </c>
      <c r="G320" s="25">
        <v>42881</v>
      </c>
      <c r="H320" s="22">
        <v>1.30609912480974</v>
      </c>
      <c r="I320" s="78" t="s">
        <v>249</v>
      </c>
      <c r="J320" s="21">
        <v>23</v>
      </c>
      <c r="K320" s="24">
        <v>8.1832069999999995</v>
      </c>
      <c r="L320" s="33" t="s">
        <v>188</v>
      </c>
      <c r="M320" s="34">
        <f t="shared" si="636"/>
        <v>97.187731591448923</v>
      </c>
      <c r="N320" s="38">
        <v>2.87332958</v>
      </c>
      <c r="O320" s="34" t="s">
        <v>189</v>
      </c>
      <c r="P320" s="34">
        <f t="shared" si="637"/>
        <v>121.23753502109705</v>
      </c>
      <c r="Q320" s="39">
        <v>35.112512490500002</v>
      </c>
      <c r="R320" s="34" t="s">
        <v>189</v>
      </c>
      <c r="S320" s="34">
        <f t="shared" si="638"/>
        <v>122.00317057157748</v>
      </c>
      <c r="T320" s="40">
        <v>1034</v>
      </c>
      <c r="U320" s="34" t="s">
        <v>189</v>
      </c>
      <c r="V320" s="34">
        <f t="shared" si="639"/>
        <v>111.66306695464363</v>
      </c>
      <c r="W320" s="39">
        <v>79.141266924600004</v>
      </c>
      <c r="X320" s="33" t="s">
        <v>188</v>
      </c>
      <c r="Y320" s="34">
        <f t="shared" si="640"/>
        <v>86.968425191868135</v>
      </c>
      <c r="Z320" s="41">
        <v>915</v>
      </c>
      <c r="AA320" s="34" t="s">
        <v>189</v>
      </c>
      <c r="AB320" s="34">
        <f t="shared" si="641"/>
        <v>106.89252336448598</v>
      </c>
      <c r="AC320" s="38">
        <v>2.2710062937062898</v>
      </c>
      <c r="AD320" s="33" t="s">
        <v>188</v>
      </c>
      <c r="AE320" s="34">
        <f t="shared" si="642"/>
        <v>97.051551013089309</v>
      </c>
      <c r="AF320" s="38">
        <v>1.74941724941725</v>
      </c>
      <c r="AG320" s="34" t="s">
        <v>189</v>
      </c>
      <c r="AH320" s="34">
        <f t="shared" si="643"/>
        <v>109.33857808857812</v>
      </c>
      <c r="AI320" s="38">
        <v>1.2981501665556301</v>
      </c>
      <c r="AJ320" s="33" t="s">
        <v>188</v>
      </c>
      <c r="AK320" s="34">
        <f t="shared" si="644"/>
        <v>89.527597693491728</v>
      </c>
      <c r="AL320" s="38">
        <v>44.0366972477064</v>
      </c>
      <c r="AM320" s="34" t="s">
        <v>189</v>
      </c>
      <c r="AN320" s="50">
        <f t="shared" si="645"/>
        <v>109.77501520653905</v>
      </c>
      <c r="AO320" s="32">
        <f t="shared" si="473"/>
        <v>1051.6451946968195</v>
      </c>
    </row>
    <row r="321" spans="1:41">
      <c r="A321" s="10">
        <f t="shared" si="484"/>
        <v>320</v>
      </c>
      <c r="B321" s="15" t="s">
        <v>688</v>
      </c>
      <c r="C321" s="15">
        <v>750</v>
      </c>
      <c r="D321" s="15" t="s">
        <v>591</v>
      </c>
      <c r="E321" s="15" t="s">
        <v>594</v>
      </c>
      <c r="F321" s="21">
        <v>11622</v>
      </c>
      <c r="G321" s="25" t="s">
        <v>120</v>
      </c>
      <c r="H321" s="22">
        <v>0.306099124809736</v>
      </c>
      <c r="I321" s="78" t="s">
        <v>249</v>
      </c>
      <c r="J321" s="21">
        <v>27</v>
      </c>
      <c r="K321" s="24">
        <v>7.7759349999999996</v>
      </c>
      <c r="L321" s="33" t="s">
        <v>188</v>
      </c>
      <c r="M321" s="34">
        <f t="shared" si="636"/>
        <v>92.350771971496442</v>
      </c>
      <c r="N321" s="38">
        <v>2.8868294099999998</v>
      </c>
      <c r="O321" s="34" t="s">
        <v>189</v>
      </c>
      <c r="P321" s="34">
        <f t="shared" si="637"/>
        <v>121.80714810126581</v>
      </c>
      <c r="Q321" s="39">
        <v>37.125174143000002</v>
      </c>
      <c r="R321" s="34" t="s">
        <v>189</v>
      </c>
      <c r="S321" s="34">
        <f t="shared" si="638"/>
        <v>128.99643552119528</v>
      </c>
      <c r="T321" s="40">
        <v>1194</v>
      </c>
      <c r="U321" s="34" t="s">
        <v>189</v>
      </c>
      <c r="V321" s="34">
        <f t="shared" si="639"/>
        <v>128.94168466522677</v>
      </c>
      <c r="W321" s="39">
        <v>65.125083752099997</v>
      </c>
      <c r="X321" s="33" t="s">
        <v>188</v>
      </c>
      <c r="Y321" s="34">
        <f t="shared" si="640"/>
        <v>71.566026101208791</v>
      </c>
      <c r="Z321" s="41">
        <v>993</v>
      </c>
      <c r="AA321" s="34" t="s">
        <v>189</v>
      </c>
      <c r="AB321" s="34">
        <f t="shared" si="641"/>
        <v>116.00467289719627</v>
      </c>
      <c r="AC321" s="38">
        <v>2.0420105953582199</v>
      </c>
      <c r="AD321" s="33" t="s">
        <v>188</v>
      </c>
      <c r="AE321" s="34">
        <f t="shared" si="642"/>
        <v>87.265410058043585</v>
      </c>
      <c r="AF321" s="38">
        <v>1.6700302724520699</v>
      </c>
      <c r="AG321" s="34" t="s">
        <v>189</v>
      </c>
      <c r="AH321" s="34">
        <f t="shared" si="643"/>
        <v>104.37689202825436</v>
      </c>
      <c r="AI321" s="38">
        <v>1.22273867069486</v>
      </c>
      <c r="AJ321" s="33" t="s">
        <v>188</v>
      </c>
      <c r="AK321" s="34">
        <f t="shared" si="644"/>
        <v>84.326804875507591</v>
      </c>
      <c r="AL321" s="38">
        <v>45.6375838926174</v>
      </c>
      <c r="AM321" s="34" t="s">
        <v>189</v>
      </c>
      <c r="AN321" s="50">
        <f t="shared" si="645"/>
        <v>106.63479032440684</v>
      </c>
      <c r="AO321" s="32">
        <f t="shared" si="473"/>
        <v>1042.2706365438019</v>
      </c>
    </row>
    <row r="322" spans="1:41">
      <c r="A322" s="10">
        <f t="shared" si="484"/>
        <v>321</v>
      </c>
      <c r="B322" s="15" t="s">
        <v>688</v>
      </c>
      <c r="C322" s="15">
        <v>750</v>
      </c>
      <c r="D322" s="15" t="s">
        <v>591</v>
      </c>
      <c r="E322" s="15" t="s">
        <v>595</v>
      </c>
      <c r="F322" s="21">
        <v>11762</v>
      </c>
      <c r="G322" s="25" t="s">
        <v>21</v>
      </c>
      <c r="H322" s="22">
        <v>0.19924980974124301</v>
      </c>
      <c r="I322" s="78" t="s">
        <v>249</v>
      </c>
      <c r="J322" s="21">
        <v>28</v>
      </c>
      <c r="K322" s="24">
        <v>4.6310589999999996</v>
      </c>
      <c r="L322" s="33" t="s">
        <v>188</v>
      </c>
      <c r="M322" s="34">
        <f t="shared" si="636"/>
        <v>55.000700712589065</v>
      </c>
      <c r="N322" s="38">
        <v>1.65747522</v>
      </c>
      <c r="O322" s="33" t="s">
        <v>188</v>
      </c>
      <c r="P322" s="34">
        <f t="shared" si="637"/>
        <v>69.935663291139235</v>
      </c>
      <c r="Q322" s="39">
        <v>35.790414676200001</v>
      </c>
      <c r="R322" s="34" t="s">
        <v>189</v>
      </c>
      <c r="S322" s="34">
        <f t="shared" si="638"/>
        <v>124.35863334329396</v>
      </c>
      <c r="T322" s="40">
        <v>963</v>
      </c>
      <c r="U322" s="34" t="s">
        <v>189</v>
      </c>
      <c r="V322" s="34">
        <f t="shared" si="639"/>
        <v>103.99568034557237</v>
      </c>
      <c r="W322" s="39">
        <v>48.089916926299999</v>
      </c>
      <c r="X322" s="33" t="s">
        <v>188</v>
      </c>
      <c r="Y322" s="34">
        <f t="shared" si="640"/>
        <v>52.846062556373631</v>
      </c>
      <c r="Z322" s="41">
        <v>793</v>
      </c>
      <c r="AA322" s="33" t="s">
        <v>188</v>
      </c>
      <c r="AB322" s="34">
        <f t="shared" si="641"/>
        <v>92.640186915887853</v>
      </c>
      <c r="AC322" s="38">
        <v>1.8680867187500001</v>
      </c>
      <c r="AD322" s="33" t="s">
        <v>188</v>
      </c>
      <c r="AE322" s="34">
        <f t="shared" si="642"/>
        <v>79.832765758547026</v>
      </c>
      <c r="AF322" s="38">
        <v>1.6002604166666701</v>
      </c>
      <c r="AG322" s="34" t="s">
        <v>189</v>
      </c>
      <c r="AH322" s="34">
        <f t="shared" si="643"/>
        <v>100.01627604166687</v>
      </c>
      <c r="AI322" s="38">
        <v>1.16736419853539</v>
      </c>
      <c r="AJ322" s="33" t="s">
        <v>188</v>
      </c>
      <c r="AK322" s="34">
        <f t="shared" si="644"/>
        <v>80.507875761061371</v>
      </c>
      <c r="AL322" s="38">
        <v>52.272727272727302</v>
      </c>
      <c r="AM322" s="33" t="s">
        <v>188</v>
      </c>
      <c r="AN322" s="50">
        <f t="shared" si="645"/>
        <v>93.619601269660066</v>
      </c>
      <c r="AO322" s="32">
        <f t="shared" ref="AO322:AO376" si="646">M322+P322+S322+V322+Y322+AB322+AE322+AH322+AK322+AN322</f>
        <v>852.75344599579148</v>
      </c>
    </row>
    <row r="323" spans="1:41">
      <c r="A323" s="10">
        <f t="shared" si="484"/>
        <v>322</v>
      </c>
      <c r="B323" s="15" t="s">
        <v>686</v>
      </c>
      <c r="C323" s="15">
        <v>752</v>
      </c>
      <c r="D323" s="15" t="s">
        <v>597</v>
      </c>
      <c r="E323" s="15" t="s">
        <v>596</v>
      </c>
      <c r="F323" s="21">
        <v>11318</v>
      </c>
      <c r="G323" s="25" t="s">
        <v>25</v>
      </c>
      <c r="H323" s="22">
        <v>0.20746898782343401</v>
      </c>
      <c r="I323" s="78" t="s">
        <v>391</v>
      </c>
      <c r="J323" s="21">
        <v>27</v>
      </c>
      <c r="K323" s="24">
        <v>5.2708979999999999</v>
      </c>
      <c r="L323" s="34" t="s">
        <v>189</v>
      </c>
      <c r="M323" s="34">
        <f t="shared" ref="M323:M327" si="647">K323/3.57*100</f>
        <v>147.64420168067227</v>
      </c>
      <c r="N323" s="38">
        <v>1.4167526100000001</v>
      </c>
      <c r="O323" s="34" t="s">
        <v>189</v>
      </c>
      <c r="P323" s="34">
        <f t="shared" ref="P323:P327" si="648">N323/1.08*100</f>
        <v>131.18079722222222</v>
      </c>
      <c r="Q323" s="39">
        <v>26.878771131600001</v>
      </c>
      <c r="R323" s="33" t="s">
        <v>188</v>
      </c>
      <c r="S323" s="34">
        <f t="shared" ref="S323:S327" si="649">Q323/30.37*100</f>
        <v>88.504350120513664</v>
      </c>
      <c r="T323" s="40">
        <v>884</v>
      </c>
      <c r="U323" s="34" t="s">
        <v>189</v>
      </c>
      <c r="V323" s="34">
        <f t="shared" ref="V323:V327" si="650">T323/600*100</f>
        <v>147.33333333333334</v>
      </c>
      <c r="W323" s="39">
        <v>59.625542986399999</v>
      </c>
      <c r="X323" s="34" t="s">
        <v>189</v>
      </c>
      <c r="Y323" s="34">
        <f t="shared" ref="Y323:Y327" si="651">W323/58.91*100</f>
        <v>101.21463755966728</v>
      </c>
      <c r="Z323" s="41">
        <v>800</v>
      </c>
      <c r="AA323" s="34" t="s">
        <v>189</v>
      </c>
      <c r="AB323" s="34">
        <f t="shared" ref="AB323:AB327" si="652">Z323/622*100</f>
        <v>128.61736334405145</v>
      </c>
      <c r="AC323" s="38">
        <v>2.02545991792066</v>
      </c>
      <c r="AD323" s="33" t="s">
        <v>188</v>
      </c>
      <c r="AE323" s="34">
        <f t="shared" ref="AE323:AE327" si="653">AC323/2.2*100</f>
        <v>92.066359905484546</v>
      </c>
      <c r="AF323" s="38">
        <v>1.53761969904241</v>
      </c>
      <c r="AG323" s="33" t="s">
        <v>188</v>
      </c>
      <c r="AH323" s="34">
        <f t="shared" ref="AH323:AH327" si="654">AF323/1.73*100</f>
        <v>88.879751389734679</v>
      </c>
      <c r="AI323" s="38">
        <v>1.31726975088968</v>
      </c>
      <c r="AJ323" s="34" t="s">
        <v>189</v>
      </c>
      <c r="AK323" s="34">
        <f t="shared" ref="AK323:AK327" si="655">AI323/1.27*100</f>
        <v>103.72202762910867</v>
      </c>
      <c r="AL323" s="38">
        <v>59.398496240601503</v>
      </c>
      <c r="AM323" s="33" t="s">
        <v>188</v>
      </c>
      <c r="AN323" s="48">
        <f t="shared" ref="AN323:AN327" si="656">(100-AL323)/43.46*100</f>
        <v>93.422696179011723</v>
      </c>
      <c r="AO323" s="32">
        <f t="shared" si="646"/>
        <v>1122.5855183638</v>
      </c>
    </row>
    <row r="324" spans="1:41">
      <c r="A324" s="10">
        <f t="shared" ref="A324:A376" si="657">A323+1</f>
        <v>323</v>
      </c>
      <c r="B324" s="15" t="s">
        <v>686</v>
      </c>
      <c r="C324" s="15">
        <v>752</v>
      </c>
      <c r="D324" s="15" t="s">
        <v>597</v>
      </c>
      <c r="E324" s="15" t="s">
        <v>598</v>
      </c>
      <c r="F324" s="21">
        <v>10468</v>
      </c>
      <c r="G324" s="25">
        <v>42552</v>
      </c>
      <c r="H324" s="22">
        <v>2.2074689878234302</v>
      </c>
      <c r="I324" s="78" t="s">
        <v>391</v>
      </c>
      <c r="J324" s="21">
        <v>27</v>
      </c>
      <c r="K324" s="24">
        <v>4.5261820000000004</v>
      </c>
      <c r="L324" s="34" t="s">
        <v>189</v>
      </c>
      <c r="M324" s="34">
        <f t="shared" si="647"/>
        <v>126.78380952380954</v>
      </c>
      <c r="N324" s="38">
        <v>1.2390365999999999</v>
      </c>
      <c r="O324" s="34" t="s">
        <v>189</v>
      </c>
      <c r="P324" s="34">
        <f t="shared" si="648"/>
        <v>114.72561111111111</v>
      </c>
      <c r="Q324" s="39">
        <v>27.3748735689</v>
      </c>
      <c r="R324" s="33" t="s">
        <v>188</v>
      </c>
      <c r="S324" s="34">
        <f t="shared" si="649"/>
        <v>90.137878066842276</v>
      </c>
      <c r="T324" s="40">
        <v>805</v>
      </c>
      <c r="U324" s="34" t="s">
        <v>189</v>
      </c>
      <c r="V324" s="34">
        <f t="shared" si="650"/>
        <v>134.16666666666666</v>
      </c>
      <c r="W324" s="39">
        <v>56.225863353999998</v>
      </c>
      <c r="X324" s="33" t="s">
        <v>188</v>
      </c>
      <c r="Y324" s="34">
        <f t="shared" si="651"/>
        <v>95.443665513495162</v>
      </c>
      <c r="Z324" s="41">
        <v>747</v>
      </c>
      <c r="AA324" s="34" t="s">
        <v>189</v>
      </c>
      <c r="AB324" s="34">
        <f t="shared" si="652"/>
        <v>120.09646302250805</v>
      </c>
      <c r="AC324" s="38">
        <v>1.98140062111801</v>
      </c>
      <c r="AD324" s="33" t="s">
        <v>188</v>
      </c>
      <c r="AE324" s="34">
        <f t="shared" si="653"/>
        <v>90.063664596273171</v>
      </c>
      <c r="AF324" s="38">
        <v>1.6009316770186299</v>
      </c>
      <c r="AG324" s="33" t="s">
        <v>188</v>
      </c>
      <c r="AH324" s="34">
        <f t="shared" si="654"/>
        <v>92.539403295874564</v>
      </c>
      <c r="AI324" s="38">
        <v>1.23765470417071</v>
      </c>
      <c r="AJ324" s="33" t="s">
        <v>188</v>
      </c>
      <c r="AK324" s="34">
        <f t="shared" si="655"/>
        <v>97.453126312654319</v>
      </c>
      <c r="AL324" s="38">
        <v>46</v>
      </c>
      <c r="AM324" s="33" t="s">
        <v>188</v>
      </c>
      <c r="AN324" s="48">
        <f t="shared" si="656"/>
        <v>124.2521859180856</v>
      </c>
      <c r="AO324" s="32">
        <f t="shared" si="646"/>
        <v>1085.6624740273203</v>
      </c>
    </row>
    <row r="325" spans="1:41">
      <c r="A325" s="10">
        <f t="shared" si="657"/>
        <v>324</v>
      </c>
      <c r="B325" s="15" t="s">
        <v>688</v>
      </c>
      <c r="C325" s="15">
        <v>753</v>
      </c>
      <c r="D325" s="15" t="s">
        <v>600</v>
      </c>
      <c r="E325" s="15" t="s">
        <v>599</v>
      </c>
      <c r="F325" s="21">
        <v>11120</v>
      </c>
      <c r="G325" s="25">
        <v>43282</v>
      </c>
      <c r="H325" s="22">
        <v>0.20746898782343401</v>
      </c>
      <c r="I325" s="78" t="s">
        <v>391</v>
      </c>
      <c r="J325" s="21">
        <v>27</v>
      </c>
      <c r="K325" s="24">
        <v>4.3863989999999999</v>
      </c>
      <c r="L325" s="34" t="s">
        <v>189</v>
      </c>
      <c r="M325" s="34">
        <f t="shared" si="647"/>
        <v>122.8683193277311</v>
      </c>
      <c r="N325" s="38">
        <v>1.2843858100000001</v>
      </c>
      <c r="O325" s="34" t="s">
        <v>189</v>
      </c>
      <c r="P325" s="34">
        <f t="shared" si="648"/>
        <v>118.92461203703704</v>
      </c>
      <c r="Q325" s="39">
        <v>29.281098459100001</v>
      </c>
      <c r="R325" s="33" t="s">
        <v>188</v>
      </c>
      <c r="S325" s="34">
        <f t="shared" si="649"/>
        <v>96.414548762265397</v>
      </c>
      <c r="T325" s="40">
        <v>476</v>
      </c>
      <c r="U325" s="33" t="s">
        <v>188</v>
      </c>
      <c r="V325" s="34">
        <f t="shared" si="650"/>
        <v>79.333333333333329</v>
      </c>
      <c r="W325" s="39">
        <v>92.151239495799999</v>
      </c>
      <c r="X325" s="34" t="s">
        <v>189</v>
      </c>
      <c r="Y325" s="34">
        <f t="shared" si="651"/>
        <v>156.42715921880836</v>
      </c>
      <c r="Z325" s="41">
        <v>587</v>
      </c>
      <c r="AA325" s="33" t="s">
        <v>188</v>
      </c>
      <c r="AB325" s="34">
        <f t="shared" si="652"/>
        <v>94.372990353697745</v>
      </c>
      <c r="AC325" s="38">
        <v>2.1579944976076599</v>
      </c>
      <c r="AD325" s="33" t="s">
        <v>188</v>
      </c>
      <c r="AE325" s="34">
        <f t="shared" si="653"/>
        <v>98.09065898216636</v>
      </c>
      <c r="AF325" s="38">
        <v>1.86124401913876</v>
      </c>
      <c r="AG325" s="34" t="s">
        <v>189</v>
      </c>
      <c r="AH325" s="34">
        <f t="shared" si="654"/>
        <v>107.58635948778961</v>
      </c>
      <c r="AI325" s="38">
        <v>1.1594366323907499</v>
      </c>
      <c r="AJ325" s="33" t="s">
        <v>188</v>
      </c>
      <c r="AK325" s="34">
        <f t="shared" si="655"/>
        <v>91.294223022893689</v>
      </c>
      <c r="AL325" s="38">
        <v>42.962962962962997</v>
      </c>
      <c r="AM325" s="34" t="s">
        <v>189</v>
      </c>
      <c r="AN325" s="48">
        <f t="shared" si="656"/>
        <v>131.24030611375289</v>
      </c>
      <c r="AO325" s="32">
        <f t="shared" si="646"/>
        <v>1096.5525106394755</v>
      </c>
    </row>
    <row r="326" spans="1:41">
      <c r="A326" s="10">
        <f t="shared" si="657"/>
        <v>325</v>
      </c>
      <c r="B326" s="15" t="s">
        <v>688</v>
      </c>
      <c r="C326" s="15">
        <v>753</v>
      </c>
      <c r="D326" s="15" t="s">
        <v>600</v>
      </c>
      <c r="E326" s="15" t="s">
        <v>601</v>
      </c>
      <c r="F326" s="21">
        <v>9829</v>
      </c>
      <c r="G326" s="25">
        <v>42552</v>
      </c>
      <c r="H326" s="22">
        <v>2.2074689878234302</v>
      </c>
      <c r="I326" s="78" t="s">
        <v>391</v>
      </c>
      <c r="J326" s="21">
        <v>29</v>
      </c>
      <c r="K326" s="24">
        <v>4.0277979999999998</v>
      </c>
      <c r="L326" s="34" t="s">
        <v>189</v>
      </c>
      <c r="M326" s="34">
        <f t="shared" si="647"/>
        <v>112.82347338935574</v>
      </c>
      <c r="N326" s="38">
        <v>1.1866818699999999</v>
      </c>
      <c r="O326" s="34" t="s">
        <v>189</v>
      </c>
      <c r="P326" s="34">
        <f t="shared" si="648"/>
        <v>109.87795092592592</v>
      </c>
      <c r="Q326" s="39">
        <v>29.462298506500002</v>
      </c>
      <c r="R326" s="33" t="s">
        <v>188</v>
      </c>
      <c r="S326" s="34">
        <f t="shared" si="649"/>
        <v>97.011190340796844</v>
      </c>
      <c r="T326" s="40">
        <v>483</v>
      </c>
      <c r="U326" s="33" t="s">
        <v>188</v>
      </c>
      <c r="V326" s="34">
        <f t="shared" si="650"/>
        <v>80.5</v>
      </c>
      <c r="W326" s="39">
        <v>83.391262940000004</v>
      </c>
      <c r="X326" s="34" t="s">
        <v>189</v>
      </c>
      <c r="Y326" s="34">
        <f t="shared" si="651"/>
        <v>141.55705812255985</v>
      </c>
      <c r="Z326" s="41">
        <v>532</v>
      </c>
      <c r="AA326" s="33" t="s">
        <v>188</v>
      </c>
      <c r="AB326" s="34">
        <f t="shared" si="652"/>
        <v>85.530546623794208</v>
      </c>
      <c r="AC326" s="38">
        <v>2.1072761194029801</v>
      </c>
      <c r="AD326" s="33" t="s">
        <v>188</v>
      </c>
      <c r="AE326" s="34">
        <f t="shared" si="653"/>
        <v>95.78527815468091</v>
      </c>
      <c r="AF326" s="38">
        <v>1.6243781094527401</v>
      </c>
      <c r="AG326" s="33" t="s">
        <v>188</v>
      </c>
      <c r="AH326" s="34">
        <f t="shared" si="654"/>
        <v>93.894688407672831</v>
      </c>
      <c r="AI326" s="38">
        <v>1.2972817764165401</v>
      </c>
      <c r="AJ326" s="34" t="s">
        <v>189</v>
      </c>
      <c r="AK326" s="34">
        <f t="shared" si="655"/>
        <v>102.1481713713811</v>
      </c>
      <c r="AL326" s="38">
        <v>47.1264367816092</v>
      </c>
      <c r="AM326" s="33" t="s">
        <v>188</v>
      </c>
      <c r="AN326" s="48">
        <f t="shared" si="656"/>
        <v>121.66029272524344</v>
      </c>
      <c r="AO326" s="32">
        <f t="shared" si="646"/>
        <v>1040.7886500614106</v>
      </c>
    </row>
    <row r="327" spans="1:41">
      <c r="A327" s="10">
        <f t="shared" si="657"/>
        <v>326</v>
      </c>
      <c r="B327" s="15" t="s">
        <v>688</v>
      </c>
      <c r="C327" s="15">
        <v>753</v>
      </c>
      <c r="D327" s="15" t="s">
        <v>600</v>
      </c>
      <c r="E327" s="15" t="s">
        <v>602</v>
      </c>
      <c r="F327" s="21">
        <v>11767</v>
      </c>
      <c r="G327" s="25" t="s">
        <v>21</v>
      </c>
      <c r="H327" s="22">
        <v>0.19924980974124301</v>
      </c>
      <c r="I327" s="78" t="s">
        <v>391</v>
      </c>
      <c r="J327" s="21">
        <v>26</v>
      </c>
      <c r="K327" s="24">
        <v>0.72125099999999998</v>
      </c>
      <c r="L327" s="33" t="s">
        <v>188</v>
      </c>
      <c r="M327" s="34">
        <f t="shared" si="647"/>
        <v>20.20310924369748</v>
      </c>
      <c r="N327" s="38">
        <v>0.23651828999999999</v>
      </c>
      <c r="O327" s="33" t="s">
        <v>188</v>
      </c>
      <c r="P327" s="34">
        <f t="shared" si="648"/>
        <v>21.899841666666664</v>
      </c>
      <c r="Q327" s="39">
        <v>32.792785035999998</v>
      </c>
      <c r="R327" s="34" t="s">
        <v>189</v>
      </c>
      <c r="S327" s="34">
        <f t="shared" si="649"/>
        <v>107.97756021073425</v>
      </c>
      <c r="T327" s="40">
        <v>310</v>
      </c>
      <c r="U327" s="33" t="s">
        <v>188</v>
      </c>
      <c r="V327" s="34">
        <f t="shared" si="650"/>
        <v>51.666666666666671</v>
      </c>
      <c r="W327" s="39">
        <v>23.266161290300001</v>
      </c>
      <c r="X327" s="33" t="s">
        <v>188</v>
      </c>
      <c r="Y327" s="34">
        <f t="shared" si="651"/>
        <v>39.494417399932104</v>
      </c>
      <c r="Z327" s="41">
        <v>308</v>
      </c>
      <c r="AA327" s="33" t="s">
        <v>188</v>
      </c>
      <c r="AB327" s="34">
        <f t="shared" si="652"/>
        <v>49.517684887459808</v>
      </c>
      <c r="AC327" s="38">
        <v>1.5098581300813001</v>
      </c>
      <c r="AD327" s="33" t="s">
        <v>188</v>
      </c>
      <c r="AE327" s="34">
        <f t="shared" si="653"/>
        <v>68.629915003695459</v>
      </c>
      <c r="AF327" s="38">
        <v>1.3536585365853699</v>
      </c>
      <c r="AG327" s="33" t="s">
        <v>188</v>
      </c>
      <c r="AH327" s="34">
        <f t="shared" si="654"/>
        <v>78.246158184125434</v>
      </c>
      <c r="AI327" s="38">
        <v>1.1153906906906901</v>
      </c>
      <c r="AJ327" s="33" t="s">
        <v>188</v>
      </c>
      <c r="AK327" s="34">
        <f t="shared" si="655"/>
        <v>87.826038637062211</v>
      </c>
      <c r="AL327" s="38">
        <v>76.923076923076906</v>
      </c>
      <c r="AM327" s="33" t="s">
        <v>188</v>
      </c>
      <c r="AN327" s="48">
        <f t="shared" si="656"/>
        <v>53.099224751318673</v>
      </c>
      <c r="AO327" s="32">
        <f t="shared" si="646"/>
        <v>578.56061665135871</v>
      </c>
    </row>
    <row r="328" spans="1:41">
      <c r="A328" s="10">
        <f t="shared" si="657"/>
        <v>327</v>
      </c>
      <c r="B328" s="15" t="s">
        <v>683</v>
      </c>
      <c r="C328" s="15">
        <v>754</v>
      </c>
      <c r="D328" s="15" t="s">
        <v>604</v>
      </c>
      <c r="E328" s="15" t="s">
        <v>603</v>
      </c>
      <c r="F328" s="21">
        <v>4540</v>
      </c>
      <c r="G328" s="25">
        <v>40365</v>
      </c>
      <c r="H328" s="22">
        <v>8.1992498097412394</v>
      </c>
      <c r="I328" s="78" t="s">
        <v>200</v>
      </c>
      <c r="J328" s="21">
        <v>29</v>
      </c>
      <c r="K328" s="24">
        <v>7.4960930000000001</v>
      </c>
      <c r="L328" s="34" t="s">
        <v>189</v>
      </c>
      <c r="M328" s="34">
        <f t="shared" ref="M328:M332" si="658">K328/3.9*100</f>
        <v>192.20751282051282</v>
      </c>
      <c r="N328" s="38">
        <v>2.0010333</v>
      </c>
      <c r="O328" s="34" t="s">
        <v>189</v>
      </c>
      <c r="P328" s="34">
        <f t="shared" ref="P328:P332" si="659">N328/1.2*100</f>
        <v>166.75277500000001</v>
      </c>
      <c r="Q328" s="39">
        <v>26.6943499767</v>
      </c>
      <c r="R328" s="33" t="s">
        <v>188</v>
      </c>
      <c r="S328" s="34">
        <f t="shared" ref="S328:S332" si="660">Q328/30.31*100</f>
        <v>88.071098570438807</v>
      </c>
      <c r="T328" s="40">
        <v>858</v>
      </c>
      <c r="U328" s="34" t="s">
        <v>189</v>
      </c>
      <c r="V328" s="34">
        <f t="shared" ref="V328:V332" si="661">T328/628*100</f>
        <v>136.62420382165607</v>
      </c>
      <c r="W328" s="39">
        <v>87.367051282099993</v>
      </c>
      <c r="X328" s="34" t="s">
        <v>189</v>
      </c>
      <c r="Y328" s="34">
        <f t="shared" ref="Y328:Y332" si="662">W328/61.03*100</f>
        <v>143.15427049336392</v>
      </c>
      <c r="Z328" s="41">
        <v>828</v>
      </c>
      <c r="AA328" s="34" t="s">
        <v>189</v>
      </c>
      <c r="AB328" s="34">
        <f t="shared" ref="AB328:AB332" si="663">Z328/631*100</f>
        <v>131.22028526148969</v>
      </c>
      <c r="AC328" s="38">
        <v>3.4773249653259399</v>
      </c>
      <c r="AD328" s="34" t="s">
        <v>189</v>
      </c>
      <c r="AE328" s="34">
        <f t="shared" ref="AE328:AE332" si="664">AC328/2.08*100</f>
        <v>167.17908487143941</v>
      </c>
      <c r="AF328" s="38">
        <v>1.57697642163662</v>
      </c>
      <c r="AG328" s="33" t="s">
        <v>188</v>
      </c>
      <c r="AH328" s="34">
        <f t="shared" ref="AH328:AH332" si="665">AF328/1.62*100</f>
        <v>97.344223557816051</v>
      </c>
      <c r="AI328" s="38">
        <v>2.2050583113456499</v>
      </c>
      <c r="AJ328" s="34" t="s">
        <v>189</v>
      </c>
      <c r="AK328" s="34">
        <f t="shared" ref="AK328:AK332" si="666">AI328/1.28*100</f>
        <v>172.27018057387889</v>
      </c>
      <c r="AL328" s="38">
        <v>47.766323024054998</v>
      </c>
      <c r="AM328" s="33" t="s">
        <v>188</v>
      </c>
      <c r="AN328" s="48">
        <f t="shared" ref="AN328:AN331" si="667">(100-AL328)/43.16*100</f>
        <v>121.02334795167981</v>
      </c>
      <c r="AO328" s="32">
        <f t="shared" si="646"/>
        <v>1415.8469829222756</v>
      </c>
    </row>
    <row r="329" spans="1:41">
      <c r="A329" s="10">
        <f t="shared" si="657"/>
        <v>328</v>
      </c>
      <c r="B329" s="15" t="s">
        <v>683</v>
      </c>
      <c r="C329" s="15">
        <v>754</v>
      </c>
      <c r="D329" s="15" t="s">
        <v>604</v>
      </c>
      <c r="E329" s="15" t="s">
        <v>605</v>
      </c>
      <c r="F329" s="21">
        <v>10900</v>
      </c>
      <c r="G329" s="25">
        <v>42917</v>
      </c>
      <c r="H329" s="22">
        <v>1.2074689878234299</v>
      </c>
      <c r="I329" s="78" t="s">
        <v>200</v>
      </c>
      <c r="J329" s="21">
        <v>28</v>
      </c>
      <c r="K329" s="24">
        <v>5.1757549999999997</v>
      </c>
      <c r="L329" s="34" t="s">
        <v>189</v>
      </c>
      <c r="M329" s="34">
        <f t="shared" si="658"/>
        <v>132.71166666666664</v>
      </c>
      <c r="N329" s="38">
        <v>1.4737178900000001</v>
      </c>
      <c r="O329" s="34" t="s">
        <v>189</v>
      </c>
      <c r="P329" s="34">
        <f t="shared" si="659"/>
        <v>122.80982416666669</v>
      </c>
      <c r="Q329" s="39">
        <v>28.4734862836</v>
      </c>
      <c r="R329" s="33" t="s">
        <v>188</v>
      </c>
      <c r="S329" s="34">
        <f t="shared" si="660"/>
        <v>93.940898329264272</v>
      </c>
      <c r="T329" s="40">
        <v>759</v>
      </c>
      <c r="U329" s="34" t="s">
        <v>189</v>
      </c>
      <c r="V329" s="34">
        <f t="shared" si="661"/>
        <v>120.85987261146497</v>
      </c>
      <c r="W329" s="39">
        <v>68.191765480900003</v>
      </c>
      <c r="X329" s="34" t="s">
        <v>189</v>
      </c>
      <c r="Y329" s="34">
        <f t="shared" si="662"/>
        <v>111.73482792216942</v>
      </c>
      <c r="Z329" s="41">
        <v>670</v>
      </c>
      <c r="AA329" s="34" t="s">
        <v>189</v>
      </c>
      <c r="AB329" s="34">
        <f t="shared" si="663"/>
        <v>106.18066561014263</v>
      </c>
      <c r="AC329" s="38">
        <v>1.6914465408804999</v>
      </c>
      <c r="AD329" s="33" t="s">
        <v>188</v>
      </c>
      <c r="AE329" s="34">
        <f t="shared" si="664"/>
        <v>81.319545234639421</v>
      </c>
      <c r="AF329" s="38">
        <v>1.4103773584905701</v>
      </c>
      <c r="AG329" s="33" t="s">
        <v>188</v>
      </c>
      <c r="AH329" s="34">
        <f t="shared" si="665"/>
        <v>87.060330771022848</v>
      </c>
      <c r="AI329" s="38">
        <v>1.1992865105908601</v>
      </c>
      <c r="AJ329" s="33" t="s">
        <v>188</v>
      </c>
      <c r="AK329" s="34">
        <f t="shared" si="666"/>
        <v>93.694258639910942</v>
      </c>
      <c r="AL329" s="38">
        <v>53.846153846153797</v>
      </c>
      <c r="AM329" s="33" t="s">
        <v>188</v>
      </c>
      <c r="AN329" s="48">
        <f t="shared" si="667"/>
        <v>106.93662222855933</v>
      </c>
      <c r="AO329" s="32">
        <f t="shared" si="646"/>
        <v>1057.2485121805071</v>
      </c>
    </row>
    <row r="330" spans="1:41">
      <c r="A330" s="10">
        <f t="shared" si="657"/>
        <v>329</v>
      </c>
      <c r="B330" s="15" t="s">
        <v>683</v>
      </c>
      <c r="C330" s="15">
        <v>754</v>
      </c>
      <c r="D330" s="15" t="s">
        <v>604</v>
      </c>
      <c r="E330" s="15" t="s">
        <v>606</v>
      </c>
      <c r="F330" s="21">
        <v>11241</v>
      </c>
      <c r="G330" s="25" t="s">
        <v>146</v>
      </c>
      <c r="H330" s="22">
        <v>0.92801693302891397</v>
      </c>
      <c r="I330" s="78" t="s">
        <v>200</v>
      </c>
      <c r="J330" s="21">
        <v>29</v>
      </c>
      <c r="K330" s="24">
        <v>5.1169640000000003</v>
      </c>
      <c r="L330" s="34" t="s">
        <v>189</v>
      </c>
      <c r="M330" s="34">
        <f t="shared" si="658"/>
        <v>131.20420512820513</v>
      </c>
      <c r="N330" s="38">
        <v>1.5765952400000001</v>
      </c>
      <c r="O330" s="34" t="s">
        <v>189</v>
      </c>
      <c r="P330" s="34">
        <f t="shared" si="659"/>
        <v>131.38293666666667</v>
      </c>
      <c r="Q330" s="39">
        <v>30.811145827899999</v>
      </c>
      <c r="R330" s="34" t="s">
        <v>189</v>
      </c>
      <c r="S330" s="34">
        <f t="shared" si="660"/>
        <v>101.65340094985153</v>
      </c>
      <c r="T330" s="40">
        <v>794</v>
      </c>
      <c r="U330" s="34" t="s">
        <v>189</v>
      </c>
      <c r="V330" s="34">
        <f t="shared" si="661"/>
        <v>126.43312101910828</v>
      </c>
      <c r="W330" s="39">
        <v>64.4453904282</v>
      </c>
      <c r="X330" s="34" t="s">
        <v>189</v>
      </c>
      <c r="Y330" s="34">
        <f t="shared" si="662"/>
        <v>105.59624844863183</v>
      </c>
      <c r="Z330" s="41">
        <v>746</v>
      </c>
      <c r="AA330" s="34" t="s">
        <v>189</v>
      </c>
      <c r="AB330" s="34">
        <f t="shared" si="663"/>
        <v>118.22503961965134</v>
      </c>
      <c r="AC330" s="38">
        <v>1.7367699236641201</v>
      </c>
      <c r="AD330" s="33" t="s">
        <v>188</v>
      </c>
      <c r="AE330" s="34">
        <f t="shared" si="664"/>
        <v>83.498554022313471</v>
      </c>
      <c r="AF330" s="38">
        <v>1.54809160305344</v>
      </c>
      <c r="AG330" s="33" t="s">
        <v>188</v>
      </c>
      <c r="AH330" s="34">
        <f t="shared" si="665"/>
        <v>95.56121006502714</v>
      </c>
      <c r="AI330" s="38">
        <v>1.1218780078895501</v>
      </c>
      <c r="AJ330" s="33" t="s">
        <v>188</v>
      </c>
      <c r="AK330" s="34">
        <f t="shared" si="666"/>
        <v>87.646719366371102</v>
      </c>
      <c r="AL330" s="38">
        <v>37.5</v>
      </c>
      <c r="AM330" s="34" t="s">
        <v>189</v>
      </c>
      <c r="AN330" s="48">
        <f t="shared" si="667"/>
        <v>144.8100092678406</v>
      </c>
      <c r="AO330" s="32">
        <f t="shared" si="646"/>
        <v>1126.0114445536672</v>
      </c>
    </row>
    <row r="331" spans="1:41">
      <c r="A331" s="10">
        <f t="shared" si="657"/>
        <v>330</v>
      </c>
      <c r="B331" s="15" t="s">
        <v>683</v>
      </c>
      <c r="C331" s="15">
        <v>754</v>
      </c>
      <c r="D331" s="15" t="s">
        <v>604</v>
      </c>
      <c r="E331" s="15" t="s">
        <v>607</v>
      </c>
      <c r="F331" s="21">
        <v>9841</v>
      </c>
      <c r="G331" s="25" t="s">
        <v>147</v>
      </c>
      <c r="H331" s="22">
        <v>0.87596213850836602</v>
      </c>
      <c r="I331" s="78" t="s">
        <v>200</v>
      </c>
      <c r="J331" s="21">
        <v>28</v>
      </c>
      <c r="K331" s="24">
        <v>4.9212300000000004</v>
      </c>
      <c r="L331" s="34" t="s">
        <v>189</v>
      </c>
      <c r="M331" s="34">
        <f t="shared" si="658"/>
        <v>126.18538461538462</v>
      </c>
      <c r="N331" s="38">
        <v>1.5238883599999999</v>
      </c>
      <c r="O331" s="34" t="s">
        <v>189</v>
      </c>
      <c r="P331" s="34">
        <f t="shared" si="659"/>
        <v>126.99069666666666</v>
      </c>
      <c r="Q331" s="39">
        <v>30.9655992506</v>
      </c>
      <c r="R331" s="34" t="s">
        <v>189</v>
      </c>
      <c r="S331" s="34">
        <f t="shared" si="660"/>
        <v>102.16298004157045</v>
      </c>
      <c r="T331" s="40">
        <v>703</v>
      </c>
      <c r="U331" s="34" t="s">
        <v>189</v>
      </c>
      <c r="V331" s="34">
        <f t="shared" si="661"/>
        <v>111.94267515923566</v>
      </c>
      <c r="W331" s="39">
        <v>70.003271692699997</v>
      </c>
      <c r="X331" s="34" t="s">
        <v>189</v>
      </c>
      <c r="Y331" s="34">
        <f t="shared" si="662"/>
        <v>114.70305045502212</v>
      </c>
      <c r="Z331" s="41">
        <v>688</v>
      </c>
      <c r="AA331" s="34" t="s">
        <v>189</v>
      </c>
      <c r="AB331" s="34">
        <f t="shared" si="663"/>
        <v>109.03328050713155</v>
      </c>
      <c r="AC331" s="38">
        <v>1.6398356164383601</v>
      </c>
      <c r="AD331" s="33" t="s">
        <v>188</v>
      </c>
      <c r="AE331" s="34">
        <f t="shared" si="664"/>
        <v>78.838250790305779</v>
      </c>
      <c r="AF331" s="38">
        <v>1.55650684931507</v>
      </c>
      <c r="AG331" s="33" t="s">
        <v>188</v>
      </c>
      <c r="AH331" s="34">
        <f t="shared" si="665"/>
        <v>96.080669710806788</v>
      </c>
      <c r="AI331" s="38">
        <v>1.05353575357536</v>
      </c>
      <c r="AJ331" s="33" t="s">
        <v>188</v>
      </c>
      <c r="AK331" s="34">
        <f t="shared" si="666"/>
        <v>82.307480748075008</v>
      </c>
      <c r="AL331" s="38">
        <v>48.347107438016501</v>
      </c>
      <c r="AM331" s="33" t="s">
        <v>188</v>
      </c>
      <c r="AN331" s="48">
        <f t="shared" si="667"/>
        <v>119.67769360978568</v>
      </c>
      <c r="AO331" s="32">
        <f t="shared" si="646"/>
        <v>1067.9221623039844</v>
      </c>
    </row>
    <row r="332" spans="1:41">
      <c r="A332" s="10">
        <f t="shared" si="657"/>
        <v>331</v>
      </c>
      <c r="B332" s="15" t="s">
        <v>683</v>
      </c>
      <c r="C332" s="15">
        <v>754</v>
      </c>
      <c r="D332" s="15" t="s">
        <v>604</v>
      </c>
      <c r="E332" s="15" t="s">
        <v>608</v>
      </c>
      <c r="F332" s="21">
        <v>11811</v>
      </c>
      <c r="G332" s="25" t="s">
        <v>148</v>
      </c>
      <c r="H332" s="22">
        <v>0.13897583713850301</v>
      </c>
      <c r="I332" s="78" t="s">
        <v>200</v>
      </c>
      <c r="J332" s="21">
        <v>16</v>
      </c>
      <c r="K332" s="24">
        <v>0.26980500000000002</v>
      </c>
      <c r="L332" s="33" t="s">
        <v>188</v>
      </c>
      <c r="M332" s="34">
        <f t="shared" si="658"/>
        <v>6.9180769230769243</v>
      </c>
      <c r="N332" s="38">
        <v>8.6660840000000003E-2</v>
      </c>
      <c r="O332" s="33" t="s">
        <v>188</v>
      </c>
      <c r="P332" s="34">
        <f t="shared" si="659"/>
        <v>7.2217366666666667</v>
      </c>
      <c r="Q332" s="39">
        <v>32.119805044400003</v>
      </c>
      <c r="R332" s="34" t="s">
        <v>189</v>
      </c>
      <c r="S332" s="34">
        <f t="shared" si="660"/>
        <v>105.97098332035632</v>
      </c>
      <c r="T332" s="40">
        <v>65</v>
      </c>
      <c r="U332" s="33" t="s">
        <v>188</v>
      </c>
      <c r="V332" s="34">
        <f t="shared" si="661"/>
        <v>10.35031847133758</v>
      </c>
      <c r="W332" s="39">
        <v>41.508461538500001</v>
      </c>
      <c r="X332" s="33" t="s">
        <v>188</v>
      </c>
      <c r="Y332" s="34">
        <f t="shared" si="662"/>
        <v>68.013209140586596</v>
      </c>
      <c r="Z332" s="41">
        <v>89</v>
      </c>
      <c r="AA332" s="33" t="s">
        <v>188</v>
      </c>
      <c r="AB332" s="34">
        <f t="shared" si="663"/>
        <v>14.104595879556259</v>
      </c>
      <c r="AC332" s="38">
        <v>1.6864705882352899</v>
      </c>
      <c r="AD332" s="33" t="s">
        <v>188</v>
      </c>
      <c r="AE332" s="34">
        <f t="shared" si="664"/>
        <v>81.080316742081251</v>
      </c>
      <c r="AF332" s="38">
        <v>1.52941176470588</v>
      </c>
      <c r="AG332" s="33" t="s">
        <v>188</v>
      </c>
      <c r="AH332" s="34">
        <f t="shared" si="665"/>
        <v>94.408133623819751</v>
      </c>
      <c r="AI332" s="38">
        <v>1.1026923076923101</v>
      </c>
      <c r="AJ332" s="33" t="s">
        <v>188</v>
      </c>
      <c r="AK332" s="34">
        <f t="shared" si="666"/>
        <v>86.147836538461718</v>
      </c>
      <c r="AL332" s="38">
        <v>0</v>
      </c>
      <c r="AM332" s="34" t="s">
        <v>189</v>
      </c>
      <c r="AN332" s="48">
        <v>0</v>
      </c>
      <c r="AO332" s="32">
        <f t="shared" si="646"/>
        <v>474.21520730594312</v>
      </c>
    </row>
    <row r="333" spans="1:41">
      <c r="A333" s="10">
        <f t="shared" si="657"/>
        <v>332</v>
      </c>
      <c r="B333" s="15" t="s">
        <v>683</v>
      </c>
      <c r="C333" s="15">
        <v>755</v>
      </c>
      <c r="D333" s="15" t="s">
        <v>610</v>
      </c>
      <c r="E333" s="15" t="s">
        <v>609</v>
      </c>
      <c r="F333" s="21">
        <v>4518</v>
      </c>
      <c r="G333" s="25">
        <v>40725</v>
      </c>
      <c r="H333" s="22">
        <v>7.2129484398782298</v>
      </c>
      <c r="I333" s="78" t="s">
        <v>391</v>
      </c>
      <c r="J333" s="21">
        <v>30</v>
      </c>
      <c r="K333" s="24">
        <v>2.1091790000000001</v>
      </c>
      <c r="L333" s="33" t="s">
        <v>188</v>
      </c>
      <c r="M333" s="34">
        <f t="shared" ref="M333:M335" si="668">K333/3.57*100</f>
        <v>59.080644257703085</v>
      </c>
      <c r="N333" s="38">
        <v>0.62197621000000003</v>
      </c>
      <c r="O333" s="33" t="s">
        <v>188</v>
      </c>
      <c r="P333" s="34">
        <f t="shared" ref="P333:P335" si="669">N333/1.08*100</f>
        <v>57.590389814814813</v>
      </c>
      <c r="Q333" s="39">
        <v>29.4890196612</v>
      </c>
      <c r="R333" s="33" t="s">
        <v>188</v>
      </c>
      <c r="S333" s="34">
        <f t="shared" ref="S333:S335" si="670">Q333/30.37*100</f>
        <v>97.099175703654922</v>
      </c>
      <c r="T333" s="40">
        <v>416</v>
      </c>
      <c r="U333" s="33" t="s">
        <v>188</v>
      </c>
      <c r="V333" s="34">
        <f t="shared" ref="V333:V335" si="671">T333/600*100</f>
        <v>69.333333333333343</v>
      </c>
      <c r="W333" s="39">
        <v>50.701418269199998</v>
      </c>
      <c r="X333" s="33" t="s">
        <v>188</v>
      </c>
      <c r="Y333" s="34">
        <f t="shared" ref="Y333:Y335" si="672">W333/58.91*100</f>
        <v>86.065894193176035</v>
      </c>
      <c r="Z333" s="41">
        <v>444</v>
      </c>
      <c r="AA333" s="33" t="s">
        <v>188</v>
      </c>
      <c r="AB333" s="34">
        <f t="shared" ref="AB333:AB335" si="673">Z333/622*100</f>
        <v>71.382636655948545</v>
      </c>
      <c r="AC333" s="38">
        <v>1.8646997093023301</v>
      </c>
      <c r="AD333" s="33" t="s">
        <v>188</v>
      </c>
      <c r="AE333" s="34">
        <f t="shared" ref="AE333:AE335" si="674">AC333/2.2*100</f>
        <v>84.75907769556045</v>
      </c>
      <c r="AF333" s="38">
        <v>1.51162790697674</v>
      </c>
      <c r="AG333" s="33" t="s">
        <v>188</v>
      </c>
      <c r="AH333" s="34">
        <f t="shared" ref="AH333:AH335" si="675">AF333/1.73*100</f>
        <v>87.377335663395371</v>
      </c>
      <c r="AI333" s="38">
        <v>1.23357057692308</v>
      </c>
      <c r="AJ333" s="33" t="s">
        <v>188</v>
      </c>
      <c r="AK333" s="34">
        <f t="shared" ref="AK333:AK335" si="676">AI333/1.27*100</f>
        <v>97.131541490006299</v>
      </c>
      <c r="AL333" s="38">
        <v>56</v>
      </c>
      <c r="AM333" s="33" t="s">
        <v>188</v>
      </c>
      <c r="AN333" s="48">
        <f t="shared" ref="AN333:AN335" si="677">(100-AL333)/43.46*100</f>
        <v>101.24252185918085</v>
      </c>
      <c r="AO333" s="32">
        <f t="shared" si="646"/>
        <v>811.06255066677375</v>
      </c>
    </row>
    <row r="334" spans="1:41">
      <c r="A334" s="10">
        <f t="shared" si="657"/>
        <v>333</v>
      </c>
      <c r="B334" s="15" t="s">
        <v>683</v>
      </c>
      <c r="C334" s="15">
        <v>755</v>
      </c>
      <c r="D334" s="15" t="s">
        <v>610</v>
      </c>
      <c r="E334" s="15" t="s">
        <v>611</v>
      </c>
      <c r="F334" s="21">
        <v>9931</v>
      </c>
      <c r="G334" s="25" t="s">
        <v>133</v>
      </c>
      <c r="H334" s="22">
        <v>3.2540443302891902</v>
      </c>
      <c r="I334" s="78" t="s">
        <v>391</v>
      </c>
      <c r="J334" s="21">
        <v>29</v>
      </c>
      <c r="K334" s="24">
        <v>2.0172330000000001</v>
      </c>
      <c r="L334" s="33" t="s">
        <v>188</v>
      </c>
      <c r="M334" s="34">
        <f t="shared" si="668"/>
        <v>56.505126050420174</v>
      </c>
      <c r="N334" s="38">
        <v>0.61546515999999996</v>
      </c>
      <c r="O334" s="33" t="s">
        <v>188</v>
      </c>
      <c r="P334" s="34">
        <f t="shared" si="669"/>
        <v>56.987514814814809</v>
      </c>
      <c r="Q334" s="39">
        <v>30.510365436200001</v>
      </c>
      <c r="R334" s="34" t="s">
        <v>189</v>
      </c>
      <c r="S334" s="34">
        <f t="shared" si="670"/>
        <v>100.46218451168916</v>
      </c>
      <c r="T334" s="40">
        <v>387</v>
      </c>
      <c r="U334" s="33" t="s">
        <v>188</v>
      </c>
      <c r="V334" s="34">
        <f t="shared" si="671"/>
        <v>64.5</v>
      </c>
      <c r="W334" s="39">
        <v>52.124883720900002</v>
      </c>
      <c r="X334" s="33" t="s">
        <v>188</v>
      </c>
      <c r="Y334" s="34">
        <f t="shared" si="672"/>
        <v>88.482233442369733</v>
      </c>
      <c r="Z334" s="41">
        <v>406</v>
      </c>
      <c r="AA334" s="33" t="s">
        <v>188</v>
      </c>
      <c r="AB334" s="34">
        <f t="shared" si="673"/>
        <v>65.273311897106112</v>
      </c>
      <c r="AC334" s="38">
        <v>1.8842476489028199</v>
      </c>
      <c r="AD334" s="33" t="s">
        <v>188</v>
      </c>
      <c r="AE334" s="34">
        <f t="shared" si="674"/>
        <v>85.647620404673631</v>
      </c>
      <c r="AF334" s="38">
        <v>1.6206896551724099</v>
      </c>
      <c r="AG334" s="33" t="s">
        <v>188</v>
      </c>
      <c r="AH334" s="34">
        <f t="shared" si="675"/>
        <v>93.681482957942777</v>
      </c>
      <c r="AI334" s="38">
        <v>1.1626208897485499</v>
      </c>
      <c r="AJ334" s="33" t="s">
        <v>188</v>
      </c>
      <c r="AK334" s="34">
        <f t="shared" si="676"/>
        <v>91.544951948704721</v>
      </c>
      <c r="AL334" s="38">
        <v>57.627118644067799</v>
      </c>
      <c r="AM334" s="33" t="s">
        <v>188</v>
      </c>
      <c r="AN334" s="48">
        <f t="shared" si="677"/>
        <v>97.498576520782791</v>
      </c>
      <c r="AO334" s="32">
        <f t="shared" si="646"/>
        <v>800.58300254850383</v>
      </c>
    </row>
    <row r="335" spans="1:41">
      <c r="A335" s="10">
        <f t="shared" si="657"/>
        <v>334</v>
      </c>
      <c r="B335" s="15" t="s">
        <v>683</v>
      </c>
      <c r="C335" s="15">
        <v>755</v>
      </c>
      <c r="D335" s="15" t="s">
        <v>610</v>
      </c>
      <c r="E335" s="15" t="s">
        <v>612</v>
      </c>
      <c r="F335" s="21">
        <v>11824</v>
      </c>
      <c r="G335" s="25" t="s">
        <v>10</v>
      </c>
      <c r="H335" s="22">
        <v>0.10061967275494101</v>
      </c>
      <c r="I335" s="78" t="s">
        <v>391</v>
      </c>
      <c r="J335" s="21">
        <v>15</v>
      </c>
      <c r="K335" s="24">
        <v>0.61956</v>
      </c>
      <c r="L335" s="33" t="s">
        <v>188</v>
      </c>
      <c r="M335" s="34">
        <f t="shared" si="668"/>
        <v>17.354621848739495</v>
      </c>
      <c r="N335" s="38">
        <v>0.18871373999999999</v>
      </c>
      <c r="O335" s="33" t="s">
        <v>188</v>
      </c>
      <c r="P335" s="34">
        <f t="shared" si="669"/>
        <v>17.473494444444444</v>
      </c>
      <c r="Q335" s="39">
        <v>30.459316289</v>
      </c>
      <c r="R335" s="34" t="s">
        <v>189</v>
      </c>
      <c r="S335" s="34">
        <f t="shared" si="670"/>
        <v>100.29409380638788</v>
      </c>
      <c r="T335" s="40">
        <v>140</v>
      </c>
      <c r="U335" s="33" t="s">
        <v>188</v>
      </c>
      <c r="V335" s="34">
        <f t="shared" si="671"/>
        <v>23.333333333333332</v>
      </c>
      <c r="W335" s="39">
        <v>44.254285714300003</v>
      </c>
      <c r="X335" s="33" t="s">
        <v>188</v>
      </c>
      <c r="Y335" s="34">
        <f t="shared" si="672"/>
        <v>75.121856585129862</v>
      </c>
      <c r="Z335" s="41">
        <v>177</v>
      </c>
      <c r="AA335" s="33" t="s">
        <v>188</v>
      </c>
      <c r="AB335" s="34">
        <f t="shared" si="673"/>
        <v>28.45659163987138</v>
      </c>
      <c r="AC335" s="38">
        <v>1.7193589743589699</v>
      </c>
      <c r="AD335" s="33" t="s">
        <v>188</v>
      </c>
      <c r="AE335" s="34">
        <f t="shared" si="674"/>
        <v>78.152680652680445</v>
      </c>
      <c r="AF335" s="38">
        <v>1.5042735042735</v>
      </c>
      <c r="AG335" s="33" t="s">
        <v>188</v>
      </c>
      <c r="AH335" s="34">
        <f t="shared" si="675"/>
        <v>86.952225680549134</v>
      </c>
      <c r="AI335" s="38">
        <v>1.14298295454545</v>
      </c>
      <c r="AJ335" s="33" t="s">
        <v>188</v>
      </c>
      <c r="AK335" s="34">
        <f t="shared" si="676"/>
        <v>89.998657838224403</v>
      </c>
      <c r="AL335" s="38">
        <v>50</v>
      </c>
      <c r="AM335" s="33" t="s">
        <v>188</v>
      </c>
      <c r="AN335" s="48">
        <f t="shared" si="677"/>
        <v>115.04832029452371</v>
      </c>
      <c r="AO335" s="32">
        <f t="shared" si="646"/>
        <v>632.18587612388399</v>
      </c>
    </row>
    <row r="336" spans="1:41">
      <c r="A336" s="10">
        <f t="shared" si="657"/>
        <v>335</v>
      </c>
      <c r="B336" s="15" t="s">
        <v>683</v>
      </c>
      <c r="C336" s="15">
        <v>101453</v>
      </c>
      <c r="D336" s="15" t="s">
        <v>614</v>
      </c>
      <c r="E336" s="15" t="s">
        <v>613</v>
      </c>
      <c r="F336" s="21">
        <v>4133</v>
      </c>
      <c r="G336" s="25">
        <v>40360</v>
      </c>
      <c r="H336" s="22">
        <v>8.2129484398782306</v>
      </c>
      <c r="I336" s="78" t="s">
        <v>258</v>
      </c>
      <c r="J336" s="21">
        <v>29</v>
      </c>
      <c r="K336" s="24">
        <v>4.4406270000000001</v>
      </c>
      <c r="L336" s="34" t="s">
        <v>189</v>
      </c>
      <c r="M336" s="34">
        <f t="shared" ref="M336:M339" si="678">K336/3.67*100</f>
        <v>120.99801089918256</v>
      </c>
      <c r="N336" s="38">
        <v>1.37102233</v>
      </c>
      <c r="O336" s="34" t="s">
        <v>189</v>
      </c>
      <c r="P336" s="34">
        <f t="shared" ref="P336:P339" si="679">N336/1.15*100</f>
        <v>119.21933304347827</v>
      </c>
      <c r="Q336" s="39">
        <v>30.8745213232</v>
      </c>
      <c r="R336" s="33" t="s">
        <v>188</v>
      </c>
      <c r="S336" s="34">
        <f t="shared" ref="S336:S339" si="680">Q336/31.75*100</f>
        <v>97.242586844724414</v>
      </c>
      <c r="T336" s="40">
        <v>604</v>
      </c>
      <c r="U336" s="33" t="s">
        <v>188</v>
      </c>
      <c r="V336" s="34">
        <f t="shared" ref="V336:V339" si="681">T336/647*100</f>
        <v>93.353941267387938</v>
      </c>
      <c r="W336" s="39">
        <v>73.520314569500002</v>
      </c>
      <c r="X336" s="34" t="s">
        <v>189</v>
      </c>
      <c r="Y336" s="34">
        <f t="shared" ref="Y336:Y339" si="682">W336/51.79*100</f>
        <v>141.95851432612474</v>
      </c>
      <c r="Z336" s="41">
        <v>652</v>
      </c>
      <c r="AA336" s="34" t="s">
        <v>189</v>
      </c>
      <c r="AB336" s="34">
        <f t="shared" ref="AB336:AB339" si="683">Z336/644*100</f>
        <v>101.24223602484473</v>
      </c>
      <c r="AC336" s="38">
        <v>1.95976924643585</v>
      </c>
      <c r="AD336" s="33" t="s">
        <v>188</v>
      </c>
      <c r="AE336" s="34">
        <f t="shared" ref="AE336:AE339" si="684">AC336/2.16*100</f>
        <v>90.730057705363421</v>
      </c>
      <c r="AF336" s="38">
        <v>1.6313645621181301</v>
      </c>
      <c r="AG336" s="34" t="s">
        <v>189</v>
      </c>
      <c r="AH336" s="34">
        <f t="shared" ref="AH336:AH339" si="685">AF336/1.61*100</f>
        <v>101.32699143590868</v>
      </c>
      <c r="AI336" s="38">
        <v>1.2013067415730301</v>
      </c>
      <c r="AJ336" s="33" t="s">
        <v>188</v>
      </c>
      <c r="AK336" s="34">
        <f t="shared" ref="AK336:AK339" si="686">AI336/1.32*100</f>
        <v>91.008086482805311</v>
      </c>
      <c r="AL336" s="38">
        <v>42.857142857142897</v>
      </c>
      <c r="AM336" s="34" t="s">
        <v>189</v>
      </c>
      <c r="AN336" s="48">
        <f t="shared" ref="AN336:AN339" si="687">(100-AL336)/46.52*100</f>
        <v>122.83503255128355</v>
      </c>
      <c r="AO336" s="32">
        <f t="shared" si="646"/>
        <v>1079.9147905811035</v>
      </c>
    </row>
    <row r="337" spans="1:41">
      <c r="A337" s="10">
        <f t="shared" si="657"/>
        <v>336</v>
      </c>
      <c r="B337" s="15" t="s">
        <v>683</v>
      </c>
      <c r="C337" s="15">
        <v>101453</v>
      </c>
      <c r="D337" s="15" t="s">
        <v>614</v>
      </c>
      <c r="E337" s="15" t="s">
        <v>615</v>
      </c>
      <c r="F337" s="21">
        <v>10956</v>
      </c>
      <c r="G337" s="25" t="s">
        <v>150</v>
      </c>
      <c r="H337" s="22">
        <v>1.4759621385083701</v>
      </c>
      <c r="I337" s="78" t="s">
        <v>258</v>
      </c>
      <c r="J337" s="21">
        <v>28</v>
      </c>
      <c r="K337" s="24">
        <v>4.02447</v>
      </c>
      <c r="L337" s="34" t="s">
        <v>189</v>
      </c>
      <c r="M337" s="34">
        <f t="shared" si="678"/>
        <v>109.65858310626703</v>
      </c>
      <c r="N337" s="38">
        <v>1.2581419</v>
      </c>
      <c r="O337" s="34" t="s">
        <v>189</v>
      </c>
      <c r="P337" s="34">
        <f t="shared" si="679"/>
        <v>109.40364347826088</v>
      </c>
      <c r="Q337" s="39">
        <v>31.262300377399999</v>
      </c>
      <c r="R337" s="33" t="s">
        <v>188</v>
      </c>
      <c r="S337" s="34">
        <f t="shared" si="680"/>
        <v>98.463938196535423</v>
      </c>
      <c r="T337" s="40">
        <v>653</v>
      </c>
      <c r="U337" s="34" t="s">
        <v>189</v>
      </c>
      <c r="V337" s="34">
        <f t="shared" si="681"/>
        <v>100.92735703245749</v>
      </c>
      <c r="W337" s="39">
        <v>61.630474732000003</v>
      </c>
      <c r="X337" s="34" t="s">
        <v>189</v>
      </c>
      <c r="Y337" s="34">
        <f t="shared" si="682"/>
        <v>119.00072356053293</v>
      </c>
      <c r="Z337" s="41">
        <v>706</v>
      </c>
      <c r="AA337" s="34" t="s">
        <v>189</v>
      </c>
      <c r="AB337" s="34">
        <f t="shared" si="683"/>
        <v>109.62732919254658</v>
      </c>
      <c r="AC337" s="38">
        <v>1.99909219047619</v>
      </c>
      <c r="AD337" s="33" t="s">
        <v>188</v>
      </c>
      <c r="AE337" s="34">
        <f t="shared" si="684"/>
        <v>92.550564373897686</v>
      </c>
      <c r="AF337" s="38">
        <v>1.7238095238095199</v>
      </c>
      <c r="AG337" s="34" t="s">
        <v>189</v>
      </c>
      <c r="AH337" s="34">
        <f t="shared" si="685"/>
        <v>107.06891452233043</v>
      </c>
      <c r="AI337" s="38">
        <v>1.1596943646408799</v>
      </c>
      <c r="AJ337" s="33" t="s">
        <v>188</v>
      </c>
      <c r="AK337" s="34">
        <f t="shared" si="686"/>
        <v>87.855633684915148</v>
      </c>
      <c r="AL337" s="38">
        <v>45.390070921985803</v>
      </c>
      <c r="AM337" s="34" t="s">
        <v>189</v>
      </c>
      <c r="AN337" s="48">
        <f t="shared" si="687"/>
        <v>117.39021727862036</v>
      </c>
      <c r="AO337" s="32">
        <f t="shared" si="646"/>
        <v>1051.946904426364</v>
      </c>
    </row>
    <row r="338" spans="1:41">
      <c r="A338" s="10">
        <f t="shared" si="657"/>
        <v>337</v>
      </c>
      <c r="B338" s="15" t="s">
        <v>683</v>
      </c>
      <c r="C338" s="15">
        <v>101453</v>
      </c>
      <c r="D338" s="15" t="s">
        <v>614</v>
      </c>
      <c r="E338" s="15" t="s">
        <v>616</v>
      </c>
      <c r="F338" s="21">
        <v>10927</v>
      </c>
      <c r="G338" s="25">
        <v>42795</v>
      </c>
      <c r="H338" s="22">
        <v>1.5417155631659001</v>
      </c>
      <c r="I338" s="78" t="s">
        <v>258</v>
      </c>
      <c r="J338" s="21">
        <v>27</v>
      </c>
      <c r="K338" s="24">
        <v>3.319731</v>
      </c>
      <c r="L338" s="33" t="s">
        <v>188</v>
      </c>
      <c r="M338" s="34">
        <f t="shared" si="678"/>
        <v>90.455885558583105</v>
      </c>
      <c r="N338" s="38">
        <v>1.0852708600000001</v>
      </c>
      <c r="O338" s="33" t="s">
        <v>188</v>
      </c>
      <c r="P338" s="34">
        <f t="shared" si="679"/>
        <v>94.371379130434789</v>
      </c>
      <c r="Q338" s="39">
        <v>32.691530127</v>
      </c>
      <c r="R338" s="34" t="s">
        <v>189</v>
      </c>
      <c r="S338" s="34">
        <f t="shared" si="680"/>
        <v>102.96544921889763</v>
      </c>
      <c r="T338" s="40">
        <v>528</v>
      </c>
      <c r="U338" s="33" t="s">
        <v>188</v>
      </c>
      <c r="V338" s="34">
        <f t="shared" si="681"/>
        <v>81.607418856259656</v>
      </c>
      <c r="W338" s="39">
        <v>62.8736931818</v>
      </c>
      <c r="X338" s="34" t="s">
        <v>189</v>
      </c>
      <c r="Y338" s="34">
        <f t="shared" si="682"/>
        <v>121.4012225947094</v>
      </c>
      <c r="Z338" s="41">
        <v>576</v>
      </c>
      <c r="AA338" s="33" t="s">
        <v>188</v>
      </c>
      <c r="AB338" s="34">
        <f t="shared" si="683"/>
        <v>89.440993788819881</v>
      </c>
      <c r="AC338" s="38">
        <v>2.19225700934579</v>
      </c>
      <c r="AD338" s="34" t="s">
        <v>189</v>
      </c>
      <c r="AE338" s="34">
        <f t="shared" si="684"/>
        <v>101.49338006230508</v>
      </c>
      <c r="AF338" s="38">
        <v>1.6682242990654199</v>
      </c>
      <c r="AG338" s="34" t="s">
        <v>189</v>
      </c>
      <c r="AH338" s="34">
        <f t="shared" si="685"/>
        <v>103.61641609101986</v>
      </c>
      <c r="AI338" s="38">
        <v>1.3141260504201699</v>
      </c>
      <c r="AJ338" s="33" t="s">
        <v>188</v>
      </c>
      <c r="AK338" s="34">
        <f t="shared" si="686"/>
        <v>99.555003819709839</v>
      </c>
      <c r="AL338" s="38">
        <v>41.139240506329102</v>
      </c>
      <c r="AM338" s="34" t="s">
        <v>189</v>
      </c>
      <c r="AN338" s="48">
        <f t="shared" si="687"/>
        <v>126.52785789697096</v>
      </c>
      <c r="AO338" s="32">
        <f t="shared" si="646"/>
        <v>1011.4350070177102</v>
      </c>
    </row>
    <row r="339" spans="1:41">
      <c r="A339" s="10">
        <f t="shared" si="657"/>
        <v>338</v>
      </c>
      <c r="B339" s="15" t="s">
        <v>683</v>
      </c>
      <c r="C339" s="15">
        <v>101453</v>
      </c>
      <c r="D339" s="15" t="s">
        <v>614</v>
      </c>
      <c r="E339" s="15" t="s">
        <v>617</v>
      </c>
      <c r="F339" s="21">
        <v>11389</v>
      </c>
      <c r="G339" s="25" t="s">
        <v>20</v>
      </c>
      <c r="H339" s="22">
        <v>0.48692104261795499</v>
      </c>
      <c r="I339" s="78" t="s">
        <v>258</v>
      </c>
      <c r="J339" s="21">
        <v>28</v>
      </c>
      <c r="K339" s="24">
        <v>3.207284</v>
      </c>
      <c r="L339" s="33" t="s">
        <v>188</v>
      </c>
      <c r="M339" s="34">
        <f t="shared" si="678"/>
        <v>87.391934604904634</v>
      </c>
      <c r="N339" s="38">
        <v>0.87912973999999999</v>
      </c>
      <c r="O339" s="33" t="s">
        <v>188</v>
      </c>
      <c r="P339" s="34">
        <f t="shared" si="679"/>
        <v>76.446064347826095</v>
      </c>
      <c r="Q339" s="39">
        <v>27.410411426</v>
      </c>
      <c r="R339" s="33" t="s">
        <v>188</v>
      </c>
      <c r="S339" s="34">
        <f t="shared" si="680"/>
        <v>86.33200449133858</v>
      </c>
      <c r="T339" s="40">
        <v>644</v>
      </c>
      <c r="U339" s="33" t="s">
        <v>188</v>
      </c>
      <c r="V339" s="34">
        <f t="shared" si="681"/>
        <v>99.536321483771246</v>
      </c>
      <c r="W339" s="39">
        <v>49.802546583900003</v>
      </c>
      <c r="X339" s="33" t="s">
        <v>188</v>
      </c>
      <c r="Y339" s="34">
        <f t="shared" si="682"/>
        <v>96.162476508785488</v>
      </c>
      <c r="Z339" s="41">
        <v>635</v>
      </c>
      <c r="AA339" s="33" t="s">
        <v>188</v>
      </c>
      <c r="AB339" s="34">
        <f t="shared" si="683"/>
        <v>98.602484472049696</v>
      </c>
      <c r="AC339" s="38">
        <v>2.07308824626866</v>
      </c>
      <c r="AD339" s="33" t="s">
        <v>188</v>
      </c>
      <c r="AE339" s="34">
        <f t="shared" si="684"/>
        <v>95.976307697623142</v>
      </c>
      <c r="AF339" s="38">
        <v>1.6063432835820901</v>
      </c>
      <c r="AG339" s="33" t="s">
        <v>188</v>
      </c>
      <c r="AH339" s="34">
        <f t="shared" si="685"/>
        <v>99.772874756651547</v>
      </c>
      <c r="AI339" s="38">
        <v>1.29056364692218</v>
      </c>
      <c r="AJ339" s="33" t="s">
        <v>188</v>
      </c>
      <c r="AK339" s="34">
        <f t="shared" si="686"/>
        <v>97.769973251680298</v>
      </c>
      <c r="AL339" s="38">
        <v>51.724137931034498</v>
      </c>
      <c r="AM339" s="33" t="s">
        <v>188</v>
      </c>
      <c r="AN339" s="48">
        <f t="shared" si="687"/>
        <v>103.77442405194648</v>
      </c>
      <c r="AO339" s="32">
        <f t="shared" si="646"/>
        <v>941.76486566657718</v>
      </c>
    </row>
    <row r="340" spans="1:41">
      <c r="A340" s="10">
        <f t="shared" si="657"/>
        <v>339</v>
      </c>
      <c r="B340" s="15" t="s">
        <v>685</v>
      </c>
      <c r="C340" s="15">
        <v>102478</v>
      </c>
      <c r="D340" s="15" t="s">
        <v>619</v>
      </c>
      <c r="E340" s="15" t="s">
        <v>618</v>
      </c>
      <c r="F340" s="21">
        <v>9822</v>
      </c>
      <c r="G340" s="25" t="s">
        <v>151</v>
      </c>
      <c r="H340" s="22">
        <v>3.41568816590563</v>
      </c>
      <c r="I340" s="78" t="s">
        <v>200</v>
      </c>
      <c r="J340" s="21">
        <v>26</v>
      </c>
      <c r="K340" s="24">
        <v>2.3981309999999998</v>
      </c>
      <c r="L340" s="33" t="s">
        <v>188</v>
      </c>
      <c r="M340" s="34">
        <f t="shared" ref="M340:M342" si="688">K340/3.9*100</f>
        <v>61.490538461538456</v>
      </c>
      <c r="N340" s="38">
        <v>0.57495594999999999</v>
      </c>
      <c r="O340" s="33" t="s">
        <v>188</v>
      </c>
      <c r="P340" s="34">
        <f t="shared" ref="P340:P342" si="689">N340/1.2*100</f>
        <v>47.912995833333333</v>
      </c>
      <c r="Q340" s="39">
        <v>23.975168579200002</v>
      </c>
      <c r="R340" s="33" t="s">
        <v>188</v>
      </c>
      <c r="S340" s="34">
        <f t="shared" ref="S340:S342" si="690">Q340/30.31*100</f>
        <v>79.099863342791167</v>
      </c>
      <c r="T340" s="40">
        <v>393</v>
      </c>
      <c r="U340" s="33" t="s">
        <v>188</v>
      </c>
      <c r="V340" s="34">
        <f t="shared" ref="V340:V342" si="691">T340/628*100</f>
        <v>62.579617834394909</v>
      </c>
      <c r="W340" s="39">
        <v>61.021145038199997</v>
      </c>
      <c r="X340" s="33" t="s">
        <v>188</v>
      </c>
      <c r="Y340" s="34">
        <f t="shared" ref="Y340:Y342" si="692">W340/61.03*100</f>
        <v>99.985490804850059</v>
      </c>
      <c r="Z340" s="41">
        <v>425</v>
      </c>
      <c r="AA340" s="33" t="s">
        <v>188</v>
      </c>
      <c r="AB340" s="34">
        <f t="shared" ref="AB340:AB342" si="693">Z340/631*100</f>
        <v>67.353407290015838</v>
      </c>
      <c r="AC340" s="38">
        <v>1.84515116959064</v>
      </c>
      <c r="AD340" s="33" t="s">
        <v>188</v>
      </c>
      <c r="AE340" s="34">
        <f t="shared" ref="AE340:AE342" si="694">AC340/2.08*100</f>
        <v>88.709190845703844</v>
      </c>
      <c r="AF340" s="38">
        <v>1.48830409356725</v>
      </c>
      <c r="AG340" s="33" t="s">
        <v>188</v>
      </c>
      <c r="AH340" s="34">
        <f t="shared" ref="AH340:AH342" si="695">AF340/1.62*100</f>
        <v>91.870623059706787</v>
      </c>
      <c r="AI340" s="38">
        <v>1.2397675834970501</v>
      </c>
      <c r="AJ340" s="33" t="s">
        <v>188</v>
      </c>
      <c r="AK340" s="34">
        <f t="shared" ref="AK340:AK342" si="696">AI340/1.28*100</f>
        <v>96.856842460707043</v>
      </c>
      <c r="AL340" s="38">
        <v>51.941747572815501</v>
      </c>
      <c r="AM340" s="33" t="s">
        <v>188</v>
      </c>
      <c r="AN340" s="48">
        <f t="shared" ref="AN340:AN342" si="697">(100-AL340)/43.16*100</f>
        <v>111.34905567002897</v>
      </c>
      <c r="AO340" s="32">
        <f t="shared" si="646"/>
        <v>807.20762560307048</v>
      </c>
    </row>
    <row r="341" spans="1:41">
      <c r="A341" s="10">
        <f t="shared" si="657"/>
        <v>340</v>
      </c>
      <c r="B341" s="15" t="s">
        <v>685</v>
      </c>
      <c r="C341" s="15">
        <v>102478</v>
      </c>
      <c r="D341" s="15" t="s">
        <v>619</v>
      </c>
      <c r="E341" s="15" t="s">
        <v>620</v>
      </c>
      <c r="F341" s="21">
        <v>11478</v>
      </c>
      <c r="G341" s="25" t="s">
        <v>152</v>
      </c>
      <c r="H341" s="22">
        <v>0.40198953576863999</v>
      </c>
      <c r="I341" s="78" t="s">
        <v>200</v>
      </c>
      <c r="J341" s="21">
        <v>27</v>
      </c>
      <c r="K341" s="24">
        <v>1.4000710000000001</v>
      </c>
      <c r="L341" s="33" t="s">
        <v>188</v>
      </c>
      <c r="M341" s="34">
        <f t="shared" si="688"/>
        <v>35.899256410256413</v>
      </c>
      <c r="N341" s="38">
        <v>0.38160207000000002</v>
      </c>
      <c r="O341" s="33" t="s">
        <v>188</v>
      </c>
      <c r="P341" s="34">
        <f t="shared" si="689"/>
        <v>31.800172500000002</v>
      </c>
      <c r="Q341" s="39">
        <v>27.2559084504</v>
      </c>
      <c r="R341" s="33" t="s">
        <v>188</v>
      </c>
      <c r="S341" s="34">
        <f t="shared" si="690"/>
        <v>89.923815408775994</v>
      </c>
      <c r="T341" s="40">
        <v>324</v>
      </c>
      <c r="U341" s="33" t="s">
        <v>188</v>
      </c>
      <c r="V341" s="34">
        <f t="shared" si="691"/>
        <v>51.592356687898089</v>
      </c>
      <c r="W341" s="39">
        <v>43.212067901200001</v>
      </c>
      <c r="X341" s="33" t="s">
        <v>188</v>
      </c>
      <c r="Y341" s="34">
        <f t="shared" si="692"/>
        <v>70.804633624774709</v>
      </c>
      <c r="Z341" s="41">
        <v>314</v>
      </c>
      <c r="AA341" s="33" t="s">
        <v>188</v>
      </c>
      <c r="AB341" s="34">
        <f t="shared" si="693"/>
        <v>49.762282091917591</v>
      </c>
      <c r="AC341" s="38">
        <v>1.5612878787878799</v>
      </c>
      <c r="AD341" s="33" t="s">
        <v>188</v>
      </c>
      <c r="AE341" s="34">
        <f t="shared" si="694"/>
        <v>75.061917249417291</v>
      </c>
      <c r="AF341" s="38">
        <v>1.3409090909090899</v>
      </c>
      <c r="AG341" s="33" t="s">
        <v>188</v>
      </c>
      <c r="AH341" s="34">
        <f t="shared" si="695"/>
        <v>82.77216610549938</v>
      </c>
      <c r="AI341" s="38">
        <v>1.16435028248588</v>
      </c>
      <c r="AJ341" s="33" t="s">
        <v>188</v>
      </c>
      <c r="AK341" s="34">
        <f t="shared" si="696"/>
        <v>90.964865819209379</v>
      </c>
      <c r="AL341" s="38">
        <v>43.75</v>
      </c>
      <c r="AM341" s="33" t="s">
        <v>188</v>
      </c>
      <c r="AN341" s="48">
        <f t="shared" si="697"/>
        <v>130.32900834105655</v>
      </c>
      <c r="AO341" s="32">
        <f t="shared" si="646"/>
        <v>708.91047423880536</v>
      </c>
    </row>
    <row r="342" spans="1:41">
      <c r="A342" s="10">
        <f t="shared" si="657"/>
        <v>341</v>
      </c>
      <c r="B342" s="15" t="s">
        <v>685</v>
      </c>
      <c r="C342" s="15">
        <v>102478</v>
      </c>
      <c r="D342" s="15" t="s">
        <v>619</v>
      </c>
      <c r="E342" s="15" t="s">
        <v>621</v>
      </c>
      <c r="F342" s="21">
        <v>998087</v>
      </c>
      <c r="G342" s="25" t="s">
        <v>622</v>
      </c>
      <c r="H342" s="22">
        <v>2</v>
      </c>
      <c r="I342" s="78" t="s">
        <v>200</v>
      </c>
      <c r="J342" s="21">
        <v>18</v>
      </c>
      <c r="K342" s="24">
        <v>1.3475440000000001</v>
      </c>
      <c r="L342" s="33" t="s">
        <v>188</v>
      </c>
      <c r="M342" s="34">
        <f t="shared" si="688"/>
        <v>34.552410256410262</v>
      </c>
      <c r="N342" s="38">
        <v>0.29467542000000002</v>
      </c>
      <c r="O342" s="33" t="s">
        <v>188</v>
      </c>
      <c r="P342" s="34">
        <f t="shared" si="689"/>
        <v>24.556285000000003</v>
      </c>
      <c r="Q342" s="39">
        <v>21.867591707599999</v>
      </c>
      <c r="R342" s="33" t="s">
        <v>188</v>
      </c>
      <c r="S342" s="34">
        <f t="shared" si="690"/>
        <v>72.146458949521602</v>
      </c>
      <c r="T342" s="40">
        <v>145</v>
      </c>
      <c r="U342" s="33" t="s">
        <v>188</v>
      </c>
      <c r="V342" s="34">
        <f t="shared" si="691"/>
        <v>23.089171974522294</v>
      </c>
      <c r="W342" s="39">
        <v>92.934068965500003</v>
      </c>
      <c r="X342" s="34" t="s">
        <v>189</v>
      </c>
      <c r="Y342" s="34">
        <f t="shared" si="692"/>
        <v>152.27604287317712</v>
      </c>
      <c r="Z342" s="41">
        <v>214</v>
      </c>
      <c r="AA342" s="33" t="s">
        <v>188</v>
      </c>
      <c r="AB342" s="34">
        <f t="shared" si="693"/>
        <v>33.914421553090335</v>
      </c>
      <c r="AC342" s="38">
        <v>2.1880093023255802</v>
      </c>
      <c r="AD342" s="34" t="s">
        <v>189</v>
      </c>
      <c r="AE342" s="34">
        <f t="shared" si="694"/>
        <v>105.19275491949904</v>
      </c>
      <c r="AF342" s="38">
        <v>1.6821705426356599</v>
      </c>
      <c r="AG342" s="34" t="s">
        <v>189</v>
      </c>
      <c r="AH342" s="34">
        <f t="shared" si="695"/>
        <v>103.83768781701603</v>
      </c>
      <c r="AI342" s="38">
        <v>1.30070599078341</v>
      </c>
      <c r="AJ342" s="34" t="s">
        <v>189</v>
      </c>
      <c r="AK342" s="34">
        <f t="shared" si="696"/>
        <v>101.61765552995389</v>
      </c>
      <c r="AL342" s="38">
        <v>36.363636363636402</v>
      </c>
      <c r="AM342" s="34" t="s">
        <v>189</v>
      </c>
      <c r="AN342" s="48">
        <f t="shared" si="697"/>
        <v>147.44291852725578</v>
      </c>
      <c r="AO342" s="32">
        <f t="shared" si="646"/>
        <v>798.62580740044632</v>
      </c>
    </row>
    <row r="343" spans="1:41">
      <c r="A343" s="10">
        <f t="shared" si="657"/>
        <v>342</v>
      </c>
      <c r="B343" s="15" t="s">
        <v>685</v>
      </c>
      <c r="C343" s="15">
        <v>102479</v>
      </c>
      <c r="D343" s="15" t="s">
        <v>624</v>
      </c>
      <c r="E343" s="15" t="s">
        <v>623</v>
      </c>
      <c r="F343" s="21">
        <v>11446</v>
      </c>
      <c r="G343" s="25" t="s">
        <v>36</v>
      </c>
      <c r="H343" s="22">
        <v>0.44582515220699598</v>
      </c>
      <c r="I343" s="78" t="s">
        <v>258</v>
      </c>
      <c r="J343" s="21">
        <v>27</v>
      </c>
      <c r="K343" s="24">
        <v>3.4169969999999998</v>
      </c>
      <c r="L343" s="33" t="s">
        <v>188</v>
      </c>
      <c r="M343" s="34">
        <f t="shared" ref="M343:M345" si="698">K343/3.67*100</f>
        <v>93.106185286103539</v>
      </c>
      <c r="N343" s="38">
        <v>1.1006678999999999</v>
      </c>
      <c r="O343" s="33" t="s">
        <v>188</v>
      </c>
      <c r="P343" s="34">
        <f t="shared" ref="P343:P345" si="699">N343/1.15*100</f>
        <v>95.710252173913048</v>
      </c>
      <c r="Q343" s="39">
        <v>32.211555936400003</v>
      </c>
      <c r="R343" s="34" t="s">
        <v>189</v>
      </c>
      <c r="S343" s="34">
        <f t="shared" ref="S343:S345" si="700">Q343/31.75*100</f>
        <v>101.45371948472442</v>
      </c>
      <c r="T343" s="40">
        <v>885</v>
      </c>
      <c r="U343" s="34" t="s">
        <v>189</v>
      </c>
      <c r="V343" s="34">
        <f t="shared" ref="V343:V345" si="701">T343/647*100</f>
        <v>136.78516228748069</v>
      </c>
      <c r="W343" s="39">
        <v>38.610135593199999</v>
      </c>
      <c r="X343" s="33" t="s">
        <v>188</v>
      </c>
      <c r="Y343" s="34">
        <f t="shared" ref="Y343:Y345" si="702">W343/51.79*100</f>
        <v>74.551333448928361</v>
      </c>
      <c r="Z343" s="41">
        <v>732</v>
      </c>
      <c r="AA343" s="34" t="s">
        <v>189</v>
      </c>
      <c r="AB343" s="34">
        <f t="shared" ref="AB343:AB345" si="703">Z343/644*100</f>
        <v>113.66459627329193</v>
      </c>
      <c r="AC343" s="38">
        <v>1.59451767955801</v>
      </c>
      <c r="AD343" s="33" t="s">
        <v>188</v>
      </c>
      <c r="AE343" s="34">
        <f t="shared" ref="AE343:AE345" si="704">AC343/2.16*100</f>
        <v>73.820262942500463</v>
      </c>
      <c r="AF343" s="38">
        <v>1.41022099447514</v>
      </c>
      <c r="AG343" s="33" t="s">
        <v>188</v>
      </c>
      <c r="AH343" s="34">
        <f t="shared" ref="AH343:AH345" si="705">AF343/1.61*100</f>
        <v>87.591366116468322</v>
      </c>
      <c r="AI343" s="38">
        <v>1.13068638589618</v>
      </c>
      <c r="AJ343" s="33" t="s">
        <v>188</v>
      </c>
      <c r="AK343" s="34">
        <f t="shared" ref="AK343:AK345" si="706">AI343/1.32*100</f>
        <v>85.658059537589395</v>
      </c>
      <c r="AL343" s="38">
        <v>54.198473282442698</v>
      </c>
      <c r="AM343" s="33" t="s">
        <v>188</v>
      </c>
      <c r="AN343" s="48">
        <f t="shared" ref="AN343:AN345" si="707">(100-AL343)/46.52*100</f>
        <v>98.455560441868656</v>
      </c>
      <c r="AO343" s="32">
        <f t="shared" si="646"/>
        <v>960.79649799286869</v>
      </c>
    </row>
    <row r="344" spans="1:41">
      <c r="A344" s="10">
        <f t="shared" si="657"/>
        <v>343</v>
      </c>
      <c r="B344" s="15" t="s">
        <v>685</v>
      </c>
      <c r="C344" s="15">
        <v>102479</v>
      </c>
      <c r="D344" s="15" t="s">
        <v>624</v>
      </c>
      <c r="E344" s="15" t="s">
        <v>625</v>
      </c>
      <c r="F344" s="21">
        <v>9209</v>
      </c>
      <c r="G344" s="25">
        <v>42795</v>
      </c>
      <c r="H344" s="22">
        <v>1.5417155631659001</v>
      </c>
      <c r="I344" s="78" t="s">
        <v>258</v>
      </c>
      <c r="J344" s="21">
        <v>25</v>
      </c>
      <c r="K344" s="24">
        <v>2.709171</v>
      </c>
      <c r="L344" s="33" t="s">
        <v>188</v>
      </c>
      <c r="M344" s="34">
        <f t="shared" si="698"/>
        <v>73.819373297002727</v>
      </c>
      <c r="N344" s="38">
        <v>0.92684155000000001</v>
      </c>
      <c r="O344" s="33" t="s">
        <v>188</v>
      </c>
      <c r="P344" s="34">
        <f t="shared" si="699"/>
        <v>80.59491739130435</v>
      </c>
      <c r="Q344" s="39">
        <v>34.2112605664</v>
      </c>
      <c r="R344" s="34" t="s">
        <v>189</v>
      </c>
      <c r="S344" s="34">
        <f t="shared" si="700"/>
        <v>107.752001783937</v>
      </c>
      <c r="T344" s="40">
        <v>585</v>
      </c>
      <c r="U344" s="33" t="s">
        <v>188</v>
      </c>
      <c r="V344" s="34">
        <f t="shared" si="701"/>
        <v>90.417310664605878</v>
      </c>
      <c r="W344" s="39">
        <v>46.310615384599998</v>
      </c>
      <c r="X344" s="33" t="s">
        <v>188</v>
      </c>
      <c r="Y344" s="34">
        <f t="shared" si="702"/>
        <v>89.41999494999034</v>
      </c>
      <c r="Z344" s="41">
        <v>452</v>
      </c>
      <c r="AA344" s="33" t="s">
        <v>188</v>
      </c>
      <c r="AB344" s="34">
        <f t="shared" si="703"/>
        <v>70.186335403726702</v>
      </c>
      <c r="AC344" s="38">
        <v>1.6568580078124999</v>
      </c>
      <c r="AD344" s="33" t="s">
        <v>188</v>
      </c>
      <c r="AE344" s="34">
        <f t="shared" si="704"/>
        <v>76.706389250578695</v>
      </c>
      <c r="AF344" s="38">
        <v>1.443359375</v>
      </c>
      <c r="AG344" s="33" t="s">
        <v>188</v>
      </c>
      <c r="AH344" s="34">
        <f t="shared" si="705"/>
        <v>89.649650621117999</v>
      </c>
      <c r="AI344" s="38">
        <v>1.1479178619756401</v>
      </c>
      <c r="AJ344" s="33" t="s">
        <v>188</v>
      </c>
      <c r="AK344" s="34">
        <f t="shared" si="706"/>
        <v>86.963474392093943</v>
      </c>
      <c r="AL344" s="38">
        <v>40</v>
      </c>
      <c r="AM344" s="34" t="s">
        <v>189</v>
      </c>
      <c r="AN344" s="48">
        <f t="shared" si="707"/>
        <v>128.97678417884779</v>
      </c>
      <c r="AO344" s="32">
        <f t="shared" si="646"/>
        <v>894.48623193320543</v>
      </c>
    </row>
    <row r="345" spans="1:41">
      <c r="A345" s="10">
        <f t="shared" si="657"/>
        <v>344</v>
      </c>
      <c r="B345" s="15" t="s">
        <v>685</v>
      </c>
      <c r="C345" s="15">
        <v>102479</v>
      </c>
      <c r="D345" s="15" t="s">
        <v>624</v>
      </c>
      <c r="E345" s="15" t="s">
        <v>621</v>
      </c>
      <c r="F345" s="21">
        <v>4311</v>
      </c>
      <c r="G345" s="25">
        <v>39995</v>
      </c>
      <c r="H345" s="22">
        <v>9.2129484398782306</v>
      </c>
      <c r="I345" s="78" t="s">
        <v>258</v>
      </c>
      <c r="J345" s="21">
        <v>25</v>
      </c>
      <c r="K345" s="24">
        <v>1.6131789999999999</v>
      </c>
      <c r="L345" s="33" t="s">
        <v>188</v>
      </c>
      <c r="M345" s="34">
        <f t="shared" si="698"/>
        <v>43.955831062670299</v>
      </c>
      <c r="N345" s="38">
        <v>0.4957242</v>
      </c>
      <c r="O345" s="33" t="s">
        <v>188</v>
      </c>
      <c r="P345" s="34">
        <f t="shared" si="699"/>
        <v>43.106452173913048</v>
      </c>
      <c r="Q345" s="39">
        <v>30.7296462451</v>
      </c>
      <c r="R345" s="33" t="s">
        <v>188</v>
      </c>
      <c r="S345" s="34">
        <f t="shared" si="700"/>
        <v>96.786287386141737</v>
      </c>
      <c r="T345" s="40">
        <v>384</v>
      </c>
      <c r="U345" s="33" t="s">
        <v>188</v>
      </c>
      <c r="V345" s="34">
        <f t="shared" si="701"/>
        <v>59.350850077279752</v>
      </c>
      <c r="W345" s="39">
        <v>42.009869791699998</v>
      </c>
      <c r="X345" s="33" t="s">
        <v>188</v>
      </c>
      <c r="Y345" s="34">
        <f t="shared" si="702"/>
        <v>81.115794152732192</v>
      </c>
      <c r="Z345" s="41">
        <v>402</v>
      </c>
      <c r="AA345" s="33" t="s">
        <v>188</v>
      </c>
      <c r="AB345" s="34">
        <f t="shared" si="703"/>
        <v>62.422360248447205</v>
      </c>
      <c r="AC345" s="38">
        <v>1.6950094224923999</v>
      </c>
      <c r="AD345" s="33" t="s">
        <v>188</v>
      </c>
      <c r="AE345" s="34">
        <f t="shared" si="704"/>
        <v>78.472658448722214</v>
      </c>
      <c r="AF345" s="38">
        <v>1.5227963525835899</v>
      </c>
      <c r="AG345" s="33" t="s">
        <v>188</v>
      </c>
      <c r="AH345" s="34">
        <f t="shared" si="705"/>
        <v>94.5836243840739</v>
      </c>
      <c r="AI345" s="38">
        <v>1.1130900199600799</v>
      </c>
      <c r="AJ345" s="33" t="s">
        <v>188</v>
      </c>
      <c r="AK345" s="34">
        <f t="shared" si="706"/>
        <v>84.325001512127258</v>
      </c>
      <c r="AL345" s="38">
        <v>36.649214659685903</v>
      </c>
      <c r="AM345" s="34" t="s">
        <v>189</v>
      </c>
      <c r="AN345" s="48">
        <f t="shared" si="707"/>
        <v>136.1796761399701</v>
      </c>
      <c r="AO345" s="32">
        <f t="shared" si="646"/>
        <v>780.29853558607772</v>
      </c>
    </row>
    <row r="346" spans="1:41">
      <c r="A346" s="10">
        <f t="shared" si="657"/>
        <v>345</v>
      </c>
      <c r="B346" s="15" t="s">
        <v>687</v>
      </c>
      <c r="C346" s="15">
        <v>102564</v>
      </c>
      <c r="D346" s="15" t="s">
        <v>627</v>
      </c>
      <c r="E346" s="15" t="s">
        <v>626</v>
      </c>
      <c r="F346" s="21">
        <v>11482</v>
      </c>
      <c r="G346" s="25" t="s">
        <v>155</v>
      </c>
      <c r="H346" s="22">
        <v>0.391030631659051</v>
      </c>
      <c r="I346" s="78" t="s">
        <v>391</v>
      </c>
      <c r="J346" s="21">
        <v>27</v>
      </c>
      <c r="K346" s="24">
        <v>2.6417510000000002</v>
      </c>
      <c r="L346" s="33" t="s">
        <v>188</v>
      </c>
      <c r="M346" s="34">
        <f t="shared" ref="M346:M348" si="708">K346/3.57*100</f>
        <v>73.998627450980408</v>
      </c>
      <c r="N346" s="38">
        <v>0.52230469999999996</v>
      </c>
      <c r="O346" s="33" t="s">
        <v>188</v>
      </c>
      <c r="P346" s="34">
        <f t="shared" ref="P346:P348" si="709">N346/1.08*100</f>
        <v>48.361546296296289</v>
      </c>
      <c r="Q346" s="39">
        <v>19.7711555707</v>
      </c>
      <c r="R346" s="33" t="s">
        <v>188</v>
      </c>
      <c r="S346" s="34">
        <f t="shared" ref="S346:S348" si="710">Q346/30.37*100</f>
        <v>65.100940305235426</v>
      </c>
      <c r="T346" s="40">
        <v>335</v>
      </c>
      <c r="U346" s="33" t="s">
        <v>188</v>
      </c>
      <c r="V346" s="34">
        <f t="shared" ref="V346:V348" si="711">T346/600*100</f>
        <v>55.833333333333336</v>
      </c>
      <c r="W346" s="39">
        <v>78.858238806000003</v>
      </c>
      <c r="X346" s="34" t="s">
        <v>189</v>
      </c>
      <c r="Y346" s="34">
        <f t="shared" ref="Y346:Y348" si="712">W346/58.91*100</f>
        <v>133.86222849431337</v>
      </c>
      <c r="Z346" s="41">
        <v>360</v>
      </c>
      <c r="AA346" s="33" t="s">
        <v>188</v>
      </c>
      <c r="AB346" s="34">
        <f t="shared" ref="AB346:AB348" si="713">Z346/622*100</f>
        <v>57.877813504823152</v>
      </c>
      <c r="AC346" s="38">
        <v>5.35406360424028</v>
      </c>
      <c r="AD346" s="34" t="s">
        <v>189</v>
      </c>
      <c r="AE346" s="34">
        <f t="shared" ref="AE346:AE348" si="714">AC346/2.2*100</f>
        <v>243.36652746546727</v>
      </c>
      <c r="AF346" s="38">
        <v>1.64664310954064</v>
      </c>
      <c r="AG346" s="33" t="s">
        <v>188</v>
      </c>
      <c r="AH346" s="34">
        <f t="shared" ref="AH346:AH348" si="715">AF346/1.73*100</f>
        <v>95.181682632406932</v>
      </c>
      <c r="AI346" s="38">
        <v>3.2515021459227502</v>
      </c>
      <c r="AJ346" s="34" t="s">
        <v>189</v>
      </c>
      <c r="AK346" s="34">
        <f t="shared" ref="AK346:AK348" si="716">AI346/1.27*100</f>
        <v>256.02379101753939</v>
      </c>
      <c r="AL346" s="38">
        <v>35.714285714285701</v>
      </c>
      <c r="AM346" s="34" t="s">
        <v>189</v>
      </c>
      <c r="AN346" s="48">
        <f t="shared" ref="AN346:AN348" si="717">(100-AL346)/43.46*100</f>
        <v>147.91926895010195</v>
      </c>
      <c r="AO346" s="32">
        <f t="shared" si="646"/>
        <v>1177.5257594504976</v>
      </c>
    </row>
    <row r="347" spans="1:41">
      <c r="A347" s="10">
        <f t="shared" si="657"/>
        <v>346</v>
      </c>
      <c r="B347" s="15" t="s">
        <v>687</v>
      </c>
      <c r="C347" s="15">
        <v>102564</v>
      </c>
      <c r="D347" s="15" t="s">
        <v>627</v>
      </c>
      <c r="E347" s="15" t="s">
        <v>628</v>
      </c>
      <c r="F347" s="21">
        <v>11363</v>
      </c>
      <c r="G347" s="25" t="s">
        <v>154</v>
      </c>
      <c r="H347" s="22">
        <v>0.59377035768644804</v>
      </c>
      <c r="I347" s="78" t="s">
        <v>391</v>
      </c>
      <c r="J347" s="21">
        <v>27</v>
      </c>
      <c r="K347" s="24">
        <v>1.4132279999999999</v>
      </c>
      <c r="L347" s="33" t="s">
        <v>188</v>
      </c>
      <c r="M347" s="34">
        <f t="shared" si="708"/>
        <v>39.586218487394959</v>
      </c>
      <c r="N347" s="38">
        <v>0.51416894999999996</v>
      </c>
      <c r="O347" s="33" t="s">
        <v>188</v>
      </c>
      <c r="P347" s="34">
        <f t="shared" si="709"/>
        <v>47.608236111111104</v>
      </c>
      <c r="Q347" s="39">
        <v>36.382590070399999</v>
      </c>
      <c r="R347" s="34" t="s">
        <v>189</v>
      </c>
      <c r="S347" s="34">
        <f t="shared" si="710"/>
        <v>119.79779410734277</v>
      </c>
      <c r="T347" s="40">
        <v>307</v>
      </c>
      <c r="U347" s="33" t="s">
        <v>188</v>
      </c>
      <c r="V347" s="34">
        <f t="shared" si="711"/>
        <v>51.166666666666671</v>
      </c>
      <c r="W347" s="39">
        <v>46.033485341999999</v>
      </c>
      <c r="X347" s="33" t="s">
        <v>188</v>
      </c>
      <c r="Y347" s="34">
        <f t="shared" si="712"/>
        <v>78.142056258699711</v>
      </c>
      <c r="Z347" s="41">
        <v>373</v>
      </c>
      <c r="AA347" s="33" t="s">
        <v>188</v>
      </c>
      <c r="AB347" s="34">
        <f t="shared" si="713"/>
        <v>59.967845659163984</v>
      </c>
      <c r="AC347" s="38">
        <v>1.8478278688524601</v>
      </c>
      <c r="AD347" s="33" t="s">
        <v>188</v>
      </c>
      <c r="AE347" s="34">
        <f t="shared" si="714"/>
        <v>83.99217585692999</v>
      </c>
      <c r="AF347" s="38">
        <v>1.5983606557377099</v>
      </c>
      <c r="AG347" s="33" t="s">
        <v>188</v>
      </c>
      <c r="AH347" s="34">
        <f t="shared" si="715"/>
        <v>92.390789349000585</v>
      </c>
      <c r="AI347" s="38">
        <v>1.1560769230769199</v>
      </c>
      <c r="AJ347" s="33" t="s">
        <v>188</v>
      </c>
      <c r="AK347" s="34">
        <f t="shared" si="716"/>
        <v>91.029678982434632</v>
      </c>
      <c r="AL347" s="38">
        <v>42.553191489361701</v>
      </c>
      <c r="AM347" s="34" t="s">
        <v>189</v>
      </c>
      <c r="AN347" s="48">
        <f t="shared" si="717"/>
        <v>132.18317650860169</v>
      </c>
      <c r="AO347" s="32">
        <f t="shared" si="646"/>
        <v>795.86463798734621</v>
      </c>
    </row>
    <row r="348" spans="1:41">
      <c r="A348" s="10">
        <f t="shared" si="657"/>
        <v>347</v>
      </c>
      <c r="B348" s="15" t="s">
        <v>687</v>
      </c>
      <c r="C348" s="15">
        <v>102564</v>
      </c>
      <c r="D348" s="15" t="s">
        <v>627</v>
      </c>
      <c r="E348" s="15" t="s">
        <v>629</v>
      </c>
      <c r="F348" s="21">
        <v>8113</v>
      </c>
      <c r="G348" s="25" t="s">
        <v>153</v>
      </c>
      <c r="H348" s="22">
        <v>5.4595237823439797</v>
      </c>
      <c r="I348" s="78" t="s">
        <v>391</v>
      </c>
      <c r="J348" s="21">
        <v>26</v>
      </c>
      <c r="K348" s="24">
        <v>1.4069259999999999</v>
      </c>
      <c r="L348" s="33" t="s">
        <v>188</v>
      </c>
      <c r="M348" s="34">
        <f t="shared" si="708"/>
        <v>39.409691876750699</v>
      </c>
      <c r="N348" s="38">
        <v>0.41845261</v>
      </c>
      <c r="O348" s="33" t="s">
        <v>188</v>
      </c>
      <c r="P348" s="34">
        <f t="shared" si="709"/>
        <v>38.745612037037034</v>
      </c>
      <c r="Q348" s="39">
        <v>29.742332574700001</v>
      </c>
      <c r="R348" s="33" t="s">
        <v>188</v>
      </c>
      <c r="S348" s="34">
        <f t="shared" si="710"/>
        <v>97.933264980902209</v>
      </c>
      <c r="T348" s="40">
        <v>320</v>
      </c>
      <c r="U348" s="33" t="s">
        <v>188</v>
      </c>
      <c r="V348" s="34">
        <f t="shared" si="711"/>
        <v>53.333333333333336</v>
      </c>
      <c r="W348" s="39">
        <v>43.966437499999998</v>
      </c>
      <c r="X348" s="33" t="s">
        <v>188</v>
      </c>
      <c r="Y348" s="34">
        <f t="shared" si="712"/>
        <v>74.633232897640468</v>
      </c>
      <c r="Z348" s="41">
        <v>384</v>
      </c>
      <c r="AA348" s="33" t="s">
        <v>188</v>
      </c>
      <c r="AB348" s="34">
        <f t="shared" si="713"/>
        <v>61.736334405144703</v>
      </c>
      <c r="AC348" s="38">
        <v>1.8577775280898901</v>
      </c>
      <c r="AD348" s="33" t="s">
        <v>188</v>
      </c>
      <c r="AE348" s="34">
        <f t="shared" si="714"/>
        <v>84.444433094994992</v>
      </c>
      <c r="AF348" s="38">
        <v>1.6741573033707899</v>
      </c>
      <c r="AG348" s="33" t="s">
        <v>188</v>
      </c>
      <c r="AH348" s="34">
        <f t="shared" si="715"/>
        <v>96.772098460739315</v>
      </c>
      <c r="AI348" s="38">
        <v>1.1096791946308699</v>
      </c>
      <c r="AJ348" s="33" t="s">
        <v>188</v>
      </c>
      <c r="AK348" s="34">
        <f t="shared" si="716"/>
        <v>87.376314537863777</v>
      </c>
      <c r="AL348" s="38">
        <v>41.860465116279101</v>
      </c>
      <c r="AM348" s="34" t="s">
        <v>189</v>
      </c>
      <c r="AN348" s="48">
        <f t="shared" si="717"/>
        <v>133.77711662153911</v>
      </c>
      <c r="AO348" s="32">
        <f t="shared" si="646"/>
        <v>768.16143224594566</v>
      </c>
    </row>
    <row r="349" spans="1:41">
      <c r="A349" s="10">
        <f t="shared" si="657"/>
        <v>348</v>
      </c>
      <c r="B349" s="15" t="s">
        <v>686</v>
      </c>
      <c r="C349" s="15">
        <v>102565</v>
      </c>
      <c r="D349" s="15" t="s">
        <v>630</v>
      </c>
      <c r="E349" s="15" t="s">
        <v>317</v>
      </c>
      <c r="F349" s="21">
        <v>4569</v>
      </c>
      <c r="G349" s="25">
        <v>40725</v>
      </c>
      <c r="H349" s="22">
        <v>7.2129484398782298</v>
      </c>
      <c r="I349" s="78" t="s">
        <v>258</v>
      </c>
      <c r="J349" s="21">
        <v>25</v>
      </c>
      <c r="K349" s="24">
        <v>5.828246</v>
      </c>
      <c r="L349" s="34" t="s">
        <v>189</v>
      </c>
      <c r="M349" s="34">
        <f t="shared" ref="M349:M354" si="718">K349/3.67*100</f>
        <v>158.80779291553134</v>
      </c>
      <c r="N349" s="38">
        <v>2.0796965799999998</v>
      </c>
      <c r="O349" s="34" t="s">
        <v>189</v>
      </c>
      <c r="P349" s="34">
        <f t="shared" ref="P349:P354" si="719">N349/1.15*100</f>
        <v>180.8431808695652</v>
      </c>
      <c r="Q349" s="39">
        <v>35.683061078800002</v>
      </c>
      <c r="R349" s="34" t="s">
        <v>189</v>
      </c>
      <c r="S349" s="34">
        <f t="shared" ref="S349:S354" si="720">Q349/31.75*100</f>
        <v>112.38759394897637</v>
      </c>
      <c r="T349" s="40">
        <v>1363</v>
      </c>
      <c r="U349" s="34" t="s">
        <v>189</v>
      </c>
      <c r="V349" s="34">
        <f t="shared" ref="V349:V354" si="721">T349/647*100</f>
        <v>210.66460587326122</v>
      </c>
      <c r="W349" s="39">
        <v>42.760425531899998</v>
      </c>
      <c r="X349" s="33" t="s">
        <v>188</v>
      </c>
      <c r="Y349" s="34">
        <f t="shared" ref="Y349:Y354" si="722">W349/51.79*100</f>
        <v>82.565023232091136</v>
      </c>
      <c r="Z349" s="41">
        <v>992</v>
      </c>
      <c r="AA349" s="34" t="s">
        <v>189</v>
      </c>
      <c r="AB349" s="34">
        <f t="shared" ref="AB349:AB354" si="723">Z349/644*100</f>
        <v>154.03726708074535</v>
      </c>
      <c r="AC349" s="38">
        <v>1.6370152802893301</v>
      </c>
      <c r="AD349" s="33" t="s">
        <v>188</v>
      </c>
      <c r="AE349" s="34">
        <f t="shared" ref="AE349:AE354" si="724">AC349/2.16*100</f>
        <v>75.787744457839352</v>
      </c>
      <c r="AF349" s="38">
        <v>1.4792043399638299</v>
      </c>
      <c r="AG349" s="33" t="s">
        <v>188</v>
      </c>
      <c r="AH349" s="34">
        <f t="shared" ref="AH349:AH354" si="725">AF349/1.61*100</f>
        <v>91.876045960486323</v>
      </c>
      <c r="AI349" s="38">
        <v>1.1066863691931501</v>
      </c>
      <c r="AJ349" s="33" t="s">
        <v>188</v>
      </c>
      <c r="AK349" s="34">
        <f t="shared" ref="AK349:AK354" si="726">AI349/1.32*100</f>
        <v>83.839876454026523</v>
      </c>
      <c r="AL349" s="38">
        <v>57.894736842105303</v>
      </c>
      <c r="AM349" s="33" t="s">
        <v>188</v>
      </c>
      <c r="AN349" s="48">
        <f t="shared" ref="AN349:AN354" si="727">(100-AL349)/46.52*100</f>
        <v>90.510023985156266</v>
      </c>
      <c r="AO349" s="32">
        <f t="shared" si="646"/>
        <v>1241.3191547776792</v>
      </c>
    </row>
    <row r="350" spans="1:41">
      <c r="A350" s="10">
        <f t="shared" si="657"/>
        <v>349</v>
      </c>
      <c r="B350" s="15" t="s">
        <v>686</v>
      </c>
      <c r="C350" s="15">
        <v>102565</v>
      </c>
      <c r="D350" s="15" t="s">
        <v>630</v>
      </c>
      <c r="E350" s="15" t="s">
        <v>631</v>
      </c>
      <c r="F350" s="21">
        <v>11686</v>
      </c>
      <c r="G350" s="25">
        <v>43266</v>
      </c>
      <c r="H350" s="22">
        <v>0.25130460426179102</v>
      </c>
      <c r="I350" s="78" t="s">
        <v>258</v>
      </c>
      <c r="J350" s="21">
        <v>28</v>
      </c>
      <c r="K350" s="24">
        <v>3.6782509999999999</v>
      </c>
      <c r="L350" s="34" t="s">
        <v>189</v>
      </c>
      <c r="M350" s="34">
        <f t="shared" si="718"/>
        <v>100.22482288828338</v>
      </c>
      <c r="N350" s="38">
        <v>1.3547327899999999</v>
      </c>
      <c r="O350" s="34" t="s">
        <v>189</v>
      </c>
      <c r="P350" s="34">
        <f t="shared" si="719"/>
        <v>117.80285130434783</v>
      </c>
      <c r="Q350" s="39">
        <v>36.830895716500002</v>
      </c>
      <c r="R350" s="34" t="s">
        <v>189</v>
      </c>
      <c r="S350" s="34">
        <f t="shared" si="720"/>
        <v>116.00282115433072</v>
      </c>
      <c r="T350" s="40">
        <v>993</v>
      </c>
      <c r="U350" s="34" t="s">
        <v>189</v>
      </c>
      <c r="V350" s="34">
        <f t="shared" si="721"/>
        <v>153.4775888717156</v>
      </c>
      <c r="W350" s="39">
        <v>37.041802618299997</v>
      </c>
      <c r="X350" s="33" t="s">
        <v>188</v>
      </c>
      <c r="Y350" s="34">
        <f t="shared" si="722"/>
        <v>71.523079008109676</v>
      </c>
      <c r="Z350" s="41">
        <v>675</v>
      </c>
      <c r="AA350" s="34" t="s">
        <v>189</v>
      </c>
      <c r="AB350" s="34">
        <f t="shared" si="723"/>
        <v>104.81366459627328</v>
      </c>
      <c r="AC350" s="38">
        <v>1.53713957816377</v>
      </c>
      <c r="AD350" s="33" t="s">
        <v>188</v>
      </c>
      <c r="AE350" s="34">
        <f t="shared" si="724"/>
        <v>71.163869359433789</v>
      </c>
      <c r="AF350" s="38">
        <v>1.3697270471464</v>
      </c>
      <c r="AG350" s="33" t="s">
        <v>188</v>
      </c>
      <c r="AH350" s="34">
        <f t="shared" si="725"/>
        <v>85.076214108472044</v>
      </c>
      <c r="AI350" s="38">
        <v>1.12222327898551</v>
      </c>
      <c r="AJ350" s="33" t="s">
        <v>188</v>
      </c>
      <c r="AK350" s="34">
        <f t="shared" si="726"/>
        <v>85.016915074659849</v>
      </c>
      <c r="AL350" s="38">
        <v>66.216216216216196</v>
      </c>
      <c r="AM350" s="33" t="s">
        <v>188</v>
      </c>
      <c r="AN350" s="48">
        <f t="shared" si="727"/>
        <v>72.622063163765688</v>
      </c>
      <c r="AO350" s="32">
        <f t="shared" si="646"/>
        <v>977.72388952939184</v>
      </c>
    </row>
    <row r="351" spans="1:41">
      <c r="A351" s="10">
        <f t="shared" si="657"/>
        <v>350</v>
      </c>
      <c r="B351" s="15" t="s">
        <v>686</v>
      </c>
      <c r="C351" s="15">
        <v>102565</v>
      </c>
      <c r="D351" s="15" t="s">
        <v>630</v>
      </c>
      <c r="E351" s="15" t="s">
        <v>632</v>
      </c>
      <c r="F351" s="21">
        <v>11757</v>
      </c>
      <c r="G351" s="25" t="s">
        <v>21</v>
      </c>
      <c r="H351" s="22">
        <v>0.19924980974124301</v>
      </c>
      <c r="I351" s="78" t="s">
        <v>258</v>
      </c>
      <c r="J351" s="21">
        <v>28</v>
      </c>
      <c r="K351" s="24">
        <v>1.6252709999999999</v>
      </c>
      <c r="L351" s="33" t="s">
        <v>188</v>
      </c>
      <c r="M351" s="34">
        <f t="shared" si="718"/>
        <v>44.285313351498637</v>
      </c>
      <c r="N351" s="38">
        <v>0.49990814</v>
      </c>
      <c r="O351" s="33" t="s">
        <v>188</v>
      </c>
      <c r="P351" s="34">
        <f t="shared" si="719"/>
        <v>43.470273043478265</v>
      </c>
      <c r="Q351" s="39">
        <v>30.7584482834</v>
      </c>
      <c r="R351" s="33" t="s">
        <v>188</v>
      </c>
      <c r="S351" s="34">
        <f t="shared" si="720"/>
        <v>96.877002467401567</v>
      </c>
      <c r="T351" s="40">
        <v>481</v>
      </c>
      <c r="U351" s="33" t="s">
        <v>188</v>
      </c>
      <c r="V351" s="34">
        <f t="shared" si="721"/>
        <v>74.343122102009275</v>
      </c>
      <c r="W351" s="39">
        <v>33.789417879399998</v>
      </c>
      <c r="X351" s="33" t="s">
        <v>188</v>
      </c>
      <c r="Y351" s="34">
        <f t="shared" si="722"/>
        <v>65.243131645877583</v>
      </c>
      <c r="Z351" s="41">
        <v>439</v>
      </c>
      <c r="AA351" s="33" t="s">
        <v>188</v>
      </c>
      <c r="AB351" s="34">
        <f t="shared" si="723"/>
        <v>68.16770186335404</v>
      </c>
      <c r="AC351" s="38">
        <v>1.57480767386091</v>
      </c>
      <c r="AD351" s="33" t="s">
        <v>188</v>
      </c>
      <c r="AE351" s="34">
        <f t="shared" si="724"/>
        <v>72.907762678745826</v>
      </c>
      <c r="AF351" s="38">
        <v>1.378896882494</v>
      </c>
      <c r="AG351" s="33" t="s">
        <v>188</v>
      </c>
      <c r="AH351" s="34">
        <f t="shared" si="725"/>
        <v>85.645769099006202</v>
      </c>
      <c r="AI351" s="38">
        <v>1.1420779130434799</v>
      </c>
      <c r="AJ351" s="33" t="s">
        <v>188</v>
      </c>
      <c r="AK351" s="34">
        <f t="shared" si="726"/>
        <v>86.52105401844544</v>
      </c>
      <c r="AL351" s="38">
        <v>59.574468085106403</v>
      </c>
      <c r="AM351" s="33" t="s">
        <v>188</v>
      </c>
      <c r="AN351" s="48">
        <f t="shared" si="727"/>
        <v>86.899251751705918</v>
      </c>
      <c r="AO351" s="32">
        <f t="shared" si="646"/>
        <v>724.36038202152281</v>
      </c>
    </row>
    <row r="352" spans="1:41">
      <c r="A352" s="10">
        <f t="shared" si="657"/>
        <v>351</v>
      </c>
      <c r="B352" s="15" t="s">
        <v>687</v>
      </c>
      <c r="C352" s="15">
        <v>102567</v>
      </c>
      <c r="D352" s="15" t="s">
        <v>634</v>
      </c>
      <c r="E352" s="15" t="s">
        <v>633</v>
      </c>
      <c r="F352" s="21">
        <v>8489</v>
      </c>
      <c r="G352" s="25" t="s">
        <v>156</v>
      </c>
      <c r="H352" s="22">
        <v>5.2074689878234297</v>
      </c>
      <c r="I352" s="78" t="s">
        <v>258</v>
      </c>
      <c r="J352" s="21">
        <v>28</v>
      </c>
      <c r="K352" s="24">
        <v>3.295687</v>
      </c>
      <c r="L352" s="33" t="s">
        <v>188</v>
      </c>
      <c r="M352" s="34">
        <f t="shared" si="718"/>
        <v>89.80073569482289</v>
      </c>
      <c r="N352" s="38">
        <v>1.1181704800000001</v>
      </c>
      <c r="O352" s="33" t="s">
        <v>188</v>
      </c>
      <c r="P352" s="34">
        <f t="shared" si="719"/>
        <v>97.23221565217392</v>
      </c>
      <c r="Q352" s="39">
        <v>33.928297195699997</v>
      </c>
      <c r="R352" s="34" t="s">
        <v>189</v>
      </c>
      <c r="S352" s="34">
        <f t="shared" si="720"/>
        <v>106.86077856913386</v>
      </c>
      <c r="T352" s="40">
        <v>459</v>
      </c>
      <c r="U352" s="33" t="s">
        <v>188</v>
      </c>
      <c r="V352" s="34">
        <f t="shared" si="721"/>
        <v>70.942812982998461</v>
      </c>
      <c r="W352" s="39">
        <v>71.801459695000005</v>
      </c>
      <c r="X352" s="34" t="s">
        <v>189</v>
      </c>
      <c r="Y352" s="34">
        <f t="shared" si="722"/>
        <v>138.63962095964473</v>
      </c>
      <c r="Z352" s="41">
        <v>494</v>
      </c>
      <c r="AA352" s="33" t="s">
        <v>188</v>
      </c>
      <c r="AB352" s="34">
        <f t="shared" si="723"/>
        <v>76.708074534161483</v>
      </c>
      <c r="AC352" s="38">
        <v>2.2935460937499998</v>
      </c>
      <c r="AD352" s="34" t="s">
        <v>189</v>
      </c>
      <c r="AE352" s="34">
        <f t="shared" si="724"/>
        <v>106.18268952546295</v>
      </c>
      <c r="AF352" s="38">
        <v>1.5494791666666701</v>
      </c>
      <c r="AG352" s="33" t="s">
        <v>188</v>
      </c>
      <c r="AH352" s="34">
        <f t="shared" si="725"/>
        <v>96.240942028985714</v>
      </c>
      <c r="AI352" s="38">
        <v>1.4802045378151301</v>
      </c>
      <c r="AJ352" s="34" t="s">
        <v>189</v>
      </c>
      <c r="AK352" s="34">
        <f t="shared" si="726"/>
        <v>112.13670741023711</v>
      </c>
      <c r="AL352" s="38">
        <v>37.198067632850197</v>
      </c>
      <c r="AM352" s="34" t="s">
        <v>189</v>
      </c>
      <c r="AN352" s="48">
        <f t="shared" si="727"/>
        <v>134.99985461554127</v>
      </c>
      <c r="AO352" s="32">
        <f t="shared" si="646"/>
        <v>1029.7444319731626</v>
      </c>
    </row>
    <row r="353" spans="1:41">
      <c r="A353" s="10">
        <f t="shared" si="657"/>
        <v>352</v>
      </c>
      <c r="B353" s="15" t="s">
        <v>687</v>
      </c>
      <c r="C353" s="15">
        <v>102567</v>
      </c>
      <c r="D353" s="15" t="s">
        <v>634</v>
      </c>
      <c r="E353" s="15" t="s">
        <v>635</v>
      </c>
      <c r="F353" s="21">
        <v>4196</v>
      </c>
      <c r="G353" s="25">
        <v>38565</v>
      </c>
      <c r="H353" s="22">
        <v>13.130756659056299</v>
      </c>
      <c r="I353" s="78" t="s">
        <v>258</v>
      </c>
      <c r="J353" s="21">
        <v>28</v>
      </c>
      <c r="K353" s="24">
        <v>2.2214670000000001</v>
      </c>
      <c r="L353" s="33" t="s">
        <v>188</v>
      </c>
      <c r="M353" s="34">
        <f t="shared" si="718"/>
        <v>60.530435967302452</v>
      </c>
      <c r="N353" s="38">
        <v>0.70285845000000002</v>
      </c>
      <c r="O353" s="33" t="s">
        <v>188</v>
      </c>
      <c r="P353" s="34">
        <f t="shared" si="719"/>
        <v>61.118126086956522</v>
      </c>
      <c r="Q353" s="39">
        <v>31.639382894299999</v>
      </c>
      <c r="R353" s="33" t="s">
        <v>188</v>
      </c>
      <c r="S353" s="34">
        <f t="shared" si="720"/>
        <v>99.651599667086614</v>
      </c>
      <c r="T353" s="40">
        <v>383</v>
      </c>
      <c r="U353" s="33" t="s">
        <v>188</v>
      </c>
      <c r="V353" s="34">
        <f t="shared" si="721"/>
        <v>59.196290571870172</v>
      </c>
      <c r="W353" s="39">
        <v>58.001749347299999</v>
      </c>
      <c r="X353" s="34" t="s">
        <v>189</v>
      </c>
      <c r="Y353" s="34">
        <f t="shared" si="722"/>
        <v>111.99410957192508</v>
      </c>
      <c r="Z353" s="41">
        <v>460</v>
      </c>
      <c r="AA353" s="33" t="s">
        <v>188</v>
      </c>
      <c r="AB353" s="34">
        <f t="shared" si="723"/>
        <v>71.428571428571431</v>
      </c>
      <c r="AC353" s="38">
        <v>2.9925853372433999</v>
      </c>
      <c r="AD353" s="34" t="s">
        <v>189</v>
      </c>
      <c r="AE353" s="34">
        <f t="shared" si="724"/>
        <v>138.5456174649722</v>
      </c>
      <c r="AF353" s="38">
        <v>1.6891495601173001</v>
      </c>
      <c r="AG353" s="34" t="s">
        <v>189</v>
      </c>
      <c r="AH353" s="34">
        <f t="shared" si="725"/>
        <v>104.91612174641615</v>
      </c>
      <c r="AI353" s="38">
        <v>1.77165208333333</v>
      </c>
      <c r="AJ353" s="34" t="s">
        <v>189</v>
      </c>
      <c r="AK353" s="34">
        <f t="shared" si="726"/>
        <v>134.21606691919166</v>
      </c>
      <c r="AL353" s="38">
        <v>54.4444444444444</v>
      </c>
      <c r="AM353" s="33" t="s">
        <v>188</v>
      </c>
      <c r="AN353" s="48">
        <f t="shared" si="727"/>
        <v>97.926817617273414</v>
      </c>
      <c r="AO353" s="32">
        <f t="shared" si="646"/>
        <v>939.52375704156577</v>
      </c>
    </row>
    <row r="354" spans="1:41">
      <c r="A354" s="10">
        <f t="shared" si="657"/>
        <v>353</v>
      </c>
      <c r="B354" s="15" t="s">
        <v>687</v>
      </c>
      <c r="C354" s="15">
        <v>102567</v>
      </c>
      <c r="D354" s="15" t="s">
        <v>634</v>
      </c>
      <c r="E354" s="15" t="s">
        <v>636</v>
      </c>
      <c r="F354" s="21">
        <v>11466</v>
      </c>
      <c r="G354" s="25" t="s">
        <v>107</v>
      </c>
      <c r="H354" s="22">
        <v>0.41020871385083202</v>
      </c>
      <c r="I354" s="78" t="s">
        <v>258</v>
      </c>
      <c r="J354" s="21">
        <v>23</v>
      </c>
      <c r="K354" s="24">
        <v>1.124952</v>
      </c>
      <c r="L354" s="33" t="s">
        <v>188</v>
      </c>
      <c r="M354" s="34">
        <f t="shared" si="718"/>
        <v>30.652643051771118</v>
      </c>
      <c r="N354" s="38">
        <v>0.35497131999999998</v>
      </c>
      <c r="O354" s="33" t="s">
        <v>188</v>
      </c>
      <c r="P354" s="34">
        <f t="shared" si="719"/>
        <v>30.867071304347824</v>
      </c>
      <c r="Q354" s="39">
        <v>31.554352541299998</v>
      </c>
      <c r="R354" s="33" t="s">
        <v>188</v>
      </c>
      <c r="S354" s="34">
        <f t="shared" si="720"/>
        <v>99.383787531653539</v>
      </c>
      <c r="T354" s="40">
        <v>228</v>
      </c>
      <c r="U354" s="33" t="s">
        <v>188</v>
      </c>
      <c r="V354" s="34">
        <f t="shared" si="721"/>
        <v>35.239567233384854</v>
      </c>
      <c r="W354" s="39">
        <v>49.34</v>
      </c>
      <c r="X354" s="33" t="s">
        <v>188</v>
      </c>
      <c r="Y354" s="34">
        <f t="shared" si="722"/>
        <v>95.269357018729494</v>
      </c>
      <c r="Z354" s="41">
        <v>271</v>
      </c>
      <c r="AA354" s="33" t="s">
        <v>188</v>
      </c>
      <c r="AB354" s="34">
        <f t="shared" si="723"/>
        <v>42.080745341614907</v>
      </c>
      <c r="AC354" s="38">
        <v>2.0864045685279198</v>
      </c>
      <c r="AD354" s="33" t="s">
        <v>188</v>
      </c>
      <c r="AE354" s="34">
        <f t="shared" si="724"/>
        <v>96.59280409851479</v>
      </c>
      <c r="AF354" s="38">
        <v>1.5736040609137101</v>
      </c>
      <c r="AG354" s="33" t="s">
        <v>188</v>
      </c>
      <c r="AH354" s="34">
        <f t="shared" si="725"/>
        <v>97.73938266544782</v>
      </c>
      <c r="AI354" s="38">
        <v>1.3258764516129</v>
      </c>
      <c r="AJ354" s="34" t="s">
        <v>189</v>
      </c>
      <c r="AK354" s="34">
        <f t="shared" si="726"/>
        <v>100.44518572824998</v>
      </c>
      <c r="AL354" s="38">
        <v>58.3333333333333</v>
      </c>
      <c r="AM354" s="33" t="s">
        <v>188</v>
      </c>
      <c r="AN354" s="48">
        <f t="shared" si="727"/>
        <v>89.567211235311035</v>
      </c>
      <c r="AO354" s="32">
        <f t="shared" si="646"/>
        <v>717.83775520902532</v>
      </c>
    </row>
    <row r="355" spans="1:41">
      <c r="A355" s="10">
        <f t="shared" si="657"/>
        <v>354</v>
      </c>
      <c r="B355" s="15" t="s">
        <v>686</v>
      </c>
      <c r="C355" s="15">
        <v>102934</v>
      </c>
      <c r="D355" s="15" t="s">
        <v>638</v>
      </c>
      <c r="E355" s="15" t="s">
        <v>637</v>
      </c>
      <c r="F355" s="21">
        <v>4117</v>
      </c>
      <c r="G355" s="25">
        <v>38930</v>
      </c>
      <c r="H355" s="22">
        <v>12.130756659056299</v>
      </c>
      <c r="I355" s="78" t="s">
        <v>249</v>
      </c>
      <c r="J355" s="21">
        <v>30</v>
      </c>
      <c r="K355" s="24">
        <v>7.4463739999999996</v>
      </c>
      <c r="L355" s="33" t="s">
        <v>188</v>
      </c>
      <c r="M355" s="34">
        <f t="shared" ref="M355:M359" si="728">K355/8.42*100</f>
        <v>88.436745843230398</v>
      </c>
      <c r="N355" s="38">
        <v>2.1284091599999999</v>
      </c>
      <c r="O355" s="33" t="s">
        <v>188</v>
      </c>
      <c r="P355" s="34">
        <f t="shared" ref="P355:P359" si="729">N355/2.37*100</f>
        <v>89.806293670886078</v>
      </c>
      <c r="Q355" s="39">
        <v>28.583162220999998</v>
      </c>
      <c r="R355" s="33" t="s">
        <v>188</v>
      </c>
      <c r="S355" s="34">
        <f t="shared" ref="S355:S359" si="730">Q355/28.78*100</f>
        <v>99.316060531619172</v>
      </c>
      <c r="T355" s="40">
        <v>881</v>
      </c>
      <c r="U355" s="33" t="s">
        <v>188</v>
      </c>
      <c r="V355" s="34">
        <f t="shared" ref="V355:V359" si="731">T355/926*100</f>
        <v>95.14038876889849</v>
      </c>
      <c r="W355" s="39">
        <v>84.521838819500005</v>
      </c>
      <c r="X355" s="33" t="s">
        <v>188</v>
      </c>
      <c r="Y355" s="34">
        <f t="shared" ref="Y355:Y359" si="732">W355/91*100</f>
        <v>92.881141559890111</v>
      </c>
      <c r="Z355" s="41">
        <v>901</v>
      </c>
      <c r="AA355" s="34" t="s">
        <v>189</v>
      </c>
      <c r="AB355" s="34">
        <f t="shared" ref="AB355:AB359" si="733">Z355/856*100</f>
        <v>105.25700934579439</v>
      </c>
      <c r="AC355" s="38">
        <v>2.6966845029239801</v>
      </c>
      <c r="AD355" s="34" t="s">
        <v>189</v>
      </c>
      <c r="AE355" s="34">
        <f t="shared" ref="AE355:AE359" si="734">AC355/2.34*100</f>
        <v>115.24292747538378</v>
      </c>
      <c r="AF355" s="38">
        <v>1.66959064327485</v>
      </c>
      <c r="AG355" s="34" t="s">
        <v>189</v>
      </c>
      <c r="AH355" s="34">
        <f t="shared" ref="AH355:AH359" si="735">AF355/1.6*100</f>
        <v>104.34941520467811</v>
      </c>
      <c r="AI355" s="38">
        <v>1.61517705779335</v>
      </c>
      <c r="AJ355" s="34" t="s">
        <v>189</v>
      </c>
      <c r="AK355" s="34">
        <f t="shared" ref="AK355:AK359" si="736">AI355/1.45*100</f>
        <v>111.39152122712758</v>
      </c>
      <c r="AL355" s="38">
        <v>45.077720207253897</v>
      </c>
      <c r="AM355" s="34" t="s">
        <v>189</v>
      </c>
      <c r="AN355" s="50">
        <f t="shared" ref="AN355:AN359" si="737">(100-AL355)/50.98*100</f>
        <v>107.73299292417833</v>
      </c>
      <c r="AO355" s="32">
        <f t="shared" si="646"/>
        <v>1009.5544965516865</v>
      </c>
    </row>
    <row r="356" spans="1:41">
      <c r="A356" s="10">
        <f t="shared" si="657"/>
        <v>355</v>
      </c>
      <c r="B356" s="15" t="s">
        <v>686</v>
      </c>
      <c r="C356" s="15">
        <v>102934</v>
      </c>
      <c r="D356" s="15" t="s">
        <v>638</v>
      </c>
      <c r="E356" s="15" t="s">
        <v>639</v>
      </c>
      <c r="F356" s="21">
        <v>4143</v>
      </c>
      <c r="G356" s="25">
        <v>40190</v>
      </c>
      <c r="H356" s="22">
        <v>8.6787018645357605</v>
      </c>
      <c r="I356" s="78" t="s">
        <v>249</v>
      </c>
      <c r="J356" s="21">
        <v>27</v>
      </c>
      <c r="K356" s="24">
        <v>4.7782790000000004</v>
      </c>
      <c r="L356" s="33" t="s">
        <v>188</v>
      </c>
      <c r="M356" s="34">
        <f t="shared" si="728"/>
        <v>56.749156769596212</v>
      </c>
      <c r="N356" s="38">
        <v>1.2709255100000001</v>
      </c>
      <c r="O356" s="33" t="s">
        <v>188</v>
      </c>
      <c r="P356" s="34">
        <f t="shared" si="729"/>
        <v>53.625548945147685</v>
      </c>
      <c r="Q356" s="39">
        <v>26.597976175100001</v>
      </c>
      <c r="R356" s="33" t="s">
        <v>188</v>
      </c>
      <c r="S356" s="34">
        <f t="shared" si="730"/>
        <v>92.418263290826957</v>
      </c>
      <c r="T356" s="40">
        <v>697</v>
      </c>
      <c r="U356" s="33" t="s">
        <v>188</v>
      </c>
      <c r="V356" s="34">
        <f t="shared" si="731"/>
        <v>75.269978401727869</v>
      </c>
      <c r="W356" s="39">
        <v>68.554935437599994</v>
      </c>
      <c r="X356" s="33" t="s">
        <v>188</v>
      </c>
      <c r="Y356" s="34">
        <f t="shared" si="732"/>
        <v>75.335093887472524</v>
      </c>
      <c r="Z356" s="41">
        <v>707</v>
      </c>
      <c r="AA356" s="33" t="s">
        <v>188</v>
      </c>
      <c r="AB356" s="34">
        <f t="shared" si="733"/>
        <v>82.59345794392523</v>
      </c>
      <c r="AC356" s="38">
        <v>2.3992066189624301</v>
      </c>
      <c r="AD356" s="34" t="s">
        <v>189</v>
      </c>
      <c r="AE356" s="34">
        <f t="shared" si="734"/>
        <v>102.53019739155684</v>
      </c>
      <c r="AF356" s="38">
        <v>1.59749552772809</v>
      </c>
      <c r="AG356" s="33" t="s">
        <v>188</v>
      </c>
      <c r="AH356" s="34">
        <f t="shared" si="735"/>
        <v>99.843470483005632</v>
      </c>
      <c r="AI356" s="38">
        <v>1.50185498320269</v>
      </c>
      <c r="AJ356" s="34" t="s">
        <v>189</v>
      </c>
      <c r="AK356" s="34">
        <f t="shared" si="736"/>
        <v>103.57620573811654</v>
      </c>
      <c r="AL356" s="38">
        <v>35.580524344569298</v>
      </c>
      <c r="AM356" s="34" t="s">
        <v>189</v>
      </c>
      <c r="AN356" s="50">
        <f t="shared" si="737"/>
        <v>126.36225118758475</v>
      </c>
      <c r="AO356" s="32">
        <f t="shared" si="646"/>
        <v>868.30362403896015</v>
      </c>
    </row>
    <row r="357" spans="1:41">
      <c r="A357" s="10">
        <f t="shared" si="657"/>
        <v>356</v>
      </c>
      <c r="B357" s="15" t="s">
        <v>686</v>
      </c>
      <c r="C357" s="15">
        <v>102934</v>
      </c>
      <c r="D357" s="15" t="s">
        <v>638</v>
      </c>
      <c r="E357" s="15" t="s">
        <v>640</v>
      </c>
      <c r="F357" s="21">
        <v>11776</v>
      </c>
      <c r="G357" s="25" t="s">
        <v>22</v>
      </c>
      <c r="H357" s="22">
        <v>0.18555117960425599</v>
      </c>
      <c r="I357" s="78" t="s">
        <v>249</v>
      </c>
      <c r="J357" s="21">
        <v>27</v>
      </c>
      <c r="K357" s="24">
        <v>3.5169090000000001</v>
      </c>
      <c r="L357" s="33" t="s">
        <v>188</v>
      </c>
      <c r="M357" s="34">
        <f t="shared" si="728"/>
        <v>41.768515439429933</v>
      </c>
      <c r="N357" s="38">
        <v>0.96165599999999996</v>
      </c>
      <c r="O357" s="33" t="s">
        <v>188</v>
      </c>
      <c r="P357" s="34">
        <f t="shared" si="729"/>
        <v>40.576202531645563</v>
      </c>
      <c r="Q357" s="39">
        <v>27.343783987599998</v>
      </c>
      <c r="R357" s="33" t="s">
        <v>188</v>
      </c>
      <c r="S357" s="34">
        <f t="shared" si="730"/>
        <v>95.009673341209165</v>
      </c>
      <c r="T357" s="40">
        <v>673</v>
      </c>
      <c r="U357" s="33" t="s">
        <v>188</v>
      </c>
      <c r="V357" s="34">
        <f t="shared" si="731"/>
        <v>72.678185745140382</v>
      </c>
      <c r="W357" s="39">
        <v>52.257191679000002</v>
      </c>
      <c r="X357" s="33" t="s">
        <v>188</v>
      </c>
      <c r="Y357" s="34">
        <f t="shared" si="732"/>
        <v>57.425485361538463</v>
      </c>
      <c r="Z357" s="41">
        <v>643</v>
      </c>
      <c r="AA357" s="33" t="s">
        <v>188</v>
      </c>
      <c r="AB357" s="34">
        <f t="shared" si="733"/>
        <v>75.116822429906534</v>
      </c>
      <c r="AC357" s="38">
        <v>1.7016788908765701</v>
      </c>
      <c r="AD357" s="33" t="s">
        <v>188</v>
      </c>
      <c r="AE357" s="34">
        <f t="shared" si="734"/>
        <v>72.721320122930351</v>
      </c>
      <c r="AF357" s="38">
        <v>1.53309481216458</v>
      </c>
      <c r="AG357" s="33" t="s">
        <v>188</v>
      </c>
      <c r="AH357" s="34">
        <f t="shared" si="735"/>
        <v>95.818425760286246</v>
      </c>
      <c r="AI357" s="38">
        <v>1.1099632438739799</v>
      </c>
      <c r="AJ357" s="33" t="s">
        <v>188</v>
      </c>
      <c r="AK357" s="34">
        <f t="shared" si="736"/>
        <v>76.549189232688278</v>
      </c>
      <c r="AL357" s="38">
        <v>43.137254901960802</v>
      </c>
      <c r="AM357" s="34" t="s">
        <v>189</v>
      </c>
      <c r="AN357" s="50">
        <f t="shared" si="737"/>
        <v>111.53931953322716</v>
      </c>
      <c r="AO357" s="32">
        <f t="shared" si="646"/>
        <v>739.20313949800209</v>
      </c>
    </row>
    <row r="358" spans="1:41">
      <c r="A358" s="10">
        <f t="shared" si="657"/>
        <v>357</v>
      </c>
      <c r="B358" s="15" t="s">
        <v>686</v>
      </c>
      <c r="C358" s="15">
        <v>102934</v>
      </c>
      <c r="D358" s="15" t="s">
        <v>638</v>
      </c>
      <c r="E358" s="15" t="s">
        <v>641</v>
      </c>
      <c r="F358" s="21">
        <v>11793</v>
      </c>
      <c r="G358" s="25" t="s">
        <v>72</v>
      </c>
      <c r="H358" s="22">
        <v>0.17185254946726999</v>
      </c>
      <c r="I358" s="78" t="s">
        <v>249</v>
      </c>
      <c r="J358" s="21">
        <v>28</v>
      </c>
      <c r="K358" s="24">
        <v>3.1267529999999999</v>
      </c>
      <c r="L358" s="33" t="s">
        <v>188</v>
      </c>
      <c r="M358" s="34">
        <f t="shared" si="728"/>
        <v>37.134833729216147</v>
      </c>
      <c r="N358" s="38">
        <v>0.89047664999999998</v>
      </c>
      <c r="O358" s="33" t="s">
        <v>188</v>
      </c>
      <c r="P358" s="34">
        <f t="shared" si="729"/>
        <v>37.572854430379742</v>
      </c>
      <c r="Q358" s="39">
        <v>28.4792770647</v>
      </c>
      <c r="R358" s="33" t="s">
        <v>188</v>
      </c>
      <c r="S358" s="34">
        <f t="shared" si="730"/>
        <v>98.955097514593461</v>
      </c>
      <c r="T358" s="40">
        <v>767</v>
      </c>
      <c r="U358" s="33" t="s">
        <v>188</v>
      </c>
      <c r="V358" s="34">
        <f t="shared" si="731"/>
        <v>82.829373650107996</v>
      </c>
      <c r="W358" s="39">
        <v>40.766010430199998</v>
      </c>
      <c r="X358" s="33" t="s">
        <v>188</v>
      </c>
      <c r="Y358" s="34">
        <f t="shared" si="732"/>
        <v>44.79781365956044</v>
      </c>
      <c r="Z358" s="41">
        <v>701</v>
      </c>
      <c r="AA358" s="33" t="s">
        <v>188</v>
      </c>
      <c r="AB358" s="34">
        <f t="shared" si="733"/>
        <v>81.892523364485982</v>
      </c>
      <c r="AC358" s="38">
        <v>1.88147721518987</v>
      </c>
      <c r="AD358" s="33" t="s">
        <v>188</v>
      </c>
      <c r="AE358" s="34">
        <f t="shared" si="734"/>
        <v>80.405009196148285</v>
      </c>
      <c r="AF358" s="38">
        <v>1.59018987341772</v>
      </c>
      <c r="AG358" s="33" t="s">
        <v>188</v>
      </c>
      <c r="AH358" s="34">
        <f t="shared" si="735"/>
        <v>99.386867088607502</v>
      </c>
      <c r="AI358" s="38">
        <v>1.1831777114427899</v>
      </c>
      <c r="AJ358" s="33" t="s">
        <v>188</v>
      </c>
      <c r="AK358" s="34">
        <f t="shared" si="736"/>
        <v>81.59846285812344</v>
      </c>
      <c r="AL358" s="38">
        <v>54.761904761904802</v>
      </c>
      <c r="AM358" s="33" t="s">
        <v>188</v>
      </c>
      <c r="AN358" s="50">
        <f t="shared" si="737"/>
        <v>88.736946328158496</v>
      </c>
      <c r="AO358" s="32">
        <f t="shared" si="646"/>
        <v>733.30978181938144</v>
      </c>
    </row>
    <row r="359" spans="1:41">
      <c r="A359" s="10">
        <f t="shared" si="657"/>
        <v>358</v>
      </c>
      <c r="B359" s="15" t="s">
        <v>686</v>
      </c>
      <c r="C359" s="15">
        <v>102934</v>
      </c>
      <c r="D359" s="15" t="s">
        <v>638</v>
      </c>
      <c r="E359" s="15" t="s">
        <v>642</v>
      </c>
      <c r="F359" s="21">
        <v>11504</v>
      </c>
      <c r="G359" s="25" t="s">
        <v>157</v>
      </c>
      <c r="H359" s="22">
        <v>0.36911282343987301</v>
      </c>
      <c r="I359" s="78" t="s">
        <v>249</v>
      </c>
      <c r="J359" s="21">
        <v>28</v>
      </c>
      <c r="K359" s="24">
        <v>2.9296890000000002</v>
      </c>
      <c r="L359" s="33" t="s">
        <v>188</v>
      </c>
      <c r="M359" s="34">
        <f t="shared" si="728"/>
        <v>34.794406175771975</v>
      </c>
      <c r="N359" s="38">
        <v>0.80454241000000004</v>
      </c>
      <c r="O359" s="33" t="s">
        <v>188</v>
      </c>
      <c r="P359" s="34">
        <f t="shared" si="729"/>
        <v>33.946937130801686</v>
      </c>
      <c r="Q359" s="39">
        <v>27.461700200900001</v>
      </c>
      <c r="R359" s="33" t="s">
        <v>188</v>
      </c>
      <c r="S359" s="34">
        <f t="shared" si="730"/>
        <v>95.41938916226546</v>
      </c>
      <c r="T359" s="40">
        <v>695</v>
      </c>
      <c r="U359" s="33" t="s">
        <v>188</v>
      </c>
      <c r="V359" s="34">
        <f t="shared" si="731"/>
        <v>75.053995680345579</v>
      </c>
      <c r="W359" s="39">
        <v>42.153798561199999</v>
      </c>
      <c r="X359" s="33" t="s">
        <v>188</v>
      </c>
      <c r="Y359" s="34">
        <f t="shared" si="732"/>
        <v>46.322855561758239</v>
      </c>
      <c r="Z359" s="41">
        <v>673</v>
      </c>
      <c r="AA359" s="33" t="s">
        <v>188</v>
      </c>
      <c r="AB359" s="34">
        <f t="shared" si="733"/>
        <v>78.621495327102807</v>
      </c>
      <c r="AC359" s="38">
        <v>1.84002854609929</v>
      </c>
      <c r="AD359" s="33" t="s">
        <v>188</v>
      </c>
      <c r="AE359" s="34">
        <f t="shared" si="734"/>
        <v>78.633698551251712</v>
      </c>
      <c r="AF359" s="38">
        <v>1.58687943262411</v>
      </c>
      <c r="AG359" s="33" t="s">
        <v>188</v>
      </c>
      <c r="AH359" s="34">
        <f t="shared" si="735"/>
        <v>99.179964539006875</v>
      </c>
      <c r="AI359" s="38">
        <v>1.1595263687150801</v>
      </c>
      <c r="AJ359" s="33" t="s">
        <v>188</v>
      </c>
      <c r="AK359" s="34">
        <f t="shared" si="736"/>
        <v>79.967335773453797</v>
      </c>
      <c r="AL359" s="38">
        <v>57.894736842105303</v>
      </c>
      <c r="AM359" s="33" t="s">
        <v>188</v>
      </c>
      <c r="AN359" s="50">
        <f t="shared" si="737"/>
        <v>82.591728438396814</v>
      </c>
      <c r="AO359" s="32">
        <f t="shared" si="646"/>
        <v>704.53180634015484</v>
      </c>
    </row>
    <row r="360" spans="1:41">
      <c r="A360" s="10">
        <f t="shared" si="657"/>
        <v>359</v>
      </c>
      <c r="B360" s="15" t="s">
        <v>685</v>
      </c>
      <c r="C360" s="15">
        <v>102935</v>
      </c>
      <c r="D360" s="15" t="s">
        <v>644</v>
      </c>
      <c r="E360" s="15" t="s">
        <v>643</v>
      </c>
      <c r="F360" s="21">
        <v>4549</v>
      </c>
      <c r="G360" s="25" t="s">
        <v>158</v>
      </c>
      <c r="H360" s="22">
        <v>2.87048268645357</v>
      </c>
      <c r="I360" s="78" t="s">
        <v>258</v>
      </c>
      <c r="J360" s="21">
        <v>26</v>
      </c>
      <c r="K360" s="24">
        <v>2.7630919999999999</v>
      </c>
      <c r="L360" s="33" t="s">
        <v>188</v>
      </c>
      <c r="M360" s="34">
        <f t="shared" ref="M360:M376" si="738">K360/3.67*100</f>
        <v>75.288610354223422</v>
      </c>
      <c r="N360" s="38">
        <v>0.85822164999999995</v>
      </c>
      <c r="O360" s="33" t="s">
        <v>188</v>
      </c>
      <c r="P360" s="34">
        <f t="shared" ref="P360:P376" si="739">N360/1.15*100</f>
        <v>74.627969565217384</v>
      </c>
      <c r="Q360" s="39">
        <v>31.0601909021</v>
      </c>
      <c r="R360" s="33" t="s">
        <v>188</v>
      </c>
      <c r="S360" s="34">
        <f t="shared" ref="S360:S376" si="740">Q360/31.75*100</f>
        <v>97.827372920000002</v>
      </c>
      <c r="T360" s="40">
        <v>496</v>
      </c>
      <c r="U360" s="33" t="s">
        <v>188</v>
      </c>
      <c r="V360" s="34">
        <f t="shared" ref="V360:V376" si="741">T360/647*100</f>
        <v>76.661514683153015</v>
      </c>
      <c r="W360" s="39">
        <v>55.707500000000003</v>
      </c>
      <c r="X360" s="33" t="s">
        <v>188</v>
      </c>
      <c r="Y360" s="34">
        <f t="shared" ref="Y360:Y376" si="742">W360/51.79*100</f>
        <v>107.56420158331726</v>
      </c>
      <c r="Z360" s="41">
        <v>551</v>
      </c>
      <c r="AA360" s="33" t="s">
        <v>188</v>
      </c>
      <c r="AB360" s="34">
        <f t="shared" ref="AB360:AB376" si="743">Z360/644*100</f>
        <v>85.559006211180119</v>
      </c>
      <c r="AC360" s="38">
        <v>1.9115211970074799</v>
      </c>
      <c r="AD360" s="33" t="s">
        <v>188</v>
      </c>
      <c r="AE360" s="34">
        <f t="shared" ref="AE360:AE376" si="744">AC360/2.16*100</f>
        <v>88.496351713309252</v>
      </c>
      <c r="AF360" s="38">
        <v>1.59850374064838</v>
      </c>
      <c r="AG360" s="33" t="s">
        <v>188</v>
      </c>
      <c r="AH360" s="34">
        <f t="shared" ref="AH360:AH376" si="745">AF360/1.61*100</f>
        <v>99.285946624122971</v>
      </c>
      <c r="AI360" s="38">
        <v>1.1958190327613101</v>
      </c>
      <c r="AJ360" s="33" t="s">
        <v>188</v>
      </c>
      <c r="AK360" s="34">
        <f t="shared" ref="AK360:AK376" si="746">AI360/1.32*100</f>
        <v>90.592350966765906</v>
      </c>
      <c r="AL360" s="38">
        <v>35.433070866141698</v>
      </c>
      <c r="AM360" s="34" t="s">
        <v>189</v>
      </c>
      <c r="AN360" s="48">
        <f t="shared" ref="AN360:AN376" si="747">(100-AL360)/46.52*100</f>
        <v>138.7939147331434</v>
      </c>
      <c r="AO360" s="32">
        <f t="shared" si="646"/>
        <v>934.69723935443278</v>
      </c>
    </row>
    <row r="361" spans="1:41">
      <c r="A361" s="10">
        <f t="shared" si="657"/>
        <v>360</v>
      </c>
      <c r="B361" s="15" t="s">
        <v>685</v>
      </c>
      <c r="C361" s="15">
        <v>102935</v>
      </c>
      <c r="D361" s="15" t="s">
        <v>644</v>
      </c>
      <c r="E361" s="15" t="s">
        <v>645</v>
      </c>
      <c r="F361" s="21">
        <v>11621</v>
      </c>
      <c r="G361" s="25" t="s">
        <v>160</v>
      </c>
      <c r="H361" s="22">
        <v>0.29787994672754398</v>
      </c>
      <c r="I361" s="78" t="s">
        <v>258</v>
      </c>
      <c r="J361" s="21">
        <v>28</v>
      </c>
      <c r="K361" s="24">
        <v>2.5956090000000001</v>
      </c>
      <c r="L361" s="33" t="s">
        <v>188</v>
      </c>
      <c r="M361" s="34">
        <f t="shared" si="738"/>
        <v>70.72504087193461</v>
      </c>
      <c r="N361" s="38">
        <v>0.71071874000000002</v>
      </c>
      <c r="O361" s="33" t="s">
        <v>188</v>
      </c>
      <c r="P361" s="34">
        <f t="shared" si="739"/>
        <v>61.801629565217397</v>
      </c>
      <c r="Q361" s="39">
        <v>27.381579428999999</v>
      </c>
      <c r="R361" s="33" t="s">
        <v>188</v>
      </c>
      <c r="S361" s="34">
        <f t="shared" si="740"/>
        <v>86.241195051968504</v>
      </c>
      <c r="T361" s="40">
        <v>560</v>
      </c>
      <c r="U361" s="33" t="s">
        <v>188</v>
      </c>
      <c r="V361" s="34">
        <f t="shared" si="741"/>
        <v>86.553323029366297</v>
      </c>
      <c r="W361" s="39">
        <v>46.350160714300003</v>
      </c>
      <c r="X361" s="33" t="s">
        <v>188</v>
      </c>
      <c r="Y361" s="34">
        <f t="shared" si="742"/>
        <v>89.496352026066816</v>
      </c>
      <c r="Z361" s="41">
        <v>514</v>
      </c>
      <c r="AA361" s="33" t="s">
        <v>188</v>
      </c>
      <c r="AB361" s="34">
        <f t="shared" si="743"/>
        <v>79.813664596273298</v>
      </c>
      <c r="AC361" s="38">
        <v>2.5460249452953998</v>
      </c>
      <c r="AD361" s="34" t="s">
        <v>189</v>
      </c>
      <c r="AE361" s="34">
        <f t="shared" si="744"/>
        <v>117.87152524515739</v>
      </c>
      <c r="AF361" s="38">
        <v>1.4989059080962801</v>
      </c>
      <c r="AG361" s="33" t="s">
        <v>188</v>
      </c>
      <c r="AH361" s="34">
        <f t="shared" si="745"/>
        <v>93.099745844489448</v>
      </c>
      <c r="AI361" s="38">
        <v>1.69858890510949</v>
      </c>
      <c r="AJ361" s="34" t="s">
        <v>189</v>
      </c>
      <c r="AK361" s="34">
        <f t="shared" si="746"/>
        <v>128.68097765980983</v>
      </c>
      <c r="AL361" s="38">
        <v>55.737704918032797</v>
      </c>
      <c r="AM361" s="33" t="s">
        <v>188</v>
      </c>
      <c r="AN361" s="48">
        <f t="shared" si="747"/>
        <v>95.146808000789335</v>
      </c>
      <c r="AO361" s="32">
        <f t="shared" si="646"/>
        <v>909.43026189107286</v>
      </c>
    </row>
    <row r="362" spans="1:41">
      <c r="A362" s="10">
        <f t="shared" si="657"/>
        <v>361</v>
      </c>
      <c r="B362" s="15" t="s">
        <v>685</v>
      </c>
      <c r="C362" s="15">
        <v>102935</v>
      </c>
      <c r="D362" s="15" t="s">
        <v>644</v>
      </c>
      <c r="E362" s="15" t="s">
        <v>646</v>
      </c>
      <c r="F362" s="21">
        <v>11059</v>
      </c>
      <c r="G362" s="25" t="s">
        <v>159</v>
      </c>
      <c r="H362" s="22">
        <v>1.2704826864535701</v>
      </c>
      <c r="I362" s="78" t="s">
        <v>258</v>
      </c>
      <c r="J362" s="21">
        <v>26</v>
      </c>
      <c r="K362" s="24">
        <v>2.1930450000000001</v>
      </c>
      <c r="L362" s="33" t="s">
        <v>188</v>
      </c>
      <c r="M362" s="34">
        <f t="shared" si="738"/>
        <v>59.755994550408722</v>
      </c>
      <c r="N362" s="38">
        <v>0.59288874999999996</v>
      </c>
      <c r="O362" s="33" t="s">
        <v>188</v>
      </c>
      <c r="P362" s="34">
        <f t="shared" si="739"/>
        <v>51.555543478260866</v>
      </c>
      <c r="Q362" s="39">
        <v>27.0349559631</v>
      </c>
      <c r="R362" s="33" t="s">
        <v>188</v>
      </c>
      <c r="S362" s="34">
        <f t="shared" si="740"/>
        <v>85.149467600314964</v>
      </c>
      <c r="T362" s="40">
        <v>440</v>
      </c>
      <c r="U362" s="33" t="s">
        <v>188</v>
      </c>
      <c r="V362" s="34">
        <f t="shared" si="741"/>
        <v>68.006182380216387</v>
      </c>
      <c r="W362" s="39">
        <v>49.841931818200003</v>
      </c>
      <c r="X362" s="33" t="s">
        <v>188</v>
      </c>
      <c r="Y362" s="34">
        <f t="shared" si="742"/>
        <v>96.238524460706714</v>
      </c>
      <c r="Z362" s="41">
        <v>436</v>
      </c>
      <c r="AA362" s="33" t="s">
        <v>188</v>
      </c>
      <c r="AB362" s="34">
        <f t="shared" si="743"/>
        <v>67.701863354037258</v>
      </c>
      <c r="AC362" s="38">
        <v>1.7421203438395401</v>
      </c>
      <c r="AD362" s="33" t="s">
        <v>188</v>
      </c>
      <c r="AE362" s="34">
        <f t="shared" si="744"/>
        <v>80.653719622200924</v>
      </c>
      <c r="AF362" s="38">
        <v>1.46991404011461</v>
      </c>
      <c r="AG362" s="33" t="s">
        <v>188</v>
      </c>
      <c r="AH362" s="34">
        <f t="shared" si="745"/>
        <v>91.299008702770806</v>
      </c>
      <c r="AI362" s="38">
        <v>1.18518518518519</v>
      </c>
      <c r="AJ362" s="33" t="s">
        <v>188</v>
      </c>
      <c r="AK362" s="34">
        <f t="shared" si="746"/>
        <v>89.786756453423479</v>
      </c>
      <c r="AL362" s="38">
        <v>54.887218045112803</v>
      </c>
      <c r="AM362" s="33" t="s">
        <v>188</v>
      </c>
      <c r="AN362" s="48">
        <f t="shared" si="747"/>
        <v>96.975025698381756</v>
      </c>
      <c r="AO362" s="32">
        <f t="shared" si="646"/>
        <v>787.12208630072178</v>
      </c>
    </row>
    <row r="363" spans="1:41">
      <c r="A363" s="10">
        <f t="shared" si="657"/>
        <v>362</v>
      </c>
      <c r="B363" s="15" t="s">
        <v>685</v>
      </c>
      <c r="C363" s="15">
        <v>102935</v>
      </c>
      <c r="D363" s="15" t="s">
        <v>644</v>
      </c>
      <c r="E363" s="15" t="s">
        <v>647</v>
      </c>
      <c r="F363" s="21">
        <v>11774</v>
      </c>
      <c r="G363" s="25" t="s">
        <v>22</v>
      </c>
      <c r="H363" s="22">
        <v>0.18555117960425599</v>
      </c>
      <c r="I363" s="78" t="s">
        <v>258</v>
      </c>
      <c r="J363" s="21">
        <v>25</v>
      </c>
      <c r="K363" s="24">
        <v>1.612177</v>
      </c>
      <c r="L363" s="33" t="s">
        <v>188</v>
      </c>
      <c r="M363" s="34">
        <f t="shared" si="738"/>
        <v>43.928528610354221</v>
      </c>
      <c r="N363" s="38">
        <v>0.50347222999999997</v>
      </c>
      <c r="O363" s="33" t="s">
        <v>188</v>
      </c>
      <c r="P363" s="34">
        <f t="shared" si="739"/>
        <v>43.780193913043483</v>
      </c>
      <c r="Q363" s="39">
        <v>31.229339582400002</v>
      </c>
      <c r="R363" s="33" t="s">
        <v>188</v>
      </c>
      <c r="S363" s="34">
        <f t="shared" si="740"/>
        <v>98.360124668976383</v>
      </c>
      <c r="T363" s="40">
        <v>469</v>
      </c>
      <c r="U363" s="33" t="s">
        <v>188</v>
      </c>
      <c r="V363" s="34">
        <f t="shared" si="741"/>
        <v>72.488408037094274</v>
      </c>
      <c r="W363" s="39">
        <v>34.374776119400003</v>
      </c>
      <c r="X363" s="33" t="s">
        <v>188</v>
      </c>
      <c r="Y363" s="34">
        <f t="shared" si="742"/>
        <v>66.373385053871417</v>
      </c>
      <c r="Z363" s="41">
        <v>430</v>
      </c>
      <c r="AA363" s="33" t="s">
        <v>188</v>
      </c>
      <c r="AB363" s="34">
        <f t="shared" si="743"/>
        <v>66.770186335403722</v>
      </c>
      <c r="AC363" s="38">
        <v>1.66364130434783</v>
      </c>
      <c r="AD363" s="33" t="s">
        <v>188</v>
      </c>
      <c r="AE363" s="34">
        <f t="shared" si="744"/>
        <v>77.020430756843979</v>
      </c>
      <c r="AF363" s="38">
        <v>1.4701086956521701</v>
      </c>
      <c r="AG363" s="33" t="s">
        <v>188</v>
      </c>
      <c r="AH363" s="34">
        <f t="shared" si="745"/>
        <v>91.311099108830433</v>
      </c>
      <c r="AI363" s="38">
        <v>1.13164510166359</v>
      </c>
      <c r="AJ363" s="33" t="s">
        <v>188</v>
      </c>
      <c r="AK363" s="34">
        <f t="shared" si="746"/>
        <v>85.730689519968934</v>
      </c>
      <c r="AL363" s="38">
        <v>63.636363636363598</v>
      </c>
      <c r="AM363" s="33" t="s">
        <v>188</v>
      </c>
      <c r="AN363" s="48">
        <f t="shared" si="747"/>
        <v>78.167747987180576</v>
      </c>
      <c r="AO363" s="32">
        <f t="shared" si="646"/>
        <v>723.9307939915675</v>
      </c>
    </row>
    <row r="364" spans="1:41">
      <c r="A364" s="10">
        <f t="shared" si="657"/>
        <v>363</v>
      </c>
      <c r="B364" s="15" t="s">
        <v>686</v>
      </c>
      <c r="C364" s="15">
        <v>103198</v>
      </c>
      <c r="D364" s="15" t="s">
        <v>649</v>
      </c>
      <c r="E364" s="15" t="s">
        <v>648</v>
      </c>
      <c r="F364" s="21">
        <v>4086</v>
      </c>
      <c r="G364" s="25">
        <v>40110</v>
      </c>
      <c r="H364" s="22">
        <v>8.8978799467275405</v>
      </c>
      <c r="I364" s="78" t="s">
        <v>258</v>
      </c>
      <c r="J364" s="21">
        <v>30</v>
      </c>
      <c r="K364" s="24">
        <v>3.5021399999999998</v>
      </c>
      <c r="L364" s="33" t="s">
        <v>188</v>
      </c>
      <c r="M364" s="34">
        <f t="shared" si="738"/>
        <v>95.426158038147136</v>
      </c>
      <c r="N364" s="38">
        <v>1.0752182400000001</v>
      </c>
      <c r="O364" s="33" t="s">
        <v>188</v>
      </c>
      <c r="P364" s="34">
        <f t="shared" si="739"/>
        <v>93.49723826086958</v>
      </c>
      <c r="Q364" s="39">
        <v>30.7017492162</v>
      </c>
      <c r="R364" s="33" t="s">
        <v>188</v>
      </c>
      <c r="S364" s="34">
        <f t="shared" si="740"/>
        <v>96.698422728188973</v>
      </c>
      <c r="T364" s="40">
        <v>555</v>
      </c>
      <c r="U364" s="33" t="s">
        <v>188</v>
      </c>
      <c r="V364" s="34">
        <f t="shared" si="741"/>
        <v>85.780525502318397</v>
      </c>
      <c r="W364" s="39">
        <v>63.101621621600003</v>
      </c>
      <c r="X364" s="34" t="s">
        <v>189</v>
      </c>
      <c r="Y364" s="34">
        <f t="shared" si="742"/>
        <v>121.84132384939178</v>
      </c>
      <c r="Z364" s="41">
        <v>599</v>
      </c>
      <c r="AA364" s="33" t="s">
        <v>188</v>
      </c>
      <c r="AB364" s="34">
        <f t="shared" si="743"/>
        <v>93.012422360248451</v>
      </c>
      <c r="AC364" s="38">
        <v>2.36210064239829</v>
      </c>
      <c r="AD364" s="34" t="s">
        <v>189</v>
      </c>
      <c r="AE364" s="34">
        <f t="shared" si="744"/>
        <v>109.35651122214306</v>
      </c>
      <c r="AF364" s="38">
        <v>1.64453961456103</v>
      </c>
      <c r="AG364" s="34" t="s">
        <v>189</v>
      </c>
      <c r="AH364" s="34">
        <f t="shared" si="745"/>
        <v>102.14531767459813</v>
      </c>
      <c r="AI364" s="38">
        <v>1.43632942708333</v>
      </c>
      <c r="AJ364" s="34" t="s">
        <v>189</v>
      </c>
      <c r="AK364" s="34">
        <f t="shared" si="746"/>
        <v>108.81283538510075</v>
      </c>
      <c r="AL364" s="38">
        <v>51.541850220264301</v>
      </c>
      <c r="AM364" s="33" t="s">
        <v>188</v>
      </c>
      <c r="AN364" s="48">
        <f t="shared" si="747"/>
        <v>104.1662720974542</v>
      </c>
      <c r="AO364" s="32">
        <f t="shared" si="646"/>
        <v>1010.7370271184603</v>
      </c>
    </row>
    <row r="365" spans="1:41">
      <c r="A365" s="10">
        <f t="shared" si="657"/>
        <v>364</v>
      </c>
      <c r="B365" s="15" t="s">
        <v>686</v>
      </c>
      <c r="C365" s="15">
        <v>103198</v>
      </c>
      <c r="D365" s="15" t="s">
        <v>649</v>
      </c>
      <c r="E365" s="15" t="s">
        <v>650</v>
      </c>
      <c r="F365" s="21">
        <v>11624</v>
      </c>
      <c r="G365" s="25" t="s">
        <v>160</v>
      </c>
      <c r="H365" s="22">
        <v>0.29787994672754398</v>
      </c>
      <c r="I365" s="78" t="s">
        <v>258</v>
      </c>
      <c r="J365" s="21">
        <v>31</v>
      </c>
      <c r="K365" s="24">
        <v>3.2868719999999998</v>
      </c>
      <c r="L365" s="33" t="s">
        <v>188</v>
      </c>
      <c r="M365" s="34">
        <f t="shared" si="738"/>
        <v>89.560544959128066</v>
      </c>
      <c r="N365" s="38">
        <v>0.96373655999999996</v>
      </c>
      <c r="O365" s="33" t="s">
        <v>188</v>
      </c>
      <c r="P365" s="34">
        <f t="shared" si="739"/>
        <v>83.803179130434785</v>
      </c>
      <c r="Q365" s="39">
        <v>29.320781581999999</v>
      </c>
      <c r="R365" s="33" t="s">
        <v>188</v>
      </c>
      <c r="S365" s="34">
        <f t="shared" si="740"/>
        <v>92.348918368503931</v>
      </c>
      <c r="T365" s="40">
        <v>683</v>
      </c>
      <c r="U365" s="34" t="s">
        <v>189</v>
      </c>
      <c r="V365" s="34">
        <f t="shared" si="741"/>
        <v>105.56414219474497</v>
      </c>
      <c r="W365" s="39">
        <v>48.124040995599998</v>
      </c>
      <c r="X365" s="33" t="s">
        <v>188</v>
      </c>
      <c r="Y365" s="34">
        <f t="shared" si="742"/>
        <v>92.921492557636611</v>
      </c>
      <c r="Z365" s="41">
        <v>672</v>
      </c>
      <c r="AA365" s="34" t="s">
        <v>189</v>
      </c>
      <c r="AB365" s="34">
        <f t="shared" si="743"/>
        <v>104.34782608695652</v>
      </c>
      <c r="AC365" s="38">
        <v>1.7464200000000001</v>
      </c>
      <c r="AD365" s="33" t="s">
        <v>188</v>
      </c>
      <c r="AE365" s="34">
        <f t="shared" si="744"/>
        <v>80.852777777777774</v>
      </c>
      <c r="AF365" s="38">
        <v>1.51327433628319</v>
      </c>
      <c r="AG365" s="33" t="s">
        <v>188</v>
      </c>
      <c r="AH365" s="34">
        <f t="shared" si="745"/>
        <v>93.992194800198121</v>
      </c>
      <c r="AI365" s="38">
        <v>1.1540670175438601</v>
      </c>
      <c r="AJ365" s="33" t="s">
        <v>188</v>
      </c>
      <c r="AK365" s="34">
        <f t="shared" si="746"/>
        <v>87.42931951089848</v>
      </c>
      <c r="AL365" s="38">
        <v>42.857142857142897</v>
      </c>
      <c r="AM365" s="34" t="s">
        <v>189</v>
      </c>
      <c r="AN365" s="48">
        <f t="shared" si="747"/>
        <v>122.83503255128355</v>
      </c>
      <c r="AO365" s="32">
        <f t="shared" si="646"/>
        <v>953.65542793756288</v>
      </c>
    </row>
    <row r="366" spans="1:41">
      <c r="A366" s="10">
        <f t="shared" si="657"/>
        <v>365</v>
      </c>
      <c r="B366" s="15" t="s">
        <v>686</v>
      </c>
      <c r="C366" s="15">
        <v>103198</v>
      </c>
      <c r="D366" s="15" t="s">
        <v>649</v>
      </c>
      <c r="E366" s="15" t="s">
        <v>651</v>
      </c>
      <c r="F366" s="21">
        <v>11792</v>
      </c>
      <c r="G366" s="25" t="s">
        <v>161</v>
      </c>
      <c r="H366" s="22">
        <v>0.155414193302887</v>
      </c>
      <c r="I366" s="78" t="s">
        <v>258</v>
      </c>
      <c r="J366" s="21">
        <v>29</v>
      </c>
      <c r="K366" s="24">
        <v>2.5264069999999998</v>
      </c>
      <c r="L366" s="33" t="s">
        <v>188</v>
      </c>
      <c r="M366" s="34">
        <f t="shared" si="738"/>
        <v>68.839427792915529</v>
      </c>
      <c r="N366" s="38">
        <v>0.73247806000000004</v>
      </c>
      <c r="O366" s="33" t="s">
        <v>188</v>
      </c>
      <c r="P366" s="34">
        <f t="shared" si="739"/>
        <v>63.693744347826097</v>
      </c>
      <c r="Q366" s="39">
        <v>28.992876444699998</v>
      </c>
      <c r="R366" s="33" t="s">
        <v>188</v>
      </c>
      <c r="S366" s="34">
        <f t="shared" si="740"/>
        <v>91.316146282519682</v>
      </c>
      <c r="T366" s="40">
        <v>636</v>
      </c>
      <c r="U366" s="33" t="s">
        <v>188</v>
      </c>
      <c r="V366" s="34">
        <f t="shared" si="741"/>
        <v>98.299845440494593</v>
      </c>
      <c r="W366" s="39">
        <v>39.723380503100003</v>
      </c>
      <c r="X366" s="33" t="s">
        <v>188</v>
      </c>
      <c r="Y366" s="34">
        <f t="shared" si="742"/>
        <v>76.700869865031862</v>
      </c>
      <c r="Z366" s="41">
        <v>573</v>
      </c>
      <c r="AA366" s="33" t="s">
        <v>188</v>
      </c>
      <c r="AB366" s="34">
        <f t="shared" si="743"/>
        <v>88.975155279503099</v>
      </c>
      <c r="AC366" s="38">
        <v>1.59511469465649</v>
      </c>
      <c r="AD366" s="33" t="s">
        <v>188</v>
      </c>
      <c r="AE366" s="34">
        <f t="shared" si="744"/>
        <v>73.847902530393057</v>
      </c>
      <c r="AF366" s="38">
        <v>1.40267175572519</v>
      </c>
      <c r="AG366" s="33" t="s">
        <v>188</v>
      </c>
      <c r="AH366" s="34">
        <f t="shared" si="745"/>
        <v>87.122469299701237</v>
      </c>
      <c r="AI366" s="38">
        <v>1.13719741496599</v>
      </c>
      <c r="AJ366" s="33" t="s">
        <v>188</v>
      </c>
      <c r="AK366" s="34">
        <f t="shared" si="746"/>
        <v>86.151319315605306</v>
      </c>
      <c r="AL366" s="38">
        <v>60.714285714285701</v>
      </c>
      <c r="AM366" s="33" t="s">
        <v>188</v>
      </c>
      <c r="AN366" s="48">
        <f t="shared" si="747"/>
        <v>84.449084879007515</v>
      </c>
      <c r="AO366" s="32">
        <f t="shared" si="646"/>
        <v>819.39596503299799</v>
      </c>
    </row>
    <row r="367" spans="1:41">
      <c r="A367" s="10">
        <f t="shared" si="657"/>
        <v>366</v>
      </c>
      <c r="B367" s="15" t="s">
        <v>686</v>
      </c>
      <c r="C367" s="15">
        <v>103198</v>
      </c>
      <c r="D367" s="15" t="s">
        <v>649</v>
      </c>
      <c r="E367" s="15" t="s">
        <v>652</v>
      </c>
      <c r="F367" s="21">
        <v>11771</v>
      </c>
      <c r="G367" s="25" t="s">
        <v>21</v>
      </c>
      <c r="H367" s="22">
        <v>0.19924980974124301</v>
      </c>
      <c r="I367" s="78" t="s">
        <v>258</v>
      </c>
      <c r="J367" s="21">
        <v>30</v>
      </c>
      <c r="K367" s="24">
        <v>1.808165</v>
      </c>
      <c r="L367" s="33" t="s">
        <v>188</v>
      </c>
      <c r="M367" s="34">
        <f t="shared" si="738"/>
        <v>49.268801089918256</v>
      </c>
      <c r="N367" s="38">
        <v>0.53267843000000004</v>
      </c>
      <c r="O367" s="33" t="s">
        <v>188</v>
      </c>
      <c r="P367" s="34">
        <f t="shared" si="739"/>
        <v>46.319863478260878</v>
      </c>
      <c r="Q367" s="39">
        <v>29.459614028600001</v>
      </c>
      <c r="R367" s="33" t="s">
        <v>188</v>
      </c>
      <c r="S367" s="34">
        <f t="shared" si="740"/>
        <v>92.7861859168504</v>
      </c>
      <c r="T367" s="40">
        <v>514</v>
      </c>
      <c r="U367" s="33" t="s">
        <v>188</v>
      </c>
      <c r="V367" s="34">
        <f t="shared" si="741"/>
        <v>79.44358578052551</v>
      </c>
      <c r="W367" s="39">
        <v>35.178307392999997</v>
      </c>
      <c r="X367" s="33" t="s">
        <v>188</v>
      </c>
      <c r="Y367" s="34">
        <f t="shared" si="742"/>
        <v>67.924903249662094</v>
      </c>
      <c r="Z367" s="41">
        <v>478</v>
      </c>
      <c r="AA367" s="33" t="s">
        <v>188</v>
      </c>
      <c r="AB367" s="34">
        <f t="shared" si="743"/>
        <v>74.223602484472053</v>
      </c>
      <c r="AC367" s="38">
        <v>1.6124427895981099</v>
      </c>
      <c r="AD367" s="33" t="s">
        <v>188</v>
      </c>
      <c r="AE367" s="34">
        <f t="shared" si="744"/>
        <v>74.650129148060643</v>
      </c>
      <c r="AF367" s="38">
        <v>1.43498817966903</v>
      </c>
      <c r="AG367" s="33" t="s">
        <v>188</v>
      </c>
      <c r="AH367" s="34">
        <f t="shared" si="745"/>
        <v>89.129700600560867</v>
      </c>
      <c r="AI367" s="38">
        <v>1.1236627677100499</v>
      </c>
      <c r="AJ367" s="33" t="s">
        <v>188</v>
      </c>
      <c r="AK367" s="34">
        <f t="shared" si="746"/>
        <v>85.125967250761363</v>
      </c>
      <c r="AL367" s="38">
        <v>60</v>
      </c>
      <c r="AM367" s="33" t="s">
        <v>188</v>
      </c>
      <c r="AN367" s="48">
        <f t="shared" si="747"/>
        <v>85.984522785898534</v>
      </c>
      <c r="AO367" s="32">
        <f t="shared" si="646"/>
        <v>744.85726178497066</v>
      </c>
    </row>
    <row r="368" spans="1:41">
      <c r="A368" s="10">
        <f t="shared" si="657"/>
        <v>367</v>
      </c>
      <c r="B368" s="15" t="s">
        <v>686</v>
      </c>
      <c r="C368" s="15">
        <v>103199</v>
      </c>
      <c r="D368" s="15" t="s">
        <v>654</v>
      </c>
      <c r="E368" s="15" t="s">
        <v>653</v>
      </c>
      <c r="F368" s="21">
        <v>10590</v>
      </c>
      <c r="G368" s="25" t="s">
        <v>162</v>
      </c>
      <c r="H368" s="22">
        <v>2.4430854261796</v>
      </c>
      <c r="I368" s="78" t="s">
        <v>258</v>
      </c>
      <c r="J368" s="21">
        <v>23</v>
      </c>
      <c r="K368" s="24">
        <v>2.4141189999999999</v>
      </c>
      <c r="L368" s="33" t="s">
        <v>188</v>
      </c>
      <c r="M368" s="34">
        <f t="shared" si="738"/>
        <v>65.779809264305172</v>
      </c>
      <c r="N368" s="38">
        <v>0.81563434999999995</v>
      </c>
      <c r="O368" s="33" t="s">
        <v>188</v>
      </c>
      <c r="P368" s="34">
        <f t="shared" si="739"/>
        <v>70.924726086956525</v>
      </c>
      <c r="Q368" s="39">
        <v>33.786004335299999</v>
      </c>
      <c r="R368" s="34" t="s">
        <v>189</v>
      </c>
      <c r="S368" s="34">
        <f t="shared" si="740"/>
        <v>106.41261207968505</v>
      </c>
      <c r="T368" s="40">
        <v>564</v>
      </c>
      <c r="U368" s="33" t="s">
        <v>188</v>
      </c>
      <c r="V368" s="34">
        <f t="shared" si="741"/>
        <v>87.17156105100463</v>
      </c>
      <c r="W368" s="39">
        <v>42.803528368800002</v>
      </c>
      <c r="X368" s="33" t="s">
        <v>188</v>
      </c>
      <c r="Y368" s="34">
        <f t="shared" si="742"/>
        <v>82.648249408766176</v>
      </c>
      <c r="Z368" s="41">
        <v>558</v>
      </c>
      <c r="AA368" s="33" t="s">
        <v>188</v>
      </c>
      <c r="AB368" s="34">
        <f t="shared" si="743"/>
        <v>86.645962732919259</v>
      </c>
      <c r="AC368" s="38">
        <v>1.7351969008264501</v>
      </c>
      <c r="AD368" s="33" t="s">
        <v>188</v>
      </c>
      <c r="AE368" s="34">
        <f t="shared" si="744"/>
        <v>80.333189853076377</v>
      </c>
      <c r="AF368" s="38">
        <v>1.5103305785123999</v>
      </c>
      <c r="AG368" s="33" t="s">
        <v>188</v>
      </c>
      <c r="AH368" s="34">
        <f t="shared" si="745"/>
        <v>93.809352702633532</v>
      </c>
      <c r="AI368" s="38">
        <v>1.14888549931601</v>
      </c>
      <c r="AJ368" s="33" t="s">
        <v>188</v>
      </c>
      <c r="AK368" s="34">
        <f t="shared" si="746"/>
        <v>87.036780251212875</v>
      </c>
      <c r="AL368" s="38">
        <v>32.394366197183103</v>
      </c>
      <c r="AM368" s="34" t="s">
        <v>189</v>
      </c>
      <c r="AN368" s="48">
        <f t="shared" si="747"/>
        <v>145.32595400433556</v>
      </c>
      <c r="AO368" s="32">
        <f t="shared" si="646"/>
        <v>906.08819743489528</v>
      </c>
    </row>
    <row r="369" spans="1:41">
      <c r="A369" s="10">
        <f t="shared" si="657"/>
        <v>368</v>
      </c>
      <c r="B369" s="15" t="s">
        <v>686</v>
      </c>
      <c r="C369" s="15">
        <v>103199</v>
      </c>
      <c r="D369" s="15" t="s">
        <v>654</v>
      </c>
      <c r="E369" s="15" t="s">
        <v>655</v>
      </c>
      <c r="F369" s="21">
        <v>6306</v>
      </c>
      <c r="G369" s="25" t="s">
        <v>163</v>
      </c>
      <c r="H369" s="22">
        <v>1.4129484398782299</v>
      </c>
      <c r="I369" s="78" t="s">
        <v>258</v>
      </c>
      <c r="J369" s="21">
        <v>27</v>
      </c>
      <c r="K369" s="24">
        <v>2.384582</v>
      </c>
      <c r="L369" s="33" t="s">
        <v>188</v>
      </c>
      <c r="M369" s="34">
        <f t="shared" si="738"/>
        <v>64.974986376021803</v>
      </c>
      <c r="N369" s="38">
        <v>0.85268160999999998</v>
      </c>
      <c r="O369" s="33" t="s">
        <v>188</v>
      </c>
      <c r="P369" s="34">
        <f t="shared" si="739"/>
        <v>74.146226956521744</v>
      </c>
      <c r="Q369" s="39">
        <v>35.758116516900003</v>
      </c>
      <c r="R369" s="34" t="s">
        <v>189</v>
      </c>
      <c r="S369" s="34">
        <f t="shared" si="740"/>
        <v>112.62398902960631</v>
      </c>
      <c r="T369" s="40">
        <v>554</v>
      </c>
      <c r="U369" s="33" t="s">
        <v>188</v>
      </c>
      <c r="V369" s="34">
        <f t="shared" si="741"/>
        <v>85.625965996908818</v>
      </c>
      <c r="W369" s="39">
        <v>43.042996389899997</v>
      </c>
      <c r="X369" s="33" t="s">
        <v>188</v>
      </c>
      <c r="Y369" s="34">
        <f t="shared" si="742"/>
        <v>83.110632148870437</v>
      </c>
      <c r="Z369" s="41">
        <v>609</v>
      </c>
      <c r="AA369" s="33" t="s">
        <v>188</v>
      </c>
      <c r="AB369" s="34">
        <f t="shared" si="743"/>
        <v>94.565217391304344</v>
      </c>
      <c r="AC369" s="38">
        <v>1.9105098739495801</v>
      </c>
      <c r="AD369" s="33" t="s">
        <v>188</v>
      </c>
      <c r="AE369" s="34">
        <f t="shared" si="744"/>
        <v>88.449531201369439</v>
      </c>
      <c r="AF369" s="38">
        <v>1.76050420168067</v>
      </c>
      <c r="AG369" s="34" t="s">
        <v>189</v>
      </c>
      <c r="AH369" s="34">
        <f t="shared" si="745"/>
        <v>109.34808706091117</v>
      </c>
      <c r="AI369" s="38">
        <v>1.0852060859188499</v>
      </c>
      <c r="AJ369" s="33" t="s">
        <v>188</v>
      </c>
      <c r="AK369" s="34">
        <f t="shared" si="746"/>
        <v>82.212582266579531</v>
      </c>
      <c r="AL369" s="38">
        <v>37.288135593220296</v>
      </c>
      <c r="AM369" s="34" t="s">
        <v>189</v>
      </c>
      <c r="AN369" s="48">
        <f t="shared" si="747"/>
        <v>134.80624335077323</v>
      </c>
      <c r="AO369" s="32">
        <f t="shared" si="646"/>
        <v>929.86346177886674</v>
      </c>
    </row>
    <row r="370" spans="1:41">
      <c r="A370" s="10">
        <f t="shared" si="657"/>
        <v>369</v>
      </c>
      <c r="B370" s="15" t="s">
        <v>686</v>
      </c>
      <c r="C370" s="15">
        <v>103199</v>
      </c>
      <c r="D370" s="15" t="s">
        <v>654</v>
      </c>
      <c r="E370" s="15" t="s">
        <v>656</v>
      </c>
      <c r="F370" s="21">
        <v>11796</v>
      </c>
      <c r="G370" s="25" t="s">
        <v>161</v>
      </c>
      <c r="H370" s="22">
        <v>0.155414193302887</v>
      </c>
      <c r="I370" s="78" t="s">
        <v>258</v>
      </c>
      <c r="J370" s="21">
        <v>30</v>
      </c>
      <c r="K370" s="24">
        <v>1.8113490000000001</v>
      </c>
      <c r="L370" s="33" t="s">
        <v>188</v>
      </c>
      <c r="M370" s="34">
        <f t="shared" si="738"/>
        <v>49.355558583106266</v>
      </c>
      <c r="N370" s="38">
        <v>0.62305785000000002</v>
      </c>
      <c r="O370" s="33" t="s">
        <v>188</v>
      </c>
      <c r="P370" s="34">
        <f t="shared" si="739"/>
        <v>54.178943478260877</v>
      </c>
      <c r="Q370" s="39">
        <v>34.3974490835</v>
      </c>
      <c r="R370" s="34" t="s">
        <v>189</v>
      </c>
      <c r="S370" s="34">
        <f t="shared" si="740"/>
        <v>108.33842231023623</v>
      </c>
      <c r="T370" s="40">
        <v>599</v>
      </c>
      <c r="U370" s="33" t="s">
        <v>188</v>
      </c>
      <c r="V370" s="34">
        <f t="shared" si="741"/>
        <v>92.581143740340039</v>
      </c>
      <c r="W370" s="39">
        <v>30.239549248700001</v>
      </c>
      <c r="X370" s="33" t="s">
        <v>188</v>
      </c>
      <c r="Y370" s="34">
        <f t="shared" si="742"/>
        <v>58.388780167406843</v>
      </c>
      <c r="Z370" s="41">
        <v>501</v>
      </c>
      <c r="AA370" s="33" t="s">
        <v>188</v>
      </c>
      <c r="AB370" s="34">
        <f t="shared" si="743"/>
        <v>77.795031055900623</v>
      </c>
      <c r="AC370" s="38">
        <v>1.48567861386139</v>
      </c>
      <c r="AD370" s="33" t="s">
        <v>188</v>
      </c>
      <c r="AE370" s="34">
        <f t="shared" si="744"/>
        <v>68.781417308397693</v>
      </c>
      <c r="AF370" s="38">
        <v>1.3742574257425699</v>
      </c>
      <c r="AG370" s="33" t="s">
        <v>188</v>
      </c>
      <c r="AH370" s="34">
        <f t="shared" si="745"/>
        <v>85.357604083389433</v>
      </c>
      <c r="AI370" s="38">
        <v>1.08107737752161</v>
      </c>
      <c r="AJ370" s="33" t="s">
        <v>188</v>
      </c>
      <c r="AK370" s="34">
        <f t="shared" si="746"/>
        <v>81.899801327394698</v>
      </c>
      <c r="AL370" s="38">
        <v>56</v>
      </c>
      <c r="AM370" s="33" t="s">
        <v>188</v>
      </c>
      <c r="AN370" s="48">
        <f t="shared" si="747"/>
        <v>94.58297506448838</v>
      </c>
      <c r="AO370" s="32">
        <f t="shared" si="646"/>
        <v>771.25967711892099</v>
      </c>
    </row>
    <row r="371" spans="1:41">
      <c r="A371" s="10">
        <f t="shared" si="657"/>
        <v>370</v>
      </c>
      <c r="B371" s="15" t="s">
        <v>686</v>
      </c>
      <c r="C371" s="15">
        <v>103199</v>
      </c>
      <c r="D371" s="15" t="s">
        <v>654</v>
      </c>
      <c r="E371" s="15" t="s">
        <v>657</v>
      </c>
      <c r="F371" s="21">
        <v>11596</v>
      </c>
      <c r="G371" s="25" t="s">
        <v>164</v>
      </c>
      <c r="H371" s="22">
        <v>0.33075665905631102</v>
      </c>
      <c r="I371" s="78" t="s">
        <v>258</v>
      </c>
      <c r="J371" s="21">
        <v>29</v>
      </c>
      <c r="K371" s="24">
        <v>1.5092920000000001</v>
      </c>
      <c r="L371" s="33" t="s">
        <v>188</v>
      </c>
      <c r="M371" s="34">
        <f t="shared" si="738"/>
        <v>41.125122615803818</v>
      </c>
      <c r="N371" s="38">
        <v>0.46565127000000001</v>
      </c>
      <c r="O371" s="33" t="s">
        <v>188</v>
      </c>
      <c r="P371" s="34">
        <f t="shared" si="739"/>
        <v>40.4914147826087</v>
      </c>
      <c r="Q371" s="39">
        <v>30.852298296200001</v>
      </c>
      <c r="R371" s="33" t="s">
        <v>188</v>
      </c>
      <c r="S371" s="34">
        <f t="shared" si="740"/>
        <v>97.172593058897633</v>
      </c>
      <c r="T371" s="40">
        <v>467</v>
      </c>
      <c r="U371" s="33" t="s">
        <v>188</v>
      </c>
      <c r="V371" s="34">
        <f t="shared" si="741"/>
        <v>72.179289026275114</v>
      </c>
      <c r="W371" s="39">
        <v>32.318886509599999</v>
      </c>
      <c r="X371" s="33" t="s">
        <v>188</v>
      </c>
      <c r="Y371" s="34">
        <f t="shared" si="742"/>
        <v>62.403719848619424</v>
      </c>
      <c r="Z371" s="41">
        <v>432</v>
      </c>
      <c r="AA371" s="33" t="s">
        <v>188</v>
      </c>
      <c r="AB371" s="34">
        <f t="shared" si="743"/>
        <v>67.080745341614914</v>
      </c>
      <c r="AC371" s="38">
        <v>1.59005555555556</v>
      </c>
      <c r="AD371" s="33" t="s">
        <v>188</v>
      </c>
      <c r="AE371" s="34">
        <f t="shared" si="744"/>
        <v>73.613683127572216</v>
      </c>
      <c r="AF371" s="38">
        <v>1.4646464646464601</v>
      </c>
      <c r="AG371" s="33" t="s">
        <v>188</v>
      </c>
      <c r="AH371" s="34">
        <f t="shared" si="745"/>
        <v>90.97183010226459</v>
      </c>
      <c r="AI371" s="38">
        <v>1.0856241379310301</v>
      </c>
      <c r="AJ371" s="33" t="s">
        <v>188</v>
      </c>
      <c r="AK371" s="34">
        <f t="shared" si="746"/>
        <v>82.244252873562885</v>
      </c>
      <c r="AL371" s="38">
        <v>45.8333333333333</v>
      </c>
      <c r="AM371" s="34" t="s">
        <v>189</v>
      </c>
      <c r="AN371" s="48">
        <f t="shared" si="747"/>
        <v>116.43737460590432</v>
      </c>
      <c r="AO371" s="32">
        <f t="shared" si="646"/>
        <v>743.72002538312358</v>
      </c>
    </row>
    <row r="372" spans="1:41">
      <c r="A372" s="10">
        <f t="shared" si="657"/>
        <v>371</v>
      </c>
      <c r="B372" s="15" t="s">
        <v>688</v>
      </c>
      <c r="C372" s="15">
        <v>103639</v>
      </c>
      <c r="D372" s="15" t="s">
        <v>659</v>
      </c>
      <c r="E372" s="15" t="s">
        <v>658</v>
      </c>
      <c r="F372" s="21">
        <v>9682</v>
      </c>
      <c r="G372" s="25">
        <v>42175</v>
      </c>
      <c r="H372" s="22">
        <v>3.2403457001521998</v>
      </c>
      <c r="I372" s="78" t="s">
        <v>258</v>
      </c>
      <c r="J372" s="21">
        <v>30</v>
      </c>
      <c r="K372" s="24">
        <v>3.1335160000000002</v>
      </c>
      <c r="L372" s="33" t="s">
        <v>188</v>
      </c>
      <c r="M372" s="34">
        <f t="shared" si="738"/>
        <v>85.381907356948233</v>
      </c>
      <c r="N372" s="38">
        <v>0.99022969000000005</v>
      </c>
      <c r="O372" s="33" t="s">
        <v>188</v>
      </c>
      <c r="P372" s="34">
        <f t="shared" si="739"/>
        <v>86.106929565217399</v>
      </c>
      <c r="Q372" s="39">
        <v>31.6012329281</v>
      </c>
      <c r="R372" s="33" t="s">
        <v>188</v>
      </c>
      <c r="S372" s="34">
        <f t="shared" si="740"/>
        <v>99.531442293228338</v>
      </c>
      <c r="T372" s="40">
        <v>601</v>
      </c>
      <c r="U372" s="33" t="s">
        <v>188</v>
      </c>
      <c r="V372" s="34">
        <f t="shared" si="741"/>
        <v>92.890262751159185</v>
      </c>
      <c r="W372" s="39">
        <v>52.138369384400001</v>
      </c>
      <c r="X372" s="33" t="s">
        <v>188</v>
      </c>
      <c r="Y372" s="34">
        <f t="shared" si="742"/>
        <v>100.67265762579649</v>
      </c>
      <c r="Z372" s="41">
        <v>576</v>
      </c>
      <c r="AA372" s="33" t="s">
        <v>188</v>
      </c>
      <c r="AB372" s="34">
        <f t="shared" si="743"/>
        <v>89.440993788819881</v>
      </c>
      <c r="AC372" s="38">
        <v>1.86331702970297</v>
      </c>
      <c r="AD372" s="33" t="s">
        <v>188</v>
      </c>
      <c r="AE372" s="34">
        <f t="shared" si="744"/>
        <v>86.264677301063415</v>
      </c>
      <c r="AF372" s="38">
        <v>1.56435643564356</v>
      </c>
      <c r="AG372" s="33" t="s">
        <v>188</v>
      </c>
      <c r="AH372" s="34">
        <f t="shared" si="745"/>
        <v>97.164996002705578</v>
      </c>
      <c r="AI372" s="38">
        <v>1.19110772151899</v>
      </c>
      <c r="AJ372" s="33" t="s">
        <v>188</v>
      </c>
      <c r="AK372" s="34">
        <f t="shared" si="746"/>
        <v>90.23543344840833</v>
      </c>
      <c r="AL372" s="38">
        <v>56.6666666666667</v>
      </c>
      <c r="AM372" s="33" t="s">
        <v>188</v>
      </c>
      <c r="AN372" s="48">
        <f t="shared" si="747"/>
        <v>93.149899684723337</v>
      </c>
      <c r="AO372" s="32">
        <f t="shared" si="646"/>
        <v>920.83919981807026</v>
      </c>
    </row>
    <row r="373" spans="1:41">
      <c r="A373" s="10">
        <f t="shared" si="657"/>
        <v>372</v>
      </c>
      <c r="B373" s="15" t="s">
        <v>688</v>
      </c>
      <c r="C373" s="15">
        <v>103639</v>
      </c>
      <c r="D373" s="15" t="s">
        <v>659</v>
      </c>
      <c r="E373" s="15" t="s">
        <v>660</v>
      </c>
      <c r="F373" s="21">
        <v>11640</v>
      </c>
      <c r="G373" s="25" t="s">
        <v>165</v>
      </c>
      <c r="H373" s="22">
        <v>0.27596213850836598</v>
      </c>
      <c r="I373" s="78" t="s">
        <v>258</v>
      </c>
      <c r="J373" s="21">
        <v>28</v>
      </c>
      <c r="K373" s="24">
        <v>2.4690949999999998</v>
      </c>
      <c r="L373" s="33" t="s">
        <v>188</v>
      </c>
      <c r="M373" s="34">
        <f t="shared" si="738"/>
        <v>67.277792915531336</v>
      </c>
      <c r="N373" s="38">
        <v>0.87769633999999996</v>
      </c>
      <c r="O373" s="33" t="s">
        <v>188</v>
      </c>
      <c r="P373" s="34">
        <f t="shared" si="739"/>
        <v>76.321420869565216</v>
      </c>
      <c r="Q373" s="39">
        <v>35.547289188999997</v>
      </c>
      <c r="R373" s="34" t="s">
        <v>189</v>
      </c>
      <c r="S373" s="34">
        <f t="shared" si="740"/>
        <v>111.95996594960629</v>
      </c>
      <c r="T373" s="40">
        <v>641</v>
      </c>
      <c r="U373" s="33" t="s">
        <v>188</v>
      </c>
      <c r="V373" s="34">
        <f t="shared" si="741"/>
        <v>99.072642967542507</v>
      </c>
      <c r="W373" s="39">
        <v>38.519422776900001</v>
      </c>
      <c r="X373" s="33" t="s">
        <v>188</v>
      </c>
      <c r="Y373" s="34">
        <f t="shared" si="742"/>
        <v>74.376178368217808</v>
      </c>
      <c r="Z373" s="41">
        <v>612</v>
      </c>
      <c r="AA373" s="33" t="s">
        <v>188</v>
      </c>
      <c r="AB373" s="34">
        <f t="shared" si="743"/>
        <v>95.031055900621126</v>
      </c>
      <c r="AC373" s="38">
        <v>1.6684244360902301</v>
      </c>
      <c r="AD373" s="33" t="s">
        <v>188</v>
      </c>
      <c r="AE373" s="34">
        <f t="shared" si="744"/>
        <v>77.24187204121435</v>
      </c>
      <c r="AF373" s="38">
        <v>1.4718045112781999</v>
      </c>
      <c r="AG373" s="33" t="s">
        <v>188</v>
      </c>
      <c r="AH373" s="34">
        <f t="shared" si="745"/>
        <v>91.416429271937872</v>
      </c>
      <c r="AI373" s="38">
        <v>1.1335910600255401</v>
      </c>
      <c r="AJ373" s="33" t="s">
        <v>188</v>
      </c>
      <c r="AK373" s="34">
        <f t="shared" si="746"/>
        <v>85.878110607995467</v>
      </c>
      <c r="AL373" s="38">
        <v>64.814814814814795</v>
      </c>
      <c r="AM373" s="33" t="s">
        <v>188</v>
      </c>
      <c r="AN373" s="48">
        <f t="shared" si="747"/>
        <v>75.634533932040412</v>
      </c>
      <c r="AO373" s="32">
        <f t="shared" si="646"/>
        <v>854.21000282427246</v>
      </c>
    </row>
    <row r="374" spans="1:41">
      <c r="A374" s="10">
        <f t="shared" si="657"/>
        <v>373</v>
      </c>
      <c r="B374" s="15" t="s">
        <v>688</v>
      </c>
      <c r="C374" s="15">
        <v>103639</v>
      </c>
      <c r="D374" s="15" t="s">
        <v>659</v>
      </c>
      <c r="E374" s="15" t="s">
        <v>661</v>
      </c>
      <c r="F374" s="21">
        <v>11178</v>
      </c>
      <c r="G374" s="25">
        <v>42973</v>
      </c>
      <c r="H374" s="22">
        <v>1.05404433028919</v>
      </c>
      <c r="I374" s="78" t="s">
        <v>258</v>
      </c>
      <c r="J374" s="21">
        <v>30</v>
      </c>
      <c r="K374" s="24">
        <v>2.2871030000000001</v>
      </c>
      <c r="L374" s="33" t="s">
        <v>188</v>
      </c>
      <c r="M374" s="34">
        <f t="shared" si="738"/>
        <v>62.31888283378747</v>
      </c>
      <c r="N374" s="38">
        <v>0.80610870999999995</v>
      </c>
      <c r="O374" s="33" t="s">
        <v>188</v>
      </c>
      <c r="P374" s="34">
        <f t="shared" si="739"/>
        <v>70.096409565217385</v>
      </c>
      <c r="Q374" s="39">
        <v>35.245842010600001</v>
      </c>
      <c r="R374" s="34" t="s">
        <v>189</v>
      </c>
      <c r="S374" s="34">
        <f t="shared" si="740"/>
        <v>111.01052601763779</v>
      </c>
      <c r="T374" s="40">
        <v>597</v>
      </c>
      <c r="U374" s="33" t="s">
        <v>188</v>
      </c>
      <c r="V374" s="34">
        <f t="shared" si="741"/>
        <v>92.272024729520865</v>
      </c>
      <c r="W374" s="39">
        <v>38.309932998299999</v>
      </c>
      <c r="X374" s="33" t="s">
        <v>188</v>
      </c>
      <c r="Y374" s="34">
        <f t="shared" si="742"/>
        <v>73.971679857694539</v>
      </c>
      <c r="Z374" s="41">
        <v>574</v>
      </c>
      <c r="AA374" s="33" t="s">
        <v>188</v>
      </c>
      <c r="AB374" s="34">
        <f t="shared" si="743"/>
        <v>89.130434782608688</v>
      </c>
      <c r="AC374" s="38">
        <v>1.6589770325203299</v>
      </c>
      <c r="AD374" s="33" t="s">
        <v>188</v>
      </c>
      <c r="AE374" s="34">
        <f t="shared" si="744"/>
        <v>76.804492246311568</v>
      </c>
      <c r="AF374" s="38">
        <v>1.4776422764227599</v>
      </c>
      <c r="AG374" s="33" t="s">
        <v>188</v>
      </c>
      <c r="AH374" s="34">
        <f t="shared" si="745"/>
        <v>91.779023380295641</v>
      </c>
      <c r="AI374" s="38">
        <v>1.1227189821182899</v>
      </c>
      <c r="AJ374" s="33" t="s">
        <v>188</v>
      </c>
      <c r="AK374" s="34">
        <f t="shared" si="746"/>
        <v>85.054468342294683</v>
      </c>
      <c r="AL374" s="38">
        <v>36</v>
      </c>
      <c r="AM374" s="34" t="s">
        <v>189</v>
      </c>
      <c r="AN374" s="48">
        <f t="shared" si="747"/>
        <v>137.57523645743765</v>
      </c>
      <c r="AO374" s="32">
        <f t="shared" si="646"/>
        <v>890.01317821280634</v>
      </c>
    </row>
    <row r="375" spans="1:41">
      <c r="A375" s="10">
        <f t="shared" si="657"/>
        <v>374</v>
      </c>
      <c r="B375" s="15" t="s">
        <v>688</v>
      </c>
      <c r="C375" s="15">
        <v>103639</v>
      </c>
      <c r="D375" s="15" t="s">
        <v>659</v>
      </c>
      <c r="E375" s="15" t="s">
        <v>662</v>
      </c>
      <c r="F375" s="21">
        <v>11687</v>
      </c>
      <c r="G375" s="25" t="s">
        <v>166</v>
      </c>
      <c r="H375" s="22">
        <v>0.240345700152202</v>
      </c>
      <c r="I375" s="78" t="s">
        <v>258</v>
      </c>
      <c r="J375" s="21">
        <v>29</v>
      </c>
      <c r="K375" s="24">
        <v>2.2513489999999998</v>
      </c>
      <c r="L375" s="33" t="s">
        <v>188</v>
      </c>
      <c r="M375" s="34">
        <f t="shared" si="738"/>
        <v>61.344659400544955</v>
      </c>
      <c r="N375" s="38">
        <v>0.86195471999999995</v>
      </c>
      <c r="O375" s="33" t="s">
        <v>188</v>
      </c>
      <c r="P375" s="34">
        <f t="shared" si="739"/>
        <v>74.95258434782609</v>
      </c>
      <c r="Q375" s="39">
        <v>38.286143996299998</v>
      </c>
      <c r="R375" s="34" t="s">
        <v>189</v>
      </c>
      <c r="S375" s="34">
        <f t="shared" si="740"/>
        <v>120.58628030330706</v>
      </c>
      <c r="T375" s="40">
        <v>583</v>
      </c>
      <c r="U375" s="33" t="s">
        <v>188</v>
      </c>
      <c r="V375" s="34">
        <f t="shared" si="741"/>
        <v>90.108191653786704</v>
      </c>
      <c r="W375" s="39">
        <v>38.6166209262</v>
      </c>
      <c r="X375" s="33" t="s">
        <v>188</v>
      </c>
      <c r="Y375" s="34">
        <f t="shared" si="742"/>
        <v>74.563855814249862</v>
      </c>
      <c r="Z375" s="41">
        <v>515</v>
      </c>
      <c r="AA375" s="33" t="s">
        <v>188</v>
      </c>
      <c r="AB375" s="34">
        <f t="shared" si="743"/>
        <v>79.968944099378874</v>
      </c>
      <c r="AC375" s="38">
        <v>1.5841752556237201</v>
      </c>
      <c r="AD375" s="33" t="s">
        <v>188</v>
      </c>
      <c r="AE375" s="34">
        <f t="shared" si="744"/>
        <v>73.341447019616666</v>
      </c>
      <c r="AF375" s="38">
        <v>1.45398773006135</v>
      </c>
      <c r="AG375" s="33" t="s">
        <v>188</v>
      </c>
      <c r="AH375" s="34">
        <f t="shared" si="745"/>
        <v>90.309796898220483</v>
      </c>
      <c r="AI375" s="38">
        <v>1.0895382559775</v>
      </c>
      <c r="AJ375" s="33" t="s">
        <v>188</v>
      </c>
      <c r="AK375" s="34">
        <f t="shared" si="746"/>
        <v>82.540776967992429</v>
      </c>
      <c r="AL375" s="38">
        <v>54.054054054054099</v>
      </c>
      <c r="AM375" s="33" t="s">
        <v>188</v>
      </c>
      <c r="AN375" s="48">
        <f t="shared" si="747"/>
        <v>98.76600590272119</v>
      </c>
      <c r="AO375" s="32">
        <f t="shared" si="646"/>
        <v>846.48254240764436</v>
      </c>
    </row>
    <row r="376" spans="1:41">
      <c r="A376" s="10">
        <f t="shared" si="657"/>
        <v>375</v>
      </c>
      <c r="B376" s="15" t="s">
        <v>688</v>
      </c>
      <c r="C376" s="15">
        <v>103639</v>
      </c>
      <c r="D376" s="15" t="s">
        <v>659</v>
      </c>
      <c r="E376" s="15" t="s">
        <v>663</v>
      </c>
      <c r="F376" s="21">
        <v>11759</v>
      </c>
      <c r="G376" s="25" t="s">
        <v>21</v>
      </c>
      <c r="H376" s="22">
        <v>0.19924980974124301</v>
      </c>
      <c r="I376" s="78" t="s">
        <v>258</v>
      </c>
      <c r="J376" s="21">
        <v>29</v>
      </c>
      <c r="K376" s="24">
        <v>1.5206120000000001</v>
      </c>
      <c r="L376" s="33" t="s">
        <v>188</v>
      </c>
      <c r="M376" s="34">
        <f t="shared" si="738"/>
        <v>41.433569482288831</v>
      </c>
      <c r="N376" s="38">
        <v>0.56792617000000001</v>
      </c>
      <c r="O376" s="33" t="s">
        <v>188</v>
      </c>
      <c r="P376" s="34">
        <f t="shared" si="739"/>
        <v>49.384884347826095</v>
      </c>
      <c r="Q376" s="39">
        <v>37.348526119699997</v>
      </c>
      <c r="R376" s="34" t="s">
        <v>189</v>
      </c>
      <c r="S376" s="34">
        <f t="shared" si="740"/>
        <v>117.63315313291338</v>
      </c>
      <c r="T376" s="40">
        <v>470</v>
      </c>
      <c r="U376" s="33" t="s">
        <v>188</v>
      </c>
      <c r="V376" s="34">
        <f t="shared" si="741"/>
        <v>72.642967542503868</v>
      </c>
      <c r="W376" s="39">
        <v>32.353446808500003</v>
      </c>
      <c r="X376" s="33" t="s">
        <v>188</v>
      </c>
      <c r="Y376" s="34">
        <f t="shared" si="742"/>
        <v>62.470451454914077</v>
      </c>
      <c r="Z376" s="41">
        <v>406</v>
      </c>
      <c r="AA376" s="33" t="s">
        <v>188</v>
      </c>
      <c r="AB376" s="34">
        <f t="shared" si="743"/>
        <v>63.04347826086957</v>
      </c>
      <c r="AC376" s="38">
        <v>1.43671384615385</v>
      </c>
      <c r="AD376" s="33" t="s">
        <v>188</v>
      </c>
      <c r="AE376" s="34">
        <f t="shared" si="744"/>
        <v>66.514529914530087</v>
      </c>
      <c r="AF376" s="38">
        <v>1.33076923076923</v>
      </c>
      <c r="AG376" s="33" t="s">
        <v>188</v>
      </c>
      <c r="AH376" s="34">
        <f t="shared" si="745"/>
        <v>82.656473960821742</v>
      </c>
      <c r="AI376" s="38">
        <v>1.0796115606936401</v>
      </c>
      <c r="AJ376" s="33" t="s">
        <v>188</v>
      </c>
      <c r="AK376" s="34">
        <f t="shared" si="746"/>
        <v>81.788754598003038</v>
      </c>
      <c r="AL376" s="38">
        <v>72.2222222222222</v>
      </c>
      <c r="AM376" s="33" t="s">
        <v>188</v>
      </c>
      <c r="AN376" s="48">
        <f t="shared" si="747"/>
        <v>59.711474156874033</v>
      </c>
      <c r="AO376" s="32">
        <f t="shared" si="646"/>
        <v>697.27973685154473</v>
      </c>
    </row>
  </sheetData>
  <autoFilter ref="C1:AR376">
    <filterColumn colId="1"/>
    <filterColumn colId="2"/>
    <filterColumn colId="4"/>
    <filterColumn colId="10"/>
    <filterColumn colId="13"/>
    <filterColumn colId="16"/>
    <filterColumn colId="19"/>
    <filterColumn colId="22"/>
    <filterColumn colId="25"/>
    <filterColumn colId="28"/>
    <filterColumn colId="31"/>
    <filterColumn colId="34"/>
    <sortState ref="C13:AS39">
      <sortCondition sortBy="cellColor" ref="I1:I377" dxfId="0"/>
    </sortState>
    <extLst/>
  </autoFilter>
  <sortState ref="C2:AC384">
    <sortCondition ref="C2"/>
  </sortState>
  <phoneticPr fontId="10" type="noConversion"/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21"/>
  <sheetViews>
    <sheetView workbookViewId="0">
      <selection activeCell="B8" sqref="B8"/>
    </sheetView>
  </sheetViews>
  <sheetFormatPr defaultColWidth="9" defaultRowHeight="27.95" customHeight="1"/>
  <cols>
    <col min="1" max="1" width="9.5" style="1" customWidth="1"/>
    <col min="2" max="2" width="7.25" style="82" customWidth="1"/>
    <col min="3" max="30" width="9.5" style="2" customWidth="1"/>
    <col min="31" max="31" width="9" style="3"/>
    <col min="32" max="32" width="12.625" style="3"/>
  </cols>
  <sheetData>
    <row r="1" spans="1:17" ht="42.95" customHeight="1">
      <c r="A1" s="4" t="s">
        <v>664</v>
      </c>
      <c r="B1" s="79" t="s">
        <v>665</v>
      </c>
      <c r="C1" s="27" t="s">
        <v>174</v>
      </c>
      <c r="D1" s="6" t="s">
        <v>175</v>
      </c>
      <c r="E1" s="6" t="s">
        <v>666</v>
      </c>
      <c r="F1" s="27" t="s">
        <v>176</v>
      </c>
      <c r="G1" s="6" t="s">
        <v>175</v>
      </c>
      <c r="H1" s="6" t="s">
        <v>666</v>
      </c>
      <c r="I1" s="27" t="s">
        <v>177</v>
      </c>
      <c r="J1" s="6" t="s">
        <v>175</v>
      </c>
      <c r="K1" s="6" t="s">
        <v>666</v>
      </c>
      <c r="L1" s="27" t="s">
        <v>178</v>
      </c>
      <c r="M1" s="6" t="s">
        <v>175</v>
      </c>
      <c r="N1" s="6" t="s">
        <v>666</v>
      </c>
      <c r="O1" s="27" t="s">
        <v>179</v>
      </c>
      <c r="P1" s="6" t="s">
        <v>175</v>
      </c>
      <c r="Q1" s="6" t="s">
        <v>666</v>
      </c>
    </row>
    <row r="2" spans="1:17" ht="27.95" customHeight="1">
      <c r="A2" s="7" t="s">
        <v>249</v>
      </c>
      <c r="B2" s="80">
        <v>69</v>
      </c>
      <c r="C2" s="5">
        <v>8.42</v>
      </c>
      <c r="D2" s="5">
        <v>34</v>
      </c>
      <c r="E2" s="8">
        <f t="shared" ref="E2:E8" si="0">D2/B2</f>
        <v>0.49275362318840599</v>
      </c>
      <c r="F2" s="5">
        <v>2.37</v>
      </c>
      <c r="G2" s="5">
        <v>38</v>
      </c>
      <c r="H2" s="65">
        <f>G2/B2</f>
        <v>0.55072463768115898</v>
      </c>
      <c r="I2" s="5">
        <v>28.78</v>
      </c>
      <c r="J2" s="5">
        <v>32</v>
      </c>
      <c r="K2" s="8">
        <f>J2/B2</f>
        <v>0.46376811594202899</v>
      </c>
      <c r="L2" s="5">
        <v>926</v>
      </c>
      <c r="M2" s="5">
        <v>32</v>
      </c>
      <c r="N2" s="8">
        <f>M2/B2</f>
        <v>0.46376811594202899</v>
      </c>
      <c r="O2" s="5">
        <v>91</v>
      </c>
      <c r="P2" s="5">
        <v>33</v>
      </c>
      <c r="Q2" s="8">
        <f>P2/B2</f>
        <v>0.47826086956521702</v>
      </c>
    </row>
    <row r="3" spans="1:17" ht="27.95" customHeight="1">
      <c r="A3" s="9" t="s">
        <v>234</v>
      </c>
      <c r="B3" s="79">
        <v>71</v>
      </c>
      <c r="C3" s="5">
        <v>5.88</v>
      </c>
      <c r="D3" s="5">
        <v>34</v>
      </c>
      <c r="E3" s="8">
        <f t="shared" si="0"/>
        <v>0.47887323943662002</v>
      </c>
      <c r="F3" s="5">
        <v>1.85</v>
      </c>
      <c r="G3" s="5">
        <v>35</v>
      </c>
      <c r="H3" s="8">
        <f t="shared" ref="H3:H9" si="1">G3/B3</f>
        <v>0.49295774647887303</v>
      </c>
      <c r="I3" s="5">
        <v>31.48</v>
      </c>
      <c r="J3" s="5">
        <v>38</v>
      </c>
      <c r="K3" s="65">
        <f t="shared" ref="K3:K9" si="2">J3/B3</f>
        <v>0.53521126760563398</v>
      </c>
      <c r="L3" s="5">
        <v>914</v>
      </c>
      <c r="M3" s="5">
        <v>32</v>
      </c>
      <c r="N3" s="8">
        <f t="shared" ref="N3:N9" si="3">M3/B3</f>
        <v>0.45070422535211302</v>
      </c>
      <c r="O3" s="5">
        <v>65.7</v>
      </c>
      <c r="P3" s="5">
        <v>29</v>
      </c>
      <c r="Q3" s="8">
        <f t="shared" ref="Q3:Q9" si="4">P3/B3</f>
        <v>0.40845070422535201</v>
      </c>
    </row>
    <row r="4" spans="1:17" ht="27.95" customHeight="1">
      <c r="A4" s="9" t="s">
        <v>187</v>
      </c>
      <c r="B4" s="79">
        <v>56</v>
      </c>
      <c r="C4" s="5">
        <v>5.05</v>
      </c>
      <c r="D4" s="5">
        <v>21</v>
      </c>
      <c r="E4" s="8">
        <f t="shared" si="0"/>
        <v>0.375</v>
      </c>
      <c r="F4" s="5">
        <v>1.61</v>
      </c>
      <c r="G4" s="5">
        <v>23</v>
      </c>
      <c r="H4" s="8">
        <f t="shared" si="1"/>
        <v>0.41071428571428598</v>
      </c>
      <c r="I4" s="5">
        <v>32.1</v>
      </c>
      <c r="J4" s="5">
        <v>31</v>
      </c>
      <c r="K4" s="65">
        <f t="shared" si="2"/>
        <v>0.55357142857142905</v>
      </c>
      <c r="L4" s="5">
        <v>759</v>
      </c>
      <c r="M4" s="5">
        <v>26</v>
      </c>
      <c r="N4" s="8">
        <f t="shared" si="3"/>
        <v>0.46428571428571402</v>
      </c>
      <c r="O4" s="5">
        <v>65.849999999999994</v>
      </c>
      <c r="P4" s="5">
        <v>25</v>
      </c>
      <c r="Q4" s="8">
        <f t="shared" si="4"/>
        <v>0.44642857142857101</v>
      </c>
    </row>
    <row r="5" spans="1:17" ht="27.95" customHeight="1">
      <c r="A5" s="9" t="s">
        <v>258</v>
      </c>
      <c r="B5" s="79">
        <v>80</v>
      </c>
      <c r="C5" s="5">
        <v>3.67</v>
      </c>
      <c r="D5" s="5">
        <v>39</v>
      </c>
      <c r="E5" s="8">
        <f t="shared" si="0"/>
        <v>0.48749999999999999</v>
      </c>
      <c r="F5" s="5">
        <v>1.1499999999999999</v>
      </c>
      <c r="G5" s="5">
        <v>37</v>
      </c>
      <c r="H5" s="8">
        <f t="shared" si="1"/>
        <v>0.46250000000000002</v>
      </c>
      <c r="I5" s="5">
        <v>31.75</v>
      </c>
      <c r="J5" s="5">
        <v>38</v>
      </c>
      <c r="K5" s="8">
        <f t="shared" si="2"/>
        <v>0.47499999999999998</v>
      </c>
      <c r="L5" s="5">
        <v>647</v>
      </c>
      <c r="M5" s="5">
        <v>38</v>
      </c>
      <c r="N5" s="8">
        <f t="shared" si="3"/>
        <v>0.47499999999999998</v>
      </c>
      <c r="O5" s="5">
        <v>57.19</v>
      </c>
      <c r="P5" s="5">
        <v>32</v>
      </c>
      <c r="Q5" s="8">
        <f t="shared" si="4"/>
        <v>0.4</v>
      </c>
    </row>
    <row r="6" spans="1:17" ht="27.95" customHeight="1">
      <c r="A6" s="9" t="s">
        <v>200</v>
      </c>
      <c r="B6" s="79">
        <v>37</v>
      </c>
      <c r="C6" s="5">
        <v>3.9</v>
      </c>
      <c r="D6" s="5">
        <v>24</v>
      </c>
      <c r="E6" s="65">
        <f t="shared" si="0"/>
        <v>0.64864864864864868</v>
      </c>
      <c r="F6" s="5">
        <v>1.2</v>
      </c>
      <c r="G6" s="5">
        <v>24</v>
      </c>
      <c r="H6" s="65">
        <f t="shared" si="1"/>
        <v>0.64864864864864868</v>
      </c>
      <c r="I6" s="5">
        <v>30.31</v>
      </c>
      <c r="J6" s="5">
        <v>24</v>
      </c>
      <c r="K6" s="65">
        <f t="shared" si="2"/>
        <v>0.64864864864864868</v>
      </c>
      <c r="L6" s="5">
        <v>628</v>
      </c>
      <c r="M6" s="5">
        <v>27</v>
      </c>
      <c r="N6" s="65">
        <f t="shared" si="3"/>
        <v>0.72972972972972971</v>
      </c>
      <c r="O6" s="5">
        <v>61.03</v>
      </c>
      <c r="P6" s="5">
        <v>18</v>
      </c>
      <c r="Q6" s="8">
        <f t="shared" si="4"/>
        <v>0.48648648648648651</v>
      </c>
    </row>
    <row r="7" spans="1:17" ht="27.95" customHeight="1">
      <c r="A7" s="9" t="s">
        <v>391</v>
      </c>
      <c r="B7" s="79">
        <v>35</v>
      </c>
      <c r="C7" s="5">
        <v>3.57</v>
      </c>
      <c r="D7" s="5">
        <v>21</v>
      </c>
      <c r="E7" s="65">
        <f t="shared" si="0"/>
        <v>0.6</v>
      </c>
      <c r="F7" s="5">
        <v>1.08</v>
      </c>
      <c r="G7" s="5">
        <v>20</v>
      </c>
      <c r="H7" s="65">
        <f t="shared" si="1"/>
        <v>0.57142857142857095</v>
      </c>
      <c r="I7" s="5">
        <v>30.37</v>
      </c>
      <c r="J7" s="5">
        <v>20</v>
      </c>
      <c r="K7" s="65">
        <f t="shared" si="2"/>
        <v>0.57142857142857095</v>
      </c>
      <c r="L7" s="5">
        <v>600</v>
      </c>
      <c r="M7" s="5">
        <v>16</v>
      </c>
      <c r="N7" s="8">
        <f t="shared" si="3"/>
        <v>0.45714285714285702</v>
      </c>
      <c r="O7" s="5">
        <v>58.91</v>
      </c>
      <c r="P7" s="5">
        <v>16</v>
      </c>
      <c r="Q7" s="8">
        <f t="shared" si="4"/>
        <v>0.45714285714285702</v>
      </c>
    </row>
    <row r="8" spans="1:17" ht="27.95" customHeight="1">
      <c r="A8" s="9" t="s">
        <v>204</v>
      </c>
      <c r="B8" s="79">
        <v>10</v>
      </c>
      <c r="C8" s="5">
        <v>13.68</v>
      </c>
      <c r="D8" s="5">
        <v>5</v>
      </c>
      <c r="E8" s="65">
        <f t="shared" si="0"/>
        <v>0.5</v>
      </c>
      <c r="F8" s="5">
        <v>3.96</v>
      </c>
      <c r="G8" s="5">
        <v>4</v>
      </c>
      <c r="H8" s="8">
        <f t="shared" si="1"/>
        <v>0.4</v>
      </c>
      <c r="I8" s="5">
        <v>28.93</v>
      </c>
      <c r="J8" s="5">
        <v>6</v>
      </c>
      <c r="K8" s="65">
        <f t="shared" si="2"/>
        <v>0.6</v>
      </c>
      <c r="L8" s="5">
        <v>1011</v>
      </c>
      <c r="M8" s="5">
        <v>2</v>
      </c>
      <c r="N8" s="8">
        <f t="shared" si="3"/>
        <v>0.2</v>
      </c>
      <c r="O8" s="5">
        <v>135.69999999999999</v>
      </c>
      <c r="P8" s="5">
        <v>4</v>
      </c>
      <c r="Q8" s="8">
        <f t="shared" si="4"/>
        <v>0.4</v>
      </c>
    </row>
    <row r="9" spans="1:17" ht="27.95" customHeight="1">
      <c r="A9" s="64" t="s">
        <v>668</v>
      </c>
      <c r="B9" s="79">
        <f>SUM(B2:B8)</f>
        <v>358</v>
      </c>
      <c r="C9" s="5"/>
      <c r="D9" s="5">
        <f>SUM(D2:D8)</f>
        <v>178</v>
      </c>
      <c r="E9" s="8">
        <f>D9/B9</f>
        <v>0.4972067039106145</v>
      </c>
      <c r="F9" s="5"/>
      <c r="G9" s="5">
        <f>SUM(G2:G8)</f>
        <v>181</v>
      </c>
      <c r="H9" s="65">
        <f t="shared" si="1"/>
        <v>0.505586592178771</v>
      </c>
      <c r="I9" s="5"/>
      <c r="J9" s="5">
        <f>SUM(J2:J8)</f>
        <v>189</v>
      </c>
      <c r="K9" s="65">
        <f t="shared" si="2"/>
        <v>0.52793296089385477</v>
      </c>
      <c r="L9" s="5"/>
      <c r="M9" s="5">
        <f>SUM(M2:M8)</f>
        <v>173</v>
      </c>
      <c r="N9" s="8">
        <f t="shared" si="3"/>
        <v>0.48324022346368717</v>
      </c>
      <c r="O9" s="5"/>
      <c r="P9" s="5">
        <f>SUM(P2:P8)</f>
        <v>157</v>
      </c>
      <c r="Q9" s="8">
        <f t="shared" si="4"/>
        <v>0.43854748603351956</v>
      </c>
    </row>
    <row r="10" spans="1:17" ht="27.95" customHeight="1">
      <c r="A10" s="61"/>
      <c r="B10" s="81"/>
      <c r="C10" s="62"/>
      <c r="D10" s="62"/>
      <c r="E10" s="63"/>
      <c r="F10" s="62"/>
      <c r="G10" s="62"/>
      <c r="H10" s="63"/>
      <c r="I10" s="62"/>
      <c r="J10" s="62"/>
      <c r="K10" s="63"/>
      <c r="L10" s="62"/>
      <c r="M10" s="62"/>
      <c r="N10" s="63"/>
      <c r="O10" s="62"/>
      <c r="P10" s="62"/>
      <c r="Q10" s="63"/>
    </row>
    <row r="13" spans="1:17" ht="42.75" customHeight="1">
      <c r="A13" s="4" t="s">
        <v>664</v>
      </c>
      <c r="B13" s="79" t="s">
        <v>665</v>
      </c>
      <c r="C13" s="27" t="s">
        <v>180</v>
      </c>
      <c r="D13" s="6" t="s">
        <v>175</v>
      </c>
      <c r="E13" s="6" t="s">
        <v>666</v>
      </c>
      <c r="F13" s="28" t="s">
        <v>181</v>
      </c>
      <c r="G13" s="6" t="s">
        <v>175</v>
      </c>
      <c r="H13" s="6" t="s">
        <v>666</v>
      </c>
      <c r="I13" s="28" t="s">
        <v>182</v>
      </c>
      <c r="J13" s="6" t="s">
        <v>175</v>
      </c>
      <c r="K13" s="6" t="s">
        <v>666</v>
      </c>
      <c r="L13" s="28" t="s">
        <v>183</v>
      </c>
      <c r="M13" s="6" t="s">
        <v>175</v>
      </c>
      <c r="N13" s="6" t="s">
        <v>666</v>
      </c>
      <c r="O13" s="29" t="s">
        <v>184</v>
      </c>
      <c r="P13" s="6" t="s">
        <v>175</v>
      </c>
      <c r="Q13" s="6" t="s">
        <v>666</v>
      </c>
    </row>
    <row r="14" spans="1:17" ht="27.95" customHeight="1">
      <c r="A14" s="7" t="s">
        <v>249</v>
      </c>
      <c r="B14" s="80">
        <v>69</v>
      </c>
      <c r="C14" s="5">
        <v>856</v>
      </c>
      <c r="D14" s="5">
        <v>38</v>
      </c>
      <c r="E14" s="65">
        <f>D14/B2</f>
        <v>0.55072463768115942</v>
      </c>
      <c r="F14" s="5">
        <v>2.34</v>
      </c>
      <c r="G14" s="5">
        <v>26</v>
      </c>
      <c r="H14" s="8">
        <f>G14/B2</f>
        <v>0.37681159420289856</v>
      </c>
      <c r="I14" s="5">
        <v>1.6</v>
      </c>
      <c r="J14" s="5">
        <v>28</v>
      </c>
      <c r="K14" s="8">
        <f>J14/B2</f>
        <v>0.40579710144927539</v>
      </c>
      <c r="L14" s="5">
        <v>1.45</v>
      </c>
      <c r="M14" s="5">
        <v>27</v>
      </c>
      <c r="N14" s="8">
        <f>M14/B2</f>
        <v>0.39130434782608697</v>
      </c>
      <c r="O14" s="5">
        <v>50.98</v>
      </c>
      <c r="P14" s="10">
        <v>34</v>
      </c>
      <c r="Q14" s="11">
        <f>P14/B2</f>
        <v>0.49275362318840582</v>
      </c>
    </row>
    <row r="15" spans="1:17" ht="27.95" customHeight="1">
      <c r="A15" s="9" t="s">
        <v>234</v>
      </c>
      <c r="B15" s="79">
        <v>71</v>
      </c>
      <c r="C15" s="5">
        <v>840</v>
      </c>
      <c r="D15" s="5">
        <v>39</v>
      </c>
      <c r="E15" s="65">
        <f>D15/B3</f>
        <v>0.54929577464788737</v>
      </c>
      <c r="F15" s="5">
        <v>2.19</v>
      </c>
      <c r="G15" s="5">
        <v>23</v>
      </c>
      <c r="H15" s="8">
        <f>G15/B3</f>
        <v>0.323943661971831</v>
      </c>
      <c r="I15" s="5">
        <v>1.58</v>
      </c>
      <c r="J15" s="5">
        <v>32</v>
      </c>
      <c r="K15" s="8">
        <f>J15/B3</f>
        <v>0.45070422535211269</v>
      </c>
      <c r="L15" s="5">
        <v>1.38</v>
      </c>
      <c r="M15" s="5">
        <v>20</v>
      </c>
      <c r="N15" s="8">
        <f>M15/B3</f>
        <v>0.28169014084507044</v>
      </c>
      <c r="O15" s="5">
        <v>49.06</v>
      </c>
      <c r="P15" s="10">
        <v>40</v>
      </c>
      <c r="Q15" s="66">
        <f>P15/B3</f>
        <v>0.56338028169014087</v>
      </c>
    </row>
    <row r="16" spans="1:17" ht="27.95" customHeight="1">
      <c r="A16" s="9" t="s">
        <v>187</v>
      </c>
      <c r="B16" s="79">
        <v>56</v>
      </c>
      <c r="C16" s="5">
        <v>727</v>
      </c>
      <c r="D16" s="5">
        <v>24</v>
      </c>
      <c r="E16" s="8">
        <f>D16/B4</f>
        <v>0.42857142857142855</v>
      </c>
      <c r="F16" s="5">
        <v>2.27</v>
      </c>
      <c r="G16" s="5">
        <v>12</v>
      </c>
      <c r="H16" s="8">
        <f>G16/B4</f>
        <v>0.21428571428571427</v>
      </c>
      <c r="I16" s="5">
        <v>1.61</v>
      </c>
      <c r="J16" s="5">
        <v>30</v>
      </c>
      <c r="K16" s="65">
        <f>J16/B4</f>
        <v>0.5357142857142857</v>
      </c>
      <c r="L16" s="5">
        <v>1.39</v>
      </c>
      <c r="M16" s="5">
        <v>12</v>
      </c>
      <c r="N16" s="8">
        <f>M16/B4</f>
        <v>0.21428571428571427</v>
      </c>
      <c r="O16" s="5">
        <v>44.99</v>
      </c>
      <c r="P16" s="10">
        <v>26</v>
      </c>
      <c r="Q16" s="11">
        <f>P16/B4</f>
        <v>0.4642857142857143</v>
      </c>
    </row>
    <row r="17" spans="1:17" ht="27.95" customHeight="1">
      <c r="A17" s="9" t="s">
        <v>258</v>
      </c>
      <c r="B17" s="79">
        <v>80</v>
      </c>
      <c r="C17" s="5">
        <v>644</v>
      </c>
      <c r="D17" s="5">
        <v>43</v>
      </c>
      <c r="E17" s="65">
        <f>D17/B5</f>
        <v>0.53749999999999998</v>
      </c>
      <c r="F17" s="5">
        <v>2.16</v>
      </c>
      <c r="G17" s="5">
        <v>24</v>
      </c>
      <c r="H17" s="8">
        <f>G17/B5</f>
        <v>0.3</v>
      </c>
      <c r="I17" s="5">
        <v>1.61</v>
      </c>
      <c r="J17" s="5">
        <v>40</v>
      </c>
      <c r="K17" s="65">
        <f>J17/B5</f>
        <v>0.5</v>
      </c>
      <c r="L17" s="5">
        <v>1.32</v>
      </c>
      <c r="M17" s="5">
        <v>17</v>
      </c>
      <c r="N17" s="8">
        <f>M17/B5</f>
        <v>0.21249999999999999</v>
      </c>
      <c r="O17" s="5">
        <v>46.52</v>
      </c>
      <c r="P17" s="10">
        <v>38</v>
      </c>
      <c r="Q17" s="11">
        <f>P17/B5</f>
        <v>0.47499999999999998</v>
      </c>
    </row>
    <row r="18" spans="1:17" ht="27.95" customHeight="1">
      <c r="A18" s="9" t="s">
        <v>200</v>
      </c>
      <c r="B18" s="79">
        <v>37</v>
      </c>
      <c r="C18" s="5">
        <v>631</v>
      </c>
      <c r="D18" s="5">
        <v>26</v>
      </c>
      <c r="E18" s="65">
        <f>D18/B18</f>
        <v>0.70270270270270274</v>
      </c>
      <c r="F18" s="5">
        <v>2.08</v>
      </c>
      <c r="G18" s="5">
        <v>16</v>
      </c>
      <c r="H18" s="8">
        <f>G18/B18</f>
        <v>0.43243243243243246</v>
      </c>
      <c r="I18" s="5">
        <v>1.62</v>
      </c>
      <c r="J18" s="5">
        <v>19</v>
      </c>
      <c r="K18" s="65">
        <f>J18/B18</f>
        <v>0.51351351351351349</v>
      </c>
      <c r="L18" s="5">
        <v>1.28</v>
      </c>
      <c r="M18" s="5">
        <v>14</v>
      </c>
      <c r="N18" s="8">
        <f>M18/B6</f>
        <v>0.3783783783783784</v>
      </c>
      <c r="O18" s="5">
        <v>43.16</v>
      </c>
      <c r="P18" s="10">
        <v>19</v>
      </c>
      <c r="Q18" s="66">
        <f>P18/B6</f>
        <v>0.51351351351351349</v>
      </c>
    </row>
    <row r="19" spans="1:17" ht="27.95" customHeight="1">
      <c r="A19" s="9" t="s">
        <v>391</v>
      </c>
      <c r="B19" s="79">
        <v>35</v>
      </c>
      <c r="C19" s="5">
        <v>622</v>
      </c>
      <c r="D19" s="5">
        <v>20</v>
      </c>
      <c r="E19" s="65">
        <f>D19/B7</f>
        <v>0.5714285714285714</v>
      </c>
      <c r="F19" s="5">
        <v>2.2000000000000002</v>
      </c>
      <c r="G19" s="5">
        <v>13</v>
      </c>
      <c r="H19" s="8">
        <f>G19/B7</f>
        <v>0.37142857142857144</v>
      </c>
      <c r="I19" s="5">
        <v>1.73</v>
      </c>
      <c r="J19" s="5">
        <v>15</v>
      </c>
      <c r="K19" s="8">
        <f>J19/B7</f>
        <v>0.42857142857142855</v>
      </c>
      <c r="L19" s="5">
        <v>1.27</v>
      </c>
      <c r="M19" s="5">
        <v>10</v>
      </c>
      <c r="N19" s="8">
        <f>M19/B7</f>
        <v>0.2857142857142857</v>
      </c>
      <c r="O19" s="5">
        <v>43.46</v>
      </c>
      <c r="P19" s="10">
        <v>18</v>
      </c>
      <c r="Q19" s="66">
        <f>P19/B7</f>
        <v>0.51428571428571423</v>
      </c>
    </row>
    <row r="20" spans="1:17" ht="27.95" customHeight="1">
      <c r="A20" s="9" t="s">
        <v>204</v>
      </c>
      <c r="B20" s="79">
        <v>10</v>
      </c>
      <c r="C20" s="5">
        <v>960</v>
      </c>
      <c r="D20" s="5">
        <v>3</v>
      </c>
      <c r="E20" s="8">
        <f>D20/B8</f>
        <v>0.3</v>
      </c>
      <c r="F20" s="5">
        <v>3.22</v>
      </c>
      <c r="G20" s="5">
        <v>3</v>
      </c>
      <c r="H20" s="8">
        <f>G20/B8</f>
        <v>0.3</v>
      </c>
      <c r="I20" s="5">
        <v>1.76</v>
      </c>
      <c r="J20" s="5">
        <v>3</v>
      </c>
      <c r="K20" s="8">
        <f>J20/B8</f>
        <v>0.3</v>
      </c>
      <c r="L20" s="5">
        <v>1.83</v>
      </c>
      <c r="M20" s="5">
        <v>2</v>
      </c>
      <c r="N20" s="8">
        <f>M20/B8</f>
        <v>0.2</v>
      </c>
      <c r="O20" s="5">
        <v>45.09</v>
      </c>
      <c r="P20" s="10">
        <v>5</v>
      </c>
      <c r="Q20" s="66">
        <f>P20/B8</f>
        <v>0.5</v>
      </c>
    </row>
    <row r="21" spans="1:17" ht="27.95" customHeight="1">
      <c r="A21" s="64" t="s">
        <v>668</v>
      </c>
      <c r="B21" s="79">
        <f>SUM(B14:B20)</f>
        <v>358</v>
      </c>
      <c r="C21" s="5"/>
      <c r="D21" s="5">
        <f>SUM(D14:D20)</f>
        <v>193</v>
      </c>
      <c r="E21" s="65">
        <f>D21/B9</f>
        <v>0.53910614525139666</v>
      </c>
      <c r="F21" s="5"/>
      <c r="G21" s="5">
        <f>SUM(G14:G20)</f>
        <v>117</v>
      </c>
      <c r="H21" s="8">
        <f>G21/B9</f>
        <v>0.32681564245810057</v>
      </c>
      <c r="I21" s="5"/>
      <c r="J21" s="5">
        <f>SUM(J14:J20)</f>
        <v>167</v>
      </c>
      <c r="K21" s="8">
        <f>J21/B9</f>
        <v>0.46648044692737428</v>
      </c>
      <c r="L21" s="5"/>
      <c r="M21" s="5">
        <f>SUM(M14:M20)</f>
        <v>102</v>
      </c>
      <c r="N21" s="8">
        <f>M21/B9</f>
        <v>0.28491620111731841</v>
      </c>
      <c r="O21" s="5"/>
      <c r="P21" s="5">
        <f>SUM(P14:P20)</f>
        <v>180</v>
      </c>
      <c r="Q21" s="66">
        <f>P21/B9</f>
        <v>0.5027932960893855</v>
      </c>
    </row>
  </sheetData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分项目</vt:lpstr>
      <vt:lpstr>总表</vt:lpstr>
      <vt:lpstr>总体情况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dcterms:created xsi:type="dcterms:W3CDTF">2018-02-27T11:14:00Z</dcterms:created>
  <dcterms:modified xsi:type="dcterms:W3CDTF">2018-09-22T13:29:00Z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