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<sst xmlns="http://schemas.openxmlformats.org/spreadsheetml/2006/main" count="30">
  <si>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</si>
  <si>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</si>
  <si>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</si>
  <si>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</si>
  <si>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</si>
  <si>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</si>
  <si>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</si>
  <si>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</si>
  <si>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</si>
  <si>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</si>
  <si>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</si>
  <si>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</si>
  <si>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</si>
  <si>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</si>
  <si>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</si>
  <si>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</si>
  <si>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</si>
  <si>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</si>
  <si>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</si>
  <si>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</si>
  <si>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</si>
  <si>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</si>
  <si>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</si>
  <si>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</si>
  <si>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</si>
  <si>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</si>
  <si>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</si>
  <si>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四川太极成华区华油路药店</t>
  </si>
  <si>
    <t>城中片区</t>
  </si>
  <si>
    <t>35.59%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</si>
</sst>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G19" sqref="G19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578</v>
      </c>
      <c r="B2" s="5" t="s">
        <v>27</v>
      </c>
      <c r="C2" s="5">
        <v>23</v>
      </c>
      <c r="D2" s="5" t="s">
        <v>28</v>
      </c>
      <c r="E2" s="5">
        <v>188647.87</v>
      </c>
      <c r="F2" s="5">
        <v>31</v>
      </c>
      <c r="G2" s="6">
        <v>6085</v>
      </c>
      <c r="H2" s="6">
        <f>G2*1.2</f>
        <v>7302</v>
      </c>
      <c r="I2" s="5">
        <v>160438.27</v>
      </c>
      <c r="J2" s="5">
        <f>VLOOKUP(A2,[1]Sheet1!$C$3:$D$100,2,FALSE)</f>
        <v>24</v>
      </c>
      <c r="K2" s="10">
        <f>ROUND(I2/J2,0)</f>
        <v>6685</v>
      </c>
      <c r="L2" s="11">
        <v>7200</v>
      </c>
      <c r="M2" s="6">
        <f>K2-L2</f>
        <v>-515</v>
      </c>
      <c r="N2" s="6">
        <f>G2-L2</f>
        <v>-1115</v>
      </c>
      <c r="O2" s="11">
        <v>7200</v>
      </c>
      <c r="P2" s="11">
        <f>O2*31</f>
        <v>223200</v>
      </c>
      <c r="Q2" s="11">
        <f>P2*S2</f>
        <v>79436.88</v>
      </c>
      <c r="R2" s="15">
        <f>(O2-G2)/G2</f>
        <v>0.183237469186524</v>
      </c>
      <c r="S2" s="16" t="s">
        <v>29</v>
      </c>
      <c r="T2" s="5">
        <f>VLOOKUP(A$2:A$65540,[2]查询时间段分门店销售汇总!$A:$I,8,0)</f>
        <v>62.52</v>
      </c>
      <c r="U2" s="17">
        <f>P2/T2</f>
        <v>3570.0575815739</v>
      </c>
      <c r="V2" s="18">
        <f>IF($O2&lt;=4000,$O2*1.06,IF($O2&lt;=10000,$O2*1.04,$O2*1.03))</f>
        <v>7488</v>
      </c>
      <c r="W2" s="18">
        <f>V2*31</f>
        <v>232128</v>
      </c>
      <c r="X2" s="18">
        <f>W2*S2</f>
        <v>82614.3552</v>
      </c>
      <c r="Y2" s="21">
        <f>IF($O2&lt;=4000,$O2*1.12,IF($O2&lt;=10000,$O2*1.08,$O2*1.06))</f>
        <v>7776</v>
      </c>
      <c r="Z2" s="21">
        <f>Y2*31</f>
        <v>241056</v>
      </c>
      <c r="AA2" s="22">
        <f>Z2*S2</f>
        <v>85791.8304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