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<sst xmlns="http://schemas.openxmlformats.org/spreadsheetml/2006/main" count="28">
  <si>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</si>
  <si>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</si>
  <si>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</si>
  <si>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</si>
  <si>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</si>
  <si>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</si>
  <si>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</si>
  <si>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</si>
  <si>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</si>
  <si>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</si>
  <si>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</si>
  <si>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</si>
  <si>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</si>
  <si>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</si>
  <si>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观音桥</t>
  </si>
  <si>
    <t>东南片</t>
  </si>
  <si>
    <t>黄芪颗粒</t>
  </si>
  <si>
    <t>妇科专用棉巾 152日常型 （15片）</t>
  </si>
  <si>
    <t>3盒赠品</t>
  </si>
  <si>
    <t>妇科专用棉巾 190量少型 （10片）</t>
  </si>
  <si>
    <t>妇科专用棉巾 290量多型 （6片）</t>
  </si>
  <si>
    <t>湖南千金卫生用品股份有限公司</t>
  </si>
  <si>
    <t>菊花破壁饮片</t>
  </si>
  <si>
    <t>薇诺娜舒缓控油凝露</t>
  </si>
  <si>
    <t>薇诺娜舒缓控油爽肤水</t>
  </si>
  <si>
    <t>薇诺娜柔润保湿霜</t>
  </si>
  <si>
    <t>妇科专用棉巾 240超薄中量型（10片）</t>
  </si>
  <si>
    <t>妇科专用棉巾 290超薄量多型（8片）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</si>
</sst>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11" applyNumberFormat="1" applyFont="1" applyFill="1" applyBorder="1" applyAlignment="1" applyProtection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6" fillId="0" borderId="1" xfId="1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SogouExplorer\Download\7&#26376;&#20869;&#36141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998;&#31867;&#23450;&#20301;&#26126;&#32454;_201807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B1" workbookViewId="0">
      <selection activeCell="L19" sqref="L19"/>
    </sheetView>
  </sheetViews>
  <sheetFormatPr defaultColWidth="9" defaultRowHeight="14.25"/>
  <cols>
    <col min="2" max="2" width="6.25" customWidth="1"/>
    <col min="6" max="6" width="27" customWidth="1"/>
    <col min="7" max="7" width="18.75" customWidth="1"/>
    <col min="8" max="8" width="23.25" customWidth="1"/>
    <col min="9" max="9" width="11.25" customWidth="1"/>
    <col min="12" max="12" width="12.625"/>
    <col min="13" max="13" width="17.5" customWidth="1"/>
  </cols>
  <sheetData>
    <row r="1" s="1" customFormat="1" ht="31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3" customFormat="1" spans="1:13">
      <c r="A3" s="6">
        <v>1</v>
      </c>
      <c r="B3" s="6">
        <v>724</v>
      </c>
      <c r="C3" s="6" t="s">
        <v>14</v>
      </c>
      <c r="D3" s="6" t="s">
        <v>15</v>
      </c>
      <c r="E3" s="7">
        <v>144854</v>
      </c>
      <c r="F3" s="8" t="s">
        <v>16</v>
      </c>
      <c r="G3" s="9" t="str">
        <f>VLOOKUP(E3,[1]分类定位明细!$A$2:$C$10223,3,FALSE)</f>
        <v>4gx90袋（无蔗糖）</v>
      </c>
      <c r="H3" s="9" t="str">
        <f>VLOOKUP(E3,[1]分类定位明细!$A$2:$D$10223,4,FALSE)</f>
        <v>四川百利药业有限责任公司</v>
      </c>
      <c r="I3" s="9">
        <v>1</v>
      </c>
      <c r="J3" s="9">
        <f>VLOOKUP(E3,[2]Sheet1!$B$2:$F$244,5,FALSE)</f>
        <v>358</v>
      </c>
      <c r="K3" s="9">
        <f>VLOOKUP(E3,[2]Sheet1!$B$2:$I$244,8,FALSE)</f>
        <v>144</v>
      </c>
      <c r="L3" s="16">
        <f t="shared" ref="L3:L12" si="0">K3/J3</f>
        <v>0.402234636871508</v>
      </c>
      <c r="M3" s="17"/>
    </row>
    <row r="4" s="3" customFormat="1" spans="1:13">
      <c r="A4" s="6"/>
      <c r="B4" s="6"/>
      <c r="C4" s="6" t="s">
        <v>14</v>
      </c>
      <c r="D4" s="6" t="s">
        <v>15</v>
      </c>
      <c r="E4" s="10">
        <v>158951</v>
      </c>
      <c r="F4" s="10" t="s">
        <v>17</v>
      </c>
      <c r="G4" s="9" t="str">
        <f>VLOOKUP(E4,[1]分类定位明细!$A$2:$C$10223,3,FALSE)</f>
        <v>152日常型（15片）</v>
      </c>
      <c r="H4" s="9" t="str">
        <f>VLOOKUP(E4,[1]分类定位明细!$A$2:$D$10223,4,FALSE)</f>
        <v>湖南千金卫生用品股份有限公司</v>
      </c>
      <c r="I4" s="9">
        <v>2</v>
      </c>
      <c r="J4" s="9">
        <f>VLOOKUP(E4,[2]Sheet1!$B$2:$F$244,5,FALSE)</f>
        <v>29.5</v>
      </c>
      <c r="K4" s="9">
        <f>VLOOKUP(E4,[2]Sheet1!$B$2:$I$244,8,FALSE)</f>
        <v>20.8</v>
      </c>
      <c r="L4" s="16">
        <f t="shared" si="0"/>
        <v>0.705084745762712</v>
      </c>
      <c r="M4" s="18" t="s">
        <v>18</v>
      </c>
    </row>
    <row r="5" s="3" customFormat="1" spans="1:13">
      <c r="A5" s="6"/>
      <c r="B5" s="6"/>
      <c r="C5" s="6" t="s">
        <v>14</v>
      </c>
      <c r="D5" s="6" t="s">
        <v>15</v>
      </c>
      <c r="E5" s="10">
        <v>158952</v>
      </c>
      <c r="F5" s="10" t="s">
        <v>19</v>
      </c>
      <c r="G5" s="9" t="str">
        <f>VLOOKUP(E5,[1]分类定位明细!$A$2:$C$10223,3,FALSE)</f>
        <v>190量少型（10片）</v>
      </c>
      <c r="H5" s="9" t="str">
        <f>VLOOKUP(E5,[1]分类定位明细!$A$2:$D$10223,4,FALSE)</f>
        <v>湖南千金卫生用品股份有限公司</v>
      </c>
      <c r="I5" s="9">
        <v>2</v>
      </c>
      <c r="J5" s="9">
        <f>VLOOKUP(E5,[2]Sheet1!$B$2:$F$244,5,FALSE)</f>
        <v>29.5</v>
      </c>
      <c r="K5" s="9">
        <f>VLOOKUP(E5,[2]Sheet1!$B$2:$I$244,8,FALSE)</f>
        <v>20.8</v>
      </c>
      <c r="L5" s="16">
        <f t="shared" si="0"/>
        <v>0.705084745762712</v>
      </c>
      <c r="M5" s="18"/>
    </row>
    <row r="6" s="3" customFormat="1" spans="1:13">
      <c r="A6" s="6"/>
      <c r="B6" s="6"/>
      <c r="C6" s="6" t="s">
        <v>14</v>
      </c>
      <c r="D6" s="6" t="s">
        <v>15</v>
      </c>
      <c r="E6" s="10">
        <v>158953</v>
      </c>
      <c r="F6" s="10" t="s">
        <v>20</v>
      </c>
      <c r="G6" s="9" t="str">
        <f>VLOOKUP(E6,[1]分类定位明细!$A$2:$C$10223,3,FALSE)</f>
        <v>290量多型（6片）</v>
      </c>
      <c r="H6" s="9" t="s">
        <v>21</v>
      </c>
      <c r="I6" s="9">
        <v>1</v>
      </c>
      <c r="J6" s="9">
        <f>VLOOKUP(E6,[2]Sheet1!$B$2:$F$244,5,FALSE)</f>
        <v>29.5</v>
      </c>
      <c r="K6" s="9">
        <f>VLOOKUP(E6,[2]Sheet1!$B$2:$I$244,8,FALSE)</f>
        <v>20.8</v>
      </c>
      <c r="L6" s="16">
        <f t="shared" si="0"/>
        <v>0.705084745762712</v>
      </c>
      <c r="M6" s="18"/>
    </row>
    <row r="7" s="3" customFormat="1" spans="1:13">
      <c r="A7" s="6"/>
      <c r="B7" s="6"/>
      <c r="C7" s="6" t="s">
        <v>14</v>
      </c>
      <c r="D7" s="6" t="s">
        <v>15</v>
      </c>
      <c r="E7" s="10">
        <v>124630</v>
      </c>
      <c r="F7" s="10" t="s">
        <v>22</v>
      </c>
      <c r="G7" s="6" t="str">
        <f>VLOOKUP(E7,[1]分类定位明细!$A$2:$C$10223,3,FALSE)</f>
        <v>1g*20袋</v>
      </c>
      <c r="H7" s="6" t="str">
        <f>VLOOKUP(E7,[1]分类定位明细!$A$2:$D$10223,4,FALSE)</f>
        <v>中山市中智中药饮片有限公司</v>
      </c>
      <c r="I7" s="9">
        <v>2</v>
      </c>
      <c r="J7" s="6">
        <f>VLOOKUP(E7,[2]Sheet1!$B$2:$F$244,5,FALSE)</f>
        <v>85</v>
      </c>
      <c r="K7" s="6">
        <f>VLOOKUP(E7,[2]Sheet1!$B$2:$I$244,8,FALSE)</f>
        <v>24</v>
      </c>
      <c r="L7" s="19">
        <f t="shared" si="0"/>
        <v>0.282352941176471</v>
      </c>
      <c r="M7" s="20"/>
    </row>
    <row r="8" s="3" customFormat="1" spans="1:12">
      <c r="A8" s="6"/>
      <c r="B8" s="6"/>
      <c r="C8" s="6" t="s">
        <v>14</v>
      </c>
      <c r="D8" s="6" t="s">
        <v>15</v>
      </c>
      <c r="E8" s="11">
        <v>150101</v>
      </c>
      <c r="F8" s="11" t="s">
        <v>23</v>
      </c>
      <c r="G8" s="12" t="str">
        <f>VLOOKUP(E8,[3]分类定位明细!$A$2:$C$10223,3,FALSE)</f>
        <v>50g</v>
      </c>
      <c r="H8" s="12" t="str">
        <f>VLOOKUP(E8,[3]分类定位明细!$A$2:$D$10223,4,FALSE)</f>
        <v>昆明贝泰妮生物科技有限公司</v>
      </c>
      <c r="I8" s="21">
        <v>1</v>
      </c>
      <c r="J8" s="12">
        <f>VLOOKUP(E8,[4]Sheet1!$B$2:$F$244,5,FALSE)</f>
        <v>198</v>
      </c>
      <c r="K8" s="12">
        <f>VLOOKUP(E8,[4]Sheet1!$B$2:$I$244,8,FALSE)</f>
        <v>177.2</v>
      </c>
      <c r="L8" s="22">
        <f t="shared" si="0"/>
        <v>0.894949494949495</v>
      </c>
    </row>
    <row r="9" s="3" customFormat="1" spans="3:12">
      <c r="C9" s="6" t="s">
        <v>14</v>
      </c>
      <c r="D9" s="6" t="s">
        <v>15</v>
      </c>
      <c r="E9" s="13">
        <v>150086</v>
      </c>
      <c r="F9" s="13" t="s">
        <v>24</v>
      </c>
      <c r="G9" s="12" t="str">
        <f>VLOOKUP(E9,[3]分类定位明细!$A$2:$C$10223,3,FALSE)</f>
        <v>120ml</v>
      </c>
      <c r="H9" s="12" t="str">
        <f>VLOOKUP(E9,[3]分类定位明细!$A$2:$D$10223,4,FALSE)</f>
        <v>昆明贝泰妮生物科技有限公司</v>
      </c>
      <c r="I9" s="23">
        <v>1</v>
      </c>
      <c r="J9" s="12">
        <f>VLOOKUP(E9,[4]Sheet1!$B$2:$F$244,5,FALSE)</f>
        <v>188</v>
      </c>
      <c r="K9" s="12">
        <f>VLOOKUP(E9,[4]Sheet1!$B$2:$I$244,8,FALSE)</f>
        <v>168.2</v>
      </c>
      <c r="L9" s="22">
        <f t="shared" si="0"/>
        <v>0.89468085106383</v>
      </c>
    </row>
    <row r="10" spans="3:12">
      <c r="C10" s="6" t="s">
        <v>14</v>
      </c>
      <c r="D10" s="6" t="s">
        <v>15</v>
      </c>
      <c r="E10" s="13">
        <v>150094</v>
      </c>
      <c r="F10" s="13" t="s">
        <v>25</v>
      </c>
      <c r="G10" s="12" t="str">
        <f>VLOOKUP(E10,[3]分类定位明细!$A$2:$C$10223,3,FALSE)</f>
        <v>80g</v>
      </c>
      <c r="H10" s="12" t="str">
        <f>VLOOKUP(E10,[3]分类定位明细!$A$2:$D$10223,4,FALSE)</f>
        <v>昆明贝泰妮生物科技有限公司</v>
      </c>
      <c r="I10" s="12">
        <v>1</v>
      </c>
      <c r="J10" s="12">
        <f>VLOOKUP(E10,[4]Sheet1!$B$2:$F$244,5,FALSE)</f>
        <v>88</v>
      </c>
      <c r="K10" s="12">
        <f>VLOOKUP(E10,[4]Sheet1!$B$2:$I$244,8,FALSE)</f>
        <v>78.7</v>
      </c>
      <c r="L10" s="22">
        <f t="shared" ref="L10:L13" si="1">K10/J10</f>
        <v>0.894318181818182</v>
      </c>
    </row>
    <row r="11" spans="3:13">
      <c r="C11" s="6" t="s">
        <v>14</v>
      </c>
      <c r="D11" s="6" t="s">
        <v>15</v>
      </c>
      <c r="E11" s="14">
        <v>158950</v>
      </c>
      <c r="F11" s="14" t="s">
        <v>26</v>
      </c>
      <c r="G11" s="15" t="str">
        <f>VLOOKUP(E11,[3]分类定位明细!$A$2:$C$10223,3,FALSE)</f>
        <v>240超薄中量型（10片）</v>
      </c>
      <c r="H11" s="15" t="str">
        <f>VLOOKUP(E11,[3]分类定位明细!$A$2:$D$10223,4,FALSE)</f>
        <v>湖南千金卫生用品股份有限公司</v>
      </c>
      <c r="I11" s="15">
        <v>3</v>
      </c>
      <c r="J11" s="15">
        <f>VLOOKUP(E11,[4]Sheet1!$B$2:$F$244,5,FALSE)</f>
        <v>36.8</v>
      </c>
      <c r="K11" s="15">
        <f>VLOOKUP(E11,[4]Sheet1!$B$2:$I$244,8,FALSE)</f>
        <v>26</v>
      </c>
      <c r="L11" s="24">
        <f t="shared" si="1"/>
        <v>0.706521739130435</v>
      </c>
      <c r="M11" s="18" t="s">
        <v>18</v>
      </c>
    </row>
    <row r="12" spans="3:13">
      <c r="C12" s="6" t="s">
        <v>14</v>
      </c>
      <c r="D12" s="6" t="s">
        <v>15</v>
      </c>
      <c r="E12" s="14">
        <v>158951</v>
      </c>
      <c r="F12" s="14" t="s">
        <v>17</v>
      </c>
      <c r="G12" s="15" t="str">
        <f>VLOOKUP(E12,[3]分类定位明细!$A$2:$C$10223,3,FALSE)</f>
        <v>152日常型（15片）</v>
      </c>
      <c r="H12" s="15" t="str">
        <f>VLOOKUP(E12,[3]分类定位明细!$A$2:$D$10223,4,FALSE)</f>
        <v>湖南千金卫生用品股份有限公司</v>
      </c>
      <c r="I12" s="15">
        <v>1</v>
      </c>
      <c r="J12" s="15">
        <f>VLOOKUP(E12,[4]Sheet1!$B$2:$F$244,5,FALSE)</f>
        <v>29.5</v>
      </c>
      <c r="K12" s="15">
        <f>VLOOKUP(E12,[4]Sheet1!$B$2:$I$244,8,FALSE)</f>
        <v>20.8</v>
      </c>
      <c r="L12" s="24">
        <f t="shared" si="1"/>
        <v>0.705084745762712</v>
      </c>
      <c r="M12" s="18"/>
    </row>
    <row r="13" spans="3:13">
      <c r="C13" s="6" t="s">
        <v>14</v>
      </c>
      <c r="D13" s="6" t="s">
        <v>15</v>
      </c>
      <c r="E13" s="14">
        <v>158954</v>
      </c>
      <c r="F13" s="14" t="s">
        <v>27</v>
      </c>
      <c r="G13" s="15" t="str">
        <f>VLOOKUP(E13,[3]分类定位明细!$A$2:$C$10223,3,FALSE)</f>
        <v>290超薄量多型（8片）</v>
      </c>
      <c r="H13" s="15" t="str">
        <f>VLOOKUP(E13,[3]分类定位明细!$A$2:$D$10223,4,FALSE)</f>
        <v>湖南千金卫生用品股份有限公司</v>
      </c>
      <c r="I13" s="15">
        <v>1</v>
      </c>
      <c r="J13" s="15">
        <f>VLOOKUP(E13,[4]Sheet1!$B$2:$F$244,5,FALSE)</f>
        <v>36.8</v>
      </c>
      <c r="K13" s="15">
        <f>VLOOKUP(E13,[4]Sheet1!$B$2:$I$244,8,FALSE)</f>
        <v>26</v>
      </c>
      <c r="L13" s="24">
        <f t="shared" si="1"/>
        <v>0.706521739130435</v>
      </c>
      <c r="M13" s="18"/>
    </row>
  </sheetData>
  <mergeCells count="3">
    <mergeCell ref="A1:L1"/>
    <mergeCell ref="M4:M6"/>
    <mergeCell ref="M11:M13"/>
  </mergeCells>
  <conditionalFormatting sqref="E3">
    <cfRule type="duplicateValues" dxfId="0" priority="8"/>
  </conditionalFormatting>
  <conditionalFormatting sqref="E7">
    <cfRule type="duplicateValues" dxfId="0" priority="19"/>
  </conditionalFormatting>
  <conditionalFormatting sqref="E10">
    <cfRule type="duplicateValues" dxfId="1" priority="4"/>
  </conditionalFormatting>
  <conditionalFormatting sqref="E11">
    <cfRule type="duplicateValues" dxfId="1" priority="3"/>
  </conditionalFormatting>
  <conditionalFormatting sqref="E12">
    <cfRule type="duplicateValues" dxfId="1" priority="2"/>
  </conditionalFormatting>
  <conditionalFormatting sqref="E13">
    <cfRule type="duplicateValues" dxfId="1" priority="1"/>
  </conditionalFormatting>
  <conditionalFormatting sqref="E4:E6">
    <cfRule type="duplicateValues" dxfId="0" priority="7"/>
  </conditionalFormatting>
  <conditionalFormatting sqref="E8:E9">
    <cfRule type="duplicateValues" dxfId="1" priority="6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2018-07-18T01:47:06Z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