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旗舰店5.26-6.25个人任务" sheetId="5" r:id="rId1"/>
    <sheet name="7.26-8.25日藿香任务" sheetId="6" r:id="rId2"/>
  </sheets>
  <calcPr calcId="144525"/>
</workbook>
</file>

<file path=xl/sharedStrings.xml><?xml version="1.0" encoding="utf-8"?>
<sst xmlns="http://schemas.openxmlformats.org/spreadsheetml/2006/main" count="56">
  <si>
    <t>序号</t>
  </si>
  <si>
    <t>门店ID</t>
  </si>
  <si>
    <t>门店名称</t>
  </si>
  <si>
    <t>挑战者ID</t>
  </si>
  <si>
    <t>挑战者</t>
  </si>
  <si>
    <t>系数</t>
  </si>
  <si>
    <t>备注</t>
  </si>
  <si>
    <t>阿胶</t>
  </si>
  <si>
    <t>补肾系列</t>
  </si>
  <si>
    <t>感冒系列（盒数）</t>
  </si>
  <si>
    <t>西洋参燕窝</t>
  </si>
  <si>
    <t>藏药</t>
  </si>
  <si>
    <t>大保健</t>
  </si>
  <si>
    <t>胃肠系列（盒数）</t>
  </si>
  <si>
    <t>旗舰店</t>
  </si>
  <si>
    <t>门店</t>
  </si>
  <si>
    <t>7.26-8.2销售</t>
  </si>
  <si>
    <t>挑战1</t>
  </si>
  <si>
    <t>挑战2</t>
  </si>
  <si>
    <t>挑战3</t>
  </si>
  <si>
    <t>挑战档数</t>
  </si>
  <si>
    <t>黄长菊</t>
  </si>
  <si>
    <t>马昕</t>
  </si>
  <si>
    <t>唐文琼</t>
  </si>
  <si>
    <t>廖桂英</t>
  </si>
  <si>
    <t>张光琼</t>
  </si>
  <si>
    <t>李金华</t>
  </si>
  <si>
    <t>余志彬</t>
  </si>
  <si>
    <t>李静</t>
  </si>
  <si>
    <t>阮丽</t>
  </si>
  <si>
    <t>主收银</t>
  </si>
  <si>
    <t>何晓蝶</t>
  </si>
  <si>
    <t>毛茜</t>
  </si>
  <si>
    <t>曾梦薇</t>
  </si>
  <si>
    <t>李佳玲</t>
  </si>
  <si>
    <t>程帆</t>
  </si>
  <si>
    <t>黄萍</t>
  </si>
  <si>
    <t>阳玲</t>
  </si>
  <si>
    <t>张玲</t>
  </si>
  <si>
    <t>代珍慧</t>
  </si>
  <si>
    <t>申彩文</t>
  </si>
  <si>
    <t>谭庆娟</t>
  </si>
  <si>
    <t>冯梅</t>
  </si>
  <si>
    <t>张娟娟</t>
  </si>
  <si>
    <t>中药组</t>
  </si>
  <si>
    <t>吴凤兰</t>
  </si>
  <si>
    <t>秦睿熹</t>
  </si>
  <si>
    <t>何玉莲</t>
  </si>
  <si>
    <t>谢琴</t>
  </si>
  <si>
    <t>肖尚珍</t>
  </si>
  <si>
    <t>阴静</t>
  </si>
  <si>
    <t>翁全丽</t>
  </si>
  <si>
    <t>彭关敏</t>
  </si>
  <si>
    <t>合计</t>
  </si>
  <si>
    <t>藿香</t>
  </si>
  <si>
    <t>7.26-8.25任务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</si>
</sst>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3"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27" borderId="10" applyNumberFormat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NumberFormat="1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right" vertical="center"/>
    </xf>
    <xf numFmtId="0" fontId="0" fillId="2" borderId="1" xfId="0" applyNumberFormat="1" applyFill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0" xfId="0" applyNumberFormat="1" applyAlignment="1">
      <alignment horizontal="center" vertical="center"/>
    </xf>
    <xf numFmtId="0" fontId="0" fillId="3" borderId="1" xfId="0" applyFill="1" applyBorder="1">
      <alignment vertical="center"/>
    </xf>
    <xf numFmtId="0" fontId="0" fillId="2" borderId="0" xfId="0" applyFill="1">
      <alignment vertical="center"/>
    </xf>
    <xf numFmtId="0" fontId="0" fillId="2" borderId="2" xfId="0" applyNumberFormat="1" applyFill="1" applyBorder="1" applyAlignment="1">
      <alignment horizontal="center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176" fontId="0" fillId="3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3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33"/>
  <sheetViews>
    <sheetView tabSelected="1" workbookViewId="0">
      <pane xSplit="7" topLeftCell="AD1" activePane="topRight" state="frozen"/>
      <selection/>
      <selection pane="topRight" activeCell="Q37" sqref="Q37"/>
    </sheetView>
  </sheetViews>
  <sheetFormatPr defaultColWidth="9" defaultRowHeight="14.25"/>
  <cols>
    <col min="1" max="1" width="5.25" customWidth="1"/>
    <col min="2" max="2" width="6.125" customWidth="1"/>
    <col min="3" max="4" width="8.375" customWidth="1"/>
    <col min="8" max="8" width="9" style="13"/>
    <col min="9" max="9" width="6.25" customWidth="1"/>
    <col min="10" max="10" width="5.125" customWidth="1"/>
    <col min="11" max="11" width="6.25" customWidth="1"/>
    <col min="12" max="12" width="8.875" style="13" customWidth="1"/>
    <col min="13" max="13" width="10.625" style="13" customWidth="1"/>
    <col min="14" max="14" width="12.625"/>
    <col min="15" max="15" width="10.0583333333333" customWidth="1"/>
    <col min="16" max="16" width="12.625"/>
    <col min="17" max="17" width="12.75" style="13" customWidth="1"/>
    <col min="18" max="18" width="11.875" style="13" customWidth="1"/>
    <col min="19" max="21" width="12.625"/>
    <col min="22" max="22" width="8.5" style="13" customWidth="1"/>
    <col min="23" max="23" width="14.375" style="13" customWidth="1"/>
    <col min="24" max="26" width="12.625"/>
    <col min="27" max="27" width="8.875" style="13" customWidth="1"/>
    <col min="28" max="28" width="15.25" style="13" customWidth="1"/>
    <col min="29" max="31" width="12.625"/>
    <col min="32" max="32" width="9" style="13" customWidth="1"/>
    <col min="33" max="33" width="14.125" style="13" customWidth="1"/>
    <col min="34" max="36" width="12.625"/>
    <col min="37" max="38" width="12.625" style="13"/>
    <col min="39" max="41" width="12.625"/>
  </cols>
  <sheetData>
    <row r="1" spans="1:4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14" t="s">
        <v>7</v>
      </c>
      <c r="I1" s="20"/>
      <c r="J1" s="20"/>
      <c r="K1" s="20"/>
      <c r="L1" s="21"/>
      <c r="M1" s="14" t="s">
        <v>8</v>
      </c>
      <c r="N1" s="20"/>
      <c r="O1" s="20"/>
      <c r="P1" s="20"/>
      <c r="Q1" s="21"/>
      <c r="R1" s="14" t="s">
        <v>9</v>
      </c>
      <c r="S1" s="20"/>
      <c r="T1" s="20"/>
      <c r="U1" s="20"/>
      <c r="V1" s="21"/>
      <c r="W1" s="26" t="s">
        <v>10</v>
      </c>
      <c r="X1" s="20"/>
      <c r="Y1" s="20"/>
      <c r="Z1" s="20"/>
      <c r="AA1" s="21"/>
      <c r="AB1" s="26" t="s">
        <v>11</v>
      </c>
      <c r="AC1" s="20"/>
      <c r="AD1" s="20"/>
      <c r="AE1" s="20"/>
      <c r="AF1" s="21"/>
      <c r="AG1" s="26" t="s">
        <v>12</v>
      </c>
      <c r="AH1" s="20"/>
      <c r="AI1" s="20"/>
      <c r="AJ1" s="20"/>
      <c r="AK1" s="21"/>
      <c r="AL1" s="4" t="s">
        <v>13</v>
      </c>
      <c r="AM1" s="11"/>
      <c r="AN1" s="11"/>
      <c r="AO1" s="11"/>
      <c r="AP1" s="11"/>
    </row>
    <row r="2" ht="24" spans="1:42">
      <c r="A2" s="2">
        <v>1</v>
      </c>
      <c r="B2" s="2">
        <v>307</v>
      </c>
      <c r="C2" s="2" t="s">
        <v>14</v>
      </c>
      <c r="D2" s="2" t="s">
        <v>15</v>
      </c>
      <c r="E2" s="2" t="s">
        <v>15</v>
      </c>
      <c r="F2" s="3"/>
      <c r="G2" s="3"/>
      <c r="H2" s="15" t="s">
        <v>16</v>
      </c>
      <c r="I2" s="22" t="s">
        <v>17</v>
      </c>
      <c r="J2" s="22" t="s">
        <v>18</v>
      </c>
      <c r="K2" s="22" t="s">
        <v>19</v>
      </c>
      <c r="L2" s="23" t="s">
        <v>20</v>
      </c>
      <c r="M2" s="23" t="s">
        <v>16</v>
      </c>
      <c r="N2" s="10" t="s">
        <v>17</v>
      </c>
      <c r="O2" s="10" t="s">
        <v>18</v>
      </c>
      <c r="P2" s="10" t="s">
        <v>19</v>
      </c>
      <c r="Q2" s="19" t="s">
        <v>20</v>
      </c>
      <c r="R2" s="19" t="s">
        <v>16</v>
      </c>
      <c r="S2" s="10" t="s">
        <v>17</v>
      </c>
      <c r="T2" s="10" t="s">
        <v>18</v>
      </c>
      <c r="U2" s="10" t="s">
        <v>19</v>
      </c>
      <c r="V2" s="19" t="s">
        <v>20</v>
      </c>
      <c r="W2" s="19" t="s">
        <v>16</v>
      </c>
      <c r="X2" s="10" t="s">
        <v>17</v>
      </c>
      <c r="Y2" s="10" t="s">
        <v>18</v>
      </c>
      <c r="Z2" s="10" t="s">
        <v>19</v>
      </c>
      <c r="AA2" s="19" t="s">
        <v>20</v>
      </c>
      <c r="AB2" s="19" t="s">
        <v>16</v>
      </c>
      <c r="AC2" s="10" t="s">
        <v>17</v>
      </c>
      <c r="AD2" s="10" t="s">
        <v>18</v>
      </c>
      <c r="AE2" s="10" t="s">
        <v>19</v>
      </c>
      <c r="AF2" s="19" t="s">
        <v>20</v>
      </c>
      <c r="AG2" s="19" t="s">
        <v>16</v>
      </c>
      <c r="AH2" s="10" t="s">
        <v>17</v>
      </c>
      <c r="AI2" s="10" t="s">
        <v>18</v>
      </c>
      <c r="AJ2" s="10" t="s">
        <v>19</v>
      </c>
      <c r="AK2" s="19" t="s">
        <v>20</v>
      </c>
      <c r="AL2" s="19" t="s">
        <v>16</v>
      </c>
      <c r="AM2" s="10" t="s">
        <v>17</v>
      </c>
      <c r="AN2" s="10" t="s">
        <v>18</v>
      </c>
      <c r="AO2" s="10" t="s">
        <v>19</v>
      </c>
      <c r="AP2" s="10" t="s">
        <v>20</v>
      </c>
    </row>
    <row r="3" spans="1:42">
      <c r="A3" s="2">
        <v>2</v>
      </c>
      <c r="B3" s="5">
        <v>307</v>
      </c>
      <c r="C3" s="5" t="s">
        <v>14</v>
      </c>
      <c r="D3" s="6">
        <v>7107</v>
      </c>
      <c r="E3" s="6" t="s">
        <v>21</v>
      </c>
      <c r="F3" s="6">
        <v>1.3</v>
      </c>
      <c r="G3" s="6"/>
      <c r="H3" s="16">
        <v>2</v>
      </c>
      <c r="I3" s="24">
        <f>56*F3/14.215</f>
        <v>5.12135068589518</v>
      </c>
      <c r="J3" s="24">
        <f>62*F3/14.215</f>
        <v>5.67006683081252</v>
      </c>
      <c r="K3" s="24">
        <v>8</v>
      </c>
      <c r="L3" s="24">
        <v>3</v>
      </c>
      <c r="M3" s="25">
        <v>868</v>
      </c>
      <c r="N3" s="24">
        <f>28350*F3/14.215</f>
        <v>2592.68378473444</v>
      </c>
      <c r="O3" s="24">
        <f>31185*F3/14.215</f>
        <v>2851.95216320788</v>
      </c>
      <c r="P3" s="24">
        <f>34020*F3/14.215</f>
        <v>3111.22054168132</v>
      </c>
      <c r="Q3" s="24">
        <v>3</v>
      </c>
      <c r="R3" s="25">
        <v>28</v>
      </c>
      <c r="S3" s="24">
        <f>713*F3/14.215</f>
        <v>65.205768554344</v>
      </c>
      <c r="T3" s="24">
        <f>784*F3/14.215</f>
        <v>71.6989096025325</v>
      </c>
      <c r="U3" s="24">
        <f>862*F3/14.215</f>
        <v>78.832219486458</v>
      </c>
      <c r="V3" s="24">
        <v>3</v>
      </c>
      <c r="W3" s="25">
        <v>36667</v>
      </c>
      <c r="X3" s="24">
        <f>53778*F3/14.215</f>
        <v>4918.14280689413</v>
      </c>
      <c r="Y3" s="24">
        <f>59155*F3/14.215</f>
        <v>5409.88392543088</v>
      </c>
      <c r="Z3" s="24">
        <f>64534*F3/14.215</f>
        <v>5901.80794934928</v>
      </c>
      <c r="AA3" s="24">
        <v>3</v>
      </c>
      <c r="AB3" s="25">
        <v>696</v>
      </c>
      <c r="AC3" s="24">
        <f>18680*F3/14.215</f>
        <v>1708.33626450932</v>
      </c>
      <c r="AD3" s="24">
        <f>20095*F3/14.215</f>
        <v>1837.74182201899</v>
      </c>
      <c r="AE3" s="24">
        <f>22104*F3/14.215</f>
        <v>2021.47027787548</v>
      </c>
      <c r="AF3" s="24">
        <v>3</v>
      </c>
      <c r="AG3" s="25">
        <v>4447</v>
      </c>
      <c r="AH3" s="24">
        <f>104371*F3/14.215</f>
        <v>9545.00879352796</v>
      </c>
      <c r="AI3" s="24">
        <f>112720*F3/14.215</f>
        <v>10308.5473091804</v>
      </c>
      <c r="AJ3" s="24">
        <f>120027*F3/14.215</f>
        <v>10976.7921209989</v>
      </c>
      <c r="AK3" s="24">
        <v>3</v>
      </c>
      <c r="AL3" s="25">
        <v>13</v>
      </c>
      <c r="AM3" s="24">
        <f>218*F3/14.215</f>
        <v>19.9366865986634</v>
      </c>
      <c r="AN3" s="24">
        <f>247*F3/14.215</f>
        <v>22.5888146324305</v>
      </c>
      <c r="AO3" s="24">
        <f>283*F3/14.215</f>
        <v>25.8811115019346</v>
      </c>
      <c r="AP3" s="12">
        <v>3</v>
      </c>
    </row>
    <row r="4" spans="1:42">
      <c r="A4" s="2">
        <v>3</v>
      </c>
      <c r="B4" s="5">
        <v>307</v>
      </c>
      <c r="C4" s="5" t="s">
        <v>14</v>
      </c>
      <c r="D4" s="6">
        <v>9563</v>
      </c>
      <c r="E4" s="6" t="s">
        <v>22</v>
      </c>
      <c r="F4" s="6">
        <v>1.3</v>
      </c>
      <c r="G4" s="6"/>
      <c r="H4" s="16">
        <v>1</v>
      </c>
      <c r="I4" s="24">
        <f t="shared" ref="I4:I33" si="0">56*F4/14.215</f>
        <v>5.12135068589518</v>
      </c>
      <c r="J4" s="24">
        <f t="shared" ref="J4:J33" si="1">62*F4/14.215</f>
        <v>5.67006683081252</v>
      </c>
      <c r="K4" s="24">
        <v>8</v>
      </c>
      <c r="L4" s="24"/>
      <c r="M4" s="25">
        <v>35</v>
      </c>
      <c r="N4" s="24">
        <f t="shared" ref="N4:N33" si="2">28350*F4/14.215</f>
        <v>2592.68378473444</v>
      </c>
      <c r="O4" s="24">
        <f t="shared" ref="O4:O33" si="3">31185*F4/14.215</f>
        <v>2851.95216320788</v>
      </c>
      <c r="P4" s="24">
        <f t="shared" ref="P4:P33" si="4">34020*F4/14.215</f>
        <v>3111.22054168132</v>
      </c>
      <c r="Q4" s="24">
        <v>3</v>
      </c>
      <c r="R4" s="25">
        <v>25</v>
      </c>
      <c r="S4" s="24">
        <f t="shared" ref="S4:S33" si="5">713*F4/14.215</f>
        <v>65.205768554344</v>
      </c>
      <c r="T4" s="24">
        <f t="shared" ref="T4:T33" si="6">784*F4/14.215</f>
        <v>71.6989096025325</v>
      </c>
      <c r="U4" s="24">
        <f t="shared" ref="U4:U33" si="7">862*F4/14.215</f>
        <v>78.832219486458</v>
      </c>
      <c r="V4" s="24">
        <v>1</v>
      </c>
      <c r="W4" s="25"/>
      <c r="X4" s="24">
        <f t="shared" ref="X4:X33" si="8">53778*F4/14.215</f>
        <v>4918.14280689413</v>
      </c>
      <c r="Y4" s="24">
        <f t="shared" ref="Y4:Y33" si="9">59155*F4/14.215</f>
        <v>5409.88392543088</v>
      </c>
      <c r="Z4" s="24">
        <f t="shared" ref="Z4:Z33" si="10">64534*F4/14.215</f>
        <v>5901.80794934928</v>
      </c>
      <c r="AA4" s="24">
        <v>1</v>
      </c>
      <c r="AB4" s="25">
        <v>2751</v>
      </c>
      <c r="AC4" s="24">
        <f t="shared" ref="AC4:AC33" si="11">18680*F4/14.215</f>
        <v>1708.33626450932</v>
      </c>
      <c r="AD4" s="24">
        <f t="shared" ref="AD4:AD33" si="12">20095*F4/14.215</f>
        <v>1837.74182201899</v>
      </c>
      <c r="AE4" s="24">
        <f t="shared" ref="AE4:AE33" si="13">22104*F4/14.215</f>
        <v>2021.47027787548</v>
      </c>
      <c r="AF4" s="24">
        <v>3</v>
      </c>
      <c r="AG4" s="25">
        <v>2061</v>
      </c>
      <c r="AH4" s="24">
        <f t="shared" ref="AH4:AH33" si="14">104371*F4/14.215</f>
        <v>9545.00879352796</v>
      </c>
      <c r="AI4" s="24">
        <f t="shared" ref="AI4:AI33" si="15">112720*F4/14.215</f>
        <v>10308.5473091804</v>
      </c>
      <c r="AJ4" s="24">
        <f t="shared" ref="AJ4:AJ33" si="16">120027*F4/14.215</f>
        <v>10976.7921209989</v>
      </c>
      <c r="AK4" s="24">
        <v>3</v>
      </c>
      <c r="AL4" s="25">
        <v>8</v>
      </c>
      <c r="AM4" s="24">
        <f t="shared" ref="AM4:AM33" si="17">218*F4/14.215</f>
        <v>19.9366865986634</v>
      </c>
      <c r="AN4" s="24">
        <f t="shared" ref="AN4:AN33" si="18">247*F4/14.215</f>
        <v>22.5888146324305</v>
      </c>
      <c r="AO4" s="24">
        <f t="shared" ref="AO4:AO33" si="19">283*F4/14.215</f>
        <v>25.8811115019346</v>
      </c>
      <c r="AP4" s="12">
        <v>3</v>
      </c>
    </row>
    <row r="5" spans="1:42">
      <c r="A5" s="2">
        <v>4</v>
      </c>
      <c r="B5" s="5">
        <v>307</v>
      </c>
      <c r="C5" s="5" t="s">
        <v>14</v>
      </c>
      <c r="D5" s="6">
        <v>9669</v>
      </c>
      <c r="E5" s="6" t="s">
        <v>23</v>
      </c>
      <c r="F5" s="6">
        <v>1.3</v>
      </c>
      <c r="G5" s="6"/>
      <c r="H5" s="16">
        <v>5</v>
      </c>
      <c r="I5" s="24">
        <f t="shared" si="0"/>
        <v>5.12135068589518</v>
      </c>
      <c r="J5" s="24">
        <f t="shared" si="1"/>
        <v>5.67006683081252</v>
      </c>
      <c r="K5" s="24">
        <v>8</v>
      </c>
      <c r="L5" s="24">
        <v>3</v>
      </c>
      <c r="M5" s="25">
        <v>176</v>
      </c>
      <c r="N5" s="24">
        <f t="shared" si="2"/>
        <v>2592.68378473444</v>
      </c>
      <c r="O5" s="24">
        <f t="shared" si="3"/>
        <v>2851.95216320788</v>
      </c>
      <c r="P5" s="24">
        <f t="shared" si="4"/>
        <v>3111.22054168132</v>
      </c>
      <c r="Q5" s="24">
        <v>1</v>
      </c>
      <c r="R5" s="25">
        <v>20</v>
      </c>
      <c r="S5" s="24">
        <f t="shared" si="5"/>
        <v>65.205768554344</v>
      </c>
      <c r="T5" s="24">
        <f t="shared" si="6"/>
        <v>71.6989096025325</v>
      </c>
      <c r="U5" s="24">
        <f t="shared" si="7"/>
        <v>78.832219486458</v>
      </c>
      <c r="V5" s="24">
        <v>1</v>
      </c>
      <c r="W5" s="25">
        <v>396</v>
      </c>
      <c r="X5" s="24">
        <f t="shared" si="8"/>
        <v>4918.14280689413</v>
      </c>
      <c r="Y5" s="24">
        <f t="shared" si="9"/>
        <v>5409.88392543088</v>
      </c>
      <c r="Z5" s="24">
        <f t="shared" si="10"/>
        <v>5901.80794934928</v>
      </c>
      <c r="AA5" s="24">
        <v>1</v>
      </c>
      <c r="AB5" s="25">
        <v>70</v>
      </c>
      <c r="AC5" s="24">
        <f t="shared" si="11"/>
        <v>1708.33626450932</v>
      </c>
      <c r="AD5" s="24">
        <f t="shared" si="12"/>
        <v>1837.74182201899</v>
      </c>
      <c r="AE5" s="24">
        <f t="shared" si="13"/>
        <v>2021.47027787548</v>
      </c>
      <c r="AF5" s="24">
        <v>3</v>
      </c>
      <c r="AG5" s="25">
        <v>1935</v>
      </c>
      <c r="AH5" s="24">
        <f t="shared" si="14"/>
        <v>9545.00879352796</v>
      </c>
      <c r="AI5" s="24">
        <f t="shared" si="15"/>
        <v>10308.5473091804</v>
      </c>
      <c r="AJ5" s="24">
        <f t="shared" si="16"/>
        <v>10976.7921209989</v>
      </c>
      <c r="AK5" s="24">
        <v>3</v>
      </c>
      <c r="AL5" s="25">
        <v>1</v>
      </c>
      <c r="AM5" s="24">
        <f t="shared" si="17"/>
        <v>19.9366865986634</v>
      </c>
      <c r="AN5" s="24">
        <f t="shared" si="18"/>
        <v>22.5888146324305</v>
      </c>
      <c r="AO5" s="24">
        <f t="shared" si="19"/>
        <v>25.8811115019346</v>
      </c>
      <c r="AP5" s="12">
        <v>3</v>
      </c>
    </row>
    <row r="6" spans="1:42">
      <c r="A6" s="2">
        <v>5</v>
      </c>
      <c r="B6" s="5">
        <v>307</v>
      </c>
      <c r="C6" s="5" t="s">
        <v>14</v>
      </c>
      <c r="D6" s="6">
        <v>991137</v>
      </c>
      <c r="E6" s="6" t="s">
        <v>24</v>
      </c>
      <c r="F6" s="6">
        <v>1.1</v>
      </c>
      <c r="G6" s="6"/>
      <c r="H6" s="16"/>
      <c r="I6" s="24">
        <f t="shared" si="0"/>
        <v>4.33345058037285</v>
      </c>
      <c r="J6" s="24">
        <f t="shared" si="1"/>
        <v>4.79774885684137</v>
      </c>
      <c r="K6" s="24">
        <v>7</v>
      </c>
      <c r="L6" s="24">
        <v>3</v>
      </c>
      <c r="M6" s="25"/>
      <c r="N6" s="24">
        <f t="shared" si="2"/>
        <v>2193.80935631375</v>
      </c>
      <c r="O6" s="24">
        <f t="shared" si="3"/>
        <v>2413.19029194513</v>
      </c>
      <c r="P6" s="24">
        <f t="shared" si="4"/>
        <v>2632.5712275765</v>
      </c>
      <c r="Q6" s="24">
        <v>3</v>
      </c>
      <c r="R6" s="25">
        <v>7</v>
      </c>
      <c r="S6" s="24">
        <f t="shared" si="5"/>
        <v>55.1741118536757</v>
      </c>
      <c r="T6" s="24">
        <f t="shared" si="6"/>
        <v>60.6683081252198</v>
      </c>
      <c r="U6" s="24">
        <f t="shared" si="7"/>
        <v>66.7041857193106</v>
      </c>
      <c r="V6" s="24">
        <v>1</v>
      </c>
      <c r="W6" s="25">
        <v>1842</v>
      </c>
      <c r="X6" s="24">
        <f t="shared" si="8"/>
        <v>4161.50545198734</v>
      </c>
      <c r="Y6" s="24">
        <f t="shared" si="9"/>
        <v>4577.59409074921</v>
      </c>
      <c r="Z6" s="24">
        <f t="shared" si="10"/>
        <v>4993.83749560324</v>
      </c>
      <c r="AA6" s="24">
        <v>1</v>
      </c>
      <c r="AB6" s="25">
        <v>241</v>
      </c>
      <c r="AC6" s="24">
        <f t="shared" si="11"/>
        <v>1445.51530073866</v>
      </c>
      <c r="AD6" s="24">
        <f t="shared" si="12"/>
        <v>1555.01231093915</v>
      </c>
      <c r="AE6" s="24">
        <f t="shared" si="13"/>
        <v>1710.47485051002</v>
      </c>
      <c r="AF6" s="24">
        <v>3</v>
      </c>
      <c r="AG6" s="25">
        <v>2011</v>
      </c>
      <c r="AH6" s="24">
        <f t="shared" si="14"/>
        <v>8076.54590221597</v>
      </c>
      <c r="AI6" s="24">
        <f t="shared" si="15"/>
        <v>8722.61695392192</v>
      </c>
      <c r="AJ6" s="24">
        <f t="shared" si="16"/>
        <v>9288.05487161449</v>
      </c>
      <c r="AK6" s="24">
        <v>3</v>
      </c>
      <c r="AL6" s="25">
        <v>2</v>
      </c>
      <c r="AM6" s="24">
        <f t="shared" si="17"/>
        <v>16.8695040450229</v>
      </c>
      <c r="AN6" s="24">
        <f t="shared" si="18"/>
        <v>19.1136123812874</v>
      </c>
      <c r="AO6" s="24">
        <f t="shared" si="19"/>
        <v>21.8994020400985</v>
      </c>
      <c r="AP6" s="12">
        <v>3</v>
      </c>
    </row>
    <row r="7" spans="1:42">
      <c r="A7" s="2">
        <v>6</v>
      </c>
      <c r="B7" s="5">
        <v>307</v>
      </c>
      <c r="C7" s="5" t="s">
        <v>14</v>
      </c>
      <c r="D7" s="6">
        <v>990264</v>
      </c>
      <c r="E7" s="6" t="s">
        <v>25</v>
      </c>
      <c r="F7" s="6">
        <v>1.1</v>
      </c>
      <c r="G7" s="6"/>
      <c r="H7" s="16"/>
      <c r="I7" s="24">
        <f t="shared" si="0"/>
        <v>4.33345058037285</v>
      </c>
      <c r="J7" s="24">
        <f t="shared" si="1"/>
        <v>4.79774885684137</v>
      </c>
      <c r="K7" s="24">
        <v>7</v>
      </c>
      <c r="L7" s="24">
        <v>1</v>
      </c>
      <c r="M7" s="25">
        <v>855</v>
      </c>
      <c r="N7" s="24">
        <f t="shared" si="2"/>
        <v>2193.80935631375</v>
      </c>
      <c r="O7" s="24">
        <f t="shared" si="3"/>
        <v>2413.19029194513</v>
      </c>
      <c r="P7" s="24">
        <f t="shared" si="4"/>
        <v>2632.5712275765</v>
      </c>
      <c r="Q7" s="24">
        <v>1</v>
      </c>
      <c r="R7" s="25">
        <v>16</v>
      </c>
      <c r="S7" s="24">
        <f t="shared" si="5"/>
        <v>55.1741118536757</v>
      </c>
      <c r="T7" s="24">
        <f t="shared" si="6"/>
        <v>60.6683081252198</v>
      </c>
      <c r="U7" s="24">
        <f t="shared" si="7"/>
        <v>66.7041857193106</v>
      </c>
      <c r="V7" s="24">
        <v>1</v>
      </c>
      <c r="W7" s="25">
        <v>692</v>
      </c>
      <c r="X7" s="24">
        <f t="shared" si="8"/>
        <v>4161.50545198734</v>
      </c>
      <c r="Y7" s="24">
        <f t="shared" si="9"/>
        <v>4577.59409074921</v>
      </c>
      <c r="Z7" s="24">
        <f t="shared" si="10"/>
        <v>4993.83749560324</v>
      </c>
      <c r="AA7" s="24">
        <v>1</v>
      </c>
      <c r="AB7" s="25">
        <v>310</v>
      </c>
      <c r="AC7" s="24">
        <f t="shared" si="11"/>
        <v>1445.51530073866</v>
      </c>
      <c r="AD7" s="24">
        <f t="shared" si="12"/>
        <v>1555.01231093915</v>
      </c>
      <c r="AE7" s="24">
        <f t="shared" si="13"/>
        <v>1710.47485051002</v>
      </c>
      <c r="AF7" s="24">
        <v>1</v>
      </c>
      <c r="AG7" s="25">
        <v>2318</v>
      </c>
      <c r="AH7" s="24">
        <f t="shared" si="14"/>
        <v>8076.54590221597</v>
      </c>
      <c r="AI7" s="24">
        <f t="shared" si="15"/>
        <v>8722.61695392192</v>
      </c>
      <c r="AJ7" s="24">
        <f t="shared" si="16"/>
        <v>9288.05487161449</v>
      </c>
      <c r="AK7" s="24">
        <v>3</v>
      </c>
      <c r="AL7" s="25"/>
      <c r="AM7" s="24">
        <f t="shared" si="17"/>
        <v>16.8695040450229</v>
      </c>
      <c r="AN7" s="24">
        <f t="shared" si="18"/>
        <v>19.1136123812874</v>
      </c>
      <c r="AO7" s="24">
        <f t="shared" si="19"/>
        <v>21.8994020400985</v>
      </c>
      <c r="AP7" s="12">
        <v>1</v>
      </c>
    </row>
    <row r="8" spans="1:42">
      <c r="A8" s="2">
        <v>7</v>
      </c>
      <c r="B8" s="5">
        <v>307</v>
      </c>
      <c r="C8" s="5" t="s">
        <v>14</v>
      </c>
      <c r="D8" s="6">
        <v>993501</v>
      </c>
      <c r="E8" s="6" t="s">
        <v>26</v>
      </c>
      <c r="F8" s="6">
        <v>1.1</v>
      </c>
      <c r="G8" s="6"/>
      <c r="H8" s="16"/>
      <c r="I8" s="24">
        <f t="shared" si="0"/>
        <v>4.33345058037285</v>
      </c>
      <c r="J8" s="24">
        <f t="shared" si="1"/>
        <v>4.79774885684137</v>
      </c>
      <c r="K8" s="24">
        <v>7</v>
      </c>
      <c r="L8" s="24">
        <v>3</v>
      </c>
      <c r="M8" s="25"/>
      <c r="N8" s="24">
        <f t="shared" si="2"/>
        <v>2193.80935631375</v>
      </c>
      <c r="O8" s="24">
        <f t="shared" si="3"/>
        <v>2413.19029194513</v>
      </c>
      <c r="P8" s="24">
        <f t="shared" si="4"/>
        <v>2632.5712275765</v>
      </c>
      <c r="Q8" s="24">
        <v>1</v>
      </c>
      <c r="R8" s="25">
        <v>15</v>
      </c>
      <c r="S8" s="24">
        <f t="shared" si="5"/>
        <v>55.1741118536757</v>
      </c>
      <c r="T8" s="24">
        <f t="shared" si="6"/>
        <v>60.6683081252198</v>
      </c>
      <c r="U8" s="24">
        <f t="shared" si="7"/>
        <v>66.7041857193106</v>
      </c>
      <c r="V8" s="24">
        <v>1</v>
      </c>
      <c r="W8" s="25">
        <v>1510</v>
      </c>
      <c r="X8" s="24">
        <f t="shared" si="8"/>
        <v>4161.50545198734</v>
      </c>
      <c r="Y8" s="24">
        <f t="shared" si="9"/>
        <v>4577.59409074921</v>
      </c>
      <c r="Z8" s="24">
        <f t="shared" si="10"/>
        <v>4993.83749560324</v>
      </c>
      <c r="AA8" s="24">
        <v>1</v>
      </c>
      <c r="AB8" s="25">
        <v>305</v>
      </c>
      <c r="AC8" s="24">
        <f t="shared" si="11"/>
        <v>1445.51530073866</v>
      </c>
      <c r="AD8" s="24">
        <f t="shared" si="12"/>
        <v>1555.01231093915</v>
      </c>
      <c r="AE8" s="24">
        <f t="shared" si="13"/>
        <v>1710.47485051002</v>
      </c>
      <c r="AF8" s="24">
        <v>3</v>
      </c>
      <c r="AG8" s="25">
        <v>4010</v>
      </c>
      <c r="AH8" s="24">
        <f t="shared" si="14"/>
        <v>8076.54590221597</v>
      </c>
      <c r="AI8" s="24">
        <f t="shared" si="15"/>
        <v>8722.61695392192</v>
      </c>
      <c r="AJ8" s="24">
        <f t="shared" si="16"/>
        <v>9288.05487161449</v>
      </c>
      <c r="AK8" s="24">
        <v>3</v>
      </c>
      <c r="AL8" s="25">
        <v>6</v>
      </c>
      <c r="AM8" s="24">
        <f t="shared" si="17"/>
        <v>16.8695040450229</v>
      </c>
      <c r="AN8" s="24">
        <f t="shared" si="18"/>
        <v>19.1136123812874</v>
      </c>
      <c r="AO8" s="24">
        <f t="shared" si="19"/>
        <v>21.8994020400985</v>
      </c>
      <c r="AP8" s="12">
        <v>1</v>
      </c>
    </row>
    <row r="9" spans="1:42">
      <c r="A9" s="2">
        <v>8</v>
      </c>
      <c r="B9" s="5">
        <v>307</v>
      </c>
      <c r="C9" s="5" t="s">
        <v>14</v>
      </c>
      <c r="D9" s="8">
        <v>10613</v>
      </c>
      <c r="E9" s="8" t="s">
        <v>27</v>
      </c>
      <c r="F9" s="8">
        <v>0.9</v>
      </c>
      <c r="G9" s="8"/>
      <c r="H9" s="17">
        <v>3</v>
      </c>
      <c r="I9" s="24">
        <f t="shared" si="0"/>
        <v>3.54555047485051</v>
      </c>
      <c r="J9" s="24">
        <v>5</v>
      </c>
      <c r="K9" s="24">
        <v>6</v>
      </c>
      <c r="L9" s="24">
        <v>3</v>
      </c>
      <c r="M9" s="25"/>
      <c r="N9" s="24">
        <f t="shared" si="2"/>
        <v>1794.93492789307</v>
      </c>
      <c r="O9" s="24">
        <f t="shared" si="3"/>
        <v>1974.42842068238</v>
      </c>
      <c r="P9" s="24">
        <f t="shared" si="4"/>
        <v>2153.92191347169</v>
      </c>
      <c r="Q9" s="24">
        <v>3</v>
      </c>
      <c r="R9" s="25">
        <v>7</v>
      </c>
      <c r="S9" s="24">
        <f t="shared" si="5"/>
        <v>45.1424551530074</v>
      </c>
      <c r="T9" s="24">
        <f t="shared" si="6"/>
        <v>49.6377066479071</v>
      </c>
      <c r="U9" s="24">
        <f t="shared" si="7"/>
        <v>54.5761519521632</v>
      </c>
      <c r="V9" s="24">
        <v>1</v>
      </c>
      <c r="W9" s="25">
        <v>3230</v>
      </c>
      <c r="X9" s="24">
        <f t="shared" si="8"/>
        <v>3404.86809708055</v>
      </c>
      <c r="Y9" s="24">
        <f t="shared" si="9"/>
        <v>3745.30425606753</v>
      </c>
      <c r="Z9" s="24">
        <f t="shared" si="10"/>
        <v>4085.86704185719</v>
      </c>
      <c r="AA9" s="24">
        <v>3</v>
      </c>
      <c r="AB9" s="25">
        <v>97</v>
      </c>
      <c r="AC9" s="24">
        <f t="shared" si="11"/>
        <v>1182.69433696799</v>
      </c>
      <c r="AD9" s="24">
        <f t="shared" si="12"/>
        <v>1272.2827998593</v>
      </c>
      <c r="AE9" s="24">
        <f t="shared" si="13"/>
        <v>1399.47942314457</v>
      </c>
      <c r="AF9" s="24">
        <v>3</v>
      </c>
      <c r="AG9" s="25">
        <v>1991</v>
      </c>
      <c r="AH9" s="24">
        <f t="shared" si="14"/>
        <v>6608.08301090398</v>
      </c>
      <c r="AI9" s="24">
        <f t="shared" si="15"/>
        <v>7136.68659866338</v>
      </c>
      <c r="AJ9" s="24">
        <f t="shared" si="16"/>
        <v>7599.31762223004</v>
      </c>
      <c r="AK9" s="24">
        <v>3</v>
      </c>
      <c r="AL9" s="25">
        <v>1</v>
      </c>
      <c r="AM9" s="24">
        <f t="shared" si="17"/>
        <v>13.8023214913823</v>
      </c>
      <c r="AN9" s="24">
        <f t="shared" si="18"/>
        <v>15.6384101301442</v>
      </c>
      <c r="AO9" s="24">
        <f t="shared" si="19"/>
        <v>17.9176925782624</v>
      </c>
      <c r="AP9" s="12">
        <v>1</v>
      </c>
    </row>
    <row r="10" spans="1:42">
      <c r="A10" s="2">
        <v>10</v>
      </c>
      <c r="B10" s="5">
        <v>307</v>
      </c>
      <c r="C10" s="5" t="s">
        <v>14</v>
      </c>
      <c r="D10" s="6">
        <v>5880</v>
      </c>
      <c r="E10" s="6" t="s">
        <v>28</v>
      </c>
      <c r="F10" s="6">
        <v>1</v>
      </c>
      <c r="G10" s="6"/>
      <c r="H10" s="16"/>
      <c r="I10" s="24">
        <f t="shared" si="0"/>
        <v>3.93950052761168</v>
      </c>
      <c r="J10" s="24">
        <v>5</v>
      </c>
      <c r="K10" s="24">
        <v>6</v>
      </c>
      <c r="L10" s="24">
        <v>3</v>
      </c>
      <c r="M10" s="25">
        <v>607</v>
      </c>
      <c r="N10" s="24">
        <f t="shared" si="2"/>
        <v>1994.37214210341</v>
      </c>
      <c r="O10" s="24">
        <f t="shared" si="3"/>
        <v>2193.80935631375</v>
      </c>
      <c r="P10" s="24">
        <f t="shared" si="4"/>
        <v>2393.24657052409</v>
      </c>
      <c r="Q10" s="24">
        <v>2</v>
      </c>
      <c r="R10" s="25">
        <v>12</v>
      </c>
      <c r="S10" s="24">
        <f t="shared" si="5"/>
        <v>50.1582835033415</v>
      </c>
      <c r="T10" s="24">
        <f t="shared" si="6"/>
        <v>55.1530073865635</v>
      </c>
      <c r="U10" s="24">
        <f t="shared" si="7"/>
        <v>60.6401688357369</v>
      </c>
      <c r="V10" s="24">
        <v>1</v>
      </c>
      <c r="W10" s="25">
        <v>2963</v>
      </c>
      <c r="X10" s="24">
        <f t="shared" si="8"/>
        <v>3783.18677453394</v>
      </c>
      <c r="Y10" s="24">
        <f t="shared" si="9"/>
        <v>4161.44917340837</v>
      </c>
      <c r="Z10" s="24">
        <f t="shared" si="10"/>
        <v>4539.85226873021</v>
      </c>
      <c r="AA10" s="24">
        <v>3</v>
      </c>
      <c r="AB10" s="25">
        <v>1361</v>
      </c>
      <c r="AC10" s="24">
        <f t="shared" si="11"/>
        <v>1314.10481885332</v>
      </c>
      <c r="AD10" s="24">
        <f t="shared" si="12"/>
        <v>1413.64755539923</v>
      </c>
      <c r="AE10" s="24">
        <f t="shared" si="13"/>
        <v>1554.9771368273</v>
      </c>
      <c r="AF10" s="24">
        <v>3</v>
      </c>
      <c r="AG10" s="25">
        <v>2461</v>
      </c>
      <c r="AH10" s="24">
        <f t="shared" si="14"/>
        <v>7342.31445655997</v>
      </c>
      <c r="AI10" s="24">
        <f t="shared" si="15"/>
        <v>7929.65177629265</v>
      </c>
      <c r="AJ10" s="24">
        <f t="shared" si="16"/>
        <v>8443.68624692227</v>
      </c>
      <c r="AK10" s="24">
        <v>3</v>
      </c>
      <c r="AL10" s="25">
        <v>5</v>
      </c>
      <c r="AM10" s="24">
        <f t="shared" si="17"/>
        <v>15.3359127682026</v>
      </c>
      <c r="AN10" s="24">
        <f t="shared" si="18"/>
        <v>17.3760112557158</v>
      </c>
      <c r="AO10" s="24">
        <f t="shared" si="19"/>
        <v>19.9085473091804</v>
      </c>
      <c r="AP10" s="12">
        <v>3</v>
      </c>
    </row>
    <row r="11" spans="1:42">
      <c r="A11" s="2">
        <v>11</v>
      </c>
      <c r="B11" s="5">
        <v>307</v>
      </c>
      <c r="C11" s="5" t="s">
        <v>14</v>
      </c>
      <c r="D11" s="6">
        <v>10886</v>
      </c>
      <c r="E11" s="6" t="s">
        <v>29</v>
      </c>
      <c r="F11" s="6">
        <v>0.05</v>
      </c>
      <c r="G11" s="6" t="s">
        <v>30</v>
      </c>
      <c r="I11" s="24">
        <f t="shared" si="0"/>
        <v>0.196975026380584</v>
      </c>
      <c r="J11" s="24">
        <f t="shared" si="1"/>
        <v>0.218079493492789</v>
      </c>
      <c r="K11" s="24">
        <f t="shared" ref="K4:K33" si="20">68*F11/14.215</f>
        <v>0.239183960604995</v>
      </c>
      <c r="L11" s="24">
        <v>3</v>
      </c>
      <c r="M11" s="25"/>
      <c r="N11" s="24">
        <f t="shared" si="2"/>
        <v>99.7186071051706</v>
      </c>
      <c r="O11" s="24">
        <f t="shared" si="3"/>
        <v>109.690467815688</v>
      </c>
      <c r="P11" s="24">
        <f t="shared" si="4"/>
        <v>119.662328526205</v>
      </c>
      <c r="Q11" s="24">
        <v>1</v>
      </c>
      <c r="R11" s="25">
        <v>4</v>
      </c>
      <c r="S11" s="24">
        <f t="shared" si="5"/>
        <v>2.50791417516708</v>
      </c>
      <c r="T11" s="24">
        <v>4</v>
      </c>
      <c r="U11" s="24">
        <v>6</v>
      </c>
      <c r="V11" s="24">
        <v>3</v>
      </c>
      <c r="W11" s="25"/>
      <c r="X11" s="24">
        <f t="shared" si="8"/>
        <v>189.159338726697</v>
      </c>
      <c r="Y11" s="24">
        <f t="shared" si="9"/>
        <v>208.072458670419</v>
      </c>
      <c r="Z11" s="24">
        <f t="shared" si="10"/>
        <v>226.992613436511</v>
      </c>
      <c r="AA11" s="24">
        <v>1</v>
      </c>
      <c r="AB11" s="25"/>
      <c r="AC11" s="24">
        <f t="shared" si="11"/>
        <v>65.7052409426662</v>
      </c>
      <c r="AD11" s="24">
        <f t="shared" si="12"/>
        <v>70.6823777699613</v>
      </c>
      <c r="AE11" s="24">
        <f t="shared" si="13"/>
        <v>77.7488568413648</v>
      </c>
      <c r="AF11" s="24">
        <v>1</v>
      </c>
      <c r="AG11" s="25">
        <v>504</v>
      </c>
      <c r="AH11" s="24">
        <f t="shared" si="14"/>
        <v>367.115722827999</v>
      </c>
      <c r="AI11" s="24">
        <f t="shared" si="15"/>
        <v>396.482588814632</v>
      </c>
      <c r="AJ11" s="24">
        <f t="shared" si="16"/>
        <v>422.184312346113</v>
      </c>
      <c r="AK11" s="24">
        <v>3</v>
      </c>
      <c r="AL11" s="25"/>
      <c r="AM11" s="24">
        <f t="shared" si="17"/>
        <v>0.76679563841013</v>
      </c>
      <c r="AN11" s="24">
        <v>2</v>
      </c>
      <c r="AO11" s="24">
        <v>3</v>
      </c>
      <c r="AP11" s="12">
        <v>3</v>
      </c>
    </row>
    <row r="12" spans="1:42">
      <c r="A12" s="2">
        <v>12</v>
      </c>
      <c r="B12" s="5">
        <v>307</v>
      </c>
      <c r="C12" s="5" t="s">
        <v>14</v>
      </c>
      <c r="D12" s="6">
        <v>10922</v>
      </c>
      <c r="E12" s="6" t="s">
        <v>31</v>
      </c>
      <c r="F12" s="6">
        <v>0.8</v>
      </c>
      <c r="G12" s="6"/>
      <c r="H12" s="16"/>
      <c r="I12" s="24">
        <f t="shared" si="0"/>
        <v>3.15160042208934</v>
      </c>
      <c r="J12" s="24">
        <v>4</v>
      </c>
      <c r="K12" s="24">
        <v>5</v>
      </c>
      <c r="L12" s="24">
        <v>3</v>
      </c>
      <c r="M12" s="25">
        <v>340</v>
      </c>
      <c r="N12" s="24">
        <f t="shared" si="2"/>
        <v>1595.49771368273</v>
      </c>
      <c r="O12" s="24">
        <f t="shared" si="3"/>
        <v>1755.047485051</v>
      </c>
      <c r="P12" s="24">
        <f t="shared" si="4"/>
        <v>1914.59725641928</v>
      </c>
      <c r="Q12" s="24">
        <v>1</v>
      </c>
      <c r="R12" s="25">
        <v>11</v>
      </c>
      <c r="S12" s="24">
        <f t="shared" si="5"/>
        <v>40.1266268026732</v>
      </c>
      <c r="T12" s="24">
        <f t="shared" si="6"/>
        <v>44.1224059092508</v>
      </c>
      <c r="U12" s="24">
        <f t="shared" si="7"/>
        <v>48.5121350685895</v>
      </c>
      <c r="V12" s="24">
        <v>1</v>
      </c>
      <c r="W12" s="25">
        <v>609</v>
      </c>
      <c r="X12" s="24">
        <f t="shared" si="8"/>
        <v>3026.54941962715</v>
      </c>
      <c r="Y12" s="24">
        <f t="shared" si="9"/>
        <v>3329.1593387267</v>
      </c>
      <c r="Z12" s="24">
        <f t="shared" si="10"/>
        <v>3631.88181498417</v>
      </c>
      <c r="AA12" s="24">
        <v>1</v>
      </c>
      <c r="AB12" s="25">
        <v>245</v>
      </c>
      <c r="AC12" s="24">
        <f t="shared" si="11"/>
        <v>1051.28385508266</v>
      </c>
      <c r="AD12" s="24">
        <f t="shared" si="12"/>
        <v>1130.91804431938</v>
      </c>
      <c r="AE12" s="24">
        <f t="shared" si="13"/>
        <v>1243.98170946184</v>
      </c>
      <c r="AF12" s="24">
        <v>1</v>
      </c>
      <c r="AG12" s="25">
        <v>1018</v>
      </c>
      <c r="AH12" s="24">
        <f t="shared" si="14"/>
        <v>5873.85156524798</v>
      </c>
      <c r="AI12" s="24">
        <f t="shared" si="15"/>
        <v>6343.72142103412</v>
      </c>
      <c r="AJ12" s="24">
        <f t="shared" si="16"/>
        <v>6754.94899753781</v>
      </c>
      <c r="AK12" s="24">
        <v>1</v>
      </c>
      <c r="AL12" s="25">
        <v>4</v>
      </c>
      <c r="AM12" s="24">
        <f t="shared" si="17"/>
        <v>12.2687302145621</v>
      </c>
      <c r="AN12" s="24">
        <f t="shared" si="18"/>
        <v>13.9008090045726</v>
      </c>
      <c r="AO12" s="24">
        <f t="shared" si="19"/>
        <v>15.9268378473444</v>
      </c>
      <c r="AP12" s="12">
        <v>1</v>
      </c>
    </row>
    <row r="13" spans="1:42">
      <c r="A13" s="2">
        <v>13</v>
      </c>
      <c r="B13" s="5">
        <v>307</v>
      </c>
      <c r="C13" s="5" t="s">
        <v>14</v>
      </c>
      <c r="D13" s="6">
        <v>11117</v>
      </c>
      <c r="E13" s="6" t="s">
        <v>32</v>
      </c>
      <c r="F13" s="6">
        <v>0.025</v>
      </c>
      <c r="G13" s="6" t="s">
        <v>30</v>
      </c>
      <c r="H13" s="16"/>
      <c r="I13" s="24">
        <f t="shared" si="0"/>
        <v>0.098487513190292</v>
      </c>
      <c r="J13" s="24">
        <f t="shared" si="1"/>
        <v>0.109039746746395</v>
      </c>
      <c r="K13" s="24">
        <f t="shared" si="20"/>
        <v>0.119591980302497</v>
      </c>
      <c r="L13" s="24">
        <v>3</v>
      </c>
      <c r="M13" s="25"/>
      <c r="N13" s="24">
        <f t="shared" si="2"/>
        <v>49.8593035525853</v>
      </c>
      <c r="O13" s="24">
        <f t="shared" si="3"/>
        <v>54.8452339078438</v>
      </c>
      <c r="P13" s="24">
        <f t="shared" si="4"/>
        <v>59.8311642631024</v>
      </c>
      <c r="Q13" s="24">
        <v>3</v>
      </c>
      <c r="R13" s="25"/>
      <c r="S13" s="24">
        <f t="shared" si="5"/>
        <v>1.25395708758354</v>
      </c>
      <c r="T13" s="24">
        <v>2</v>
      </c>
      <c r="U13" s="24">
        <v>3</v>
      </c>
      <c r="V13" s="24">
        <v>1</v>
      </c>
      <c r="W13" s="25"/>
      <c r="X13" s="24">
        <f t="shared" si="8"/>
        <v>94.5796693633486</v>
      </c>
      <c r="Y13" s="24">
        <f t="shared" si="9"/>
        <v>104.036229335209</v>
      </c>
      <c r="Z13" s="24">
        <f t="shared" si="10"/>
        <v>113.496306718255</v>
      </c>
      <c r="AA13" s="24">
        <v>1</v>
      </c>
      <c r="AB13" s="25"/>
      <c r="AC13" s="24">
        <f t="shared" si="11"/>
        <v>32.8526204713331</v>
      </c>
      <c r="AD13" s="24">
        <f t="shared" si="12"/>
        <v>35.3411888849807</v>
      </c>
      <c r="AE13" s="24">
        <f t="shared" si="13"/>
        <v>38.8744284206824</v>
      </c>
      <c r="AF13" s="24">
        <v>1</v>
      </c>
      <c r="AG13" s="25"/>
      <c r="AH13" s="24">
        <f t="shared" si="14"/>
        <v>183.557861413999</v>
      </c>
      <c r="AI13" s="24">
        <f t="shared" si="15"/>
        <v>198.241294407316</v>
      </c>
      <c r="AJ13" s="24">
        <f t="shared" si="16"/>
        <v>211.092156173057</v>
      </c>
      <c r="AK13" s="24">
        <v>1</v>
      </c>
      <c r="AL13" s="25"/>
      <c r="AM13" s="24">
        <f t="shared" si="17"/>
        <v>0.383397819205065</v>
      </c>
      <c r="AN13" s="24">
        <f t="shared" si="18"/>
        <v>0.434400281392895</v>
      </c>
      <c r="AO13" s="24">
        <f t="shared" si="19"/>
        <v>0.497713682729511</v>
      </c>
      <c r="AP13" s="12">
        <v>1</v>
      </c>
    </row>
    <row r="14" spans="1:42">
      <c r="A14" s="2">
        <v>14</v>
      </c>
      <c r="B14" s="5">
        <v>307</v>
      </c>
      <c r="C14" s="5" t="s">
        <v>14</v>
      </c>
      <c r="D14" s="6">
        <v>7588</v>
      </c>
      <c r="E14" s="6" t="s">
        <v>33</v>
      </c>
      <c r="F14" s="6">
        <v>0.8</v>
      </c>
      <c r="G14" s="6"/>
      <c r="H14" s="16"/>
      <c r="I14" s="24">
        <f t="shared" si="0"/>
        <v>3.15160042208934</v>
      </c>
      <c r="J14" s="24">
        <v>4</v>
      </c>
      <c r="K14" s="24">
        <v>5</v>
      </c>
      <c r="L14" s="24">
        <v>1</v>
      </c>
      <c r="M14" s="25"/>
      <c r="N14" s="24">
        <f t="shared" si="2"/>
        <v>1595.49771368273</v>
      </c>
      <c r="O14" s="24">
        <f t="shared" si="3"/>
        <v>1755.047485051</v>
      </c>
      <c r="P14" s="24">
        <f t="shared" si="4"/>
        <v>1914.59725641928</v>
      </c>
      <c r="Q14" s="24">
        <v>1</v>
      </c>
      <c r="R14" s="25">
        <v>3</v>
      </c>
      <c r="S14" s="24">
        <f t="shared" si="5"/>
        <v>40.1266268026732</v>
      </c>
      <c r="T14" s="24">
        <f t="shared" si="6"/>
        <v>44.1224059092508</v>
      </c>
      <c r="U14" s="24">
        <f t="shared" si="7"/>
        <v>48.5121350685895</v>
      </c>
      <c r="V14" s="24">
        <v>1</v>
      </c>
      <c r="W14" s="25"/>
      <c r="X14" s="24">
        <f t="shared" si="8"/>
        <v>3026.54941962715</v>
      </c>
      <c r="Y14" s="24">
        <f t="shared" si="9"/>
        <v>3329.1593387267</v>
      </c>
      <c r="Z14" s="24">
        <f t="shared" si="10"/>
        <v>3631.88181498417</v>
      </c>
      <c r="AA14" s="24">
        <v>1</v>
      </c>
      <c r="AB14" s="25">
        <v>232</v>
      </c>
      <c r="AC14" s="24">
        <f t="shared" si="11"/>
        <v>1051.28385508266</v>
      </c>
      <c r="AD14" s="24">
        <f t="shared" si="12"/>
        <v>1130.91804431938</v>
      </c>
      <c r="AE14" s="24">
        <f t="shared" si="13"/>
        <v>1243.98170946184</v>
      </c>
      <c r="AF14" s="24">
        <v>2</v>
      </c>
      <c r="AG14" s="25">
        <v>241</v>
      </c>
      <c r="AH14" s="24">
        <f t="shared" si="14"/>
        <v>5873.85156524798</v>
      </c>
      <c r="AI14" s="24">
        <f t="shared" si="15"/>
        <v>6343.72142103412</v>
      </c>
      <c r="AJ14" s="24">
        <f t="shared" si="16"/>
        <v>6754.94899753781</v>
      </c>
      <c r="AK14" s="24">
        <v>1</v>
      </c>
      <c r="AL14" s="25">
        <v>1</v>
      </c>
      <c r="AM14" s="24">
        <f t="shared" si="17"/>
        <v>12.2687302145621</v>
      </c>
      <c r="AN14" s="24">
        <f t="shared" si="18"/>
        <v>13.9008090045726</v>
      </c>
      <c r="AO14" s="24">
        <f t="shared" si="19"/>
        <v>15.9268378473444</v>
      </c>
      <c r="AP14" s="12">
        <v>1</v>
      </c>
    </row>
    <row r="15" spans="1:42">
      <c r="A15" s="2">
        <v>15</v>
      </c>
      <c r="B15" s="5">
        <v>307</v>
      </c>
      <c r="C15" s="5" t="s">
        <v>14</v>
      </c>
      <c r="D15" s="6">
        <v>9679</v>
      </c>
      <c r="E15" s="6" t="s">
        <v>34</v>
      </c>
      <c r="F15" s="6">
        <v>0.05</v>
      </c>
      <c r="G15" s="6" t="s">
        <v>30</v>
      </c>
      <c r="H15" s="16"/>
      <c r="I15" s="24">
        <f t="shared" si="0"/>
        <v>0.196975026380584</v>
      </c>
      <c r="J15" s="24">
        <f t="shared" si="1"/>
        <v>0.218079493492789</v>
      </c>
      <c r="K15" s="24">
        <f t="shared" si="20"/>
        <v>0.239183960604995</v>
      </c>
      <c r="L15" s="24">
        <v>3</v>
      </c>
      <c r="M15" s="25"/>
      <c r="N15" s="24">
        <f t="shared" si="2"/>
        <v>99.7186071051706</v>
      </c>
      <c r="O15" s="24">
        <f t="shared" si="3"/>
        <v>109.690467815688</v>
      </c>
      <c r="P15" s="24">
        <f t="shared" si="4"/>
        <v>119.662328526205</v>
      </c>
      <c r="Q15" s="24">
        <v>1</v>
      </c>
      <c r="R15" s="25"/>
      <c r="S15" s="24">
        <f t="shared" si="5"/>
        <v>2.50791417516708</v>
      </c>
      <c r="T15" s="24">
        <v>4</v>
      </c>
      <c r="U15" s="24">
        <v>6</v>
      </c>
      <c r="V15" s="24">
        <v>3</v>
      </c>
      <c r="W15" s="25"/>
      <c r="X15" s="24">
        <f t="shared" si="8"/>
        <v>189.159338726697</v>
      </c>
      <c r="Y15" s="24">
        <f t="shared" si="9"/>
        <v>208.072458670419</v>
      </c>
      <c r="Z15" s="24">
        <f t="shared" si="10"/>
        <v>226.992613436511</v>
      </c>
      <c r="AA15" s="24">
        <v>1</v>
      </c>
      <c r="AB15" s="25"/>
      <c r="AC15" s="24">
        <f t="shared" si="11"/>
        <v>65.7052409426662</v>
      </c>
      <c r="AD15" s="24">
        <f t="shared" si="12"/>
        <v>70.6823777699613</v>
      </c>
      <c r="AE15" s="24">
        <f t="shared" si="13"/>
        <v>77.7488568413648</v>
      </c>
      <c r="AF15" s="24">
        <v>3</v>
      </c>
      <c r="AG15" s="25"/>
      <c r="AH15" s="24">
        <f t="shared" si="14"/>
        <v>367.115722827999</v>
      </c>
      <c r="AI15" s="24">
        <f t="shared" si="15"/>
        <v>396.482588814632</v>
      </c>
      <c r="AJ15" s="24">
        <f t="shared" si="16"/>
        <v>422.184312346113</v>
      </c>
      <c r="AK15" s="24">
        <v>2</v>
      </c>
      <c r="AL15" s="25"/>
      <c r="AM15" s="24">
        <f t="shared" si="17"/>
        <v>0.76679563841013</v>
      </c>
      <c r="AN15" s="24">
        <v>2</v>
      </c>
      <c r="AO15" s="24">
        <v>3</v>
      </c>
      <c r="AP15" s="12">
        <v>3</v>
      </c>
    </row>
    <row r="16" spans="1:42">
      <c r="A16" s="2">
        <v>16</v>
      </c>
      <c r="B16" s="5">
        <v>307</v>
      </c>
      <c r="C16" s="5" t="s">
        <v>14</v>
      </c>
      <c r="D16" s="6">
        <v>7551</v>
      </c>
      <c r="E16" s="6" t="s">
        <v>35</v>
      </c>
      <c r="F16" s="6">
        <v>0.05</v>
      </c>
      <c r="G16" s="6" t="s">
        <v>30</v>
      </c>
      <c r="H16" s="16"/>
      <c r="I16" s="24">
        <f t="shared" si="0"/>
        <v>0.196975026380584</v>
      </c>
      <c r="J16" s="24">
        <f t="shared" si="1"/>
        <v>0.218079493492789</v>
      </c>
      <c r="K16" s="24">
        <f t="shared" si="20"/>
        <v>0.239183960604995</v>
      </c>
      <c r="L16" s="24">
        <v>3</v>
      </c>
      <c r="M16" s="25"/>
      <c r="N16" s="24">
        <f t="shared" si="2"/>
        <v>99.7186071051706</v>
      </c>
      <c r="O16" s="24">
        <f t="shared" si="3"/>
        <v>109.690467815688</v>
      </c>
      <c r="P16" s="24">
        <f t="shared" si="4"/>
        <v>119.662328526205</v>
      </c>
      <c r="Q16" s="24">
        <v>3</v>
      </c>
      <c r="R16" s="25">
        <v>3</v>
      </c>
      <c r="S16" s="24">
        <f t="shared" si="5"/>
        <v>2.50791417516708</v>
      </c>
      <c r="T16" s="24">
        <v>4</v>
      </c>
      <c r="U16" s="24">
        <v>6</v>
      </c>
      <c r="V16" s="24">
        <v>3</v>
      </c>
      <c r="W16" s="25">
        <v>336</v>
      </c>
      <c r="X16" s="24">
        <f t="shared" si="8"/>
        <v>189.159338726697</v>
      </c>
      <c r="Y16" s="24">
        <f t="shared" si="9"/>
        <v>208.072458670419</v>
      </c>
      <c r="Z16" s="24">
        <f t="shared" si="10"/>
        <v>226.992613436511</v>
      </c>
      <c r="AA16" s="24">
        <v>3</v>
      </c>
      <c r="AB16" s="25"/>
      <c r="AC16" s="24">
        <f t="shared" si="11"/>
        <v>65.7052409426662</v>
      </c>
      <c r="AD16" s="24">
        <f t="shared" si="12"/>
        <v>70.6823777699613</v>
      </c>
      <c r="AE16" s="24">
        <f t="shared" si="13"/>
        <v>77.7488568413648</v>
      </c>
      <c r="AF16" s="24">
        <v>3</v>
      </c>
      <c r="AG16" s="25">
        <v>310</v>
      </c>
      <c r="AH16" s="24">
        <f t="shared" si="14"/>
        <v>367.115722827999</v>
      </c>
      <c r="AI16" s="24">
        <f t="shared" si="15"/>
        <v>396.482588814632</v>
      </c>
      <c r="AJ16" s="24">
        <f t="shared" si="16"/>
        <v>422.184312346113</v>
      </c>
      <c r="AK16" s="24">
        <v>3</v>
      </c>
      <c r="AL16" s="25">
        <v>1</v>
      </c>
      <c r="AM16" s="24">
        <f t="shared" si="17"/>
        <v>0.76679563841013</v>
      </c>
      <c r="AN16" s="24">
        <v>2</v>
      </c>
      <c r="AO16" s="24">
        <v>3</v>
      </c>
      <c r="AP16" s="12">
        <v>3</v>
      </c>
    </row>
    <row r="17" spans="1:42">
      <c r="A17" s="2">
        <v>3</v>
      </c>
      <c r="B17" s="5">
        <v>307</v>
      </c>
      <c r="C17" s="5" t="s">
        <v>14</v>
      </c>
      <c r="D17" s="6">
        <v>8527</v>
      </c>
      <c r="E17" s="6" t="s">
        <v>36</v>
      </c>
      <c r="F17" s="6">
        <v>0.05</v>
      </c>
      <c r="G17" s="6" t="s">
        <v>30</v>
      </c>
      <c r="H17" s="16"/>
      <c r="I17" s="24">
        <f t="shared" si="0"/>
        <v>0.196975026380584</v>
      </c>
      <c r="J17" s="24">
        <f t="shared" si="1"/>
        <v>0.218079493492789</v>
      </c>
      <c r="K17" s="24">
        <f t="shared" si="20"/>
        <v>0.239183960604995</v>
      </c>
      <c r="L17" s="24">
        <v>3</v>
      </c>
      <c r="M17" s="25"/>
      <c r="N17" s="24">
        <f t="shared" si="2"/>
        <v>99.7186071051706</v>
      </c>
      <c r="O17" s="24">
        <f t="shared" si="3"/>
        <v>109.690467815688</v>
      </c>
      <c r="P17" s="24">
        <f t="shared" si="4"/>
        <v>119.662328526205</v>
      </c>
      <c r="Q17" s="24">
        <v>3</v>
      </c>
      <c r="R17" s="25"/>
      <c r="S17" s="24">
        <f t="shared" si="5"/>
        <v>2.50791417516708</v>
      </c>
      <c r="T17" s="24">
        <v>4</v>
      </c>
      <c r="U17" s="24">
        <v>6</v>
      </c>
      <c r="V17" s="24">
        <v>3</v>
      </c>
      <c r="W17" s="25"/>
      <c r="X17" s="24">
        <f t="shared" si="8"/>
        <v>189.159338726697</v>
      </c>
      <c r="Y17" s="24">
        <f t="shared" si="9"/>
        <v>208.072458670419</v>
      </c>
      <c r="Z17" s="24">
        <f t="shared" si="10"/>
        <v>226.992613436511</v>
      </c>
      <c r="AA17" s="24">
        <v>3</v>
      </c>
      <c r="AB17" s="25"/>
      <c r="AC17" s="24">
        <f t="shared" si="11"/>
        <v>65.7052409426662</v>
      </c>
      <c r="AD17" s="24">
        <f t="shared" si="12"/>
        <v>70.6823777699613</v>
      </c>
      <c r="AE17" s="24">
        <f t="shared" si="13"/>
        <v>77.7488568413648</v>
      </c>
      <c r="AF17" s="24">
        <v>3</v>
      </c>
      <c r="AG17" s="25"/>
      <c r="AH17" s="24">
        <f t="shared" si="14"/>
        <v>367.115722827999</v>
      </c>
      <c r="AI17" s="24">
        <f t="shared" si="15"/>
        <v>396.482588814632</v>
      </c>
      <c r="AJ17" s="24">
        <f t="shared" si="16"/>
        <v>422.184312346113</v>
      </c>
      <c r="AK17" s="24">
        <v>3</v>
      </c>
      <c r="AL17" s="25"/>
      <c r="AM17" s="24">
        <f t="shared" si="17"/>
        <v>0.76679563841013</v>
      </c>
      <c r="AN17" s="24">
        <v>2</v>
      </c>
      <c r="AO17" s="24">
        <v>3</v>
      </c>
      <c r="AP17" s="12">
        <v>3</v>
      </c>
    </row>
    <row r="18" spans="1:42">
      <c r="A18" s="2">
        <v>18</v>
      </c>
      <c r="B18" s="5">
        <v>307</v>
      </c>
      <c r="C18" s="5" t="s">
        <v>14</v>
      </c>
      <c r="D18" s="6">
        <v>10989</v>
      </c>
      <c r="E18" s="6" t="s">
        <v>37</v>
      </c>
      <c r="F18" s="6">
        <v>0.9</v>
      </c>
      <c r="G18" s="9"/>
      <c r="H18" s="18">
        <v>0</v>
      </c>
      <c r="I18" s="24">
        <f t="shared" si="0"/>
        <v>3.54555047485051</v>
      </c>
      <c r="J18" s="24">
        <v>5</v>
      </c>
      <c r="K18" s="24">
        <v>6</v>
      </c>
      <c r="L18" s="24">
        <v>1</v>
      </c>
      <c r="M18" s="25">
        <v>5.91</v>
      </c>
      <c r="N18" s="24">
        <f t="shared" si="2"/>
        <v>1794.93492789307</v>
      </c>
      <c r="O18" s="24">
        <f t="shared" si="3"/>
        <v>1974.42842068238</v>
      </c>
      <c r="P18" s="24">
        <f t="shared" si="4"/>
        <v>2153.92191347169</v>
      </c>
      <c r="Q18" s="24">
        <v>1</v>
      </c>
      <c r="R18" s="25">
        <v>36</v>
      </c>
      <c r="S18" s="24">
        <f t="shared" si="5"/>
        <v>45.1424551530074</v>
      </c>
      <c r="T18" s="24">
        <f t="shared" si="6"/>
        <v>49.6377066479071</v>
      </c>
      <c r="U18" s="24">
        <f t="shared" si="7"/>
        <v>54.5761519521632</v>
      </c>
      <c r="V18" s="24">
        <v>2</v>
      </c>
      <c r="W18" s="25">
        <v>436</v>
      </c>
      <c r="X18" s="24">
        <f t="shared" si="8"/>
        <v>3404.86809708055</v>
      </c>
      <c r="Y18" s="24">
        <f t="shared" si="9"/>
        <v>3745.30425606753</v>
      </c>
      <c r="Z18" s="24">
        <f t="shared" si="10"/>
        <v>4085.86704185719</v>
      </c>
      <c r="AA18" s="24">
        <v>1</v>
      </c>
      <c r="AB18" s="25">
        <v>464</v>
      </c>
      <c r="AC18" s="24">
        <f t="shared" si="11"/>
        <v>1182.69433696799</v>
      </c>
      <c r="AD18" s="24">
        <f t="shared" si="12"/>
        <v>1272.2827998593</v>
      </c>
      <c r="AE18" s="24">
        <f t="shared" si="13"/>
        <v>1399.47942314457</v>
      </c>
      <c r="AF18" s="24">
        <v>1</v>
      </c>
      <c r="AG18" s="25">
        <v>1379</v>
      </c>
      <c r="AH18" s="24">
        <f t="shared" si="14"/>
        <v>6608.08301090398</v>
      </c>
      <c r="AI18" s="24">
        <f t="shared" si="15"/>
        <v>7136.68659866338</v>
      </c>
      <c r="AJ18" s="24">
        <f t="shared" si="16"/>
        <v>7599.31762223004</v>
      </c>
      <c r="AK18" s="24">
        <v>1</v>
      </c>
      <c r="AL18" s="25">
        <v>1</v>
      </c>
      <c r="AM18" s="24">
        <f t="shared" si="17"/>
        <v>13.8023214913823</v>
      </c>
      <c r="AN18" s="24">
        <f t="shared" si="18"/>
        <v>15.6384101301442</v>
      </c>
      <c r="AO18" s="24">
        <f t="shared" si="19"/>
        <v>17.9176925782624</v>
      </c>
      <c r="AP18" s="12">
        <v>1</v>
      </c>
    </row>
    <row r="19" spans="1:42">
      <c r="A19" s="2">
        <v>19</v>
      </c>
      <c r="B19" s="5">
        <v>307</v>
      </c>
      <c r="C19" s="5" t="s">
        <v>14</v>
      </c>
      <c r="D19" s="6">
        <v>10890</v>
      </c>
      <c r="E19" s="6" t="s">
        <v>38</v>
      </c>
      <c r="F19" s="6">
        <v>0.7</v>
      </c>
      <c r="G19" s="9"/>
      <c r="H19" s="18"/>
      <c r="I19" s="24">
        <f t="shared" si="0"/>
        <v>2.75765036932817</v>
      </c>
      <c r="J19" s="24">
        <v>4</v>
      </c>
      <c r="K19" s="24">
        <v>5</v>
      </c>
      <c r="L19" s="24">
        <v>3</v>
      </c>
      <c r="M19" s="25">
        <v>132</v>
      </c>
      <c r="N19" s="24">
        <f t="shared" si="2"/>
        <v>1396.06049947239</v>
      </c>
      <c r="O19" s="24">
        <f t="shared" si="3"/>
        <v>1535.66654941963</v>
      </c>
      <c r="P19" s="24">
        <f t="shared" si="4"/>
        <v>1675.27259936687</v>
      </c>
      <c r="Q19" s="24">
        <v>1</v>
      </c>
      <c r="R19" s="25">
        <v>12</v>
      </c>
      <c r="S19" s="24">
        <f t="shared" si="5"/>
        <v>35.1107984523391</v>
      </c>
      <c r="T19" s="24">
        <f t="shared" si="6"/>
        <v>38.6071051705944</v>
      </c>
      <c r="U19" s="24">
        <f t="shared" si="7"/>
        <v>42.4481181850158</v>
      </c>
      <c r="V19" s="24">
        <v>1</v>
      </c>
      <c r="W19" s="25"/>
      <c r="X19" s="24">
        <f t="shared" si="8"/>
        <v>2648.23074217376</v>
      </c>
      <c r="Y19" s="24">
        <f t="shared" si="9"/>
        <v>2913.01442138586</v>
      </c>
      <c r="Z19" s="24">
        <f t="shared" si="10"/>
        <v>3177.89658811115</v>
      </c>
      <c r="AA19" s="24">
        <v>1</v>
      </c>
      <c r="AB19" s="25"/>
      <c r="AC19" s="24">
        <f t="shared" si="11"/>
        <v>919.873373197327</v>
      </c>
      <c r="AD19" s="24">
        <f t="shared" si="12"/>
        <v>989.553288779458</v>
      </c>
      <c r="AE19" s="24">
        <f t="shared" si="13"/>
        <v>1088.48399577911</v>
      </c>
      <c r="AF19" s="24">
        <v>3</v>
      </c>
      <c r="AG19" s="25">
        <v>1642</v>
      </c>
      <c r="AH19" s="24">
        <f t="shared" si="14"/>
        <v>5139.62011959198</v>
      </c>
      <c r="AI19" s="24">
        <f t="shared" si="15"/>
        <v>5550.75624340485</v>
      </c>
      <c r="AJ19" s="24">
        <f t="shared" si="16"/>
        <v>5910.58037284558</v>
      </c>
      <c r="AK19" s="24">
        <v>3</v>
      </c>
      <c r="AL19" s="25"/>
      <c r="AM19" s="24">
        <f t="shared" si="17"/>
        <v>10.7351389377418</v>
      </c>
      <c r="AN19" s="24">
        <f t="shared" si="18"/>
        <v>12.1632078790011</v>
      </c>
      <c r="AO19" s="24">
        <f t="shared" si="19"/>
        <v>13.9359831164263</v>
      </c>
      <c r="AP19" s="12">
        <v>1</v>
      </c>
    </row>
    <row r="20" spans="1:42">
      <c r="A20" s="2">
        <v>20</v>
      </c>
      <c r="B20" s="5">
        <v>307</v>
      </c>
      <c r="C20" s="5" t="s">
        <v>14</v>
      </c>
      <c r="D20" s="6">
        <v>10892</v>
      </c>
      <c r="E20" s="6" t="s">
        <v>39</v>
      </c>
      <c r="F20" s="6">
        <v>0.7</v>
      </c>
      <c r="G20" s="9"/>
      <c r="H20" s="18"/>
      <c r="I20" s="24">
        <f t="shared" si="0"/>
        <v>2.75765036932817</v>
      </c>
      <c r="J20" s="24">
        <v>4</v>
      </c>
      <c r="K20" s="24">
        <v>5</v>
      </c>
      <c r="L20" s="24">
        <v>1</v>
      </c>
      <c r="M20" s="25"/>
      <c r="N20" s="24">
        <f t="shared" si="2"/>
        <v>1396.06049947239</v>
      </c>
      <c r="O20" s="24">
        <f t="shared" si="3"/>
        <v>1535.66654941963</v>
      </c>
      <c r="P20" s="24">
        <f t="shared" si="4"/>
        <v>1675.27259936687</v>
      </c>
      <c r="Q20" s="24">
        <v>1</v>
      </c>
      <c r="R20" s="25">
        <v>15</v>
      </c>
      <c r="S20" s="24">
        <f t="shared" si="5"/>
        <v>35.1107984523391</v>
      </c>
      <c r="T20" s="24">
        <f t="shared" si="6"/>
        <v>38.6071051705944</v>
      </c>
      <c r="U20" s="24">
        <f t="shared" si="7"/>
        <v>42.4481181850158</v>
      </c>
      <c r="V20" s="24">
        <v>1</v>
      </c>
      <c r="W20" s="25">
        <v>554</v>
      </c>
      <c r="X20" s="24">
        <f t="shared" si="8"/>
        <v>2648.23074217376</v>
      </c>
      <c r="Y20" s="24">
        <f t="shared" si="9"/>
        <v>2913.01442138586</v>
      </c>
      <c r="Z20" s="24">
        <f t="shared" si="10"/>
        <v>3177.89658811115</v>
      </c>
      <c r="AA20" s="24">
        <v>1</v>
      </c>
      <c r="AB20" s="25">
        <v>96</v>
      </c>
      <c r="AC20" s="24">
        <f t="shared" si="11"/>
        <v>919.873373197327</v>
      </c>
      <c r="AD20" s="24">
        <f t="shared" si="12"/>
        <v>989.553288779458</v>
      </c>
      <c r="AE20" s="24">
        <f t="shared" si="13"/>
        <v>1088.48399577911</v>
      </c>
      <c r="AF20" s="24">
        <v>1</v>
      </c>
      <c r="AG20" s="25">
        <v>889</v>
      </c>
      <c r="AH20" s="24">
        <f t="shared" si="14"/>
        <v>5139.62011959198</v>
      </c>
      <c r="AI20" s="24">
        <f t="shared" si="15"/>
        <v>5550.75624340485</v>
      </c>
      <c r="AJ20" s="24">
        <f t="shared" si="16"/>
        <v>5910.58037284558</v>
      </c>
      <c r="AK20" s="24">
        <v>1</v>
      </c>
      <c r="AL20" s="25">
        <v>4</v>
      </c>
      <c r="AM20" s="24">
        <f t="shared" si="17"/>
        <v>10.7351389377418</v>
      </c>
      <c r="AN20" s="24">
        <f t="shared" si="18"/>
        <v>12.1632078790011</v>
      </c>
      <c r="AO20" s="24">
        <f t="shared" si="19"/>
        <v>13.9359831164263</v>
      </c>
      <c r="AP20" s="12">
        <v>2</v>
      </c>
    </row>
    <row r="21" spans="1:42">
      <c r="A21" s="2">
        <v>21</v>
      </c>
      <c r="B21" s="5">
        <v>307</v>
      </c>
      <c r="C21" s="5" t="s">
        <v>14</v>
      </c>
      <c r="D21" s="6">
        <v>990280</v>
      </c>
      <c r="E21" s="6" t="s">
        <v>40</v>
      </c>
      <c r="F21" s="6">
        <v>0.36</v>
      </c>
      <c r="G21" s="9"/>
      <c r="H21" s="18"/>
      <c r="I21" s="24">
        <f t="shared" si="0"/>
        <v>1.4182201899402</v>
      </c>
      <c r="J21" s="24">
        <f t="shared" si="1"/>
        <v>1.57017235314808</v>
      </c>
      <c r="K21" s="24">
        <f t="shared" si="20"/>
        <v>1.72212451635596</v>
      </c>
      <c r="L21" s="24">
        <v>1</v>
      </c>
      <c r="M21" s="25"/>
      <c r="N21" s="24">
        <f t="shared" si="2"/>
        <v>717.973971157228</v>
      </c>
      <c r="O21" s="24">
        <f t="shared" si="3"/>
        <v>789.771368272951</v>
      </c>
      <c r="P21" s="24">
        <f t="shared" si="4"/>
        <v>861.568765388674</v>
      </c>
      <c r="Q21" s="24">
        <v>1</v>
      </c>
      <c r="R21" s="25">
        <v>3</v>
      </c>
      <c r="S21" s="24">
        <f t="shared" si="5"/>
        <v>18.056982061203</v>
      </c>
      <c r="T21" s="24">
        <f t="shared" si="6"/>
        <v>19.8550826591629</v>
      </c>
      <c r="U21" s="24">
        <f t="shared" si="7"/>
        <v>21.8304607808653</v>
      </c>
      <c r="V21" s="24">
        <v>1</v>
      </c>
      <c r="W21" s="25"/>
      <c r="X21" s="24">
        <f t="shared" si="8"/>
        <v>1361.94723883222</v>
      </c>
      <c r="Y21" s="24">
        <f t="shared" si="9"/>
        <v>1498.12170242701</v>
      </c>
      <c r="Z21" s="24">
        <f t="shared" si="10"/>
        <v>1634.34681674288</v>
      </c>
      <c r="AA21" s="24">
        <v>1</v>
      </c>
      <c r="AB21" s="25"/>
      <c r="AC21" s="24">
        <f t="shared" si="11"/>
        <v>473.077734787197</v>
      </c>
      <c r="AD21" s="24">
        <f t="shared" si="12"/>
        <v>508.913119943721</v>
      </c>
      <c r="AE21" s="24">
        <f t="shared" si="13"/>
        <v>559.791769257826</v>
      </c>
      <c r="AF21" s="24">
        <v>1</v>
      </c>
      <c r="AG21" s="25"/>
      <c r="AH21" s="24">
        <f t="shared" si="14"/>
        <v>2643.23320436159</v>
      </c>
      <c r="AI21" s="24">
        <f t="shared" si="15"/>
        <v>2854.67463946535</v>
      </c>
      <c r="AJ21" s="24">
        <f t="shared" si="16"/>
        <v>3039.72704889202</v>
      </c>
      <c r="AK21" s="24">
        <v>1</v>
      </c>
      <c r="AL21" s="25"/>
      <c r="AM21" s="24">
        <f t="shared" si="17"/>
        <v>5.52092859655294</v>
      </c>
      <c r="AN21" s="24">
        <f t="shared" si="18"/>
        <v>6.25536405205769</v>
      </c>
      <c r="AO21" s="24">
        <f t="shared" si="19"/>
        <v>7.16707703130496</v>
      </c>
      <c r="AP21" s="12">
        <v>2</v>
      </c>
    </row>
    <row r="22" spans="1:42">
      <c r="A22" s="2">
        <v>22</v>
      </c>
      <c r="B22" s="5">
        <v>307</v>
      </c>
      <c r="C22" s="5" t="s">
        <v>14</v>
      </c>
      <c r="D22" s="6">
        <v>4529</v>
      </c>
      <c r="E22" s="6" t="s">
        <v>41</v>
      </c>
      <c r="F22" s="6">
        <v>0.18</v>
      </c>
      <c r="G22" s="9"/>
      <c r="H22" s="18">
        <v>2</v>
      </c>
      <c r="I22" s="24">
        <f t="shared" si="0"/>
        <v>0.709110094970102</v>
      </c>
      <c r="J22" s="24">
        <f t="shared" si="1"/>
        <v>0.785086176574042</v>
      </c>
      <c r="K22" s="24">
        <f t="shared" si="20"/>
        <v>0.861062258177981</v>
      </c>
      <c r="L22" s="24">
        <v>3</v>
      </c>
      <c r="M22" s="25"/>
      <c r="N22" s="24">
        <f t="shared" si="2"/>
        <v>358.986985578614</v>
      </c>
      <c r="O22" s="24">
        <f t="shared" si="3"/>
        <v>394.885684136476</v>
      </c>
      <c r="P22" s="24">
        <f t="shared" si="4"/>
        <v>430.784382694337</v>
      </c>
      <c r="Q22" s="24">
        <v>1</v>
      </c>
      <c r="R22" s="25"/>
      <c r="S22" s="24">
        <f t="shared" si="5"/>
        <v>9.02849103060148</v>
      </c>
      <c r="T22" s="24">
        <f t="shared" si="6"/>
        <v>9.92754132958143</v>
      </c>
      <c r="U22" s="24">
        <f t="shared" si="7"/>
        <v>10.9152303904326</v>
      </c>
      <c r="V22" s="24">
        <v>1</v>
      </c>
      <c r="W22" s="25"/>
      <c r="X22" s="24">
        <f t="shared" si="8"/>
        <v>680.97361941611</v>
      </c>
      <c r="Y22" s="24">
        <f t="shared" si="9"/>
        <v>749.060851213507</v>
      </c>
      <c r="Z22" s="24">
        <f t="shared" si="10"/>
        <v>817.173408371439</v>
      </c>
      <c r="AA22" s="24">
        <v>1</v>
      </c>
      <c r="AB22" s="25"/>
      <c r="AC22" s="24">
        <f t="shared" si="11"/>
        <v>236.538867393598</v>
      </c>
      <c r="AD22" s="24">
        <f t="shared" si="12"/>
        <v>254.456559971861</v>
      </c>
      <c r="AE22" s="24">
        <f t="shared" si="13"/>
        <v>279.895884628913</v>
      </c>
      <c r="AF22" s="24">
        <v>1</v>
      </c>
      <c r="AG22" s="25">
        <v>216</v>
      </c>
      <c r="AH22" s="24">
        <f t="shared" si="14"/>
        <v>1321.61660218079</v>
      </c>
      <c r="AI22" s="24">
        <f t="shared" si="15"/>
        <v>1427.33731973268</v>
      </c>
      <c r="AJ22" s="24">
        <f t="shared" si="16"/>
        <v>1519.86352444601</v>
      </c>
      <c r="AK22" s="24">
        <v>1</v>
      </c>
      <c r="AL22" s="25"/>
      <c r="AM22" s="24">
        <f t="shared" si="17"/>
        <v>2.76046429827647</v>
      </c>
      <c r="AN22" s="24">
        <f t="shared" si="18"/>
        <v>3.12768202602884</v>
      </c>
      <c r="AO22" s="24">
        <f t="shared" si="19"/>
        <v>3.58353851565248</v>
      </c>
      <c r="AP22" s="12">
        <v>2</v>
      </c>
    </row>
    <row r="23" spans="1:42">
      <c r="A23" s="2">
        <v>23</v>
      </c>
      <c r="B23" s="5">
        <v>307</v>
      </c>
      <c r="C23" s="5" t="s">
        <v>14</v>
      </c>
      <c r="D23" s="6">
        <v>4746</v>
      </c>
      <c r="E23" s="6" t="s">
        <v>42</v>
      </c>
      <c r="F23" s="6">
        <v>0.18</v>
      </c>
      <c r="G23" s="9"/>
      <c r="H23" s="18"/>
      <c r="I23" s="24">
        <f t="shared" si="0"/>
        <v>0.709110094970102</v>
      </c>
      <c r="J23" s="24">
        <f t="shared" si="1"/>
        <v>0.785086176574042</v>
      </c>
      <c r="K23" s="24">
        <f t="shared" si="20"/>
        <v>0.861062258177981</v>
      </c>
      <c r="L23" s="24">
        <v>3</v>
      </c>
      <c r="M23" s="25"/>
      <c r="N23" s="24">
        <f t="shared" si="2"/>
        <v>358.986985578614</v>
      </c>
      <c r="O23" s="24">
        <f t="shared" si="3"/>
        <v>394.885684136476</v>
      </c>
      <c r="P23" s="24">
        <f t="shared" si="4"/>
        <v>430.784382694337</v>
      </c>
      <c r="Q23" s="24">
        <v>1</v>
      </c>
      <c r="R23" s="25"/>
      <c r="S23" s="24">
        <f t="shared" si="5"/>
        <v>9.02849103060148</v>
      </c>
      <c r="T23" s="24">
        <f t="shared" si="6"/>
        <v>9.92754132958143</v>
      </c>
      <c r="U23" s="24">
        <f t="shared" si="7"/>
        <v>10.9152303904326</v>
      </c>
      <c r="V23" s="24">
        <v>1</v>
      </c>
      <c r="W23" s="25"/>
      <c r="X23" s="24">
        <f t="shared" si="8"/>
        <v>680.97361941611</v>
      </c>
      <c r="Y23" s="24">
        <f t="shared" si="9"/>
        <v>749.060851213507</v>
      </c>
      <c r="Z23" s="24">
        <f t="shared" si="10"/>
        <v>817.173408371439</v>
      </c>
      <c r="AA23" s="24">
        <v>1</v>
      </c>
      <c r="AB23" s="25"/>
      <c r="AC23" s="24">
        <f t="shared" si="11"/>
        <v>236.538867393598</v>
      </c>
      <c r="AD23" s="24">
        <f t="shared" si="12"/>
        <v>254.456559971861</v>
      </c>
      <c r="AE23" s="24">
        <f t="shared" si="13"/>
        <v>279.895884628913</v>
      </c>
      <c r="AF23" s="24">
        <v>1</v>
      </c>
      <c r="AG23" s="25"/>
      <c r="AH23" s="24">
        <f t="shared" si="14"/>
        <v>1321.61660218079</v>
      </c>
      <c r="AI23" s="24">
        <f t="shared" si="15"/>
        <v>1427.33731973268</v>
      </c>
      <c r="AJ23" s="24">
        <f t="shared" si="16"/>
        <v>1519.86352444601</v>
      </c>
      <c r="AK23" s="24">
        <v>1</v>
      </c>
      <c r="AL23" s="25"/>
      <c r="AM23" s="24">
        <f t="shared" si="17"/>
        <v>2.76046429827647</v>
      </c>
      <c r="AN23" s="24">
        <f t="shared" si="18"/>
        <v>3.12768202602884</v>
      </c>
      <c r="AO23" s="24">
        <f t="shared" si="19"/>
        <v>3.58353851565248</v>
      </c>
      <c r="AP23" s="12">
        <v>2</v>
      </c>
    </row>
    <row r="24" spans="1:42">
      <c r="A24" s="2">
        <v>24</v>
      </c>
      <c r="B24" s="5">
        <v>307</v>
      </c>
      <c r="C24" s="5" t="s">
        <v>14</v>
      </c>
      <c r="D24" s="6">
        <v>8592</v>
      </c>
      <c r="E24" s="6" t="s">
        <v>43</v>
      </c>
      <c r="F24" s="6">
        <v>0.03</v>
      </c>
      <c r="G24" s="6" t="s">
        <v>44</v>
      </c>
      <c r="H24" s="16">
        <v>0.24</v>
      </c>
      <c r="I24" s="24">
        <f t="shared" si="0"/>
        <v>0.11818501582835</v>
      </c>
      <c r="J24" s="24">
        <f t="shared" si="1"/>
        <v>0.130847696095674</v>
      </c>
      <c r="K24" s="24">
        <f t="shared" si="20"/>
        <v>0.143510376362997</v>
      </c>
      <c r="L24" s="24">
        <v>3</v>
      </c>
      <c r="M24" s="25"/>
      <c r="N24" s="24">
        <f t="shared" si="2"/>
        <v>59.8311642631024</v>
      </c>
      <c r="O24" s="24">
        <f t="shared" si="3"/>
        <v>65.8142806894126</v>
      </c>
      <c r="P24" s="24">
        <f t="shared" si="4"/>
        <v>71.7973971157228</v>
      </c>
      <c r="Q24" s="24">
        <v>1</v>
      </c>
      <c r="R24" s="25">
        <v>1</v>
      </c>
      <c r="S24" s="24">
        <f t="shared" si="5"/>
        <v>1.50474850510025</v>
      </c>
      <c r="T24" s="24">
        <v>3</v>
      </c>
      <c r="U24" s="24">
        <v>4</v>
      </c>
      <c r="V24" s="24">
        <v>3</v>
      </c>
      <c r="W24" s="25">
        <v>64</v>
      </c>
      <c r="X24" s="24">
        <f t="shared" si="8"/>
        <v>113.495603236018</v>
      </c>
      <c r="Y24" s="24">
        <f t="shared" si="9"/>
        <v>124.843475202251</v>
      </c>
      <c r="Z24" s="24">
        <f t="shared" si="10"/>
        <v>136.195568061906</v>
      </c>
      <c r="AA24" s="24">
        <v>3</v>
      </c>
      <c r="AB24" s="25"/>
      <c r="AC24" s="24">
        <f t="shared" si="11"/>
        <v>39.4231445655997</v>
      </c>
      <c r="AD24" s="24">
        <f t="shared" si="12"/>
        <v>42.4094266619768</v>
      </c>
      <c r="AE24" s="24">
        <f t="shared" si="13"/>
        <v>46.6493141048189</v>
      </c>
      <c r="AF24" s="24">
        <v>3</v>
      </c>
      <c r="AG24" s="25"/>
      <c r="AH24" s="24">
        <f t="shared" si="14"/>
        <v>220.269433696799</v>
      </c>
      <c r="AI24" s="24">
        <f t="shared" si="15"/>
        <v>237.889553288779</v>
      </c>
      <c r="AJ24" s="24">
        <f t="shared" si="16"/>
        <v>253.310587407668</v>
      </c>
      <c r="AK24" s="24">
        <v>3</v>
      </c>
      <c r="AL24" s="25"/>
      <c r="AM24" s="24">
        <f t="shared" si="17"/>
        <v>0.460077383046078</v>
      </c>
      <c r="AN24" s="24">
        <f t="shared" si="18"/>
        <v>0.521280337671474</v>
      </c>
      <c r="AO24" s="24">
        <v>2</v>
      </c>
      <c r="AP24" s="12">
        <v>3</v>
      </c>
    </row>
    <row r="25" spans="1:42">
      <c r="A25" s="2">
        <v>25</v>
      </c>
      <c r="B25" s="5">
        <v>307</v>
      </c>
      <c r="C25" s="5" t="s">
        <v>14</v>
      </c>
      <c r="D25" s="6">
        <v>8022</v>
      </c>
      <c r="E25" s="6" t="s">
        <v>45</v>
      </c>
      <c r="F25" s="6">
        <v>0.03</v>
      </c>
      <c r="G25" s="6" t="s">
        <v>44</v>
      </c>
      <c r="H25" s="16"/>
      <c r="I25" s="24">
        <f t="shared" si="0"/>
        <v>0.11818501582835</v>
      </c>
      <c r="J25" s="24">
        <f t="shared" si="1"/>
        <v>0.130847696095674</v>
      </c>
      <c r="K25" s="24">
        <f t="shared" si="20"/>
        <v>0.143510376362997</v>
      </c>
      <c r="L25" s="24">
        <v>3</v>
      </c>
      <c r="M25" s="25"/>
      <c r="N25" s="24">
        <f t="shared" si="2"/>
        <v>59.8311642631024</v>
      </c>
      <c r="O25" s="24">
        <f t="shared" si="3"/>
        <v>65.8142806894126</v>
      </c>
      <c r="P25" s="24">
        <f t="shared" si="4"/>
        <v>71.7973971157228</v>
      </c>
      <c r="Q25" s="24">
        <v>1</v>
      </c>
      <c r="R25" s="25"/>
      <c r="S25" s="24">
        <f t="shared" si="5"/>
        <v>1.50474850510025</v>
      </c>
      <c r="T25" s="24">
        <v>3</v>
      </c>
      <c r="U25" s="24">
        <v>4</v>
      </c>
      <c r="V25" s="24">
        <v>3</v>
      </c>
      <c r="W25" s="25"/>
      <c r="X25" s="24">
        <f t="shared" si="8"/>
        <v>113.495603236018</v>
      </c>
      <c r="Y25" s="24">
        <f t="shared" si="9"/>
        <v>124.843475202251</v>
      </c>
      <c r="Z25" s="24">
        <f t="shared" si="10"/>
        <v>136.195568061906</v>
      </c>
      <c r="AA25" s="24">
        <v>3</v>
      </c>
      <c r="AB25" s="25"/>
      <c r="AC25" s="24">
        <f t="shared" si="11"/>
        <v>39.4231445655997</v>
      </c>
      <c r="AD25" s="24">
        <f t="shared" si="12"/>
        <v>42.4094266619768</v>
      </c>
      <c r="AE25" s="24">
        <f t="shared" si="13"/>
        <v>46.6493141048189</v>
      </c>
      <c r="AF25" s="24">
        <v>3</v>
      </c>
      <c r="AG25" s="25"/>
      <c r="AH25" s="24">
        <f t="shared" si="14"/>
        <v>220.269433696799</v>
      </c>
      <c r="AI25" s="24">
        <f t="shared" si="15"/>
        <v>237.889553288779</v>
      </c>
      <c r="AJ25" s="24">
        <f t="shared" si="16"/>
        <v>253.310587407668</v>
      </c>
      <c r="AK25" s="24">
        <v>3</v>
      </c>
      <c r="AL25" s="25"/>
      <c r="AM25" s="24">
        <f t="shared" si="17"/>
        <v>0.460077383046078</v>
      </c>
      <c r="AN25" s="24">
        <f t="shared" si="18"/>
        <v>0.521280337671474</v>
      </c>
      <c r="AO25" s="24">
        <v>2</v>
      </c>
      <c r="AP25" s="12">
        <v>3</v>
      </c>
    </row>
    <row r="26" spans="1:42">
      <c r="A26" s="2">
        <v>26</v>
      </c>
      <c r="B26" s="5">
        <v>307</v>
      </c>
      <c r="C26" s="5" t="s">
        <v>14</v>
      </c>
      <c r="D26" s="6">
        <v>4449</v>
      </c>
      <c r="E26" s="6" t="s">
        <v>46</v>
      </c>
      <c r="F26" s="6">
        <v>0.03</v>
      </c>
      <c r="G26" s="6" t="s">
        <v>44</v>
      </c>
      <c r="H26" s="16"/>
      <c r="I26" s="24">
        <f t="shared" si="0"/>
        <v>0.11818501582835</v>
      </c>
      <c r="J26" s="24">
        <f t="shared" si="1"/>
        <v>0.130847696095674</v>
      </c>
      <c r="K26" s="24">
        <f t="shared" si="20"/>
        <v>0.143510376362997</v>
      </c>
      <c r="L26" s="24">
        <v>3</v>
      </c>
      <c r="M26" s="25"/>
      <c r="N26" s="24">
        <f t="shared" si="2"/>
        <v>59.8311642631024</v>
      </c>
      <c r="O26" s="24">
        <f t="shared" si="3"/>
        <v>65.8142806894126</v>
      </c>
      <c r="P26" s="24">
        <f t="shared" si="4"/>
        <v>71.7973971157228</v>
      </c>
      <c r="Q26" s="24">
        <v>1</v>
      </c>
      <c r="R26" s="25"/>
      <c r="S26" s="24">
        <f t="shared" si="5"/>
        <v>1.50474850510025</v>
      </c>
      <c r="T26" s="24">
        <v>3</v>
      </c>
      <c r="U26" s="24">
        <v>4</v>
      </c>
      <c r="V26" s="24">
        <v>3</v>
      </c>
      <c r="W26" s="25">
        <v>55</v>
      </c>
      <c r="X26" s="24">
        <f t="shared" si="8"/>
        <v>113.495603236018</v>
      </c>
      <c r="Y26" s="24">
        <f t="shared" si="9"/>
        <v>124.843475202251</v>
      </c>
      <c r="Z26" s="24">
        <f t="shared" si="10"/>
        <v>136.195568061906</v>
      </c>
      <c r="AA26" s="24">
        <v>3</v>
      </c>
      <c r="AB26" s="25"/>
      <c r="AC26" s="24">
        <f t="shared" si="11"/>
        <v>39.4231445655997</v>
      </c>
      <c r="AD26" s="24">
        <f t="shared" si="12"/>
        <v>42.4094266619768</v>
      </c>
      <c r="AE26" s="24">
        <f t="shared" si="13"/>
        <v>46.6493141048189</v>
      </c>
      <c r="AF26" s="24">
        <v>3</v>
      </c>
      <c r="AG26" s="25"/>
      <c r="AH26" s="24">
        <f t="shared" si="14"/>
        <v>220.269433696799</v>
      </c>
      <c r="AI26" s="24">
        <f t="shared" si="15"/>
        <v>237.889553288779</v>
      </c>
      <c r="AJ26" s="24">
        <f t="shared" si="16"/>
        <v>253.310587407668</v>
      </c>
      <c r="AK26" s="24">
        <v>3</v>
      </c>
      <c r="AL26" s="25"/>
      <c r="AM26" s="24">
        <f t="shared" si="17"/>
        <v>0.460077383046078</v>
      </c>
      <c r="AN26" s="24">
        <f t="shared" si="18"/>
        <v>0.521280337671474</v>
      </c>
      <c r="AO26" s="24">
        <v>2</v>
      </c>
      <c r="AP26" s="12">
        <v>3</v>
      </c>
    </row>
    <row r="27" spans="1:42">
      <c r="A27" s="2">
        <v>27</v>
      </c>
      <c r="B27" s="5">
        <v>307</v>
      </c>
      <c r="C27" s="5" t="s">
        <v>14</v>
      </c>
      <c r="D27" s="6">
        <v>4292</v>
      </c>
      <c r="E27" s="6" t="s">
        <v>47</v>
      </c>
      <c r="F27" s="6">
        <v>0.03</v>
      </c>
      <c r="G27" s="6" t="s">
        <v>44</v>
      </c>
      <c r="H27" s="16"/>
      <c r="I27" s="24">
        <f t="shared" si="0"/>
        <v>0.11818501582835</v>
      </c>
      <c r="J27" s="24">
        <f t="shared" si="1"/>
        <v>0.130847696095674</v>
      </c>
      <c r="K27" s="24">
        <f t="shared" si="20"/>
        <v>0.143510376362997</v>
      </c>
      <c r="L27" s="24">
        <v>3</v>
      </c>
      <c r="M27" s="25"/>
      <c r="N27" s="24">
        <f t="shared" si="2"/>
        <v>59.8311642631024</v>
      </c>
      <c r="O27" s="24">
        <f t="shared" si="3"/>
        <v>65.8142806894126</v>
      </c>
      <c r="P27" s="24">
        <f t="shared" si="4"/>
        <v>71.7973971157228</v>
      </c>
      <c r="Q27" s="24">
        <v>1</v>
      </c>
      <c r="R27" s="25"/>
      <c r="S27" s="24">
        <f t="shared" si="5"/>
        <v>1.50474850510025</v>
      </c>
      <c r="T27" s="24">
        <v>3</v>
      </c>
      <c r="U27" s="24">
        <v>4</v>
      </c>
      <c r="V27" s="24">
        <v>3</v>
      </c>
      <c r="W27" s="25"/>
      <c r="X27" s="24">
        <f t="shared" si="8"/>
        <v>113.495603236018</v>
      </c>
      <c r="Y27" s="24">
        <f t="shared" si="9"/>
        <v>124.843475202251</v>
      </c>
      <c r="Z27" s="24">
        <f t="shared" si="10"/>
        <v>136.195568061906</v>
      </c>
      <c r="AA27" s="24">
        <v>3</v>
      </c>
      <c r="AB27" s="25"/>
      <c r="AC27" s="24">
        <f t="shared" si="11"/>
        <v>39.4231445655997</v>
      </c>
      <c r="AD27" s="24">
        <f t="shared" si="12"/>
        <v>42.4094266619768</v>
      </c>
      <c r="AE27" s="24">
        <f t="shared" si="13"/>
        <v>46.6493141048189</v>
      </c>
      <c r="AF27" s="24">
        <v>3</v>
      </c>
      <c r="AG27" s="25"/>
      <c r="AH27" s="24">
        <f t="shared" si="14"/>
        <v>220.269433696799</v>
      </c>
      <c r="AI27" s="24">
        <f t="shared" si="15"/>
        <v>237.889553288779</v>
      </c>
      <c r="AJ27" s="24">
        <f t="shared" si="16"/>
        <v>253.310587407668</v>
      </c>
      <c r="AK27" s="24">
        <v>3</v>
      </c>
      <c r="AL27" s="25"/>
      <c r="AM27" s="24">
        <f t="shared" si="17"/>
        <v>0.460077383046078</v>
      </c>
      <c r="AN27" s="24">
        <f t="shared" si="18"/>
        <v>0.521280337671474</v>
      </c>
      <c r="AO27" s="24">
        <v>2</v>
      </c>
      <c r="AP27" s="12">
        <v>3</v>
      </c>
    </row>
    <row r="28" spans="1:42">
      <c r="A28" s="2">
        <v>28</v>
      </c>
      <c r="B28" s="5">
        <v>307</v>
      </c>
      <c r="C28" s="5" t="s">
        <v>14</v>
      </c>
      <c r="D28" s="6">
        <v>4291</v>
      </c>
      <c r="E28" s="6" t="s">
        <v>48</v>
      </c>
      <c r="F28" s="6">
        <v>0.03</v>
      </c>
      <c r="G28" s="6" t="s">
        <v>44</v>
      </c>
      <c r="H28" s="16"/>
      <c r="I28" s="24">
        <f t="shared" si="0"/>
        <v>0.11818501582835</v>
      </c>
      <c r="J28" s="24">
        <f t="shared" si="1"/>
        <v>0.130847696095674</v>
      </c>
      <c r="K28" s="24">
        <f t="shared" si="20"/>
        <v>0.143510376362997</v>
      </c>
      <c r="L28" s="24">
        <v>3</v>
      </c>
      <c r="M28" s="25"/>
      <c r="N28" s="24">
        <f t="shared" si="2"/>
        <v>59.8311642631024</v>
      </c>
      <c r="O28" s="24">
        <f t="shared" si="3"/>
        <v>65.8142806894126</v>
      </c>
      <c r="P28" s="24">
        <f t="shared" si="4"/>
        <v>71.7973971157228</v>
      </c>
      <c r="Q28" s="24">
        <v>1</v>
      </c>
      <c r="R28" s="25"/>
      <c r="S28" s="24">
        <f t="shared" si="5"/>
        <v>1.50474850510025</v>
      </c>
      <c r="T28" s="24">
        <v>3</v>
      </c>
      <c r="U28" s="24">
        <v>4</v>
      </c>
      <c r="V28" s="24">
        <v>3</v>
      </c>
      <c r="W28" s="25">
        <v>79</v>
      </c>
      <c r="X28" s="24">
        <f t="shared" si="8"/>
        <v>113.495603236018</v>
      </c>
      <c r="Y28" s="24">
        <f t="shared" si="9"/>
        <v>124.843475202251</v>
      </c>
      <c r="Z28" s="24">
        <f t="shared" si="10"/>
        <v>136.195568061906</v>
      </c>
      <c r="AA28" s="24">
        <v>3</v>
      </c>
      <c r="AB28" s="25"/>
      <c r="AC28" s="24">
        <f t="shared" si="11"/>
        <v>39.4231445655997</v>
      </c>
      <c r="AD28" s="24">
        <f t="shared" si="12"/>
        <v>42.4094266619768</v>
      </c>
      <c r="AE28" s="24">
        <f t="shared" si="13"/>
        <v>46.6493141048189</v>
      </c>
      <c r="AF28" s="24">
        <v>3</v>
      </c>
      <c r="AG28" s="25"/>
      <c r="AH28" s="24">
        <f t="shared" si="14"/>
        <v>220.269433696799</v>
      </c>
      <c r="AI28" s="24">
        <f t="shared" si="15"/>
        <v>237.889553288779</v>
      </c>
      <c r="AJ28" s="24">
        <f t="shared" si="16"/>
        <v>253.310587407668</v>
      </c>
      <c r="AK28" s="24">
        <v>3</v>
      </c>
      <c r="AL28" s="25"/>
      <c r="AM28" s="24">
        <f t="shared" si="17"/>
        <v>0.460077383046078</v>
      </c>
      <c r="AN28" s="24">
        <f t="shared" si="18"/>
        <v>0.521280337671474</v>
      </c>
      <c r="AO28" s="24">
        <v>2</v>
      </c>
      <c r="AP28" s="12">
        <v>3</v>
      </c>
    </row>
    <row r="29" spans="1:42">
      <c r="A29" s="2">
        <v>29</v>
      </c>
      <c r="B29" s="5">
        <v>307</v>
      </c>
      <c r="C29" s="5" t="s">
        <v>14</v>
      </c>
      <c r="D29" s="6">
        <v>991617</v>
      </c>
      <c r="E29" s="6" t="s">
        <v>49</v>
      </c>
      <c r="F29" s="6">
        <v>0.03</v>
      </c>
      <c r="G29" s="6" t="s">
        <v>44</v>
      </c>
      <c r="H29" s="16"/>
      <c r="I29" s="24">
        <f t="shared" si="0"/>
        <v>0.11818501582835</v>
      </c>
      <c r="J29" s="24">
        <f t="shared" si="1"/>
        <v>0.130847696095674</v>
      </c>
      <c r="K29" s="24">
        <f t="shared" si="20"/>
        <v>0.143510376362997</v>
      </c>
      <c r="L29" s="24">
        <v>3</v>
      </c>
      <c r="M29" s="25"/>
      <c r="N29" s="24">
        <f t="shared" si="2"/>
        <v>59.8311642631024</v>
      </c>
      <c r="O29" s="24">
        <f t="shared" si="3"/>
        <v>65.8142806894126</v>
      </c>
      <c r="P29" s="24">
        <f t="shared" si="4"/>
        <v>71.7973971157228</v>
      </c>
      <c r="Q29" s="24">
        <v>1</v>
      </c>
      <c r="R29" s="25"/>
      <c r="S29" s="24">
        <f t="shared" si="5"/>
        <v>1.50474850510025</v>
      </c>
      <c r="T29" s="24">
        <v>3</v>
      </c>
      <c r="U29" s="24">
        <v>4</v>
      </c>
      <c r="V29" s="24">
        <v>3</v>
      </c>
      <c r="W29" s="25"/>
      <c r="X29" s="24">
        <f t="shared" si="8"/>
        <v>113.495603236018</v>
      </c>
      <c r="Y29" s="24">
        <f t="shared" si="9"/>
        <v>124.843475202251</v>
      </c>
      <c r="Z29" s="24">
        <f t="shared" si="10"/>
        <v>136.195568061906</v>
      </c>
      <c r="AA29" s="24">
        <v>3</v>
      </c>
      <c r="AB29" s="25"/>
      <c r="AC29" s="24">
        <f t="shared" si="11"/>
        <v>39.4231445655997</v>
      </c>
      <c r="AD29" s="24">
        <f t="shared" si="12"/>
        <v>42.4094266619768</v>
      </c>
      <c r="AE29" s="24">
        <f t="shared" si="13"/>
        <v>46.6493141048189</v>
      </c>
      <c r="AF29" s="24">
        <v>3</v>
      </c>
      <c r="AG29" s="25"/>
      <c r="AH29" s="24">
        <f t="shared" si="14"/>
        <v>220.269433696799</v>
      </c>
      <c r="AI29" s="24">
        <f t="shared" si="15"/>
        <v>237.889553288779</v>
      </c>
      <c r="AJ29" s="24">
        <f t="shared" si="16"/>
        <v>253.310587407668</v>
      </c>
      <c r="AK29" s="24">
        <v>3</v>
      </c>
      <c r="AL29" s="25"/>
      <c r="AM29" s="24">
        <f t="shared" si="17"/>
        <v>0.460077383046078</v>
      </c>
      <c r="AN29" s="24">
        <f t="shared" si="18"/>
        <v>0.521280337671474</v>
      </c>
      <c r="AO29" s="24">
        <v>2</v>
      </c>
      <c r="AP29" s="12">
        <v>3</v>
      </c>
    </row>
    <row r="30" spans="1:42">
      <c r="A30" s="2">
        <v>30</v>
      </c>
      <c r="B30" s="5">
        <v>307</v>
      </c>
      <c r="C30" s="5" t="s">
        <v>14</v>
      </c>
      <c r="D30" s="6">
        <v>9190</v>
      </c>
      <c r="E30" s="6" t="s">
        <v>50</v>
      </c>
      <c r="F30" s="6">
        <v>0.03</v>
      </c>
      <c r="G30" s="6" t="s">
        <v>44</v>
      </c>
      <c r="H30" s="16"/>
      <c r="I30" s="24">
        <f t="shared" si="0"/>
        <v>0.11818501582835</v>
      </c>
      <c r="J30" s="24">
        <f t="shared" si="1"/>
        <v>0.130847696095674</v>
      </c>
      <c r="K30" s="24">
        <f t="shared" si="20"/>
        <v>0.143510376362997</v>
      </c>
      <c r="L30" s="24">
        <v>3</v>
      </c>
      <c r="M30" s="25"/>
      <c r="N30" s="24">
        <f t="shared" si="2"/>
        <v>59.8311642631024</v>
      </c>
      <c r="O30" s="24">
        <f t="shared" si="3"/>
        <v>65.8142806894126</v>
      </c>
      <c r="P30" s="24">
        <f t="shared" si="4"/>
        <v>71.7973971157228</v>
      </c>
      <c r="Q30" s="24">
        <v>1</v>
      </c>
      <c r="R30" s="25"/>
      <c r="S30" s="24">
        <f t="shared" si="5"/>
        <v>1.50474850510025</v>
      </c>
      <c r="T30" s="24">
        <v>3</v>
      </c>
      <c r="U30" s="24">
        <v>4</v>
      </c>
      <c r="V30" s="24">
        <v>3</v>
      </c>
      <c r="W30" s="25"/>
      <c r="X30" s="24">
        <f t="shared" si="8"/>
        <v>113.495603236018</v>
      </c>
      <c r="Y30" s="24">
        <f t="shared" si="9"/>
        <v>124.843475202251</v>
      </c>
      <c r="Z30" s="24">
        <f t="shared" si="10"/>
        <v>136.195568061906</v>
      </c>
      <c r="AA30" s="24">
        <v>3</v>
      </c>
      <c r="AB30" s="25"/>
      <c r="AC30" s="24">
        <f t="shared" si="11"/>
        <v>39.4231445655997</v>
      </c>
      <c r="AD30" s="24">
        <f t="shared" si="12"/>
        <v>42.4094266619768</v>
      </c>
      <c r="AE30" s="24">
        <f t="shared" si="13"/>
        <v>46.6493141048189</v>
      </c>
      <c r="AF30" s="24">
        <v>3</v>
      </c>
      <c r="AG30" s="25"/>
      <c r="AH30" s="24">
        <f t="shared" si="14"/>
        <v>220.269433696799</v>
      </c>
      <c r="AI30" s="24">
        <f t="shared" si="15"/>
        <v>237.889553288779</v>
      </c>
      <c r="AJ30" s="24">
        <f t="shared" si="16"/>
        <v>253.310587407668</v>
      </c>
      <c r="AK30" s="24">
        <v>3</v>
      </c>
      <c r="AL30" s="25"/>
      <c r="AM30" s="24">
        <f t="shared" si="17"/>
        <v>0.460077383046078</v>
      </c>
      <c r="AN30" s="24">
        <f t="shared" si="18"/>
        <v>0.521280337671474</v>
      </c>
      <c r="AO30" s="24">
        <v>2</v>
      </c>
      <c r="AP30" s="12">
        <v>3</v>
      </c>
    </row>
    <row r="31" spans="1:42">
      <c r="A31" s="2">
        <v>31</v>
      </c>
      <c r="B31" s="5">
        <v>307</v>
      </c>
      <c r="C31" s="5" t="s">
        <v>14</v>
      </c>
      <c r="D31" s="6">
        <v>10891</v>
      </c>
      <c r="E31" s="6" t="s">
        <v>51</v>
      </c>
      <c r="F31" s="6">
        <v>0.03</v>
      </c>
      <c r="G31" s="9" t="s">
        <v>44</v>
      </c>
      <c r="H31" s="18"/>
      <c r="I31" s="24">
        <f t="shared" si="0"/>
        <v>0.11818501582835</v>
      </c>
      <c r="J31" s="24">
        <f t="shared" si="1"/>
        <v>0.130847696095674</v>
      </c>
      <c r="K31" s="24">
        <f t="shared" si="20"/>
        <v>0.143510376362997</v>
      </c>
      <c r="L31" s="24">
        <v>3</v>
      </c>
      <c r="M31" s="25"/>
      <c r="N31" s="24">
        <f t="shared" si="2"/>
        <v>59.8311642631024</v>
      </c>
      <c r="O31" s="24">
        <f t="shared" si="3"/>
        <v>65.8142806894126</v>
      </c>
      <c r="P31" s="24">
        <f t="shared" si="4"/>
        <v>71.7973971157228</v>
      </c>
      <c r="Q31" s="24">
        <v>1</v>
      </c>
      <c r="R31" s="25">
        <v>2</v>
      </c>
      <c r="S31" s="24">
        <f t="shared" si="5"/>
        <v>1.50474850510025</v>
      </c>
      <c r="T31" s="24">
        <v>3</v>
      </c>
      <c r="U31" s="24">
        <v>4</v>
      </c>
      <c r="V31" s="24">
        <v>3</v>
      </c>
      <c r="W31" s="25"/>
      <c r="X31" s="24">
        <f t="shared" si="8"/>
        <v>113.495603236018</v>
      </c>
      <c r="Y31" s="24">
        <f t="shared" si="9"/>
        <v>124.843475202251</v>
      </c>
      <c r="Z31" s="24">
        <f t="shared" si="10"/>
        <v>136.195568061906</v>
      </c>
      <c r="AA31" s="24">
        <v>1</v>
      </c>
      <c r="AB31" s="25"/>
      <c r="AC31" s="24">
        <f t="shared" si="11"/>
        <v>39.4231445655997</v>
      </c>
      <c r="AD31" s="24">
        <f t="shared" si="12"/>
        <v>42.4094266619768</v>
      </c>
      <c r="AE31" s="24">
        <f t="shared" si="13"/>
        <v>46.6493141048189</v>
      </c>
      <c r="AF31" s="24">
        <v>3</v>
      </c>
      <c r="AG31" s="25"/>
      <c r="AH31" s="24">
        <f t="shared" si="14"/>
        <v>220.269433696799</v>
      </c>
      <c r="AI31" s="24">
        <f t="shared" si="15"/>
        <v>237.889553288779</v>
      </c>
      <c r="AJ31" s="24">
        <f t="shared" si="16"/>
        <v>253.310587407668</v>
      </c>
      <c r="AK31" s="24">
        <v>3</v>
      </c>
      <c r="AL31" s="25"/>
      <c r="AM31" s="24">
        <f t="shared" si="17"/>
        <v>0.460077383046078</v>
      </c>
      <c r="AN31" s="24">
        <f t="shared" si="18"/>
        <v>0.521280337671474</v>
      </c>
      <c r="AO31" s="24">
        <v>2</v>
      </c>
      <c r="AP31" s="12">
        <v>3</v>
      </c>
    </row>
    <row r="32" spans="1:42">
      <c r="A32" s="2">
        <v>32</v>
      </c>
      <c r="B32" s="5">
        <v>307</v>
      </c>
      <c r="C32" s="5" t="s">
        <v>14</v>
      </c>
      <c r="D32" s="6">
        <v>10902</v>
      </c>
      <c r="E32" s="6" t="s">
        <v>52</v>
      </c>
      <c r="F32" s="6">
        <v>0.03</v>
      </c>
      <c r="G32" s="9" t="s">
        <v>44</v>
      </c>
      <c r="H32" s="18"/>
      <c r="I32" s="24">
        <f t="shared" si="0"/>
        <v>0.11818501582835</v>
      </c>
      <c r="J32" s="24">
        <f t="shared" si="1"/>
        <v>0.130847696095674</v>
      </c>
      <c r="K32" s="24">
        <f t="shared" si="20"/>
        <v>0.143510376362997</v>
      </c>
      <c r="L32" s="24">
        <v>3</v>
      </c>
      <c r="M32" s="25"/>
      <c r="N32" s="24">
        <f t="shared" si="2"/>
        <v>59.8311642631024</v>
      </c>
      <c r="O32" s="24">
        <f t="shared" si="3"/>
        <v>65.8142806894126</v>
      </c>
      <c r="P32" s="24">
        <f t="shared" si="4"/>
        <v>71.7973971157228</v>
      </c>
      <c r="Q32" s="24">
        <v>1</v>
      </c>
      <c r="R32" s="25"/>
      <c r="S32" s="24">
        <f t="shared" si="5"/>
        <v>1.50474850510025</v>
      </c>
      <c r="T32" s="24">
        <v>3</v>
      </c>
      <c r="U32" s="24">
        <v>4</v>
      </c>
      <c r="V32" s="24">
        <v>1</v>
      </c>
      <c r="W32" s="25"/>
      <c r="X32" s="24">
        <f t="shared" si="8"/>
        <v>113.495603236018</v>
      </c>
      <c r="Y32" s="24">
        <f t="shared" si="9"/>
        <v>124.843475202251</v>
      </c>
      <c r="Z32" s="24">
        <f t="shared" si="10"/>
        <v>136.195568061906</v>
      </c>
      <c r="AA32" s="24">
        <v>1</v>
      </c>
      <c r="AB32" s="25"/>
      <c r="AC32" s="24">
        <f t="shared" si="11"/>
        <v>39.4231445655997</v>
      </c>
      <c r="AD32" s="24">
        <f t="shared" si="12"/>
        <v>42.4094266619768</v>
      </c>
      <c r="AE32" s="24">
        <f t="shared" si="13"/>
        <v>46.6493141048189</v>
      </c>
      <c r="AF32" s="24">
        <v>3</v>
      </c>
      <c r="AG32" s="25"/>
      <c r="AH32" s="24">
        <f t="shared" si="14"/>
        <v>220.269433696799</v>
      </c>
      <c r="AI32" s="24">
        <f t="shared" si="15"/>
        <v>237.889553288779</v>
      </c>
      <c r="AJ32" s="24">
        <f t="shared" si="16"/>
        <v>253.310587407668</v>
      </c>
      <c r="AK32" s="24">
        <v>3</v>
      </c>
      <c r="AL32" s="25"/>
      <c r="AM32" s="24">
        <f t="shared" si="17"/>
        <v>0.460077383046078</v>
      </c>
      <c r="AN32" s="24">
        <f t="shared" si="18"/>
        <v>0.521280337671474</v>
      </c>
      <c r="AO32" s="24">
        <v>2</v>
      </c>
      <c r="AP32" s="12">
        <v>3</v>
      </c>
    </row>
    <row r="33" spans="1:42">
      <c r="A33" s="10" t="s">
        <v>53</v>
      </c>
      <c r="B33" s="10"/>
      <c r="C33" s="10"/>
      <c r="D33" s="10"/>
      <c r="E33" s="10"/>
      <c r="F33" s="10">
        <f t="shared" ref="F33:K33" si="21">SUM(F3:F32)</f>
        <v>14.215</v>
      </c>
      <c r="G33" s="10"/>
      <c r="H33" s="19"/>
      <c r="I33" s="24">
        <f t="shared" si="21"/>
        <v>56</v>
      </c>
      <c r="J33" s="24">
        <f t="shared" si="21"/>
        <v>67.7027787548364</v>
      </c>
      <c r="K33" s="24">
        <f t="shared" si="21"/>
        <v>88.8121702427014</v>
      </c>
      <c r="L33" s="25"/>
      <c r="M33" s="25"/>
      <c r="N33" s="24">
        <f t="shared" si="2"/>
        <v>28350</v>
      </c>
      <c r="O33" s="24">
        <f t="shared" si="3"/>
        <v>31185</v>
      </c>
      <c r="P33" s="24">
        <f t="shared" si="4"/>
        <v>34020</v>
      </c>
      <c r="Q33" s="19"/>
      <c r="R33" s="19"/>
      <c r="S33" s="24">
        <f t="shared" si="5"/>
        <v>713</v>
      </c>
      <c r="T33" s="24">
        <f>SUM(T3:T32)</f>
        <v>801.699261343651</v>
      </c>
      <c r="U33" s="24">
        <f>SUM(U3:U32)</f>
        <v>894.98311642631</v>
      </c>
      <c r="V33" s="19"/>
      <c r="W33" s="19"/>
      <c r="X33" s="24">
        <f t="shared" si="8"/>
        <v>53778</v>
      </c>
      <c r="Y33" s="24">
        <f t="shared" si="9"/>
        <v>59155</v>
      </c>
      <c r="Z33" s="24">
        <f t="shared" si="10"/>
        <v>64534</v>
      </c>
      <c r="AA33" s="25"/>
      <c r="AB33" s="25"/>
      <c r="AC33" s="24">
        <f t="shared" si="11"/>
        <v>18680</v>
      </c>
      <c r="AD33" s="24">
        <f t="shared" si="12"/>
        <v>20095</v>
      </c>
      <c r="AE33" s="24">
        <f t="shared" si="13"/>
        <v>22104</v>
      </c>
      <c r="AF33" s="25"/>
      <c r="AG33" s="25"/>
      <c r="AH33" s="24">
        <f t="shared" si="14"/>
        <v>104371</v>
      </c>
      <c r="AI33" s="24">
        <f t="shared" si="15"/>
        <v>112720</v>
      </c>
      <c r="AJ33" s="24">
        <f t="shared" si="16"/>
        <v>120027</v>
      </c>
      <c r="AK33" s="19"/>
      <c r="AL33" s="19"/>
      <c r="AM33" s="24">
        <f t="shared" si="17"/>
        <v>218</v>
      </c>
      <c r="AN33" s="24">
        <f>SUM(AN3:AN32)</f>
        <v>251.524797748857</v>
      </c>
      <c r="AO33" s="24">
        <f>SUM(AO3:AO32)</f>
        <v>303.642982764685</v>
      </c>
      <c r="AP33" s="10"/>
    </row>
  </sheetData>
  <mergeCells count="7">
    <mergeCell ref="H1:L1"/>
    <mergeCell ref="M1:Q1"/>
    <mergeCell ref="R1:V1"/>
    <mergeCell ref="W1:AA1"/>
    <mergeCell ref="AB1:AF1"/>
    <mergeCell ref="AG1:AK1"/>
    <mergeCell ref="AL1:AP1"/>
  </mergeCells>
  <pageMargins left="0.2" right="0.11875" top="0.388888888888889" bottom="0.309027777777778" header="0.2" footer="0.238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3"/>
  <sheetViews>
    <sheetView workbookViewId="0">
      <selection activeCell="I14" sqref="I14"/>
    </sheetView>
  </sheetViews>
  <sheetFormatPr defaultColWidth="9" defaultRowHeight="14.25"/>
  <cols>
    <col min="1" max="1" width="5.25" customWidth="1"/>
    <col min="2" max="2" width="6.125" customWidth="1"/>
    <col min="3" max="4" width="8.375" customWidth="1"/>
    <col min="8" max="8" width="14.25" style="1" customWidth="1"/>
    <col min="9" max="9" width="16.12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54</v>
      </c>
      <c r="I1" s="11"/>
    </row>
    <row r="2" spans="1:9">
      <c r="A2" s="2">
        <v>1</v>
      </c>
      <c r="B2" s="2">
        <v>307</v>
      </c>
      <c r="C2" s="2" t="s">
        <v>14</v>
      </c>
      <c r="D2" s="2"/>
      <c r="E2" s="2"/>
      <c r="F2" s="3"/>
      <c r="G2" s="3"/>
      <c r="H2" s="1" t="s">
        <v>16</v>
      </c>
      <c r="I2" t="s">
        <v>55</v>
      </c>
    </row>
    <row r="3" spans="1:9">
      <c r="A3" s="2">
        <v>2</v>
      </c>
      <c r="B3" s="5">
        <v>307</v>
      </c>
      <c r="C3" s="5" t="s">
        <v>14</v>
      </c>
      <c r="D3" s="6">
        <v>7107</v>
      </c>
      <c r="E3" s="6" t="s">
        <v>21</v>
      </c>
      <c r="F3" s="6">
        <v>1.3</v>
      </c>
      <c r="G3" s="6"/>
      <c r="H3" s="7">
        <v>3086</v>
      </c>
      <c r="I3" s="12">
        <f>48772*F3/15.79</f>
        <v>4015.42748575048</v>
      </c>
    </row>
    <row r="4" spans="1:9">
      <c r="A4" s="2">
        <v>3</v>
      </c>
      <c r="B4" s="5">
        <v>307</v>
      </c>
      <c r="C4" s="5" t="s">
        <v>14</v>
      </c>
      <c r="D4" s="6">
        <v>9563</v>
      </c>
      <c r="E4" s="6" t="s">
        <v>22</v>
      </c>
      <c r="F4" s="6">
        <v>1.3</v>
      </c>
      <c r="G4" s="6"/>
      <c r="H4" s="7">
        <v>516</v>
      </c>
      <c r="I4" s="12">
        <f t="shared" ref="I4:I33" si="0">48772*F4/15.79</f>
        <v>4015.42748575048</v>
      </c>
    </row>
    <row r="5" spans="1:9">
      <c r="A5" s="2">
        <v>4</v>
      </c>
      <c r="B5" s="5">
        <v>307</v>
      </c>
      <c r="C5" s="5" t="s">
        <v>14</v>
      </c>
      <c r="D5" s="6">
        <v>9669</v>
      </c>
      <c r="E5" s="6" t="s">
        <v>23</v>
      </c>
      <c r="F5" s="6">
        <v>1.3</v>
      </c>
      <c r="G5" s="6"/>
      <c r="H5" s="7">
        <v>634</v>
      </c>
      <c r="I5" s="12">
        <f t="shared" si="0"/>
        <v>4015.42748575048</v>
      </c>
    </row>
    <row r="6" spans="1:9">
      <c r="A6" s="2">
        <v>5</v>
      </c>
      <c r="B6" s="5">
        <v>307</v>
      </c>
      <c r="C6" s="5" t="s">
        <v>14</v>
      </c>
      <c r="D6" s="6">
        <v>991137</v>
      </c>
      <c r="E6" s="6" t="s">
        <v>24</v>
      </c>
      <c r="F6" s="6">
        <v>1.1</v>
      </c>
      <c r="G6" s="6"/>
      <c r="H6" s="7">
        <v>7782</v>
      </c>
      <c r="I6" s="12">
        <f t="shared" si="0"/>
        <v>3397.66941101963</v>
      </c>
    </row>
    <row r="7" spans="1:9">
      <c r="A7" s="2">
        <v>6</v>
      </c>
      <c r="B7" s="5">
        <v>307</v>
      </c>
      <c r="C7" s="5" t="s">
        <v>14</v>
      </c>
      <c r="D7" s="6">
        <v>990264</v>
      </c>
      <c r="E7" s="6" t="s">
        <v>25</v>
      </c>
      <c r="F7" s="6">
        <v>1.1</v>
      </c>
      <c r="G7" s="6"/>
      <c r="H7" s="7">
        <v>498</v>
      </c>
      <c r="I7" s="12">
        <f t="shared" si="0"/>
        <v>3397.66941101963</v>
      </c>
    </row>
    <row r="8" spans="1:9">
      <c r="A8" s="2">
        <v>7</v>
      </c>
      <c r="B8" s="5">
        <v>307</v>
      </c>
      <c r="C8" s="5" t="s">
        <v>14</v>
      </c>
      <c r="D8" s="6">
        <v>993501</v>
      </c>
      <c r="E8" s="6" t="s">
        <v>26</v>
      </c>
      <c r="F8" s="6">
        <v>1.1</v>
      </c>
      <c r="G8" s="6"/>
      <c r="H8" s="7">
        <v>587</v>
      </c>
      <c r="I8" s="12">
        <f t="shared" si="0"/>
        <v>3397.66941101963</v>
      </c>
    </row>
    <row r="9" spans="1:9">
      <c r="A9" s="2">
        <v>8</v>
      </c>
      <c r="B9" s="5">
        <v>307</v>
      </c>
      <c r="C9" s="5" t="s">
        <v>14</v>
      </c>
      <c r="D9" s="8">
        <v>10613</v>
      </c>
      <c r="E9" s="8" t="s">
        <v>27</v>
      </c>
      <c r="F9" s="8">
        <v>0.9</v>
      </c>
      <c r="G9" s="8"/>
      <c r="H9" s="7">
        <v>1710</v>
      </c>
      <c r="I9" s="12">
        <f t="shared" si="0"/>
        <v>2779.91133628879</v>
      </c>
    </row>
    <row r="10" spans="1:9">
      <c r="A10" s="2">
        <v>10</v>
      </c>
      <c r="B10" s="5">
        <v>307</v>
      </c>
      <c r="C10" s="5" t="s">
        <v>14</v>
      </c>
      <c r="D10" s="6">
        <v>5880</v>
      </c>
      <c r="E10" s="6" t="s">
        <v>28</v>
      </c>
      <c r="F10" s="6">
        <v>1</v>
      </c>
      <c r="G10" s="6"/>
      <c r="H10" s="7">
        <v>579</v>
      </c>
      <c r="I10" s="12">
        <f t="shared" si="0"/>
        <v>3088.79037365421</v>
      </c>
    </row>
    <row r="11" spans="1:9">
      <c r="A11" s="2">
        <v>11</v>
      </c>
      <c r="B11" s="5">
        <v>307</v>
      </c>
      <c r="C11" s="5" t="s">
        <v>14</v>
      </c>
      <c r="D11" s="6">
        <v>10886</v>
      </c>
      <c r="E11" s="6" t="s">
        <v>29</v>
      </c>
      <c r="F11" s="6">
        <v>0.4</v>
      </c>
      <c r="G11" s="6" t="s">
        <v>30</v>
      </c>
      <c r="H11" s="7">
        <v>914</v>
      </c>
      <c r="I11" s="12">
        <f t="shared" si="0"/>
        <v>1235.51614946168</v>
      </c>
    </row>
    <row r="12" spans="1:9">
      <c r="A12" s="2">
        <v>12</v>
      </c>
      <c r="B12" s="5">
        <v>307</v>
      </c>
      <c r="C12" s="5" t="s">
        <v>14</v>
      </c>
      <c r="D12" s="6">
        <v>10922</v>
      </c>
      <c r="E12" s="6" t="s">
        <v>31</v>
      </c>
      <c r="F12" s="6">
        <v>0.8</v>
      </c>
      <c r="G12" s="6"/>
      <c r="H12" s="7">
        <v>899</v>
      </c>
      <c r="I12" s="12">
        <f t="shared" si="0"/>
        <v>2471.03229892337</v>
      </c>
    </row>
    <row r="13" spans="1:9">
      <c r="A13" s="2">
        <v>13</v>
      </c>
      <c r="B13" s="5">
        <v>307</v>
      </c>
      <c r="C13" s="5" t="s">
        <v>14</v>
      </c>
      <c r="D13" s="6">
        <v>11117</v>
      </c>
      <c r="E13" s="6" t="s">
        <v>32</v>
      </c>
      <c r="F13" s="6">
        <v>0.2</v>
      </c>
      <c r="G13" s="6" t="s">
        <v>30</v>
      </c>
      <c r="H13" s="7">
        <v>53</v>
      </c>
      <c r="I13" s="12">
        <f t="shared" si="0"/>
        <v>617.758074730842</v>
      </c>
    </row>
    <row r="14" spans="1:9">
      <c r="A14" s="2">
        <v>14</v>
      </c>
      <c r="B14" s="5">
        <v>307</v>
      </c>
      <c r="C14" s="5" t="s">
        <v>14</v>
      </c>
      <c r="D14" s="6">
        <v>7588</v>
      </c>
      <c r="E14" s="6" t="s">
        <v>33</v>
      </c>
      <c r="F14" s="6">
        <v>0.8</v>
      </c>
      <c r="G14" s="6"/>
      <c r="H14" s="7">
        <v>204.8</v>
      </c>
      <c r="I14" s="12">
        <f t="shared" si="0"/>
        <v>2471.03229892337</v>
      </c>
    </row>
    <row r="15" spans="1:9">
      <c r="A15" s="2">
        <v>15</v>
      </c>
      <c r="B15" s="5">
        <v>307</v>
      </c>
      <c r="C15" s="5" t="s">
        <v>14</v>
      </c>
      <c r="D15" s="6">
        <v>9679</v>
      </c>
      <c r="E15" s="6" t="s">
        <v>34</v>
      </c>
      <c r="F15" s="6">
        <v>0.4</v>
      </c>
      <c r="G15" s="6" t="s">
        <v>30</v>
      </c>
      <c r="H15" s="7">
        <v>828</v>
      </c>
      <c r="I15" s="12">
        <f t="shared" si="0"/>
        <v>1235.51614946168</v>
      </c>
    </row>
    <row r="16" spans="1:9">
      <c r="A16" s="2">
        <v>16</v>
      </c>
      <c r="B16" s="5">
        <v>307</v>
      </c>
      <c r="C16" s="5" t="s">
        <v>14</v>
      </c>
      <c r="D16" s="6">
        <v>7551</v>
      </c>
      <c r="E16" s="6" t="s">
        <v>35</v>
      </c>
      <c r="F16" s="6">
        <v>0.4</v>
      </c>
      <c r="G16" s="6" t="s">
        <v>30</v>
      </c>
      <c r="H16" s="7">
        <v>189</v>
      </c>
      <c r="I16" s="12">
        <f t="shared" si="0"/>
        <v>1235.51614946168</v>
      </c>
    </row>
    <row r="17" spans="1:9">
      <c r="A17" s="2">
        <v>17</v>
      </c>
      <c r="B17" s="5">
        <v>307</v>
      </c>
      <c r="C17" s="5" t="s">
        <v>14</v>
      </c>
      <c r="D17" s="6">
        <v>8527</v>
      </c>
      <c r="E17" s="6" t="s">
        <v>36</v>
      </c>
      <c r="F17" s="6">
        <v>0.4</v>
      </c>
      <c r="G17" s="6" t="s">
        <v>30</v>
      </c>
      <c r="H17" s="7">
        <v>178</v>
      </c>
      <c r="I17" s="12">
        <f t="shared" si="0"/>
        <v>1235.51614946168</v>
      </c>
    </row>
    <row r="18" spans="1:9">
      <c r="A18" s="2">
        <v>18</v>
      </c>
      <c r="B18" s="5">
        <v>307</v>
      </c>
      <c r="C18" s="5" t="s">
        <v>14</v>
      </c>
      <c r="D18" s="6">
        <v>10989</v>
      </c>
      <c r="E18" s="6" t="s">
        <v>37</v>
      </c>
      <c r="F18" s="6">
        <v>0.9</v>
      </c>
      <c r="G18" s="9"/>
      <c r="H18" s="7">
        <v>686</v>
      </c>
      <c r="I18" s="12">
        <f t="shared" si="0"/>
        <v>2779.91133628879</v>
      </c>
    </row>
    <row r="19" spans="1:9">
      <c r="A19" s="2">
        <v>19</v>
      </c>
      <c r="B19" s="5">
        <v>307</v>
      </c>
      <c r="C19" s="5" t="s">
        <v>14</v>
      </c>
      <c r="D19" s="6">
        <v>10890</v>
      </c>
      <c r="E19" s="6" t="s">
        <v>38</v>
      </c>
      <c r="F19" s="6">
        <v>0.7</v>
      </c>
      <c r="G19" s="9"/>
      <c r="H19" s="7">
        <v>810</v>
      </c>
      <c r="I19" s="12">
        <f t="shared" si="0"/>
        <v>2162.15326155795</v>
      </c>
    </row>
    <row r="20" spans="1:9">
      <c r="A20" s="2">
        <v>20</v>
      </c>
      <c r="B20" s="5">
        <v>307</v>
      </c>
      <c r="C20" s="5" t="s">
        <v>14</v>
      </c>
      <c r="D20" s="6">
        <v>10892</v>
      </c>
      <c r="E20" s="6" t="s">
        <v>39</v>
      </c>
      <c r="F20" s="6">
        <v>0.7</v>
      </c>
      <c r="G20" s="9"/>
      <c r="H20" s="7">
        <v>463</v>
      </c>
      <c r="I20" s="12">
        <f t="shared" si="0"/>
        <v>2162.15326155795</v>
      </c>
    </row>
    <row r="21" spans="1:9">
      <c r="A21" s="2">
        <v>21</v>
      </c>
      <c r="B21" s="5">
        <v>307</v>
      </c>
      <c r="C21" s="5" t="s">
        <v>14</v>
      </c>
      <c r="D21" s="6">
        <v>990280</v>
      </c>
      <c r="E21" s="6" t="s">
        <v>40</v>
      </c>
      <c r="F21" s="6">
        <v>0.36</v>
      </c>
      <c r="G21" s="9"/>
      <c r="H21" s="7"/>
      <c r="I21" s="12">
        <f t="shared" si="0"/>
        <v>1111.96453451552</v>
      </c>
    </row>
    <row r="22" spans="1:9">
      <c r="A22" s="2">
        <v>22</v>
      </c>
      <c r="B22" s="5">
        <v>307</v>
      </c>
      <c r="C22" s="5" t="s">
        <v>14</v>
      </c>
      <c r="D22" s="6">
        <v>4529</v>
      </c>
      <c r="E22" s="6" t="s">
        <v>41</v>
      </c>
      <c r="F22" s="6">
        <v>0.18</v>
      </c>
      <c r="G22" s="9"/>
      <c r="H22" s="7">
        <v>3500</v>
      </c>
      <c r="I22" s="12">
        <f t="shared" si="0"/>
        <v>555.982267257758</v>
      </c>
    </row>
    <row r="23" spans="1:9">
      <c r="A23" s="2">
        <v>23</v>
      </c>
      <c r="B23" s="5">
        <v>307</v>
      </c>
      <c r="C23" s="5" t="s">
        <v>14</v>
      </c>
      <c r="D23" s="6">
        <v>4746</v>
      </c>
      <c r="E23" s="6" t="s">
        <v>42</v>
      </c>
      <c r="F23" s="6">
        <v>0.18</v>
      </c>
      <c r="G23" s="9"/>
      <c r="H23" s="7">
        <v>43</v>
      </c>
      <c r="I23" s="12">
        <f t="shared" si="0"/>
        <v>555.982267257758</v>
      </c>
    </row>
    <row r="24" spans="1:9">
      <c r="A24" s="2">
        <v>24</v>
      </c>
      <c r="B24" s="5">
        <v>307</v>
      </c>
      <c r="C24" s="5" t="s">
        <v>14</v>
      </c>
      <c r="D24" s="6">
        <v>8592</v>
      </c>
      <c r="E24" s="6" t="s">
        <v>43</v>
      </c>
      <c r="F24" s="6">
        <v>0.03</v>
      </c>
      <c r="G24" s="6" t="s">
        <v>44</v>
      </c>
      <c r="H24" s="7">
        <v>952</v>
      </c>
      <c r="I24" s="12">
        <f t="shared" si="0"/>
        <v>92.6637112096263</v>
      </c>
    </row>
    <row r="25" spans="1:9">
      <c r="A25" s="2">
        <v>25</v>
      </c>
      <c r="B25" s="5">
        <v>307</v>
      </c>
      <c r="C25" s="5" t="s">
        <v>14</v>
      </c>
      <c r="D25" s="6">
        <v>8022</v>
      </c>
      <c r="E25" s="6" t="s">
        <v>45</v>
      </c>
      <c r="F25" s="6">
        <v>0.03</v>
      </c>
      <c r="G25" s="6" t="s">
        <v>44</v>
      </c>
      <c r="H25" s="7"/>
      <c r="I25" s="12">
        <f t="shared" si="0"/>
        <v>92.6637112096263</v>
      </c>
    </row>
    <row r="26" spans="1:9">
      <c r="A26" s="2">
        <v>26</v>
      </c>
      <c r="B26" s="5">
        <v>307</v>
      </c>
      <c r="C26" s="5" t="s">
        <v>14</v>
      </c>
      <c r="D26" s="6">
        <v>4449</v>
      </c>
      <c r="E26" s="6" t="s">
        <v>46</v>
      </c>
      <c r="F26" s="6">
        <v>0.03</v>
      </c>
      <c r="G26" s="6" t="s">
        <v>44</v>
      </c>
      <c r="H26" s="7">
        <v>53</v>
      </c>
      <c r="I26" s="12">
        <f t="shared" si="0"/>
        <v>92.6637112096263</v>
      </c>
    </row>
    <row r="27" spans="1:9">
      <c r="A27" s="2">
        <v>27</v>
      </c>
      <c r="B27" s="5">
        <v>307</v>
      </c>
      <c r="C27" s="5" t="s">
        <v>14</v>
      </c>
      <c r="D27" s="6">
        <v>4292</v>
      </c>
      <c r="E27" s="6" t="s">
        <v>47</v>
      </c>
      <c r="F27" s="6">
        <v>0.03</v>
      </c>
      <c r="G27" s="6" t="s">
        <v>44</v>
      </c>
      <c r="H27" s="7">
        <v>218</v>
      </c>
      <c r="I27" s="12">
        <f t="shared" si="0"/>
        <v>92.6637112096263</v>
      </c>
    </row>
    <row r="28" spans="1:9">
      <c r="A28" s="2">
        <v>28</v>
      </c>
      <c r="B28" s="5">
        <v>307</v>
      </c>
      <c r="C28" s="5" t="s">
        <v>14</v>
      </c>
      <c r="D28" s="6">
        <v>4291</v>
      </c>
      <c r="E28" s="6" t="s">
        <v>48</v>
      </c>
      <c r="F28" s="6">
        <v>0.03</v>
      </c>
      <c r="G28" s="6" t="s">
        <v>44</v>
      </c>
      <c r="H28" s="7">
        <v>89</v>
      </c>
      <c r="I28" s="12">
        <f t="shared" si="0"/>
        <v>92.6637112096263</v>
      </c>
    </row>
    <row r="29" spans="1:9">
      <c r="A29" s="2">
        <v>29</v>
      </c>
      <c r="B29" s="5">
        <v>307</v>
      </c>
      <c r="C29" s="5" t="s">
        <v>14</v>
      </c>
      <c r="D29" s="6">
        <v>991617</v>
      </c>
      <c r="E29" s="6" t="s">
        <v>49</v>
      </c>
      <c r="F29" s="6">
        <v>0.03</v>
      </c>
      <c r="G29" s="6" t="s">
        <v>44</v>
      </c>
      <c r="H29" s="7"/>
      <c r="I29" s="12">
        <f t="shared" si="0"/>
        <v>92.6637112096263</v>
      </c>
    </row>
    <row r="30" spans="1:9">
      <c r="A30" s="2">
        <v>30</v>
      </c>
      <c r="B30" s="5">
        <v>307</v>
      </c>
      <c r="C30" s="5" t="s">
        <v>14</v>
      </c>
      <c r="D30" s="6">
        <v>9190</v>
      </c>
      <c r="E30" s="6" t="s">
        <v>50</v>
      </c>
      <c r="F30" s="6">
        <v>0.03</v>
      </c>
      <c r="G30" s="6" t="s">
        <v>44</v>
      </c>
      <c r="H30" s="7">
        <v>160</v>
      </c>
      <c r="I30" s="12">
        <f t="shared" si="0"/>
        <v>92.6637112096263</v>
      </c>
    </row>
    <row r="31" spans="1:9">
      <c r="A31" s="2">
        <v>31</v>
      </c>
      <c r="B31" s="5">
        <v>307</v>
      </c>
      <c r="C31" s="5" t="s">
        <v>14</v>
      </c>
      <c r="D31" s="6">
        <v>10891</v>
      </c>
      <c r="E31" s="6" t="s">
        <v>51</v>
      </c>
      <c r="F31" s="6">
        <v>0.03</v>
      </c>
      <c r="G31" s="9" t="s">
        <v>44</v>
      </c>
      <c r="H31" s="7"/>
      <c r="I31" s="12">
        <f t="shared" si="0"/>
        <v>92.6637112096263</v>
      </c>
    </row>
    <row r="32" spans="1:9">
      <c r="A32" s="2">
        <v>32</v>
      </c>
      <c r="B32" s="5">
        <v>307</v>
      </c>
      <c r="C32" s="5" t="s">
        <v>14</v>
      </c>
      <c r="D32" s="6">
        <v>10902</v>
      </c>
      <c r="E32" s="6" t="s">
        <v>52</v>
      </c>
      <c r="F32" s="6">
        <v>0.03</v>
      </c>
      <c r="G32" s="9" t="s">
        <v>44</v>
      </c>
      <c r="H32" s="7">
        <v>165</v>
      </c>
      <c r="I32" s="12">
        <f t="shared" si="0"/>
        <v>92.6637112096263</v>
      </c>
    </row>
    <row r="33" spans="1:9">
      <c r="A33" s="10" t="s">
        <v>53</v>
      </c>
      <c r="B33" s="10"/>
      <c r="C33" s="10"/>
      <c r="D33" s="10"/>
      <c r="E33" s="10"/>
      <c r="F33" s="10">
        <f>SUM(F3:F32)</f>
        <v>15.79</v>
      </c>
      <c r="G33" s="10"/>
      <c r="I33" s="12">
        <f t="shared" si="0"/>
        <v>48772</v>
      </c>
    </row>
  </sheetData>
  <mergeCells count="1">
    <mergeCell ref="H1:I1"/>
  </mergeCells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旗舰店5.26-6.25个人任务</vt:lpstr>
      <vt:lpstr>7.26-8.25日藿香任务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2017-04-01T09:47:00Z</dcterms:created>
  <dcterms:modified xsi:type="dcterms:W3CDTF">2017-08-03T07:58:00Z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