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<sst xmlns="http://schemas.openxmlformats.org/spreadsheetml/2006/main" count="74">
  <si>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</si>
  <si>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</si>
  <si>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</si>
  <si>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</si>
  <si>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</si>
  <si>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</si>
  <si>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</si>
  <si>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</si>
  <si>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</si>
  <si>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</si>
  <si>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</si>
  <si>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</si>
  <si>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</si>
  <si>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</si>
  <si>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</si>
  <si>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</si>
  <si>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</si>
  <si>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</si>
  <si>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</si>
  <si>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</si>
  <si>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</si>
  <si>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</si>
  <si>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</si>
  <si>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</si>
  <si>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</si>
  <si>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</si>
  <si>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</si>
  <si>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</si>
  <si>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</si>
  <si>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</si>
  <si>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</si>
  <si>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</si>
  <si>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</si>
  <si>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</si>
  <si>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</si>
  <si>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</si>
  <si>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</si>
  <si>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</si>
  <si>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</si>
  <si>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</si>
  <si>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</si>
  <si>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</si>
  <si>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</si>
  <si>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</si>
  <si>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</si>
  <si>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</si>
  <si>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</si>
  <si>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</si>
  <si>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</si>
  <si>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</si>
  <si>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</si>
  <si>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建设银行</t>
  </si>
  <si>
    <t>步行</t>
  </si>
  <si>
    <t>1.5小时</t>
  </si>
  <si>
    <t>否</t>
  </si>
  <si>
    <t>金牛区黄苑东街药店</t>
  </si>
  <si>
    <t>32.41%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</si>
  <si>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</si>
  <si>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</si>
  <si>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</si>
  <si>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</si>
  <si>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</si>
  <si>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</si>
  <si>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</si>
  <si>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</si>
  <si>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</si>
  <si>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</si>
  <si>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</si>
  <si>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</si>
  <si>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</si>
  <si>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</si>
  <si>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</si>
  <si>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</si>
  <si>
    <t>合计</t>
  </si>
</sst>
</file>

<file path=xl/styles.xml><?xml version="1.0" encoding="utf-8"?>
<styleSheet xmlns="http://schemas.openxmlformats.org/spreadsheetml/2006/main">
  <numFmts count="6">
    <numFmt numFmtId="176" formatCode="0.0%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0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9" fillId="18" borderId="4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2" borderId="1" xfId="0" applyFont="1" applyFill="1" applyBorder="1" applyAlignment="1"/>
    <xf numFmtId="0" fontId="8" fillId="0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6" fontId="8" fillId="0" borderId="1" xfId="13" applyNumberFormat="1" applyFont="1" applyFill="1" applyBorder="1" applyAlignment="1">
      <alignment horizontal="left"/>
    </xf>
    <xf numFmtId="177" fontId="7" fillId="0" borderId="1" xfId="0" applyNumberFormat="1" applyFont="1" applyFill="1" applyBorder="1" applyAlignment="1"/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4"/>
  <sheetViews>
    <sheetView tabSelected="1" workbookViewId="0">
      <selection activeCell="AB13" sqref="AB13"/>
    </sheetView>
  </sheetViews>
  <sheetFormatPr defaultColWidth="9" defaultRowHeight="14.25"/>
  <cols>
    <col min="1" max="1" width="21.125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13.625" style="3" customWidth="1"/>
    <col min="24" max="24" width="12.625" style="3" customWidth="1"/>
    <col min="25" max="25" width="20.75" style="3" customWidth="1"/>
    <col min="26" max="26" width="17.625" style="1" customWidth="1"/>
    <col min="27" max="27" width="16.75" customWidth="1"/>
    <col min="28" max="28" width="25.12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3016</v>
      </c>
      <c r="D4" s="8">
        <f t="shared" ref="D4:D22" si="0">C4*1.2</f>
        <v>3619.2</v>
      </c>
      <c r="E4" s="8">
        <v>5270</v>
      </c>
      <c r="F4" s="9">
        <v>4500</v>
      </c>
      <c r="G4" s="10">
        <f>F4</f>
        <v>4500</v>
      </c>
      <c r="H4" s="9">
        <f t="shared" ref="H4:H24" si="1">G4*30</f>
        <v>135000</v>
      </c>
      <c r="I4" s="17">
        <f t="shared" ref="I4:I24" si="2">(G4-C4)/C4</f>
        <v>0.492042440318302</v>
      </c>
      <c r="J4" s="18" t="s">
        <v>32</v>
      </c>
      <c r="K4" s="19">
        <v>0.0354147473593879</v>
      </c>
      <c r="L4" s="8">
        <f t="shared" ref="L4:L22" si="3">H4*K4</f>
        <v>4780.99089351737</v>
      </c>
      <c r="M4" s="17">
        <v>0.122079795174385</v>
      </c>
      <c r="N4" s="8">
        <f t="shared" ref="N4:N23" si="4">M4*H4</f>
        <v>16480.772348542</v>
      </c>
      <c r="O4" s="8">
        <v>63.46</v>
      </c>
      <c r="P4" s="7">
        <f t="shared" ref="P4:P22" si="5">H4/O4</f>
        <v>2127.32429877088</v>
      </c>
      <c r="Q4" s="26">
        <f>G4*1.06</f>
        <v>4770</v>
      </c>
      <c r="R4" s="9">
        <f t="shared" ref="R4:R22" si="6">Q4*30</f>
        <v>143100</v>
      </c>
      <c r="S4" s="8">
        <f t="shared" ref="S4:S22" si="7">R4*J4</f>
        <v>33141.96</v>
      </c>
      <c r="T4" s="9">
        <f>G4*1.12</f>
        <v>5040</v>
      </c>
      <c r="U4" s="9">
        <f t="shared" ref="U4:U22" si="8">T4*30</f>
        <v>151200</v>
      </c>
      <c r="V4" s="8">
        <f t="shared" ref="V4:V22" si="9">U4*J4</f>
        <v>35017.92</v>
      </c>
      <c r="W4" s="27"/>
      <c r="X4" s="27"/>
      <c r="Y4" s="27"/>
      <c r="Z4" s="29"/>
      <c r="AA4" s="30"/>
      <c r="AB4" s="30"/>
      <c r="AC4" s="30"/>
    </row>
    <row r="5" spans="1:29">
      <c r="A5" s="6" t="s">
        <v>33</v>
      </c>
      <c r="B5" s="6" t="s">
        <v>31</v>
      </c>
      <c r="C5" s="7">
        <v>3439</v>
      </c>
      <c r="D5" s="8">
        <f t="shared" si="0"/>
        <v>4126.8</v>
      </c>
      <c r="E5" s="8">
        <v>3581</v>
      </c>
      <c r="F5" s="9">
        <v>4100</v>
      </c>
      <c r="G5" s="10">
        <v>3600</v>
      </c>
      <c r="H5" s="9">
        <f t="shared" si="1"/>
        <v>108000</v>
      </c>
      <c r="I5" s="17">
        <f t="shared" si="2"/>
        <v>0.0468159348647863</v>
      </c>
      <c r="J5" s="18" t="s">
        <v>34</v>
      </c>
      <c r="K5" s="19">
        <v>0.0428280965957413</v>
      </c>
      <c r="L5" s="8">
        <f t="shared" si="3"/>
        <v>4625.43443234006</v>
      </c>
      <c r="M5" s="17">
        <v>0.110484897107895</v>
      </c>
      <c r="N5" s="8">
        <f t="shared" si="4"/>
        <v>11932.3688876527</v>
      </c>
      <c r="O5" s="8">
        <v>53.77</v>
      </c>
      <c r="P5" s="7">
        <f t="shared" si="5"/>
        <v>2008.55495629533</v>
      </c>
      <c r="Q5" s="26">
        <f>G5*1.06</f>
        <v>3816</v>
      </c>
      <c r="R5" s="9">
        <f t="shared" si="6"/>
        <v>114480</v>
      </c>
      <c r="S5" s="8">
        <f t="shared" si="7"/>
        <v>37171.656</v>
      </c>
      <c r="T5" s="9">
        <f>G5*1.12</f>
        <v>4032</v>
      </c>
      <c r="U5" s="9">
        <f t="shared" si="8"/>
        <v>120960</v>
      </c>
      <c r="V5" s="8">
        <f t="shared" si="9"/>
        <v>39275.712</v>
      </c>
      <c r="W5" s="27"/>
      <c r="X5" s="27"/>
      <c r="Y5" s="27"/>
      <c r="Z5" s="29"/>
      <c r="AA5" s="30"/>
      <c r="AB5" s="30"/>
      <c r="AC5" s="30"/>
    </row>
    <row r="6" spans="1:29">
      <c r="A6" s="6" t="s">
        <v>35</v>
      </c>
      <c r="B6" s="6" t="s">
        <v>31</v>
      </c>
      <c r="C6" s="7">
        <v>3721</v>
      </c>
      <c r="D6" s="8">
        <f t="shared" si="0"/>
        <v>4465.2</v>
      </c>
      <c r="E6" s="8">
        <v>5331</v>
      </c>
      <c r="F6" s="9">
        <v>4800</v>
      </c>
      <c r="G6" s="10">
        <v>5200</v>
      </c>
      <c r="H6" s="9">
        <f t="shared" si="1"/>
        <v>156000</v>
      </c>
      <c r="I6" s="17">
        <f t="shared" si="2"/>
        <v>0.397473797366299</v>
      </c>
      <c r="J6" s="18" t="s">
        <v>36</v>
      </c>
      <c r="K6" s="19">
        <v>0.07458699341006</v>
      </c>
      <c r="L6" s="8">
        <f t="shared" si="3"/>
        <v>11635.5709719694</v>
      </c>
      <c r="M6" s="17">
        <v>0.135688569340583</v>
      </c>
      <c r="N6" s="8">
        <f t="shared" si="4"/>
        <v>21167.4168171309</v>
      </c>
      <c r="O6" s="8">
        <v>67.81</v>
      </c>
      <c r="P6" s="7">
        <f t="shared" si="5"/>
        <v>2300.54564223566</v>
      </c>
      <c r="Q6" s="26">
        <f t="shared" ref="Q6:Q8" si="10">G6*1.05</f>
        <v>5460</v>
      </c>
      <c r="R6" s="9">
        <f t="shared" si="6"/>
        <v>163800</v>
      </c>
      <c r="S6" s="8">
        <f t="shared" si="7"/>
        <v>49254.66</v>
      </c>
      <c r="T6" s="9">
        <f t="shared" ref="T6:T8" si="11">G6*1.1</f>
        <v>5720</v>
      </c>
      <c r="U6" s="9">
        <f t="shared" si="8"/>
        <v>171600</v>
      </c>
      <c r="V6" s="8">
        <f t="shared" si="9"/>
        <v>51600.12</v>
      </c>
      <c r="W6" s="27"/>
      <c r="X6" s="27"/>
      <c r="Y6" s="27"/>
      <c r="Z6" s="29"/>
      <c r="AA6" s="30"/>
      <c r="AB6" s="30"/>
      <c r="AC6" s="30"/>
    </row>
    <row r="7" spans="1:29">
      <c r="A7" s="6" t="s">
        <v>37</v>
      </c>
      <c r="B7" s="6" t="s">
        <v>31</v>
      </c>
      <c r="C7" s="7">
        <v>4396</v>
      </c>
      <c r="D7" s="8">
        <f t="shared" si="0"/>
        <v>5275.2</v>
      </c>
      <c r="E7" s="8">
        <v>6507</v>
      </c>
      <c r="F7" s="9">
        <v>6000</v>
      </c>
      <c r="G7" s="10">
        <f t="shared" ref="G7:G15" si="12">F7</f>
        <v>6000</v>
      </c>
      <c r="H7" s="9">
        <f t="shared" si="1"/>
        <v>180000</v>
      </c>
      <c r="I7" s="17">
        <f t="shared" si="2"/>
        <v>0.364877161055505</v>
      </c>
      <c r="J7" s="18" t="s">
        <v>38</v>
      </c>
      <c r="K7" s="19">
        <v>0.0441095885272928</v>
      </c>
      <c r="L7" s="8">
        <f t="shared" si="3"/>
        <v>7939.7259349127</v>
      </c>
      <c r="M7" s="17">
        <v>0.13311787923011</v>
      </c>
      <c r="N7" s="8">
        <f t="shared" si="4"/>
        <v>23961.2182614198</v>
      </c>
      <c r="O7" s="8">
        <v>64.43</v>
      </c>
      <c r="P7" s="7">
        <f t="shared" si="5"/>
        <v>2793.72962905479</v>
      </c>
      <c r="Q7" s="26">
        <f t="shared" si="10"/>
        <v>6300</v>
      </c>
      <c r="R7" s="9">
        <f t="shared" si="6"/>
        <v>189000</v>
      </c>
      <c r="S7" s="8">
        <f t="shared" si="7"/>
        <v>62785.8</v>
      </c>
      <c r="T7" s="9">
        <f t="shared" si="11"/>
        <v>6600</v>
      </c>
      <c r="U7" s="9">
        <f t="shared" si="8"/>
        <v>198000</v>
      </c>
      <c r="V7" s="8">
        <f t="shared" si="9"/>
        <v>65775.6</v>
      </c>
      <c r="W7" s="27"/>
      <c r="X7" s="27"/>
      <c r="Y7" s="27"/>
      <c r="Z7" s="29"/>
      <c r="AA7" s="30"/>
      <c r="AB7" s="30"/>
      <c r="AC7" s="30"/>
    </row>
    <row r="8" spans="1:29">
      <c r="A8" s="6" t="s">
        <v>39</v>
      </c>
      <c r="B8" s="6" t="s">
        <v>31</v>
      </c>
      <c r="C8" s="7">
        <v>4403</v>
      </c>
      <c r="D8" s="8">
        <f t="shared" si="0"/>
        <v>5283.6</v>
      </c>
      <c r="E8" s="8">
        <v>6707</v>
      </c>
      <c r="F8" s="9">
        <v>6900</v>
      </c>
      <c r="G8" s="10">
        <v>6700</v>
      </c>
      <c r="H8" s="9">
        <f t="shared" si="1"/>
        <v>201000</v>
      </c>
      <c r="I8" s="17">
        <f t="shared" si="2"/>
        <v>0.521689756983875</v>
      </c>
      <c r="J8" s="18" t="s">
        <v>40</v>
      </c>
      <c r="K8" s="19">
        <v>0.0690096828654076</v>
      </c>
      <c r="L8" s="8">
        <f t="shared" si="3"/>
        <v>13870.9462559469</v>
      </c>
      <c r="M8" s="17">
        <v>0.114172089099041</v>
      </c>
      <c r="N8" s="8">
        <f t="shared" si="4"/>
        <v>22948.5899089072</v>
      </c>
      <c r="O8" s="8">
        <v>61.71</v>
      </c>
      <c r="P8" s="7">
        <f t="shared" si="5"/>
        <v>3257.17063684978</v>
      </c>
      <c r="Q8" s="26">
        <f t="shared" si="10"/>
        <v>7035</v>
      </c>
      <c r="R8" s="9">
        <f t="shared" si="6"/>
        <v>211050</v>
      </c>
      <c r="S8" s="8">
        <f t="shared" si="7"/>
        <v>63969.255</v>
      </c>
      <c r="T8" s="9">
        <f t="shared" si="11"/>
        <v>7370</v>
      </c>
      <c r="U8" s="9">
        <f t="shared" si="8"/>
        <v>221100</v>
      </c>
      <c r="V8" s="8">
        <f t="shared" si="9"/>
        <v>67015.41</v>
      </c>
      <c r="W8" s="27"/>
      <c r="X8" s="27"/>
      <c r="Y8" s="27"/>
      <c r="Z8" s="29"/>
      <c r="AA8" s="30"/>
      <c r="AB8" s="30"/>
      <c r="AC8" s="30"/>
    </row>
    <row r="9" spans="1:29">
      <c r="A9" s="6" t="s">
        <v>41</v>
      </c>
      <c r="B9" s="6" t="s">
        <v>31</v>
      </c>
      <c r="C9" s="7">
        <v>7221</v>
      </c>
      <c r="D9" s="8">
        <f t="shared" si="0"/>
        <v>8665.2</v>
      </c>
      <c r="E9" s="8">
        <v>9166</v>
      </c>
      <c r="F9" s="9">
        <v>8600</v>
      </c>
      <c r="G9" s="10">
        <v>8700</v>
      </c>
      <c r="H9" s="9">
        <f t="shared" si="1"/>
        <v>261000</v>
      </c>
      <c r="I9" s="17">
        <f t="shared" si="2"/>
        <v>0.204819277108434</v>
      </c>
      <c r="J9" s="18" t="s">
        <v>42</v>
      </c>
      <c r="K9" s="19">
        <v>0.0990765236253606</v>
      </c>
      <c r="L9" s="8">
        <f t="shared" si="3"/>
        <v>25858.9726662191</v>
      </c>
      <c r="M9" s="17">
        <v>0.140583910879397</v>
      </c>
      <c r="N9" s="8">
        <f t="shared" si="4"/>
        <v>36692.4007395226</v>
      </c>
      <c r="O9" s="8">
        <v>80.5</v>
      </c>
      <c r="P9" s="7">
        <f t="shared" si="5"/>
        <v>3242.23602484472</v>
      </c>
      <c r="Q9" s="26">
        <f>G9*1.04</f>
        <v>9048</v>
      </c>
      <c r="R9" s="9">
        <f t="shared" si="6"/>
        <v>271440</v>
      </c>
      <c r="S9" s="8">
        <f t="shared" si="7"/>
        <v>84960.72</v>
      </c>
      <c r="T9" s="9">
        <f>G9*1.08</f>
        <v>9396</v>
      </c>
      <c r="U9" s="9">
        <f t="shared" si="8"/>
        <v>281880</v>
      </c>
      <c r="V9" s="8">
        <f t="shared" si="9"/>
        <v>88228.44</v>
      </c>
      <c r="W9" s="27"/>
      <c r="X9" s="27"/>
      <c r="Y9" s="27"/>
      <c r="Z9" s="29"/>
      <c r="AA9" s="30"/>
      <c r="AB9" s="30"/>
      <c r="AC9" s="30"/>
    </row>
    <row r="10" spans="1:29">
      <c r="A10" s="6" t="s">
        <v>43</v>
      </c>
      <c r="B10" s="6" t="s">
        <v>31</v>
      </c>
      <c r="C10" s="7">
        <v>11516</v>
      </c>
      <c r="D10" s="8">
        <f t="shared" si="0"/>
        <v>13819.2</v>
      </c>
      <c r="E10" s="8">
        <v>20044</v>
      </c>
      <c r="F10" s="9">
        <v>20000</v>
      </c>
      <c r="G10" s="10">
        <f t="shared" si="12"/>
        <v>20000</v>
      </c>
      <c r="H10" s="9">
        <f t="shared" si="1"/>
        <v>600000</v>
      </c>
      <c r="I10" s="17">
        <f t="shared" si="2"/>
        <v>0.736714136853074</v>
      </c>
      <c r="J10" s="18" t="s">
        <v>44</v>
      </c>
      <c r="K10" s="19">
        <v>0.0684755442558245</v>
      </c>
      <c r="L10" s="8">
        <f t="shared" si="3"/>
        <v>41085.3265534947</v>
      </c>
      <c r="M10" s="17">
        <v>0.08</v>
      </c>
      <c r="N10" s="8">
        <f t="shared" si="4"/>
        <v>48000</v>
      </c>
      <c r="O10" s="8">
        <v>120.79</v>
      </c>
      <c r="P10" s="7">
        <f t="shared" si="5"/>
        <v>4967.29861743522</v>
      </c>
      <c r="Q10" s="26">
        <f>G10*1.03</f>
        <v>20600</v>
      </c>
      <c r="R10" s="9">
        <f t="shared" si="6"/>
        <v>618000</v>
      </c>
      <c r="S10" s="8">
        <f t="shared" si="7"/>
        <v>149061.6</v>
      </c>
      <c r="T10" s="9">
        <f>G10*1.06</f>
        <v>21200</v>
      </c>
      <c r="U10" s="9">
        <f t="shared" si="8"/>
        <v>636000</v>
      </c>
      <c r="V10" s="8">
        <f t="shared" si="9"/>
        <v>153403.2</v>
      </c>
      <c r="W10" s="27"/>
      <c r="X10" s="27"/>
      <c r="Y10" s="27"/>
      <c r="Z10" s="29"/>
      <c r="AA10" s="30"/>
      <c r="AB10" s="30"/>
      <c r="AC10" s="30"/>
    </row>
    <row r="11" spans="1:29">
      <c r="A11" s="6" t="s">
        <v>45</v>
      </c>
      <c r="B11" s="6" t="s">
        <v>31</v>
      </c>
      <c r="C11" s="7">
        <v>12449</v>
      </c>
      <c r="D11" s="8">
        <f t="shared" si="0"/>
        <v>14938.8</v>
      </c>
      <c r="E11" s="8">
        <v>18263</v>
      </c>
      <c r="F11" s="9">
        <v>19000</v>
      </c>
      <c r="G11" s="10">
        <v>18000</v>
      </c>
      <c r="H11" s="9">
        <f t="shared" si="1"/>
        <v>540000</v>
      </c>
      <c r="I11" s="17">
        <f t="shared" si="2"/>
        <v>0.445899269017592</v>
      </c>
      <c r="J11" s="18" t="s">
        <v>46</v>
      </c>
      <c r="K11" s="19">
        <v>0.179726890521934</v>
      </c>
      <c r="L11" s="8">
        <f t="shared" si="3"/>
        <v>97052.5208818444</v>
      </c>
      <c r="M11" s="17">
        <v>0.113127738337378</v>
      </c>
      <c r="N11" s="8">
        <f t="shared" si="4"/>
        <v>61088.9787021841</v>
      </c>
      <c r="O11" s="8">
        <v>107.11</v>
      </c>
      <c r="P11" s="7">
        <f t="shared" si="5"/>
        <v>5041.5460741294</v>
      </c>
      <c r="Q11" s="26">
        <f>G11*1.03</f>
        <v>18540</v>
      </c>
      <c r="R11" s="9">
        <f t="shared" si="6"/>
        <v>556200</v>
      </c>
      <c r="S11" s="8">
        <f t="shared" si="7"/>
        <v>170252.82</v>
      </c>
      <c r="T11" s="9">
        <f>G11*1.06</f>
        <v>19080</v>
      </c>
      <c r="U11" s="9">
        <f t="shared" si="8"/>
        <v>572400</v>
      </c>
      <c r="V11" s="8">
        <f t="shared" si="9"/>
        <v>175211.64</v>
      </c>
      <c r="W11" s="27"/>
      <c r="X11" s="27"/>
      <c r="Y11" s="27"/>
      <c r="Z11" s="29"/>
      <c r="AA11" s="30"/>
      <c r="AB11" s="30"/>
      <c r="AC11" s="30"/>
    </row>
    <row r="12" spans="1:29">
      <c r="A12" s="6" t="s">
        <v>47</v>
      </c>
      <c r="B12" s="6" t="s">
        <v>31</v>
      </c>
      <c r="C12" s="7">
        <v>0</v>
      </c>
      <c r="D12" s="8">
        <f t="shared" si="0"/>
        <v>0</v>
      </c>
      <c r="E12" s="8">
        <v>3859</v>
      </c>
      <c r="F12" s="9">
        <v>4000</v>
      </c>
      <c r="G12" s="10">
        <f t="shared" si="12"/>
        <v>4000</v>
      </c>
      <c r="H12" s="9">
        <f t="shared" si="1"/>
        <v>120000</v>
      </c>
      <c r="I12" s="17" t="e">
        <f t="shared" si="2"/>
        <v>#DIV/0!</v>
      </c>
      <c r="J12" s="18" t="s">
        <v>48</v>
      </c>
      <c r="K12" s="19">
        <v>0.0483892882778249</v>
      </c>
      <c r="L12" s="8">
        <f t="shared" si="3"/>
        <v>5806.71459333899</v>
      </c>
      <c r="M12" s="17">
        <v>0.103635104156099</v>
      </c>
      <c r="N12" s="8">
        <f t="shared" si="4"/>
        <v>12436.2124987319</v>
      </c>
      <c r="O12" s="8">
        <v>55.38</v>
      </c>
      <c r="P12" s="7">
        <f t="shared" si="5"/>
        <v>2166.84723726977</v>
      </c>
      <c r="Q12" s="26">
        <f t="shared" ref="Q12:Q17" si="13">G12*1.06</f>
        <v>4240</v>
      </c>
      <c r="R12" s="9">
        <f t="shared" si="6"/>
        <v>127200</v>
      </c>
      <c r="S12" s="8">
        <f t="shared" si="7"/>
        <v>35030.88</v>
      </c>
      <c r="T12" s="9">
        <f t="shared" ref="T12:T17" si="14">G12*1.12</f>
        <v>4480</v>
      </c>
      <c r="U12" s="9">
        <f t="shared" si="8"/>
        <v>134400</v>
      </c>
      <c r="V12" s="8">
        <f t="shared" si="9"/>
        <v>37013.76</v>
      </c>
      <c r="W12" s="27"/>
      <c r="X12" s="27"/>
      <c r="Y12" s="27"/>
      <c r="Z12" s="29"/>
      <c r="AA12" s="30"/>
      <c r="AB12" s="30"/>
      <c r="AC12" s="30"/>
    </row>
    <row r="13" spans="1:29">
      <c r="A13" s="6" t="s">
        <v>49</v>
      </c>
      <c r="B13" s="6" t="s">
        <v>31</v>
      </c>
      <c r="C13" s="7">
        <v>0</v>
      </c>
      <c r="D13" s="8">
        <f t="shared" si="0"/>
        <v>0</v>
      </c>
      <c r="E13" s="8">
        <v>4046</v>
      </c>
      <c r="F13" s="9">
        <v>4000</v>
      </c>
      <c r="G13" s="10">
        <f t="shared" si="12"/>
        <v>4000</v>
      </c>
      <c r="H13" s="9">
        <f t="shared" si="1"/>
        <v>120000</v>
      </c>
      <c r="I13" s="17" t="e">
        <f t="shared" si="2"/>
        <v>#DIV/0!</v>
      </c>
      <c r="J13" s="18" t="s">
        <v>50</v>
      </c>
      <c r="K13" s="19">
        <v>0.02503809355408</v>
      </c>
      <c r="L13" s="8">
        <f t="shared" si="3"/>
        <v>3004.5712264896</v>
      </c>
      <c r="M13" s="17">
        <v>0.148952371162279</v>
      </c>
      <c r="N13" s="8">
        <f t="shared" si="4"/>
        <v>17874.2845394735</v>
      </c>
      <c r="O13" s="8">
        <v>56.76</v>
      </c>
      <c r="P13" s="7">
        <f t="shared" si="5"/>
        <v>2114.16490486258</v>
      </c>
      <c r="Q13" s="26">
        <f t="shared" si="13"/>
        <v>4240</v>
      </c>
      <c r="R13" s="9">
        <f t="shared" si="6"/>
        <v>127200</v>
      </c>
      <c r="S13" s="8">
        <f t="shared" si="7"/>
        <v>40042.56</v>
      </c>
      <c r="T13" s="9">
        <f t="shared" si="14"/>
        <v>4480</v>
      </c>
      <c r="U13" s="9">
        <f t="shared" si="8"/>
        <v>134400</v>
      </c>
      <c r="V13" s="8">
        <f t="shared" si="9"/>
        <v>42309.12</v>
      </c>
      <c r="W13" s="27">
        <v>1060</v>
      </c>
      <c r="X13" s="27" t="s">
        <v>51</v>
      </c>
      <c r="Y13" s="27">
        <v>500</v>
      </c>
      <c r="Z13" s="29" t="s">
        <v>52</v>
      </c>
      <c r="AA13" s="30" t="s">
        <v>53</v>
      </c>
      <c r="AB13" s="30" t="s">
        <v>54</v>
      </c>
      <c r="AC13" s="30"/>
    </row>
    <row r="14" spans="1:29">
      <c r="A14" s="6" t="s">
        <v>55</v>
      </c>
      <c r="B14" s="6" t="s">
        <v>31</v>
      </c>
      <c r="C14" s="7">
        <v>2034</v>
      </c>
      <c r="D14" s="8">
        <f t="shared" si="0"/>
        <v>2440.8</v>
      </c>
      <c r="E14" s="8">
        <v>3045</v>
      </c>
      <c r="F14" s="9">
        <v>3200</v>
      </c>
      <c r="G14" s="10">
        <f t="shared" si="12"/>
        <v>3200</v>
      </c>
      <c r="H14" s="9">
        <f t="shared" si="1"/>
        <v>96000</v>
      </c>
      <c r="I14" s="17">
        <f t="shared" si="2"/>
        <v>0.573254670599803</v>
      </c>
      <c r="J14" s="18" t="s">
        <v>56</v>
      </c>
      <c r="K14" s="19">
        <v>0.0294149442982322</v>
      </c>
      <c r="L14" s="8">
        <f t="shared" si="3"/>
        <v>2823.83465263029</v>
      </c>
      <c r="M14" s="17">
        <v>0.113999334301829</v>
      </c>
      <c r="N14" s="8">
        <f t="shared" si="4"/>
        <v>10943.9360929756</v>
      </c>
      <c r="O14" s="8">
        <v>64.84</v>
      </c>
      <c r="P14" s="7">
        <f t="shared" si="5"/>
        <v>1480.56755089451</v>
      </c>
      <c r="Q14" s="26">
        <f t="shared" si="13"/>
        <v>3392</v>
      </c>
      <c r="R14" s="9">
        <f t="shared" si="6"/>
        <v>101760</v>
      </c>
      <c r="S14" s="8">
        <f t="shared" si="7"/>
        <v>32980.416</v>
      </c>
      <c r="T14" s="9">
        <f t="shared" si="14"/>
        <v>3584</v>
      </c>
      <c r="U14" s="9">
        <f t="shared" si="8"/>
        <v>107520</v>
      </c>
      <c r="V14" s="8">
        <f t="shared" si="9"/>
        <v>34847.232</v>
      </c>
      <c r="W14" s="27"/>
      <c r="X14" s="27"/>
      <c r="Y14" s="27"/>
      <c r="Z14" s="29"/>
      <c r="AA14" s="30"/>
      <c r="AB14" s="30"/>
      <c r="AC14" s="30"/>
    </row>
    <row r="15" spans="1:29">
      <c r="A15" s="6" t="s">
        <v>57</v>
      </c>
      <c r="B15" s="6" t="s">
        <v>31</v>
      </c>
      <c r="C15" s="7">
        <v>2683</v>
      </c>
      <c r="D15" s="8">
        <f t="shared" si="0"/>
        <v>3219.6</v>
      </c>
      <c r="E15" s="8">
        <v>2015</v>
      </c>
      <c r="F15" s="9">
        <v>3000</v>
      </c>
      <c r="G15" s="10">
        <f t="shared" si="12"/>
        <v>3000</v>
      </c>
      <c r="H15" s="9">
        <f t="shared" si="1"/>
        <v>90000</v>
      </c>
      <c r="I15" s="17">
        <f t="shared" si="2"/>
        <v>0.118151323145732</v>
      </c>
      <c r="J15" s="18" t="s">
        <v>58</v>
      </c>
      <c r="K15" s="19">
        <v>0.046420644065932</v>
      </c>
      <c r="L15" s="8">
        <f t="shared" si="3"/>
        <v>4177.85796593388</v>
      </c>
      <c r="M15" s="17">
        <v>0.114283729611923</v>
      </c>
      <c r="N15" s="8">
        <f t="shared" si="4"/>
        <v>10285.5356650731</v>
      </c>
      <c r="O15" s="8">
        <v>61.64</v>
      </c>
      <c r="P15" s="7">
        <f t="shared" si="5"/>
        <v>1460.09085009734</v>
      </c>
      <c r="Q15" s="26">
        <f t="shared" si="13"/>
        <v>3180</v>
      </c>
      <c r="R15" s="9">
        <f t="shared" si="6"/>
        <v>95400</v>
      </c>
      <c r="S15" s="8">
        <f t="shared" si="7"/>
        <v>28429.2</v>
      </c>
      <c r="T15" s="9">
        <f t="shared" si="14"/>
        <v>3360</v>
      </c>
      <c r="U15" s="9">
        <f t="shared" si="8"/>
        <v>100800</v>
      </c>
      <c r="V15" s="8">
        <f t="shared" si="9"/>
        <v>30038.4</v>
      </c>
      <c r="W15" s="27"/>
      <c r="X15" s="27"/>
      <c r="Y15" s="27"/>
      <c r="Z15" s="29"/>
      <c r="AA15" s="30"/>
      <c r="AB15" s="30"/>
      <c r="AC15" s="30"/>
    </row>
    <row r="16" spans="1:29">
      <c r="A16" s="6" t="s">
        <v>59</v>
      </c>
      <c r="B16" s="6" t="s">
        <v>31</v>
      </c>
      <c r="C16" s="7">
        <v>3593</v>
      </c>
      <c r="D16" s="8">
        <f t="shared" si="0"/>
        <v>4311.6</v>
      </c>
      <c r="E16" s="8">
        <v>4777</v>
      </c>
      <c r="F16" s="9">
        <v>4200</v>
      </c>
      <c r="G16" s="10">
        <v>4200</v>
      </c>
      <c r="H16" s="9">
        <f t="shared" si="1"/>
        <v>126000</v>
      </c>
      <c r="I16" s="17">
        <f t="shared" si="2"/>
        <v>0.168939604787086</v>
      </c>
      <c r="J16" s="18" t="s">
        <v>60</v>
      </c>
      <c r="K16" s="19">
        <v>0.0452168763521117</v>
      </c>
      <c r="L16" s="8">
        <f t="shared" si="3"/>
        <v>5697.32642036607</v>
      </c>
      <c r="M16" s="17">
        <v>0.121115577094757</v>
      </c>
      <c r="N16" s="8">
        <f t="shared" si="4"/>
        <v>15260.5627139394</v>
      </c>
      <c r="O16" s="8">
        <v>65.07</v>
      </c>
      <c r="P16" s="7">
        <f t="shared" si="5"/>
        <v>1936.37621023513</v>
      </c>
      <c r="Q16" s="26">
        <f t="shared" si="13"/>
        <v>4452</v>
      </c>
      <c r="R16" s="9">
        <f t="shared" si="6"/>
        <v>133560</v>
      </c>
      <c r="S16" s="8">
        <f t="shared" si="7"/>
        <v>41457.024</v>
      </c>
      <c r="T16" s="9">
        <f t="shared" si="14"/>
        <v>4704</v>
      </c>
      <c r="U16" s="9">
        <f t="shared" si="8"/>
        <v>141120</v>
      </c>
      <c r="V16" s="8">
        <f t="shared" si="9"/>
        <v>43803.648</v>
      </c>
      <c r="W16" s="27"/>
      <c r="X16" s="27"/>
      <c r="Y16" s="27"/>
      <c r="Z16" s="29"/>
      <c r="AA16" s="30"/>
      <c r="AB16" s="30"/>
      <c r="AC16" s="30"/>
    </row>
    <row r="17" spans="1:29">
      <c r="A17" s="6" t="s">
        <v>61</v>
      </c>
      <c r="B17" s="6" t="s">
        <v>31</v>
      </c>
      <c r="C17" s="7">
        <v>3728</v>
      </c>
      <c r="D17" s="8">
        <f t="shared" si="0"/>
        <v>4473.6</v>
      </c>
      <c r="E17" s="8">
        <v>4835</v>
      </c>
      <c r="F17" s="9">
        <v>4500</v>
      </c>
      <c r="G17" s="10">
        <f t="shared" ref="G17:G20" si="15">F17</f>
        <v>4500</v>
      </c>
      <c r="H17" s="9">
        <f t="shared" si="1"/>
        <v>135000</v>
      </c>
      <c r="I17" s="17">
        <f t="shared" si="2"/>
        <v>0.207081545064378</v>
      </c>
      <c r="J17" s="18" t="s">
        <v>62</v>
      </c>
      <c r="K17" s="19">
        <v>0.0274326554661114</v>
      </c>
      <c r="L17" s="8">
        <f t="shared" si="3"/>
        <v>3703.40848792504</v>
      </c>
      <c r="M17" s="17">
        <v>0.115208652241026</v>
      </c>
      <c r="N17" s="8">
        <f t="shared" si="4"/>
        <v>15553.1680525385</v>
      </c>
      <c r="O17" s="8">
        <v>74.95</v>
      </c>
      <c r="P17" s="7">
        <f t="shared" si="5"/>
        <v>1801.20080053369</v>
      </c>
      <c r="Q17" s="26">
        <f t="shared" si="13"/>
        <v>4770</v>
      </c>
      <c r="R17" s="9">
        <f t="shared" si="6"/>
        <v>143100</v>
      </c>
      <c r="S17" s="8">
        <f t="shared" si="7"/>
        <v>40282.65</v>
      </c>
      <c r="T17" s="9">
        <f t="shared" si="14"/>
        <v>5040</v>
      </c>
      <c r="U17" s="9">
        <f t="shared" si="8"/>
        <v>151200</v>
      </c>
      <c r="V17" s="8">
        <f t="shared" si="9"/>
        <v>42562.8</v>
      </c>
      <c r="W17" s="27"/>
      <c r="X17" s="27"/>
      <c r="Y17" s="27"/>
      <c r="Z17" s="29"/>
      <c r="AA17" s="30"/>
      <c r="AB17" s="30"/>
      <c r="AC17" s="30"/>
    </row>
    <row r="18" spans="1:29">
      <c r="A18" s="6" t="s">
        <v>63</v>
      </c>
      <c r="B18" s="6" t="s">
        <v>31</v>
      </c>
      <c r="C18" s="7">
        <v>5139</v>
      </c>
      <c r="D18" s="8">
        <f t="shared" si="0"/>
        <v>6166.8</v>
      </c>
      <c r="E18" s="8">
        <v>6264</v>
      </c>
      <c r="F18" s="9">
        <v>6400</v>
      </c>
      <c r="G18" s="10">
        <f t="shared" si="15"/>
        <v>6400</v>
      </c>
      <c r="H18" s="9">
        <f t="shared" si="1"/>
        <v>192000</v>
      </c>
      <c r="I18" s="17">
        <f t="shared" si="2"/>
        <v>0.245378478303172</v>
      </c>
      <c r="J18" s="18" t="s">
        <v>64</v>
      </c>
      <c r="K18" s="19">
        <v>0.0381737982798055</v>
      </c>
      <c r="L18" s="8">
        <f t="shared" si="3"/>
        <v>7329.36926972266</v>
      </c>
      <c r="M18" s="17">
        <v>0.106350243135502</v>
      </c>
      <c r="N18" s="8">
        <f t="shared" si="4"/>
        <v>20419.2466820164</v>
      </c>
      <c r="O18" s="8">
        <v>52.91</v>
      </c>
      <c r="P18" s="7">
        <f t="shared" si="5"/>
        <v>3628.80362880363</v>
      </c>
      <c r="Q18" s="26">
        <f>G18*1.05</f>
        <v>6720</v>
      </c>
      <c r="R18" s="9">
        <f t="shared" si="6"/>
        <v>201600</v>
      </c>
      <c r="S18" s="8">
        <f t="shared" si="7"/>
        <v>64552.32</v>
      </c>
      <c r="T18" s="9">
        <f>G18*1.1</f>
        <v>7040</v>
      </c>
      <c r="U18" s="9">
        <f t="shared" si="8"/>
        <v>211200</v>
      </c>
      <c r="V18" s="8">
        <f t="shared" si="9"/>
        <v>67626.24</v>
      </c>
      <c r="W18" s="27"/>
      <c r="X18" s="27"/>
      <c r="Y18" s="27"/>
      <c r="Z18" s="29"/>
      <c r="AA18" s="30"/>
      <c r="AB18" s="30"/>
      <c r="AC18" s="30"/>
    </row>
    <row r="19" spans="1:29">
      <c r="A19" s="6" t="s">
        <v>65</v>
      </c>
      <c r="B19" s="6" t="s">
        <v>31</v>
      </c>
      <c r="C19" s="7">
        <v>5954</v>
      </c>
      <c r="D19" s="8">
        <f t="shared" si="0"/>
        <v>7144.8</v>
      </c>
      <c r="E19" s="8">
        <v>7094</v>
      </c>
      <c r="F19" s="9">
        <v>7500</v>
      </c>
      <c r="G19" s="10">
        <v>7200</v>
      </c>
      <c r="H19" s="9">
        <f t="shared" si="1"/>
        <v>216000</v>
      </c>
      <c r="I19" s="17">
        <f t="shared" si="2"/>
        <v>0.209271078266711</v>
      </c>
      <c r="J19" s="18" t="s">
        <v>66</v>
      </c>
      <c r="K19" s="19">
        <v>0.0229398579089148</v>
      </c>
      <c r="L19" s="8">
        <f t="shared" si="3"/>
        <v>4955.0093083256</v>
      </c>
      <c r="M19" s="17">
        <v>0.105</v>
      </c>
      <c r="N19" s="8">
        <f t="shared" si="4"/>
        <v>22680</v>
      </c>
      <c r="O19" s="8">
        <v>77.68</v>
      </c>
      <c r="P19" s="7">
        <f t="shared" si="5"/>
        <v>2780.63851699279</v>
      </c>
      <c r="Q19" s="26">
        <f t="shared" ref="Q19:Q21" si="16">G19*1.04</f>
        <v>7488</v>
      </c>
      <c r="R19" s="9">
        <f t="shared" si="6"/>
        <v>224640</v>
      </c>
      <c r="S19" s="8">
        <f t="shared" si="7"/>
        <v>66897.792</v>
      </c>
      <c r="T19" s="9">
        <f t="shared" ref="T19:T21" si="17">G19*1.08</f>
        <v>7776</v>
      </c>
      <c r="U19" s="9">
        <f t="shared" si="8"/>
        <v>233280</v>
      </c>
      <c r="V19" s="8">
        <f t="shared" si="9"/>
        <v>69470.784</v>
      </c>
      <c r="W19" s="27"/>
      <c r="X19" s="27"/>
      <c r="Y19" s="27"/>
      <c r="Z19" s="29"/>
      <c r="AA19" s="30"/>
      <c r="AB19" s="30"/>
      <c r="AC19" s="30"/>
    </row>
    <row r="20" spans="1:29">
      <c r="A20" s="6" t="s">
        <v>67</v>
      </c>
      <c r="B20" s="6" t="s">
        <v>31</v>
      </c>
      <c r="C20" s="7">
        <v>6991</v>
      </c>
      <c r="D20" s="8">
        <f t="shared" si="0"/>
        <v>8389.2</v>
      </c>
      <c r="E20" s="8">
        <v>8041</v>
      </c>
      <c r="F20" s="9">
        <v>8500</v>
      </c>
      <c r="G20" s="10">
        <f t="shared" si="15"/>
        <v>8500</v>
      </c>
      <c r="H20" s="9">
        <f t="shared" si="1"/>
        <v>255000</v>
      </c>
      <c r="I20" s="17">
        <f t="shared" si="2"/>
        <v>0.215848948648262</v>
      </c>
      <c r="J20" s="18" t="s">
        <v>68</v>
      </c>
      <c r="K20" s="19">
        <v>0.051508601923877</v>
      </c>
      <c r="L20" s="8">
        <f t="shared" si="3"/>
        <v>13134.6934905886</v>
      </c>
      <c r="M20" s="17">
        <v>0.150083225067515</v>
      </c>
      <c r="N20" s="8">
        <f t="shared" si="4"/>
        <v>38271.2223922163</v>
      </c>
      <c r="O20" s="8">
        <v>72.63</v>
      </c>
      <c r="P20" s="7">
        <f t="shared" si="5"/>
        <v>3510.94589012805</v>
      </c>
      <c r="Q20" s="26">
        <f t="shared" si="16"/>
        <v>8840</v>
      </c>
      <c r="R20" s="9">
        <f t="shared" si="6"/>
        <v>265200</v>
      </c>
      <c r="S20" s="8">
        <f t="shared" si="7"/>
        <v>89107.2</v>
      </c>
      <c r="T20" s="9">
        <f t="shared" si="17"/>
        <v>9180</v>
      </c>
      <c r="U20" s="9">
        <f t="shared" si="8"/>
        <v>275400</v>
      </c>
      <c r="V20" s="8">
        <f t="shared" si="9"/>
        <v>92534.4</v>
      </c>
      <c r="W20" s="27"/>
      <c r="X20" s="27"/>
      <c r="Y20" s="27"/>
      <c r="Z20" s="29"/>
      <c r="AA20" s="30"/>
      <c r="AB20" s="30"/>
      <c r="AC20" s="30"/>
    </row>
    <row r="21" spans="1:29">
      <c r="A21" s="6" t="s">
        <v>69</v>
      </c>
      <c r="B21" s="6" t="s">
        <v>31</v>
      </c>
      <c r="C21" s="7">
        <v>7322</v>
      </c>
      <c r="D21" s="8">
        <f t="shared" si="0"/>
        <v>8786.4</v>
      </c>
      <c r="E21" s="8">
        <v>9000</v>
      </c>
      <c r="F21" s="9">
        <v>9600</v>
      </c>
      <c r="G21" s="10">
        <v>9000</v>
      </c>
      <c r="H21" s="9">
        <f t="shared" si="1"/>
        <v>270000</v>
      </c>
      <c r="I21" s="17">
        <f t="shared" si="2"/>
        <v>0.229172357279432</v>
      </c>
      <c r="J21" s="18" t="s">
        <v>70</v>
      </c>
      <c r="K21" s="19">
        <v>0.0295592060240071</v>
      </c>
      <c r="L21" s="8">
        <f t="shared" si="3"/>
        <v>7980.98562648192</v>
      </c>
      <c r="M21" s="17">
        <v>0.131613391690035</v>
      </c>
      <c r="N21" s="8">
        <f t="shared" si="4"/>
        <v>35535.6157563094</v>
      </c>
      <c r="O21" s="8">
        <v>65.29</v>
      </c>
      <c r="P21" s="7">
        <f t="shared" si="5"/>
        <v>4135.3959258692</v>
      </c>
      <c r="Q21" s="26">
        <f t="shared" si="16"/>
        <v>9360</v>
      </c>
      <c r="R21" s="9">
        <f t="shared" si="6"/>
        <v>280800</v>
      </c>
      <c r="S21" s="8">
        <f t="shared" si="7"/>
        <v>90192.96</v>
      </c>
      <c r="T21" s="9">
        <f t="shared" si="17"/>
        <v>9720</v>
      </c>
      <c r="U21" s="9">
        <f t="shared" si="8"/>
        <v>291600</v>
      </c>
      <c r="V21" s="8">
        <f t="shared" si="9"/>
        <v>93661.92</v>
      </c>
      <c r="W21" s="27"/>
      <c r="X21" s="27"/>
      <c r="Y21" s="27"/>
      <c r="Z21" s="29"/>
      <c r="AA21" s="30"/>
      <c r="AB21" s="30"/>
      <c r="AC21" s="30"/>
    </row>
    <row r="22" spans="1:29">
      <c r="A22" s="6" t="s">
        <v>71</v>
      </c>
      <c r="B22" s="6" t="s">
        <v>31</v>
      </c>
      <c r="C22" s="7">
        <v>10987</v>
      </c>
      <c r="D22" s="8">
        <f t="shared" si="0"/>
        <v>13184.4</v>
      </c>
      <c r="E22" s="8">
        <v>6827</v>
      </c>
      <c r="F22" s="9">
        <v>6500</v>
      </c>
      <c r="G22" s="10">
        <f>F22</f>
        <v>6500</v>
      </c>
      <c r="H22" s="9">
        <f t="shared" si="1"/>
        <v>195000</v>
      </c>
      <c r="I22" s="17">
        <f t="shared" si="2"/>
        <v>-0.408391735687631</v>
      </c>
      <c r="J22" s="18" t="s">
        <v>72</v>
      </c>
      <c r="K22" s="19">
        <v>0.00820926827327674</v>
      </c>
      <c r="L22" s="8">
        <f t="shared" si="3"/>
        <v>1600.80731328896</v>
      </c>
      <c r="M22" s="17">
        <v>0.075</v>
      </c>
      <c r="N22" s="8">
        <f t="shared" si="4"/>
        <v>14625</v>
      </c>
      <c r="O22" s="8">
        <v>189.16</v>
      </c>
      <c r="P22" s="7">
        <f t="shared" si="5"/>
        <v>1030.87333474307</v>
      </c>
      <c r="Q22" s="26">
        <f>G22*1.05</f>
        <v>6825</v>
      </c>
      <c r="R22" s="9">
        <f t="shared" si="6"/>
        <v>204750</v>
      </c>
      <c r="S22" s="8">
        <f t="shared" si="7"/>
        <v>50286.6</v>
      </c>
      <c r="T22" s="9">
        <f>G22*1.1</f>
        <v>7150</v>
      </c>
      <c r="U22" s="9">
        <f t="shared" si="8"/>
        <v>214500</v>
      </c>
      <c r="V22" s="8">
        <f t="shared" si="9"/>
        <v>52681.2</v>
      </c>
      <c r="W22" s="27"/>
      <c r="X22" s="27"/>
      <c r="Y22" s="27"/>
      <c r="Z22" s="29"/>
      <c r="AA22" s="30"/>
      <c r="AB22" s="30"/>
      <c r="AC22" s="30"/>
    </row>
    <row r="23" spans="1:29">
      <c r="A23" s="11" t="s">
        <v>73</v>
      </c>
      <c r="B23" s="11" t="s">
        <v>31</v>
      </c>
      <c r="C23" s="12">
        <f t="shared" ref="C23:G23" si="18">SUM(C4:C22)</f>
        <v>98592</v>
      </c>
      <c r="D23" s="12">
        <f t="shared" si="18"/>
        <v>118310.4</v>
      </c>
      <c r="E23" s="12">
        <f t="shared" si="18"/>
        <v>134672</v>
      </c>
      <c r="F23" s="12">
        <f t="shared" si="18"/>
        <v>135300</v>
      </c>
      <c r="G23" s="13">
        <f t="shared" si="18"/>
        <v>133200</v>
      </c>
      <c r="H23" s="9">
        <f t="shared" si="1"/>
        <v>3996000</v>
      </c>
      <c r="I23" s="17">
        <f t="shared" si="2"/>
        <v>0.351022395326193</v>
      </c>
      <c r="J23" s="20">
        <v>0.295078740357718</v>
      </c>
      <c r="K23" s="21"/>
      <c r="L23" s="12">
        <f t="shared" ref="L23:V23" si="19">SUM(L4:L22)</f>
        <v>267064.066945336</v>
      </c>
      <c r="M23" s="22">
        <v>0.114106108570008</v>
      </c>
      <c r="N23" s="8">
        <f t="shared" si="4"/>
        <v>455968.009845752</v>
      </c>
      <c r="O23" s="8"/>
      <c r="P23" s="23">
        <f t="shared" si="19"/>
        <v>51784.3107300455</v>
      </c>
      <c r="Q23" s="23">
        <f t="shared" si="19"/>
        <v>139076</v>
      </c>
      <c r="R23" s="23">
        <f t="shared" si="19"/>
        <v>4172280</v>
      </c>
      <c r="S23" s="23">
        <f t="shared" si="19"/>
        <v>1229858.073</v>
      </c>
      <c r="T23" s="23">
        <f t="shared" si="19"/>
        <v>144952</v>
      </c>
      <c r="U23" s="23">
        <f t="shared" si="19"/>
        <v>4348560</v>
      </c>
      <c r="V23" s="23">
        <f t="shared" si="19"/>
        <v>1282077.546</v>
      </c>
      <c r="W23" s="27"/>
      <c r="X23" s="27"/>
      <c r="Y23" s="27"/>
      <c r="Z23" s="29"/>
      <c r="AA23" s="30"/>
      <c r="AB23" s="30"/>
      <c r="AC23" s="30"/>
    </row>
    <row r="24" ht="13.5" spans="1:29">
      <c r="A24" s="14"/>
      <c r="B24" s="14"/>
      <c r="C24" s="14" t="e">
        <f>C23+#REF!+#REF!+#REF!+#REF!+#REF!</f>
        <v>#REF!</v>
      </c>
      <c r="D24" s="14" t="e">
        <f>D23+#REF!+#REF!+#REF!+#REF!+#REF!</f>
        <v>#REF!</v>
      </c>
      <c r="E24" s="14" t="e">
        <f>E23+#REF!+#REF!+#REF!+#REF!+#REF!</f>
        <v>#REF!</v>
      </c>
      <c r="F24" s="14" t="e">
        <f>F23+#REF!+#REF!+#REF!+#REF!+#REF!</f>
        <v>#REF!</v>
      </c>
      <c r="G24" s="15" t="e">
        <f>G23+#REF!+#REF!+#REF!+#REF!+#REF!</f>
        <v>#REF!</v>
      </c>
      <c r="H24" s="16" t="e">
        <f t="shared" si="1"/>
        <v>#REF!</v>
      </c>
      <c r="I24" s="24" t="e">
        <f t="shared" si="2"/>
        <v>#REF!</v>
      </c>
      <c r="J24" s="14"/>
      <c r="K24" s="14"/>
      <c r="L24" s="14" t="e">
        <f>L23+#REF!+#REF!+#REF!+#REF!+#REF!</f>
        <v>#REF!</v>
      </c>
      <c r="M24" s="14"/>
      <c r="N24" s="14" t="e">
        <f>N23+#REF!+#REF!+#REF!+#REF!+#REF!</f>
        <v>#REF!</v>
      </c>
      <c r="O24" s="14"/>
      <c r="P24" s="25" t="e">
        <f>P23+#REF!+#REF!+#REF!+#REF!+#REF!</f>
        <v>#REF!</v>
      </c>
      <c r="Q24" s="25" t="e">
        <f>Q23+#REF!+#REF!+#REF!+#REF!+#REF!</f>
        <v>#REF!</v>
      </c>
      <c r="R24" s="25" t="e">
        <f>R23+#REF!+#REF!+#REF!+#REF!+#REF!</f>
        <v>#REF!</v>
      </c>
      <c r="S24" s="25" t="e">
        <f>S23+#REF!+#REF!+#REF!+#REF!+#REF!</f>
        <v>#REF!</v>
      </c>
      <c r="T24" s="25" t="e">
        <f>T23+#REF!+#REF!+#REF!+#REF!+#REF!</f>
        <v>#REF!</v>
      </c>
      <c r="U24" s="25" t="e">
        <f>U23+#REF!+#REF!+#REF!+#REF!+#REF!</f>
        <v>#REF!</v>
      </c>
      <c r="V24" s="25" t="e">
        <f>V23+#REF!+#REF!+#REF!+#REF!+#REF!</f>
        <v>#REF!</v>
      </c>
      <c r="W24" s="28"/>
      <c r="X24" s="28"/>
      <c r="Y24" s="28"/>
      <c r="Z24" s="14"/>
      <c r="AA24" s="30"/>
      <c r="AB24" s="30"/>
      <c r="AC24" s="30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2017-07-04T13:44:07Z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