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<sst xmlns="http://schemas.openxmlformats.org/spreadsheetml/2006/main" count="198">
  <si>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</si>
  <si>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</si>
  <si>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</si>
  <si>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</si>
  <si>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</si>
  <si>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</si>
  <si>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</si>
  <si>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</si>
  <si>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</si>
  <si>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</si>
  <si>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</si>
  <si>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</si>
  <si>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</si>
  <si>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</si>
  <si>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</si>
  <si>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</si>
  <si>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</si>
  <si>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</si>
  <si>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</si>
  <si>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</si>
  <si>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</si>
  <si>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</si>
  <si>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</si>
  <si>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</si>
  <si>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</si>
  <si>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</si>
  <si>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</si>
  <si>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</si>
  <si>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</si>
  <si>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</si>
  <si>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</si>
  <si>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</si>
  <si>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</si>
  <si>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</si>
  <si>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</si>
  <si>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</si>
  <si>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</si>
  <si>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</si>
  <si>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</si>
  <si>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</si>
  <si>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</si>
  <si>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</si>
  <si>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</si>
  <si>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</si>
  <si>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</si>
  <si>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</si>
  <si>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</si>
  <si>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</si>
  <si>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</si>
  <si>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</si>
  <si>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</si>
  <si>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</si>
  <si>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</si>
  <si>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</si>
  <si>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</si>
  <si>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</si>
  <si>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</si>
  <si>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</si>
  <si>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</si>
  <si>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</si>
  <si>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</si>
  <si>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</si>
  <si>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</si>
  <si>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</si>
  <si>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</si>
  <si>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</si>
  <si>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</si>
  <si>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</si>
  <si>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</si>
  <si>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</si>
  <si>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</si>
  <si>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</si>
  <si>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</si>
  <si>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</si>
  <si>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</si>
  <si>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</si>
  <si>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</si>
  <si>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</si>
  <si>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</si>
  <si>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</si>
  <si>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</si>
  <si>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</si>
  <si>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</si>
  <si>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</si>
  <si>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</si>
  <si>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</si>
  <si>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</si>
  <si>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</si>
  <si>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</si>
  <si>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</si>
  <si>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</si>
  <si>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</si>
  <si>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</si>
  <si>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</si>
  <si>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</si>
  <si>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</si>
  <si>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</si>
  <si>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</si>
  <si>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</si>
  <si>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</si>
  <si>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</si>
  <si>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</si>
  <si>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</si>
  <si>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</si>
  <si>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</si>
  <si>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</si>
  <si>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光大，周末民生</t>
  </si>
  <si>
    <t>1000m/2500m</t>
  </si>
  <si>
    <t>步行/乘车</t>
  </si>
  <si>
    <t>1h/1h</t>
  </si>
  <si>
    <t>能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</si>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</sst>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topLeftCell="A13" workbookViewId="0">
      <selection activeCell="AC43" sqref="AC43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8">SUM(L4:L18)</f>
        <v>152749.450117174</v>
      </c>
      <c r="M19" s="29"/>
      <c r="N19" s="12">
        <f t="shared" si="18"/>
        <v>261154.598360387</v>
      </c>
      <c r="O19" s="32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2">
        <f t="shared" si="12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21">H20*K20</f>
        <v>1339.49504873113</v>
      </c>
      <c r="M20" s="25">
        <v>0.14283724749308</v>
      </c>
      <c r="N20" s="8">
        <f t="shared" ref="N20:N32" si="22">M20*H20</f>
        <v>9427.2583345433</v>
      </c>
      <c r="O20" s="8">
        <v>66.38</v>
      </c>
      <c r="P20" s="7">
        <f t="shared" ref="P20:P32" si="23">H20/O20</f>
        <v>994.275384151853</v>
      </c>
      <c r="Q20" s="36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21"/>
        <v>3733.09031196957</v>
      </c>
      <c r="M21" s="25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36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21"/>
        <v>2719.64368529974</v>
      </c>
      <c r="M22" s="25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36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21"/>
        <v>2566.68559892905</v>
      </c>
      <c r="M23" s="25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36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21"/>
        <v>2582.30871781728</v>
      </c>
      <c r="M24" s="25">
        <v>0.127561810928993</v>
      </c>
      <c r="N24" s="8">
        <f t="shared" si="22"/>
        <v>13776.6755803313</v>
      </c>
      <c r="O24" s="8">
        <v>76.22</v>
      </c>
      <c r="P24" s="7">
        <f t="shared" si="23"/>
        <v>1416.95093151404</v>
      </c>
      <c r="Q24" s="36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21"/>
        <v>4190.89458763819</v>
      </c>
      <c r="M25" s="25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36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21"/>
        <v>2887.7663516262</v>
      </c>
      <c r="M26" s="25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36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21"/>
        <v>8589.27909418408</v>
      </c>
      <c r="M27" s="25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36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21"/>
        <v>25319.2683240675</v>
      </c>
      <c r="M28" s="25">
        <v>0.127655901997156</v>
      </c>
      <c r="N28" s="8">
        <f t="shared" si="22"/>
        <v>17999.4821815989</v>
      </c>
      <c r="O28" s="8">
        <v>87.88</v>
      </c>
      <c r="P28" s="7">
        <f t="shared" si="23"/>
        <v>1604.46062812927</v>
      </c>
      <c r="Q28" s="36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21"/>
        <v>7109.01609113136</v>
      </c>
      <c r="M29" s="25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36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21"/>
        <v>7121.22494957851</v>
      </c>
      <c r="M30" s="25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36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21"/>
        <v>10445.8496576179</v>
      </c>
      <c r="M31" s="25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36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21"/>
        <v>9639.49070981342</v>
      </c>
      <c r="M32" s="25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36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2">SUM(L20:L32)</f>
        <v>88244.0131284039</v>
      </c>
      <c r="M33" s="25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585580.889610474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4">H34*K34</f>
        <v>4024.57197711293</v>
      </c>
      <c r="M34" s="25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36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4"/>
        <v>3610.76395568801</v>
      </c>
      <c r="M35" s="25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36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4"/>
        <v>3231.59484173062</v>
      </c>
      <c r="M36" s="25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36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4"/>
        <v>4011.42343364899</v>
      </c>
      <c r="M37" s="25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36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4"/>
        <v>6164.02391451407</v>
      </c>
      <c r="M38" s="25">
        <v>0.115082163228962</v>
      </c>
      <c r="N38" s="8">
        <f t="shared" si="35"/>
        <v>18298.0639534049</v>
      </c>
      <c r="O38" s="8">
        <v>54.07</v>
      </c>
      <c r="P38" s="7">
        <f t="shared" si="36"/>
        <v>2940.63251340854</v>
      </c>
      <c r="Q38" s="36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4"/>
        <v>4772.29955252338</v>
      </c>
      <c r="M39" s="25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36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4"/>
        <v>8901.54791133885</v>
      </c>
      <c r="M40" s="25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36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4"/>
        <v>19619.8829549552</v>
      </c>
      <c r="M41" s="25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36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4"/>
        <v>1248.07270621721</v>
      </c>
      <c r="M42" s="25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36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4"/>
        <v>39050.2513266382</v>
      </c>
      <c r="M43" s="25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36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37">
        <v>7000</v>
      </c>
      <c r="X43" s="37" t="s">
        <v>106</v>
      </c>
      <c r="Y43" s="37" t="s">
        <v>107</v>
      </c>
      <c r="Z43" s="41" t="s">
        <v>108</v>
      </c>
      <c r="AA43" s="42" t="s">
        <v>109</v>
      </c>
      <c r="AB43" s="42" t="s">
        <v>110</v>
      </c>
      <c r="AC43" s="42"/>
    </row>
    <row r="44" spans="1:29">
      <c r="A44" s="6" t="s">
        <v>111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25">
        <f t="shared" si="3"/>
        <v>0.185250219490781</v>
      </c>
      <c r="J44" s="26" t="s">
        <v>112</v>
      </c>
      <c r="K44" s="27">
        <v>0.027017565944957</v>
      </c>
      <c r="L44" s="8">
        <f t="shared" si="34"/>
        <v>4376.84568308304</v>
      </c>
      <c r="M44" s="25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36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113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114</v>
      </c>
      <c r="K45" s="27">
        <v>0.078997368756857</v>
      </c>
      <c r="L45" s="8">
        <f t="shared" si="34"/>
        <v>13271.557951152</v>
      </c>
      <c r="M45" s="25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36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115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116</v>
      </c>
      <c r="K46" s="27">
        <v>0.0264742471105279</v>
      </c>
      <c r="L46" s="8">
        <f t="shared" si="34"/>
        <v>7148.04671984252</v>
      </c>
      <c r="M46" s="25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36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117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25">
        <f t="shared" si="3"/>
        <v>0.33630289532294</v>
      </c>
      <c r="J47" s="26" t="s">
        <v>118</v>
      </c>
      <c r="K47" s="27">
        <v>0.0185107308377537</v>
      </c>
      <c r="L47" s="8">
        <f t="shared" si="34"/>
        <v>4997.89732619351</v>
      </c>
      <c r="M47" s="25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36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119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120</v>
      </c>
      <c r="K48" s="27">
        <v>0.290214499366206</v>
      </c>
      <c r="L48" s="8">
        <f t="shared" si="34"/>
        <v>74875.3408364811</v>
      </c>
      <c r="M48" s="25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36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121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25" t="e">
        <f t="shared" si="3"/>
        <v>#DIV/0!</v>
      </c>
      <c r="J49" s="26" t="s">
        <v>122</v>
      </c>
      <c r="K49" s="27">
        <v>0.0721383118025024</v>
      </c>
      <c r="L49" s="8">
        <f t="shared" si="34"/>
        <v>12984.8961244504</v>
      </c>
      <c r="M49" s="25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36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50">SUM(L34:L49)</f>
        <v>212289.01721557</v>
      </c>
      <c r="M50" s="25"/>
      <c r="N50" s="12">
        <f t="shared" si="50"/>
        <v>356182.092314629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2">
        <f t="shared" si="12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123</v>
      </c>
      <c r="B51" s="6" t="s">
        <v>124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25">
        <f t="shared" si="3"/>
        <v>0.426533523537803</v>
      </c>
      <c r="J51" s="26" t="s">
        <v>125</v>
      </c>
      <c r="K51" s="27">
        <v>0.0237627063609878</v>
      </c>
      <c r="L51" s="8">
        <f t="shared" ref="L51:L67" si="52">H51*K51</f>
        <v>2138.64357248891</v>
      </c>
      <c r="M51" s="25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36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126</v>
      </c>
      <c r="B52" s="6" t="s">
        <v>124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25">
        <f t="shared" si="3"/>
        <v>0.410437235543018</v>
      </c>
      <c r="J52" s="26" t="s">
        <v>127</v>
      </c>
      <c r="K52" s="27">
        <v>0.0354330402851091</v>
      </c>
      <c r="L52" s="8">
        <f t="shared" si="52"/>
        <v>3188.97362565982</v>
      </c>
      <c r="M52" s="25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36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128</v>
      </c>
      <c r="B53" s="6" t="s">
        <v>124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25">
        <f t="shared" si="3"/>
        <v>0.765316718587747</v>
      </c>
      <c r="J53" s="26" t="s">
        <v>129</v>
      </c>
      <c r="K53" s="27">
        <v>0.0278272751257614</v>
      </c>
      <c r="L53" s="8">
        <f t="shared" si="52"/>
        <v>4257.57309424149</v>
      </c>
      <c r="M53" s="25">
        <v>0.140918136299571</v>
      </c>
      <c r="N53" s="8">
        <f t="shared" si="53"/>
        <v>21560.4748538343</v>
      </c>
      <c r="O53" s="8">
        <v>61.07</v>
      </c>
      <c r="P53" s="7">
        <f t="shared" si="54"/>
        <v>2505.32176191256</v>
      </c>
      <c r="Q53" s="36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130</v>
      </c>
      <c r="B54" s="6" t="s">
        <v>124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25">
        <f t="shared" si="3"/>
        <v>-0.0573058794343835</v>
      </c>
      <c r="J54" s="26" t="s">
        <v>131</v>
      </c>
      <c r="K54" s="27">
        <v>0.0307261290913791</v>
      </c>
      <c r="L54" s="8">
        <f t="shared" si="52"/>
        <v>3502.77871641722</v>
      </c>
      <c r="M54" s="25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36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132</v>
      </c>
      <c r="B55" s="6" t="s">
        <v>124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133</v>
      </c>
      <c r="K55" s="27">
        <v>0.0236343915495399</v>
      </c>
      <c r="L55" s="8">
        <f t="shared" si="52"/>
        <v>4466.90000286304</v>
      </c>
      <c r="M55" s="25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36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134</v>
      </c>
      <c r="B56" s="6" t="s">
        <v>124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25">
        <f t="shared" si="3"/>
        <v>0.0952738184546136</v>
      </c>
      <c r="J56" s="26" t="s">
        <v>135</v>
      </c>
      <c r="K56" s="27">
        <v>0.0778741635471046</v>
      </c>
      <c r="L56" s="8">
        <f t="shared" si="52"/>
        <v>17054.4418168159</v>
      </c>
      <c r="M56" s="25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36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136</v>
      </c>
      <c r="B57" s="6" t="s">
        <v>124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25">
        <f t="shared" si="3"/>
        <v>0.141633963610417</v>
      </c>
      <c r="J57" s="26" t="s">
        <v>137</v>
      </c>
      <c r="K57" s="27">
        <v>0.030754062525308</v>
      </c>
      <c r="L57" s="8">
        <f t="shared" si="52"/>
        <v>8857.1700072887</v>
      </c>
      <c r="M57" s="25">
        <v>0.121436697068834</v>
      </c>
      <c r="N57" s="8">
        <f t="shared" si="53"/>
        <v>34973.7687558243</v>
      </c>
      <c r="O57" s="8">
        <v>75.41</v>
      </c>
      <c r="P57" s="7">
        <f t="shared" si="54"/>
        <v>3819.12213234319</v>
      </c>
      <c r="Q57" s="36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138</v>
      </c>
      <c r="B58" s="6" t="s">
        <v>124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25">
        <f t="shared" si="3"/>
        <v>0.628923321414382</v>
      </c>
      <c r="J58" s="26" t="s">
        <v>139</v>
      </c>
      <c r="K58" s="27">
        <v>0.0246895351712312</v>
      </c>
      <c r="L58" s="8">
        <f t="shared" si="52"/>
        <v>3036.81282606144</v>
      </c>
      <c r="M58" s="25">
        <v>0.140525333971519</v>
      </c>
      <c r="N58" s="8">
        <f t="shared" si="53"/>
        <v>17284.6160784969</v>
      </c>
      <c r="O58" s="8">
        <v>57.33</v>
      </c>
      <c r="P58" s="7">
        <f t="shared" si="54"/>
        <v>2145.473574045</v>
      </c>
      <c r="Q58" s="36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140</v>
      </c>
      <c r="B59" s="6" t="s">
        <v>124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25">
        <f t="shared" si="3"/>
        <v>2.30957230142566</v>
      </c>
      <c r="J59" s="26" t="s">
        <v>141</v>
      </c>
      <c r="K59" s="27">
        <v>0.0464207940675214</v>
      </c>
      <c r="L59" s="8">
        <f t="shared" si="52"/>
        <v>9052.05484316668</v>
      </c>
      <c r="M59" s="25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36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142</v>
      </c>
      <c r="B60" s="6" t="s">
        <v>124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2"/>
        <v>2422.96432122706</v>
      </c>
      <c r="M60" s="25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36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143</v>
      </c>
      <c r="B61" s="6" t="s">
        <v>124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25">
        <f t="shared" si="3"/>
        <v>0.367013372956909</v>
      </c>
      <c r="J61" s="26" t="s">
        <v>144</v>
      </c>
      <c r="K61" s="27">
        <v>0.0207317062637413</v>
      </c>
      <c r="L61" s="8">
        <f t="shared" si="52"/>
        <v>2860.97546439629</v>
      </c>
      <c r="M61" s="25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36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145</v>
      </c>
      <c r="B62" s="22" t="s">
        <v>124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3">
        <f t="shared" si="3"/>
        <v>0.600985221674877</v>
      </c>
      <c r="J62" s="34" t="s">
        <v>146</v>
      </c>
      <c r="K62" s="35">
        <v>0.0266042586271546</v>
      </c>
      <c r="L62" s="24">
        <f t="shared" si="52"/>
        <v>3112.69825937709</v>
      </c>
      <c r="M62" s="33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39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147</v>
      </c>
      <c r="B63" s="6" t="s">
        <v>124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25">
        <f t="shared" si="3"/>
        <v>0.367157830776242</v>
      </c>
      <c r="J63" s="26" t="s">
        <v>148</v>
      </c>
      <c r="K63" s="27">
        <v>0.03828881520209</v>
      </c>
      <c r="L63" s="8">
        <f t="shared" si="52"/>
        <v>10337.9801045643</v>
      </c>
      <c r="M63" s="25">
        <v>0.126634812680311</v>
      </c>
      <c r="N63" s="8">
        <f t="shared" si="53"/>
        <v>34191.3994236839</v>
      </c>
      <c r="O63" s="8">
        <v>61.33</v>
      </c>
      <c r="P63" s="7">
        <f t="shared" si="54"/>
        <v>4402.41317462906</v>
      </c>
      <c r="Q63" s="36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149</v>
      </c>
      <c r="B64" s="6" t="s">
        <v>124</v>
      </c>
      <c r="C64" s="7">
        <v>8372</v>
      </c>
      <c r="D64" s="8">
        <f t="shared" si="51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150</v>
      </c>
      <c r="K64" s="27">
        <v>0.032512106459094</v>
      </c>
      <c r="L64" s="8">
        <f t="shared" si="52"/>
        <v>9851.1682571055</v>
      </c>
      <c r="M64" s="25">
        <v>0.13092635555857</v>
      </c>
      <c r="N64" s="8">
        <f t="shared" si="53"/>
        <v>39670.6857342468</v>
      </c>
      <c r="O64" s="8">
        <v>80.94</v>
      </c>
      <c r="P64" s="7">
        <f t="shared" si="54"/>
        <v>3743.51371386212</v>
      </c>
      <c r="Q64" s="36">
        <f>G64*1.03</f>
        <v>10403</v>
      </c>
      <c r="R64" s="9">
        <f t="shared" si="56"/>
        <v>312090</v>
      </c>
      <c r="S64" s="8">
        <f t="shared" si="57"/>
        <v>104394.105</v>
      </c>
      <c r="T64" s="9">
        <f>G64*1.06</f>
        <v>10706</v>
      </c>
      <c r="U64" s="9">
        <f t="shared" si="59"/>
        <v>321180</v>
      </c>
      <c r="V64" s="8">
        <f t="shared" si="12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151</v>
      </c>
      <c r="B65" s="6" t="s">
        <v>124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152</v>
      </c>
      <c r="K65" s="27">
        <v>0.0586528790099533</v>
      </c>
      <c r="L65" s="8">
        <f t="shared" si="52"/>
        <v>27097.6301025984</v>
      </c>
      <c r="M65" s="25">
        <v>0.116333085379127</v>
      </c>
      <c r="N65" s="8">
        <f t="shared" si="53"/>
        <v>53745.8854451565</v>
      </c>
      <c r="O65" s="8">
        <v>85.91</v>
      </c>
      <c r="P65" s="7">
        <f t="shared" si="54"/>
        <v>5377.72087067862</v>
      </c>
      <c r="Q65" s="36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153</v>
      </c>
      <c r="B66" s="6" t="s">
        <v>124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154</v>
      </c>
      <c r="K66" s="27">
        <v>0.0569357634214199</v>
      </c>
      <c r="L66" s="8">
        <f t="shared" si="52"/>
        <v>4440.98954687075</v>
      </c>
      <c r="M66" s="25">
        <v>0.101421091879643</v>
      </c>
      <c r="N66" s="8">
        <f t="shared" si="53"/>
        <v>7910.84516661216</v>
      </c>
      <c r="O66" s="8">
        <v>39.83</v>
      </c>
      <c r="P66" s="7">
        <f t="shared" si="54"/>
        <v>1958.32287220688</v>
      </c>
      <c r="Q66" s="36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155</v>
      </c>
      <c r="B67" s="6" t="s">
        <v>124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156</v>
      </c>
      <c r="K67" s="27">
        <v>0.0375342672757686</v>
      </c>
      <c r="L67" s="8">
        <f t="shared" si="52"/>
        <v>5967.94849684721</v>
      </c>
      <c r="M67" s="25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36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124</v>
      </c>
      <c r="C68" s="12">
        <f t="shared" ref="C68:G68" si="63">SUM(C51:C67)</f>
        <v>75163</v>
      </c>
      <c r="D68" s="12">
        <f t="shared" si="63"/>
        <v>90195.6</v>
      </c>
      <c r="E68" s="12">
        <f t="shared" si="63"/>
        <v>100176</v>
      </c>
      <c r="F68" s="12">
        <f t="shared" si="63"/>
        <v>103700</v>
      </c>
      <c r="G68" s="13">
        <f t="shared" si="63"/>
        <v>102900</v>
      </c>
      <c r="H68" s="9">
        <f t="shared" ref="H68:H91" si="64">G68*30</f>
        <v>3087000</v>
      </c>
      <c r="I68" s="25">
        <f t="shared" ref="I68:I91" si="65">(G68-C68)/C68</f>
        <v>0.36902465308729</v>
      </c>
      <c r="J68" s="30">
        <v>0.319043351771235</v>
      </c>
      <c r="K68" s="31"/>
      <c r="L68" s="12">
        <f t="shared" ref="L68:U68" si="66">SUM(L51:L67)</f>
        <v>121647.70305799</v>
      </c>
      <c r="M68" s="25"/>
      <c r="N68" s="12">
        <f t="shared" si="66"/>
        <v>376034.67485062</v>
      </c>
      <c r="O68" s="8"/>
      <c r="P68" s="12">
        <f t="shared" si="66"/>
        <v>46516.5113335351</v>
      </c>
      <c r="Q68" s="12">
        <f t="shared" si="66"/>
        <v>107611</v>
      </c>
      <c r="R68" s="12">
        <f t="shared" si="66"/>
        <v>3228330</v>
      </c>
      <c r="S68" s="12">
        <f t="shared" si="66"/>
        <v>1029530.532</v>
      </c>
      <c r="T68" s="12">
        <f t="shared" si="66"/>
        <v>112322</v>
      </c>
      <c r="U68" s="12">
        <f t="shared" si="66"/>
        <v>3369660</v>
      </c>
      <c r="V68" s="32">
        <f t="shared" ref="V68:V89" si="67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157</v>
      </c>
      <c r="B69" s="6" t="s">
        <v>158</v>
      </c>
      <c r="C69" s="7">
        <v>44077</v>
      </c>
      <c r="D69" s="8">
        <f t="shared" ref="D69:D89" si="68">C69*1.2</f>
        <v>52892.4</v>
      </c>
      <c r="E69" s="8">
        <v>54219</v>
      </c>
      <c r="F69" s="9">
        <v>70000</v>
      </c>
      <c r="G69" s="10">
        <v>70000</v>
      </c>
      <c r="H69" s="9">
        <f t="shared" si="64"/>
        <v>2100000</v>
      </c>
      <c r="I69" s="25">
        <f t="shared" si="65"/>
        <v>0.588129863647707</v>
      </c>
      <c r="J69" s="26" t="s">
        <v>159</v>
      </c>
      <c r="K69" s="27">
        <v>0.258185361812156</v>
      </c>
      <c r="L69" s="8">
        <f t="shared" ref="L69:L89" si="69">H69*K69</f>
        <v>542189.259805527</v>
      </c>
      <c r="M69" s="25">
        <v>0.115</v>
      </c>
      <c r="N69" s="8">
        <f t="shared" ref="N69:N90" si="70">M69*H69</f>
        <v>241500</v>
      </c>
      <c r="O69" s="8">
        <v>143.81</v>
      </c>
      <c r="P69" s="7">
        <f t="shared" ref="P69:P89" si="71">H69/O69</f>
        <v>14602.6006536402</v>
      </c>
      <c r="Q69" s="36">
        <v>75000</v>
      </c>
      <c r="R69" s="9">
        <f t="shared" ref="R69:R89" si="72">Q69*30</f>
        <v>2250000</v>
      </c>
      <c r="S69" s="8">
        <f t="shared" ref="S69:S89" si="73">R69*J69</f>
        <v>637200</v>
      </c>
      <c r="T69" s="9">
        <v>80000</v>
      </c>
      <c r="U69" s="9">
        <f t="shared" ref="U69:U89" si="74">T69*30</f>
        <v>2400000</v>
      </c>
      <c r="V69" s="8">
        <f t="shared" si="67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158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4"/>
        <v>2100000</v>
      </c>
      <c r="I70" s="29">
        <f t="shared" si="65"/>
        <v>0.588129863647707</v>
      </c>
      <c r="J70" s="32" t="s">
        <v>159</v>
      </c>
      <c r="K70" s="31"/>
      <c r="L70" s="32">
        <f>L69</f>
        <v>542189.259805527</v>
      </c>
      <c r="M70" s="29">
        <v>0.115</v>
      </c>
      <c r="N70" s="32">
        <f t="shared" si="70"/>
        <v>241500</v>
      </c>
      <c r="O70" s="32">
        <v>143.81</v>
      </c>
      <c r="P70" s="12">
        <f t="shared" si="71"/>
        <v>14602.6006536402</v>
      </c>
      <c r="Q70" s="32">
        <v>75000</v>
      </c>
      <c r="R70" s="14">
        <f t="shared" si="72"/>
        <v>2250000</v>
      </c>
      <c r="S70" s="32">
        <f t="shared" si="73"/>
        <v>637200</v>
      </c>
      <c r="T70" s="32">
        <v>80000</v>
      </c>
      <c r="U70" s="14">
        <f t="shared" si="74"/>
        <v>2400000</v>
      </c>
      <c r="V70" s="32">
        <f t="shared" si="67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160</v>
      </c>
      <c r="B71" s="6" t="s">
        <v>161</v>
      </c>
      <c r="C71" s="7">
        <v>3016</v>
      </c>
      <c r="D71" s="8">
        <f t="shared" si="68"/>
        <v>3619.2</v>
      </c>
      <c r="E71" s="8">
        <v>5270</v>
      </c>
      <c r="F71" s="9">
        <v>4500</v>
      </c>
      <c r="G71" s="10">
        <f>F71</f>
        <v>4500</v>
      </c>
      <c r="H71" s="9">
        <f t="shared" si="64"/>
        <v>135000</v>
      </c>
      <c r="I71" s="25">
        <f t="shared" si="65"/>
        <v>0.492042440318302</v>
      </c>
      <c r="J71" s="26" t="s">
        <v>162</v>
      </c>
      <c r="K71" s="27">
        <v>0.0354147473593879</v>
      </c>
      <c r="L71" s="8">
        <f t="shared" si="69"/>
        <v>4780.99089351737</v>
      </c>
      <c r="M71" s="25">
        <v>0.122079795174385</v>
      </c>
      <c r="N71" s="8">
        <f t="shared" si="70"/>
        <v>16480.772348542</v>
      </c>
      <c r="O71" s="8">
        <v>63.46</v>
      </c>
      <c r="P71" s="7">
        <f t="shared" si="71"/>
        <v>2127.32429877088</v>
      </c>
      <c r="Q71" s="36">
        <f>G71*1.06</f>
        <v>4770</v>
      </c>
      <c r="R71" s="9">
        <f t="shared" si="72"/>
        <v>143100</v>
      </c>
      <c r="S71" s="8">
        <f t="shared" si="73"/>
        <v>33141.96</v>
      </c>
      <c r="T71" s="9">
        <f>G71*1.12</f>
        <v>5040</v>
      </c>
      <c r="U71" s="9">
        <f t="shared" si="74"/>
        <v>151200</v>
      </c>
      <c r="V71" s="8">
        <f t="shared" si="67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163</v>
      </c>
      <c r="B72" s="6" t="s">
        <v>161</v>
      </c>
      <c r="C72" s="7">
        <v>3439</v>
      </c>
      <c r="D72" s="8">
        <f t="shared" si="68"/>
        <v>4126.8</v>
      </c>
      <c r="E72" s="8">
        <v>3581</v>
      </c>
      <c r="F72" s="9">
        <v>4100</v>
      </c>
      <c r="G72" s="10">
        <v>3600</v>
      </c>
      <c r="H72" s="9">
        <f t="shared" si="64"/>
        <v>108000</v>
      </c>
      <c r="I72" s="25">
        <f t="shared" si="65"/>
        <v>0.0468159348647863</v>
      </c>
      <c r="J72" s="26" t="s">
        <v>164</v>
      </c>
      <c r="K72" s="27">
        <v>0.0428280965957413</v>
      </c>
      <c r="L72" s="8">
        <f t="shared" si="69"/>
        <v>4625.43443234006</v>
      </c>
      <c r="M72" s="25">
        <v>0.110484897107895</v>
      </c>
      <c r="N72" s="8">
        <f t="shared" si="70"/>
        <v>11932.3688876526</v>
      </c>
      <c r="O72" s="8">
        <v>53.77</v>
      </c>
      <c r="P72" s="7">
        <f t="shared" si="71"/>
        <v>2008.55495629533</v>
      </c>
      <c r="Q72" s="36">
        <f>G72*1.06</f>
        <v>3816</v>
      </c>
      <c r="R72" s="9">
        <f t="shared" si="72"/>
        <v>114480</v>
      </c>
      <c r="S72" s="8">
        <f t="shared" si="73"/>
        <v>37171.656</v>
      </c>
      <c r="T72" s="9">
        <f>G72*1.12</f>
        <v>4032</v>
      </c>
      <c r="U72" s="9">
        <f t="shared" si="74"/>
        <v>120960</v>
      </c>
      <c r="V72" s="8">
        <f t="shared" si="67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165</v>
      </c>
      <c r="B73" s="6" t="s">
        <v>161</v>
      </c>
      <c r="C73" s="7">
        <v>3721</v>
      </c>
      <c r="D73" s="8">
        <f t="shared" si="68"/>
        <v>4465.2</v>
      </c>
      <c r="E73" s="8">
        <v>5331</v>
      </c>
      <c r="F73" s="9">
        <v>4800</v>
      </c>
      <c r="G73" s="10">
        <v>5200</v>
      </c>
      <c r="H73" s="9">
        <f t="shared" si="64"/>
        <v>156000</v>
      </c>
      <c r="I73" s="25">
        <f t="shared" si="65"/>
        <v>0.397473797366299</v>
      </c>
      <c r="J73" s="26" t="s">
        <v>166</v>
      </c>
      <c r="K73" s="27">
        <v>0.07458699341006</v>
      </c>
      <c r="L73" s="8">
        <f t="shared" si="69"/>
        <v>11635.5709719694</v>
      </c>
      <c r="M73" s="25">
        <v>0.135688569340583</v>
      </c>
      <c r="N73" s="8">
        <f t="shared" si="70"/>
        <v>21167.4168171309</v>
      </c>
      <c r="O73" s="8">
        <v>67.81</v>
      </c>
      <c r="P73" s="7">
        <f t="shared" si="71"/>
        <v>2300.54564223566</v>
      </c>
      <c r="Q73" s="36">
        <f t="shared" ref="Q73:Q75" si="75">G73*1.05</f>
        <v>5460</v>
      </c>
      <c r="R73" s="9">
        <f t="shared" si="72"/>
        <v>163800</v>
      </c>
      <c r="S73" s="8">
        <f t="shared" si="73"/>
        <v>49254.66</v>
      </c>
      <c r="T73" s="9">
        <f t="shared" ref="T73:T75" si="76">G73*1.1</f>
        <v>5720</v>
      </c>
      <c r="U73" s="9">
        <f t="shared" si="74"/>
        <v>171600</v>
      </c>
      <c r="V73" s="8">
        <f t="shared" si="67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167</v>
      </c>
      <c r="B74" s="6" t="s">
        <v>161</v>
      </c>
      <c r="C74" s="7">
        <v>4396</v>
      </c>
      <c r="D74" s="8">
        <f t="shared" si="68"/>
        <v>5275.2</v>
      </c>
      <c r="E74" s="8">
        <v>6507</v>
      </c>
      <c r="F74" s="9">
        <v>6000</v>
      </c>
      <c r="G74" s="10">
        <f t="shared" ref="G74:G82" si="77">F74</f>
        <v>6000</v>
      </c>
      <c r="H74" s="9">
        <f t="shared" si="64"/>
        <v>180000</v>
      </c>
      <c r="I74" s="25">
        <f t="shared" si="65"/>
        <v>0.364877161055505</v>
      </c>
      <c r="J74" s="26" t="s">
        <v>168</v>
      </c>
      <c r="K74" s="27">
        <v>0.0441095885272928</v>
      </c>
      <c r="L74" s="8">
        <f t="shared" si="69"/>
        <v>7939.7259349127</v>
      </c>
      <c r="M74" s="25">
        <v>0.13311787923011</v>
      </c>
      <c r="N74" s="8">
        <f t="shared" si="70"/>
        <v>23961.2182614199</v>
      </c>
      <c r="O74" s="8">
        <v>64.43</v>
      </c>
      <c r="P74" s="7">
        <f t="shared" si="71"/>
        <v>2793.72962905479</v>
      </c>
      <c r="Q74" s="36">
        <f t="shared" si="75"/>
        <v>6300</v>
      </c>
      <c r="R74" s="9">
        <f t="shared" si="72"/>
        <v>189000</v>
      </c>
      <c r="S74" s="8">
        <f t="shared" si="73"/>
        <v>62785.8</v>
      </c>
      <c r="T74" s="9">
        <f t="shared" si="76"/>
        <v>6600</v>
      </c>
      <c r="U74" s="9">
        <f t="shared" si="74"/>
        <v>198000</v>
      </c>
      <c r="V74" s="8">
        <f t="shared" si="67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169</v>
      </c>
      <c r="B75" s="6" t="s">
        <v>161</v>
      </c>
      <c r="C75" s="7">
        <v>4403</v>
      </c>
      <c r="D75" s="8">
        <f t="shared" si="68"/>
        <v>5283.6</v>
      </c>
      <c r="E75" s="8">
        <v>6707</v>
      </c>
      <c r="F75" s="9">
        <v>6900</v>
      </c>
      <c r="G75" s="10">
        <v>6700</v>
      </c>
      <c r="H75" s="9">
        <f t="shared" si="64"/>
        <v>201000</v>
      </c>
      <c r="I75" s="25">
        <f t="shared" si="65"/>
        <v>0.521689756983875</v>
      </c>
      <c r="J75" s="26" t="s">
        <v>170</v>
      </c>
      <c r="K75" s="27">
        <v>0.0690096828654076</v>
      </c>
      <c r="L75" s="8">
        <f t="shared" si="69"/>
        <v>13870.9462559469</v>
      </c>
      <c r="M75" s="25">
        <v>0.114172089099041</v>
      </c>
      <c r="N75" s="8">
        <f t="shared" si="70"/>
        <v>22948.5899089072</v>
      </c>
      <c r="O75" s="8">
        <v>61.71</v>
      </c>
      <c r="P75" s="7">
        <f t="shared" si="71"/>
        <v>3257.17063684978</v>
      </c>
      <c r="Q75" s="36">
        <f t="shared" si="75"/>
        <v>7035</v>
      </c>
      <c r="R75" s="9">
        <f t="shared" si="72"/>
        <v>211050</v>
      </c>
      <c r="S75" s="8">
        <f t="shared" si="73"/>
        <v>63969.255</v>
      </c>
      <c r="T75" s="9">
        <f t="shared" si="76"/>
        <v>7370</v>
      </c>
      <c r="U75" s="9">
        <f t="shared" si="74"/>
        <v>221100</v>
      </c>
      <c r="V75" s="8">
        <f t="shared" si="67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171</v>
      </c>
      <c r="B76" s="6" t="s">
        <v>161</v>
      </c>
      <c r="C76" s="7">
        <v>7221</v>
      </c>
      <c r="D76" s="8">
        <f t="shared" si="68"/>
        <v>8665.2</v>
      </c>
      <c r="E76" s="8">
        <v>9166</v>
      </c>
      <c r="F76" s="9">
        <v>8600</v>
      </c>
      <c r="G76" s="10">
        <v>8700</v>
      </c>
      <c r="H76" s="9">
        <f t="shared" si="64"/>
        <v>261000</v>
      </c>
      <c r="I76" s="25">
        <f t="shared" si="65"/>
        <v>0.204819277108434</v>
      </c>
      <c r="J76" s="26" t="s">
        <v>172</v>
      </c>
      <c r="K76" s="27">
        <v>0.0990765236253606</v>
      </c>
      <c r="L76" s="8">
        <f t="shared" si="69"/>
        <v>25858.9726662191</v>
      </c>
      <c r="M76" s="25">
        <v>0.140583910879397</v>
      </c>
      <c r="N76" s="8">
        <f t="shared" si="70"/>
        <v>36692.4007395226</v>
      </c>
      <c r="O76" s="8">
        <v>80.5</v>
      </c>
      <c r="P76" s="7">
        <f t="shared" si="71"/>
        <v>3242.23602484472</v>
      </c>
      <c r="Q76" s="36">
        <f>G76*1.04</f>
        <v>9048</v>
      </c>
      <c r="R76" s="9">
        <f t="shared" si="72"/>
        <v>271440</v>
      </c>
      <c r="S76" s="8">
        <f t="shared" si="73"/>
        <v>84960.72</v>
      </c>
      <c r="T76" s="9">
        <f>G76*1.08</f>
        <v>9396</v>
      </c>
      <c r="U76" s="9">
        <f t="shared" si="74"/>
        <v>281880</v>
      </c>
      <c r="V76" s="8">
        <f t="shared" si="67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173</v>
      </c>
      <c r="B77" s="6" t="s">
        <v>161</v>
      </c>
      <c r="C77" s="7">
        <v>11516</v>
      </c>
      <c r="D77" s="8">
        <f t="shared" si="68"/>
        <v>13819.2</v>
      </c>
      <c r="E77" s="8">
        <v>20044</v>
      </c>
      <c r="F77" s="9">
        <v>20000</v>
      </c>
      <c r="G77" s="10">
        <f t="shared" si="77"/>
        <v>20000</v>
      </c>
      <c r="H77" s="9">
        <f t="shared" si="64"/>
        <v>600000</v>
      </c>
      <c r="I77" s="25">
        <f t="shared" si="65"/>
        <v>0.736714136853074</v>
      </c>
      <c r="J77" s="26" t="s">
        <v>174</v>
      </c>
      <c r="K77" s="27">
        <v>0.0684755442558245</v>
      </c>
      <c r="L77" s="8">
        <f t="shared" si="69"/>
        <v>41085.3265534947</v>
      </c>
      <c r="M77" s="25">
        <v>0.08</v>
      </c>
      <c r="N77" s="8">
        <f t="shared" si="70"/>
        <v>48000</v>
      </c>
      <c r="O77" s="8">
        <v>120.79</v>
      </c>
      <c r="P77" s="7">
        <f t="shared" si="71"/>
        <v>4967.29861743522</v>
      </c>
      <c r="Q77" s="36">
        <f>G77*1.03</f>
        <v>20600</v>
      </c>
      <c r="R77" s="9">
        <f t="shared" si="72"/>
        <v>618000</v>
      </c>
      <c r="S77" s="8">
        <f t="shared" si="73"/>
        <v>149061.6</v>
      </c>
      <c r="T77" s="9">
        <f>G77*1.06</f>
        <v>21200</v>
      </c>
      <c r="U77" s="9">
        <f t="shared" si="74"/>
        <v>636000</v>
      </c>
      <c r="V77" s="8">
        <f t="shared" si="67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175</v>
      </c>
      <c r="B78" s="6" t="s">
        <v>161</v>
      </c>
      <c r="C78" s="7">
        <v>12449</v>
      </c>
      <c r="D78" s="8">
        <f t="shared" si="68"/>
        <v>14938.8</v>
      </c>
      <c r="E78" s="8">
        <v>18263</v>
      </c>
      <c r="F78" s="9">
        <v>19000</v>
      </c>
      <c r="G78" s="10">
        <v>18000</v>
      </c>
      <c r="H78" s="9">
        <f t="shared" si="64"/>
        <v>540000</v>
      </c>
      <c r="I78" s="25">
        <f t="shared" si="65"/>
        <v>0.445899269017592</v>
      </c>
      <c r="J78" s="26" t="s">
        <v>176</v>
      </c>
      <c r="K78" s="27">
        <v>0.179726890521934</v>
      </c>
      <c r="L78" s="8">
        <f t="shared" si="69"/>
        <v>97052.5208818442</v>
      </c>
      <c r="M78" s="25">
        <v>0.113127738337378</v>
      </c>
      <c r="N78" s="8">
        <f t="shared" si="70"/>
        <v>61088.978702184</v>
      </c>
      <c r="O78" s="8">
        <v>107.11</v>
      </c>
      <c r="P78" s="7">
        <f t="shared" si="71"/>
        <v>5041.5460741294</v>
      </c>
      <c r="Q78" s="36">
        <f>G78*1.03</f>
        <v>18540</v>
      </c>
      <c r="R78" s="9">
        <f t="shared" si="72"/>
        <v>556200</v>
      </c>
      <c r="S78" s="8">
        <f t="shared" si="73"/>
        <v>170252.82</v>
      </c>
      <c r="T78" s="9">
        <f>G78*1.06</f>
        <v>19080</v>
      </c>
      <c r="U78" s="9">
        <f t="shared" si="74"/>
        <v>572400</v>
      </c>
      <c r="V78" s="8">
        <f t="shared" si="67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177</v>
      </c>
      <c r="B79" s="6" t="s">
        <v>161</v>
      </c>
      <c r="C79" s="7">
        <v>0</v>
      </c>
      <c r="D79" s="8">
        <f t="shared" si="68"/>
        <v>0</v>
      </c>
      <c r="E79" s="8">
        <v>3859</v>
      </c>
      <c r="F79" s="9">
        <v>4000</v>
      </c>
      <c r="G79" s="10">
        <f t="shared" si="77"/>
        <v>4000</v>
      </c>
      <c r="H79" s="9">
        <f t="shared" si="64"/>
        <v>120000</v>
      </c>
      <c r="I79" s="25" t="e">
        <f t="shared" si="65"/>
        <v>#DIV/0!</v>
      </c>
      <c r="J79" s="26" t="s">
        <v>178</v>
      </c>
      <c r="K79" s="27">
        <v>0.0483892882778249</v>
      </c>
      <c r="L79" s="8">
        <f t="shared" si="69"/>
        <v>5806.71459333899</v>
      </c>
      <c r="M79" s="25">
        <v>0.103635104156099</v>
      </c>
      <c r="N79" s="8">
        <f t="shared" si="70"/>
        <v>12436.2124987319</v>
      </c>
      <c r="O79" s="8">
        <v>55.38</v>
      </c>
      <c r="P79" s="7">
        <f t="shared" si="71"/>
        <v>2166.84723726977</v>
      </c>
      <c r="Q79" s="36">
        <f t="shared" ref="Q79:Q84" si="78">G79*1.06</f>
        <v>4240</v>
      </c>
      <c r="R79" s="9">
        <f t="shared" si="72"/>
        <v>127200</v>
      </c>
      <c r="S79" s="8">
        <f t="shared" si="73"/>
        <v>35030.88</v>
      </c>
      <c r="T79" s="9">
        <f t="shared" ref="T79:T84" si="79">G79*1.12</f>
        <v>4480</v>
      </c>
      <c r="U79" s="9">
        <f t="shared" si="74"/>
        <v>134400</v>
      </c>
      <c r="V79" s="8">
        <f t="shared" si="67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179</v>
      </c>
      <c r="B80" s="6" t="s">
        <v>161</v>
      </c>
      <c r="C80" s="7">
        <v>0</v>
      </c>
      <c r="D80" s="8">
        <f t="shared" si="68"/>
        <v>0</v>
      </c>
      <c r="E80" s="8">
        <v>4046</v>
      </c>
      <c r="F80" s="9">
        <v>4000</v>
      </c>
      <c r="G80" s="10">
        <f t="shared" si="77"/>
        <v>4000</v>
      </c>
      <c r="H80" s="9">
        <f t="shared" si="64"/>
        <v>120000</v>
      </c>
      <c r="I80" s="25" t="e">
        <f t="shared" si="65"/>
        <v>#DIV/0!</v>
      </c>
      <c r="J80" s="26" t="s">
        <v>180</v>
      </c>
      <c r="K80" s="27">
        <v>0.02503809355408</v>
      </c>
      <c r="L80" s="8">
        <f t="shared" si="69"/>
        <v>3004.5712264896</v>
      </c>
      <c r="M80" s="25">
        <v>0.148952371162279</v>
      </c>
      <c r="N80" s="8">
        <f t="shared" si="70"/>
        <v>17874.2845394735</v>
      </c>
      <c r="O80" s="8">
        <v>56.76</v>
      </c>
      <c r="P80" s="7">
        <f t="shared" si="71"/>
        <v>2114.16490486258</v>
      </c>
      <c r="Q80" s="36">
        <f t="shared" si="78"/>
        <v>4240</v>
      </c>
      <c r="R80" s="9">
        <f t="shared" si="72"/>
        <v>127200</v>
      </c>
      <c r="S80" s="8">
        <f t="shared" si="73"/>
        <v>40042.56</v>
      </c>
      <c r="T80" s="9">
        <f t="shared" si="79"/>
        <v>4480</v>
      </c>
      <c r="U80" s="9">
        <f t="shared" si="74"/>
        <v>134400</v>
      </c>
      <c r="V80" s="8">
        <f t="shared" si="67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181</v>
      </c>
      <c r="B81" s="6" t="s">
        <v>161</v>
      </c>
      <c r="C81" s="7">
        <v>2034</v>
      </c>
      <c r="D81" s="8">
        <f t="shared" si="68"/>
        <v>2440.8</v>
      </c>
      <c r="E81" s="8">
        <v>3045</v>
      </c>
      <c r="F81" s="9">
        <v>3200</v>
      </c>
      <c r="G81" s="10">
        <f t="shared" si="77"/>
        <v>3200</v>
      </c>
      <c r="H81" s="9">
        <f t="shared" si="64"/>
        <v>96000</v>
      </c>
      <c r="I81" s="25">
        <f t="shared" si="65"/>
        <v>0.573254670599803</v>
      </c>
      <c r="J81" s="26" t="s">
        <v>152</v>
      </c>
      <c r="K81" s="27">
        <v>0.0294149442982322</v>
      </c>
      <c r="L81" s="8">
        <f t="shared" si="69"/>
        <v>2823.83465263029</v>
      </c>
      <c r="M81" s="25">
        <v>0.113999334301829</v>
      </c>
      <c r="N81" s="8">
        <f t="shared" si="70"/>
        <v>10943.9360929756</v>
      </c>
      <c r="O81" s="8">
        <v>64.84</v>
      </c>
      <c r="P81" s="7">
        <f t="shared" si="71"/>
        <v>1480.56755089451</v>
      </c>
      <c r="Q81" s="36">
        <f t="shared" si="78"/>
        <v>3392</v>
      </c>
      <c r="R81" s="9">
        <f t="shared" si="72"/>
        <v>101760</v>
      </c>
      <c r="S81" s="8">
        <f t="shared" si="73"/>
        <v>32980.416</v>
      </c>
      <c r="T81" s="9">
        <f t="shared" si="79"/>
        <v>3584</v>
      </c>
      <c r="U81" s="9">
        <f t="shared" si="74"/>
        <v>107520</v>
      </c>
      <c r="V81" s="8">
        <f t="shared" si="67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182</v>
      </c>
      <c r="B82" s="6" t="s">
        <v>161</v>
      </c>
      <c r="C82" s="7">
        <v>2683</v>
      </c>
      <c r="D82" s="8">
        <f t="shared" si="68"/>
        <v>3219.6</v>
      </c>
      <c r="E82" s="8">
        <v>2015</v>
      </c>
      <c r="F82" s="9">
        <v>3000</v>
      </c>
      <c r="G82" s="10">
        <f t="shared" si="77"/>
        <v>3000</v>
      </c>
      <c r="H82" s="9">
        <f t="shared" si="64"/>
        <v>90000</v>
      </c>
      <c r="I82" s="25">
        <f t="shared" si="65"/>
        <v>0.118151323145732</v>
      </c>
      <c r="J82" s="26" t="s">
        <v>183</v>
      </c>
      <c r="K82" s="27">
        <v>0.046420644065932</v>
      </c>
      <c r="L82" s="8">
        <f t="shared" si="69"/>
        <v>4177.85796593388</v>
      </c>
      <c r="M82" s="25">
        <v>0.114283729611923</v>
      </c>
      <c r="N82" s="8">
        <f t="shared" si="70"/>
        <v>10285.5356650731</v>
      </c>
      <c r="O82" s="8">
        <v>61.64</v>
      </c>
      <c r="P82" s="7">
        <f t="shared" si="71"/>
        <v>1460.09085009734</v>
      </c>
      <c r="Q82" s="36">
        <f t="shared" si="78"/>
        <v>3180</v>
      </c>
      <c r="R82" s="9">
        <f t="shared" si="72"/>
        <v>95400</v>
      </c>
      <c r="S82" s="8">
        <f t="shared" si="73"/>
        <v>28429.2</v>
      </c>
      <c r="T82" s="9">
        <f t="shared" si="79"/>
        <v>3360</v>
      </c>
      <c r="U82" s="9">
        <f t="shared" si="74"/>
        <v>100800</v>
      </c>
      <c r="V82" s="8">
        <f t="shared" si="67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184</v>
      </c>
      <c r="B83" s="6" t="s">
        <v>161</v>
      </c>
      <c r="C83" s="7">
        <v>3593</v>
      </c>
      <c r="D83" s="8">
        <f t="shared" si="68"/>
        <v>4311.6</v>
      </c>
      <c r="E83" s="8">
        <v>4777</v>
      </c>
      <c r="F83" s="9">
        <v>4200</v>
      </c>
      <c r="G83" s="10">
        <v>4200</v>
      </c>
      <c r="H83" s="9">
        <f t="shared" si="64"/>
        <v>126000</v>
      </c>
      <c r="I83" s="25">
        <f t="shared" si="65"/>
        <v>0.168939604787086</v>
      </c>
      <c r="J83" s="26" t="s">
        <v>185</v>
      </c>
      <c r="K83" s="27">
        <v>0.0452168763521117</v>
      </c>
      <c r="L83" s="8">
        <f t="shared" si="69"/>
        <v>5697.32642036607</v>
      </c>
      <c r="M83" s="25">
        <v>0.121115577094757</v>
      </c>
      <c r="N83" s="8">
        <f t="shared" si="70"/>
        <v>15260.5627139394</v>
      </c>
      <c r="O83" s="8">
        <v>65.07</v>
      </c>
      <c r="P83" s="7">
        <f t="shared" si="71"/>
        <v>1936.37621023513</v>
      </c>
      <c r="Q83" s="36">
        <f t="shared" si="78"/>
        <v>4452</v>
      </c>
      <c r="R83" s="9">
        <f t="shared" si="72"/>
        <v>133560</v>
      </c>
      <c r="S83" s="8">
        <f t="shared" si="73"/>
        <v>41457.024</v>
      </c>
      <c r="T83" s="9">
        <f t="shared" si="79"/>
        <v>4704</v>
      </c>
      <c r="U83" s="9">
        <f t="shared" si="74"/>
        <v>141120</v>
      </c>
      <c r="V83" s="8">
        <f t="shared" si="67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186</v>
      </c>
      <c r="B84" s="6" t="s">
        <v>161</v>
      </c>
      <c r="C84" s="7">
        <v>3728</v>
      </c>
      <c r="D84" s="8">
        <f t="shared" si="68"/>
        <v>4473.6</v>
      </c>
      <c r="E84" s="8">
        <v>4835</v>
      </c>
      <c r="F84" s="9">
        <v>4500</v>
      </c>
      <c r="G84" s="10">
        <f t="shared" ref="G84:G87" si="80">F84</f>
        <v>4500</v>
      </c>
      <c r="H84" s="9">
        <f t="shared" si="64"/>
        <v>135000</v>
      </c>
      <c r="I84" s="25">
        <f t="shared" si="65"/>
        <v>0.207081545064378</v>
      </c>
      <c r="J84" s="26" t="s">
        <v>187</v>
      </c>
      <c r="K84" s="27">
        <v>0.0274326554661114</v>
      </c>
      <c r="L84" s="8">
        <f t="shared" si="69"/>
        <v>3703.40848792503</v>
      </c>
      <c r="M84" s="25">
        <v>0.115208652241026</v>
      </c>
      <c r="N84" s="8">
        <f t="shared" si="70"/>
        <v>15553.1680525385</v>
      </c>
      <c r="O84" s="8">
        <v>74.95</v>
      </c>
      <c r="P84" s="7">
        <f t="shared" si="71"/>
        <v>1801.20080053369</v>
      </c>
      <c r="Q84" s="36">
        <f t="shared" si="78"/>
        <v>4770</v>
      </c>
      <c r="R84" s="9">
        <f t="shared" si="72"/>
        <v>143100</v>
      </c>
      <c r="S84" s="8">
        <f t="shared" si="73"/>
        <v>40282.65</v>
      </c>
      <c r="T84" s="9">
        <f t="shared" si="79"/>
        <v>5040</v>
      </c>
      <c r="U84" s="9">
        <f t="shared" si="74"/>
        <v>151200</v>
      </c>
      <c r="V84" s="8">
        <f t="shared" si="67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188</v>
      </c>
      <c r="B85" s="6" t="s">
        <v>161</v>
      </c>
      <c r="C85" s="7">
        <v>5139</v>
      </c>
      <c r="D85" s="8">
        <f t="shared" si="68"/>
        <v>6166.8</v>
      </c>
      <c r="E85" s="8">
        <v>6264</v>
      </c>
      <c r="F85" s="9">
        <v>6400</v>
      </c>
      <c r="G85" s="10">
        <f t="shared" si="80"/>
        <v>6400</v>
      </c>
      <c r="H85" s="9">
        <f t="shared" si="64"/>
        <v>192000</v>
      </c>
      <c r="I85" s="25">
        <f t="shared" si="65"/>
        <v>0.245378478303172</v>
      </c>
      <c r="J85" s="26" t="s">
        <v>189</v>
      </c>
      <c r="K85" s="27">
        <v>0.0381737982798055</v>
      </c>
      <c r="L85" s="8">
        <f t="shared" si="69"/>
        <v>7329.36926972265</v>
      </c>
      <c r="M85" s="25">
        <v>0.106350243135502</v>
      </c>
      <c r="N85" s="8">
        <f t="shared" si="70"/>
        <v>20419.2466820163</v>
      </c>
      <c r="O85" s="8">
        <v>52.91</v>
      </c>
      <c r="P85" s="7">
        <f t="shared" si="71"/>
        <v>3628.80362880363</v>
      </c>
      <c r="Q85" s="36">
        <f>G85*1.05</f>
        <v>6720</v>
      </c>
      <c r="R85" s="9">
        <f t="shared" si="72"/>
        <v>201600</v>
      </c>
      <c r="S85" s="8">
        <f t="shared" si="73"/>
        <v>64552.32</v>
      </c>
      <c r="T85" s="9">
        <f>G85*1.1</f>
        <v>7040</v>
      </c>
      <c r="U85" s="9">
        <f t="shared" si="74"/>
        <v>211200</v>
      </c>
      <c r="V85" s="8">
        <f t="shared" si="67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190</v>
      </c>
      <c r="B86" s="6" t="s">
        <v>161</v>
      </c>
      <c r="C86" s="7">
        <v>5954</v>
      </c>
      <c r="D86" s="8">
        <f t="shared" si="68"/>
        <v>7144.8</v>
      </c>
      <c r="E86" s="8">
        <v>7094</v>
      </c>
      <c r="F86" s="9">
        <v>7500</v>
      </c>
      <c r="G86" s="10">
        <v>7200</v>
      </c>
      <c r="H86" s="9">
        <f t="shared" si="64"/>
        <v>216000</v>
      </c>
      <c r="I86" s="25">
        <f t="shared" si="65"/>
        <v>0.209271078266711</v>
      </c>
      <c r="J86" s="26" t="s">
        <v>191</v>
      </c>
      <c r="K86" s="27">
        <v>0.0229398579089148</v>
      </c>
      <c r="L86" s="8">
        <f t="shared" si="69"/>
        <v>4955.0093083256</v>
      </c>
      <c r="M86" s="25">
        <v>0.105</v>
      </c>
      <c r="N86" s="8">
        <f t="shared" si="70"/>
        <v>22680</v>
      </c>
      <c r="O86" s="8">
        <v>77.68</v>
      </c>
      <c r="P86" s="7">
        <f t="shared" si="71"/>
        <v>2780.63851699279</v>
      </c>
      <c r="Q86" s="36">
        <f t="shared" ref="Q86:Q88" si="81">G86*1.04</f>
        <v>7488</v>
      </c>
      <c r="R86" s="9">
        <f t="shared" si="72"/>
        <v>224640</v>
      </c>
      <c r="S86" s="8">
        <f t="shared" si="73"/>
        <v>66897.792</v>
      </c>
      <c r="T86" s="9">
        <f t="shared" ref="T86:T88" si="82">G86*1.08</f>
        <v>7776</v>
      </c>
      <c r="U86" s="9">
        <f t="shared" si="74"/>
        <v>233280</v>
      </c>
      <c r="V86" s="8">
        <f t="shared" si="67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192</v>
      </c>
      <c r="B87" s="6" t="s">
        <v>161</v>
      </c>
      <c r="C87" s="7">
        <v>6991</v>
      </c>
      <c r="D87" s="8">
        <f t="shared" si="68"/>
        <v>8389.2</v>
      </c>
      <c r="E87" s="8">
        <v>8041</v>
      </c>
      <c r="F87" s="9">
        <v>8500</v>
      </c>
      <c r="G87" s="10">
        <f t="shared" si="80"/>
        <v>8500</v>
      </c>
      <c r="H87" s="9">
        <f t="shared" si="64"/>
        <v>255000</v>
      </c>
      <c r="I87" s="25">
        <f t="shared" si="65"/>
        <v>0.215848948648262</v>
      </c>
      <c r="J87" s="26" t="s">
        <v>193</v>
      </c>
      <c r="K87" s="27">
        <v>0.051508601923877</v>
      </c>
      <c r="L87" s="8">
        <f t="shared" si="69"/>
        <v>13134.6934905886</v>
      </c>
      <c r="M87" s="25">
        <v>0.150083225067515</v>
      </c>
      <c r="N87" s="8">
        <f t="shared" si="70"/>
        <v>38271.2223922163</v>
      </c>
      <c r="O87" s="8">
        <v>72.63</v>
      </c>
      <c r="P87" s="7">
        <f t="shared" si="71"/>
        <v>3510.94589012805</v>
      </c>
      <c r="Q87" s="36">
        <f t="shared" si="81"/>
        <v>8840</v>
      </c>
      <c r="R87" s="9">
        <f t="shared" si="72"/>
        <v>265200</v>
      </c>
      <c r="S87" s="8">
        <f t="shared" si="73"/>
        <v>89107.2</v>
      </c>
      <c r="T87" s="9">
        <f t="shared" si="82"/>
        <v>9180</v>
      </c>
      <c r="U87" s="9">
        <f t="shared" si="74"/>
        <v>275400</v>
      </c>
      <c r="V87" s="8">
        <f t="shared" si="67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194</v>
      </c>
      <c r="B88" s="6" t="s">
        <v>161</v>
      </c>
      <c r="C88" s="7">
        <v>7322</v>
      </c>
      <c r="D88" s="8">
        <f t="shared" si="68"/>
        <v>8786.4</v>
      </c>
      <c r="E88" s="8">
        <v>9000</v>
      </c>
      <c r="F88" s="9">
        <v>9600</v>
      </c>
      <c r="G88" s="10">
        <v>9000</v>
      </c>
      <c r="H88" s="9">
        <f t="shared" si="64"/>
        <v>270000</v>
      </c>
      <c r="I88" s="25">
        <f t="shared" si="65"/>
        <v>0.229172357279432</v>
      </c>
      <c r="J88" s="26" t="s">
        <v>195</v>
      </c>
      <c r="K88" s="27">
        <v>0.0295592060240071</v>
      </c>
      <c r="L88" s="8">
        <f t="shared" si="69"/>
        <v>7980.98562648191</v>
      </c>
      <c r="M88" s="25">
        <v>0.131613391690035</v>
      </c>
      <c r="N88" s="8">
        <f t="shared" si="70"/>
        <v>35535.6157563094</v>
      </c>
      <c r="O88" s="8">
        <v>65.29</v>
      </c>
      <c r="P88" s="7">
        <f t="shared" si="71"/>
        <v>4135.3959258692</v>
      </c>
      <c r="Q88" s="36">
        <f t="shared" si="81"/>
        <v>9360</v>
      </c>
      <c r="R88" s="9">
        <f t="shared" si="72"/>
        <v>280800</v>
      </c>
      <c r="S88" s="8">
        <f t="shared" si="73"/>
        <v>90192.96</v>
      </c>
      <c r="T88" s="9">
        <f t="shared" si="82"/>
        <v>9720</v>
      </c>
      <c r="U88" s="9">
        <f t="shared" si="74"/>
        <v>291600</v>
      </c>
      <c r="V88" s="8">
        <f t="shared" si="67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196</v>
      </c>
      <c r="B89" s="6" t="s">
        <v>161</v>
      </c>
      <c r="C89" s="7">
        <v>10987</v>
      </c>
      <c r="D89" s="8">
        <f t="shared" si="68"/>
        <v>13184.4</v>
      </c>
      <c r="E89" s="8">
        <v>6827</v>
      </c>
      <c r="F89" s="9">
        <v>6500</v>
      </c>
      <c r="G89" s="10">
        <f>F89</f>
        <v>6500</v>
      </c>
      <c r="H89" s="9">
        <f t="shared" si="64"/>
        <v>195000</v>
      </c>
      <c r="I89" s="25">
        <f t="shared" si="65"/>
        <v>-0.408391735687631</v>
      </c>
      <c r="J89" s="26" t="s">
        <v>197</v>
      </c>
      <c r="K89" s="27">
        <v>0.00820926827327674</v>
      </c>
      <c r="L89" s="8">
        <f t="shared" si="69"/>
        <v>1600.80731328896</v>
      </c>
      <c r="M89" s="25">
        <v>0.075</v>
      </c>
      <c r="N89" s="8">
        <f t="shared" si="70"/>
        <v>14625</v>
      </c>
      <c r="O89" s="8">
        <v>189.16</v>
      </c>
      <c r="P89" s="7">
        <f t="shared" si="71"/>
        <v>1030.87333474307</v>
      </c>
      <c r="Q89" s="36">
        <f>G89*1.05</f>
        <v>6825</v>
      </c>
      <c r="R89" s="9">
        <f t="shared" si="72"/>
        <v>204750</v>
      </c>
      <c r="S89" s="8">
        <f t="shared" si="73"/>
        <v>50286.6</v>
      </c>
      <c r="T89" s="9">
        <f>G89*1.1</f>
        <v>7150</v>
      </c>
      <c r="U89" s="9">
        <f t="shared" si="74"/>
        <v>214500</v>
      </c>
      <c r="V89" s="8">
        <f t="shared" si="67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161</v>
      </c>
      <c r="C90" s="16">
        <f t="shared" ref="C90:G90" si="83">SUM(C71:C89)</f>
        <v>98592</v>
      </c>
      <c r="D90" s="16">
        <f t="shared" si="83"/>
        <v>118310.4</v>
      </c>
      <c r="E90" s="16">
        <f t="shared" si="83"/>
        <v>134672</v>
      </c>
      <c r="F90" s="16">
        <f t="shared" si="83"/>
        <v>135300</v>
      </c>
      <c r="G90" s="17">
        <f t="shared" si="83"/>
        <v>133200</v>
      </c>
      <c r="H90" s="9">
        <f t="shared" si="64"/>
        <v>3996000</v>
      </c>
      <c r="I90" s="25">
        <f t="shared" si="65"/>
        <v>0.351022395326193</v>
      </c>
      <c r="J90" s="30">
        <v>0.295078740357718</v>
      </c>
      <c r="K90" s="31"/>
      <c r="L90" s="16">
        <f t="shared" ref="L90:V90" si="84">SUM(L71:L89)</f>
        <v>267064.066945336</v>
      </c>
      <c r="M90" s="29">
        <v>0.114106108570008</v>
      </c>
      <c r="N90" s="8">
        <f t="shared" si="70"/>
        <v>455968.009845752</v>
      </c>
      <c r="O90" s="8"/>
      <c r="P90" s="12">
        <f t="shared" si="84"/>
        <v>51784.3107300455</v>
      </c>
      <c r="Q90" s="12">
        <f t="shared" si="84"/>
        <v>139076</v>
      </c>
      <c r="R90" s="12">
        <f t="shared" si="84"/>
        <v>4172280</v>
      </c>
      <c r="S90" s="12">
        <f t="shared" si="84"/>
        <v>1229858.073</v>
      </c>
      <c r="T90" s="12">
        <f t="shared" si="84"/>
        <v>144952</v>
      </c>
      <c r="U90" s="12">
        <f t="shared" si="84"/>
        <v>4348560</v>
      </c>
      <c r="V90" s="12">
        <f t="shared" si="84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5">C90+C70+C68+C50+C33+C19</f>
        <v>395736</v>
      </c>
      <c r="D91" s="46">
        <f t="shared" si="85"/>
        <v>485602.8</v>
      </c>
      <c r="E91" s="46">
        <f t="shared" si="85"/>
        <v>524621</v>
      </c>
      <c r="F91" s="46">
        <f t="shared" si="85"/>
        <v>546300</v>
      </c>
      <c r="G91" s="47">
        <f t="shared" si="85"/>
        <v>541200</v>
      </c>
      <c r="H91" s="48">
        <f t="shared" si="64"/>
        <v>16236000</v>
      </c>
      <c r="I91" s="49">
        <f t="shared" si="65"/>
        <v>0.367578385590394</v>
      </c>
      <c r="J91" s="46"/>
      <c r="K91" s="46"/>
      <c r="L91" s="46">
        <f t="shared" ref="L91:V91" si="86">L90+L70+L68+L50+L33+L19</f>
        <v>1384183.51027</v>
      </c>
      <c r="M91" s="46"/>
      <c r="N91" s="46">
        <f t="shared" si="86"/>
        <v>1916105.39600609</v>
      </c>
      <c r="O91" s="46"/>
      <c r="P91" s="50">
        <f t="shared" si="86"/>
        <v>211525.867179217</v>
      </c>
      <c r="Q91" s="50">
        <f t="shared" si="86"/>
        <v>568599</v>
      </c>
      <c r="R91" s="50">
        <f t="shared" si="86"/>
        <v>17057970</v>
      </c>
      <c r="S91" s="50">
        <f t="shared" si="86"/>
        <v>5246429.57361047</v>
      </c>
      <c r="T91" s="50">
        <f t="shared" si="86"/>
        <v>596756</v>
      </c>
      <c r="U91" s="50">
        <f t="shared" si="86"/>
        <v>17902680</v>
      </c>
      <c r="V91" s="50">
        <f t="shared" si="86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