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旗舰店9.26-10.25个人挑战任务" sheetId="5" r:id="rId1"/>
  </sheets>
  <calcPr calcId="144525" concurrentCalc="0"/>
</workbook>
</file>

<file path=xl/sharedStrings.xml><?xml version="1.0" encoding="utf-8"?>
<sst xmlns="http://schemas.openxmlformats.org/spreadsheetml/2006/main" count="53">
  <si>
    <t>序号</t>
  </si>
  <si>
    <t>门店ID</t>
  </si>
  <si>
    <t>门店名称</t>
  </si>
  <si>
    <t>挑战者ID</t>
  </si>
  <si>
    <t>挑战者</t>
  </si>
  <si>
    <t>系数</t>
  </si>
  <si>
    <t>备注</t>
  </si>
  <si>
    <t>天胶挑战任务(盒数）</t>
  </si>
  <si>
    <t>补肾系列挑战任务（金额）</t>
  </si>
  <si>
    <t>感冒系列挑战任务（盒数）</t>
  </si>
  <si>
    <t>藿香任务（金额）</t>
  </si>
  <si>
    <t>西洋参燕窝挑战任务（金额）</t>
  </si>
  <si>
    <t>藏药挑战任务（金额）</t>
  </si>
  <si>
    <t>腹泻系列挑战任务（盒数）</t>
  </si>
  <si>
    <t>大保健挑战任务（金额）</t>
  </si>
  <si>
    <t>9.26-10.1日销售</t>
  </si>
  <si>
    <t>挑战1</t>
  </si>
  <si>
    <t>挑战2</t>
  </si>
  <si>
    <t>挑战3</t>
  </si>
  <si>
    <t>挑战等级</t>
  </si>
  <si>
    <t>挑战任务</t>
  </si>
  <si>
    <t>旗舰店</t>
  </si>
  <si>
    <t>黄长菊</t>
  </si>
  <si>
    <t>马昕</t>
  </si>
  <si>
    <t>唐文琼</t>
  </si>
  <si>
    <t>廖桂英</t>
  </si>
  <si>
    <t>张光琼</t>
  </si>
  <si>
    <t>李金华</t>
  </si>
  <si>
    <t>余志彬</t>
  </si>
  <si>
    <t>李静</t>
  </si>
  <si>
    <t>阮丽</t>
  </si>
  <si>
    <t>毛茜</t>
  </si>
  <si>
    <t>主收银</t>
  </si>
  <si>
    <t>曾梦薇</t>
  </si>
  <si>
    <t>李佳玲</t>
  </si>
  <si>
    <t>程帆</t>
  </si>
  <si>
    <t>黄萍</t>
  </si>
  <si>
    <t>张玲</t>
  </si>
  <si>
    <t>代珍慧</t>
  </si>
  <si>
    <t>阳玲</t>
  </si>
  <si>
    <t>申彩文</t>
  </si>
  <si>
    <t>谭庆娟</t>
  </si>
  <si>
    <t>冯梅</t>
  </si>
  <si>
    <t>张娟娟</t>
  </si>
  <si>
    <t>中药组</t>
  </si>
  <si>
    <t>吴凤兰</t>
  </si>
  <si>
    <t>秦睿熹</t>
  </si>
  <si>
    <t>谢琴</t>
  </si>
  <si>
    <t>阴静</t>
  </si>
  <si>
    <t>翁全丽</t>
  </si>
  <si>
    <t>彭关敏</t>
  </si>
  <si>
    <t>合计</t>
  </si>
  <si>
    <t>邹春梅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</si>
</sst>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3">
    <font>
      <sz val="12"/>
      <name val="宋体"/>
      <charset val="134"/>
    </font>
    <font>
      <sz val="12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7" borderId="10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9" applyNumberFormat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5" fillId="8" borderId="7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1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7" fontId="2" fillId="0" borderId="2" xfId="1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 wrapText="1"/>
    </xf>
    <xf numFmtId="0" fontId="0" fillId="2" borderId="2" xfId="0" applyNumberForma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3" xfId="0" applyNumberFormat="1" applyBorder="1" applyAlignment="1">
      <alignment horizontal="right" vertical="center" wrapText="1"/>
    </xf>
    <xf numFmtId="0" fontId="0" fillId="2" borderId="4" xfId="0" applyNumberFormat="1" applyFill="1" applyBorder="1" applyAlignment="1">
      <alignment horizontal="right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76" fontId="2" fillId="0" borderId="5" xfId="11" applyNumberFormat="1" applyFont="1" applyFill="1" applyBorder="1" applyAlignment="1">
      <alignment horizontal="center" vertical="center" wrapText="1"/>
    </xf>
    <xf numFmtId="176" fontId="0" fillId="0" borderId="5" xfId="0" applyNumberFormat="1" applyBorder="1">
      <alignment vertical="center"/>
    </xf>
    <xf numFmtId="176" fontId="0" fillId="2" borderId="5" xfId="0" applyNumberFormat="1" applyFill="1" applyBorder="1">
      <alignment vertical="center"/>
    </xf>
    <xf numFmtId="176" fontId="0" fillId="3" borderId="5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176" fontId="0" fillId="3" borderId="6" xfId="0" applyNumberFormat="1" applyFill="1" applyBorder="1">
      <alignment vertical="center"/>
    </xf>
    <xf numFmtId="176" fontId="1" fillId="2" borderId="1" xfId="0" applyNumberFormat="1" applyFont="1" applyFill="1" applyBorder="1">
      <alignment vertical="center"/>
    </xf>
    <xf numFmtId="177" fontId="1" fillId="3" borderId="1" xfId="0" applyNumberFormat="1" applyFont="1" applyFill="1" applyBorder="1">
      <alignment vertical="center"/>
    </xf>
    <xf numFmtId="177" fontId="1" fillId="2" borderId="1" xfId="0" applyNumberFormat="1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0" xfId="0" applyNumberFormat="1">
      <alignment vertical="center"/>
    </xf>
    <xf numFmtId="176" fontId="0" fillId="3" borderId="0" xfId="0" applyNumberFormat="1" applyFill="1">
      <alignment vertical="center"/>
    </xf>
    <xf numFmtId="176" fontId="0" fillId="2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DDEBF7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32"/>
  <sheetViews>
    <sheetView tabSelected="1" workbookViewId="0">
      <pane xSplit="7" topLeftCell="H1" activePane="topRight" state="frozen"/>
      <selection/>
      <selection pane="topRight" activeCell="AL34" sqref="AL34"/>
    </sheetView>
  </sheetViews>
  <sheetFormatPr defaultColWidth="9" defaultRowHeight="14.25"/>
  <cols>
    <col min="1" max="1" width="5.75" customWidth="1"/>
    <col min="2" max="2" width="6.625" customWidth="1"/>
    <col min="3" max="3" width="7.5" customWidth="1"/>
    <col min="4" max="4" width="7" customWidth="1"/>
    <col min="5" max="5" width="8.25" customWidth="1"/>
    <col min="6" max="6" width="7.75" customWidth="1"/>
    <col min="7" max="8" width="7.875" customWidth="1"/>
    <col min="9" max="9" width="9.125" customWidth="1"/>
    <col min="10" max="10" width="9.5" customWidth="1"/>
    <col min="11" max="11" width="10.25" customWidth="1"/>
    <col min="12" max="12" width="10.375" customWidth="1"/>
    <col min="13" max="13" width="11.75" customWidth="1"/>
    <col min="14" max="16" width="12.625"/>
    <col min="17" max="17" width="10.75" customWidth="1"/>
    <col min="18" max="18" width="9.375" customWidth="1"/>
    <col min="19" max="21" width="12.625"/>
    <col min="22" max="22" width="11.125" customWidth="1"/>
    <col min="23" max="23" width="9.375"/>
    <col min="24" max="25" width="11.5" customWidth="1"/>
    <col min="26" max="28" width="12.625"/>
    <col min="29" max="29" width="10.5" customWidth="1"/>
    <col min="30" max="30" width="9.375"/>
    <col min="31" max="33" width="12.625"/>
    <col min="36" max="38" width="12.625"/>
    <col min="40" max="40" width="9.375"/>
    <col min="41" max="43" width="12.625"/>
  </cols>
  <sheetData>
    <row r="1" ht="24" spans="1:44">
      <c r="A1" s="3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6" t="s">
        <v>5</v>
      </c>
      <c r="G1" s="6" t="s">
        <v>6</v>
      </c>
      <c r="H1" s="7" t="s">
        <v>7</v>
      </c>
      <c r="I1" s="35"/>
      <c r="J1" s="35"/>
      <c r="K1" s="35"/>
      <c r="L1" s="35"/>
      <c r="M1" s="35" t="s">
        <v>8</v>
      </c>
      <c r="N1" s="35"/>
      <c r="O1" s="35"/>
      <c r="P1" s="35"/>
      <c r="Q1" s="35"/>
      <c r="R1" s="35" t="s">
        <v>9</v>
      </c>
      <c r="S1" s="35"/>
      <c r="T1" s="35"/>
      <c r="U1" s="35"/>
      <c r="V1" s="35"/>
      <c r="W1" s="35" t="s">
        <v>10</v>
      </c>
      <c r="X1" s="47"/>
      <c r="Y1" s="35" t="s">
        <v>11</v>
      </c>
      <c r="Z1" s="35"/>
      <c r="AA1" s="35"/>
      <c r="AB1" s="35"/>
      <c r="AC1" s="35"/>
      <c r="AD1" s="35" t="s">
        <v>12</v>
      </c>
      <c r="AE1" s="35"/>
      <c r="AF1" s="35"/>
      <c r="AG1" s="35"/>
      <c r="AH1" s="35"/>
      <c r="AI1" s="35" t="s">
        <v>13</v>
      </c>
      <c r="AJ1" s="35"/>
      <c r="AK1" s="35"/>
      <c r="AL1" s="35"/>
      <c r="AM1" s="35"/>
      <c r="AN1" s="35" t="s">
        <v>14</v>
      </c>
      <c r="AO1" s="35"/>
      <c r="AP1" s="35"/>
      <c r="AQ1" s="35"/>
      <c r="AR1" s="35"/>
    </row>
    <row r="2" ht="36" spans="1:48">
      <c r="A2" s="3"/>
      <c r="B2" s="4"/>
      <c r="C2" s="4"/>
      <c r="D2" s="5"/>
      <c r="E2" s="8"/>
      <c r="F2" s="6"/>
      <c r="G2" s="6"/>
      <c r="H2" s="9" t="s">
        <v>15</v>
      </c>
      <c r="I2" s="36" t="s">
        <v>16</v>
      </c>
      <c r="J2" s="36" t="s">
        <v>17</v>
      </c>
      <c r="K2" s="36" t="s">
        <v>18</v>
      </c>
      <c r="L2" s="37" t="s">
        <v>19</v>
      </c>
      <c r="M2" s="38" t="s">
        <v>15</v>
      </c>
      <c r="N2" s="39" t="s">
        <v>16</v>
      </c>
      <c r="O2" s="39" t="s">
        <v>17</v>
      </c>
      <c r="P2" s="39" t="s">
        <v>18</v>
      </c>
      <c r="Q2" s="41" t="s">
        <v>19</v>
      </c>
      <c r="R2" s="38" t="s">
        <v>15</v>
      </c>
      <c r="S2" s="39" t="s">
        <v>16</v>
      </c>
      <c r="T2" s="39" t="s">
        <v>17</v>
      </c>
      <c r="U2" s="39" t="s">
        <v>18</v>
      </c>
      <c r="V2" s="41" t="s">
        <v>19</v>
      </c>
      <c r="W2" s="38" t="s">
        <v>15</v>
      </c>
      <c r="X2" s="39" t="s">
        <v>20</v>
      </c>
      <c r="Y2" s="38" t="s">
        <v>15</v>
      </c>
      <c r="Z2" s="39" t="s">
        <v>16</v>
      </c>
      <c r="AA2" s="39" t="s">
        <v>17</v>
      </c>
      <c r="AB2" s="39" t="s">
        <v>18</v>
      </c>
      <c r="AC2" s="41" t="s">
        <v>19</v>
      </c>
      <c r="AD2" s="38" t="s">
        <v>15</v>
      </c>
      <c r="AE2" s="39" t="s">
        <v>16</v>
      </c>
      <c r="AF2" s="39" t="s">
        <v>17</v>
      </c>
      <c r="AG2" s="39" t="s">
        <v>18</v>
      </c>
      <c r="AH2" s="41" t="s">
        <v>19</v>
      </c>
      <c r="AI2" s="38" t="s">
        <v>15</v>
      </c>
      <c r="AJ2" s="39" t="s">
        <v>16</v>
      </c>
      <c r="AK2" s="39" t="s">
        <v>17</v>
      </c>
      <c r="AL2" s="39" t="s">
        <v>18</v>
      </c>
      <c r="AM2" s="41" t="s">
        <v>19</v>
      </c>
      <c r="AN2" s="38" t="s">
        <v>15</v>
      </c>
      <c r="AO2" s="39" t="s">
        <v>16</v>
      </c>
      <c r="AP2" s="39" t="s">
        <v>17</v>
      </c>
      <c r="AQ2" s="39" t="s">
        <v>18</v>
      </c>
      <c r="AR2" s="39" t="s">
        <v>19</v>
      </c>
      <c r="AS2" s="50"/>
      <c r="AT2" s="50"/>
      <c r="AU2" s="50"/>
      <c r="AV2" s="50"/>
    </row>
    <row r="3" spans="1:48">
      <c r="A3" s="10">
        <v>1</v>
      </c>
      <c r="B3" s="11">
        <v>307</v>
      </c>
      <c r="C3" s="12" t="s">
        <v>21</v>
      </c>
      <c r="D3" s="13">
        <v>7107</v>
      </c>
      <c r="E3" s="13" t="s">
        <v>22</v>
      </c>
      <c r="F3" s="13">
        <v>1.3</v>
      </c>
      <c r="G3" s="13"/>
      <c r="H3" s="14">
        <v>4</v>
      </c>
      <c r="I3" s="40">
        <f>101*F3/13.61</f>
        <v>9.64731814842028</v>
      </c>
      <c r="J3" s="40">
        <f>121*F3/13.61</f>
        <v>11.5576781778104</v>
      </c>
      <c r="K3" s="40">
        <f>141*F3/13.61</f>
        <v>13.4680382072006</v>
      </c>
      <c r="L3" s="41">
        <v>3</v>
      </c>
      <c r="M3" s="40">
        <v>2063</v>
      </c>
      <c r="N3" s="40">
        <f>41442*F3/13.61</f>
        <v>3958.45701689934</v>
      </c>
      <c r="O3" s="40">
        <f>45586*F3/13.61</f>
        <v>4354.28361498898</v>
      </c>
      <c r="P3" s="40">
        <f>49730*F3/13.61</f>
        <v>4750.11021307862</v>
      </c>
      <c r="Q3" s="41">
        <v>3</v>
      </c>
      <c r="R3" s="40">
        <v>19</v>
      </c>
      <c r="S3" s="40">
        <f>757*F3/13.61</f>
        <v>72.3071271124173</v>
      </c>
      <c r="T3" s="40">
        <f>833*F3/13.61</f>
        <v>79.5664952240999</v>
      </c>
      <c r="U3" s="40">
        <f>908*F3/13.61</f>
        <v>86.730345334313</v>
      </c>
      <c r="V3" s="41">
        <v>3</v>
      </c>
      <c r="W3" s="40">
        <v>36</v>
      </c>
      <c r="X3" s="40">
        <f>8427.9*F3/13.61</f>
        <v>805.016164584864</v>
      </c>
      <c r="Y3" s="40"/>
      <c r="Z3" s="40">
        <v>6398.3686440678</v>
      </c>
      <c r="AA3" s="40">
        <v>7358.12853107345</v>
      </c>
      <c r="AB3" s="40">
        <v>8317.8884180791</v>
      </c>
      <c r="AC3" s="41">
        <v>1</v>
      </c>
      <c r="AD3" s="40">
        <v>2657</v>
      </c>
      <c r="AE3" s="40">
        <f>22104*F3/13.61</f>
        <v>2111.329904482</v>
      </c>
      <c r="AF3" s="40">
        <f>24314.4*F3/13.61</f>
        <v>2322.4628949302</v>
      </c>
      <c r="AG3" s="40">
        <f>26525*F3/13.61</f>
        <v>2533.61498897869</v>
      </c>
      <c r="AH3" s="41">
        <v>3</v>
      </c>
      <c r="AI3" s="40">
        <v>2</v>
      </c>
      <c r="AJ3" s="40">
        <f>288*F3/13.61</f>
        <v>27.5091844232182</v>
      </c>
      <c r="AK3" s="40">
        <f>331*F3/13.61</f>
        <v>31.6164584864071</v>
      </c>
      <c r="AL3" s="40">
        <f>374*F3/13.61</f>
        <v>35.7237325495959</v>
      </c>
      <c r="AM3" s="41">
        <v>3</v>
      </c>
      <c r="AN3" s="40">
        <v>5689.2</v>
      </c>
      <c r="AO3" s="40">
        <f>151163*F3/13.61</f>
        <v>14438.7876561352</v>
      </c>
      <c r="AP3" s="40">
        <f>166279.3*F3/13.61</f>
        <v>15882.6664217487</v>
      </c>
      <c r="AQ3" s="40">
        <f>181395.6*F3/13.61</f>
        <v>17326.5451873622</v>
      </c>
      <c r="AR3" s="41">
        <v>3</v>
      </c>
      <c r="AS3" s="50"/>
      <c r="AT3" s="50"/>
      <c r="AU3" s="50"/>
      <c r="AV3" s="50"/>
    </row>
    <row r="4" spans="1:48">
      <c r="A4" s="10">
        <v>2</v>
      </c>
      <c r="B4" s="11">
        <v>307</v>
      </c>
      <c r="C4" s="12" t="s">
        <v>21</v>
      </c>
      <c r="D4" s="13">
        <v>9563</v>
      </c>
      <c r="E4" s="13" t="s">
        <v>23</v>
      </c>
      <c r="F4" s="13">
        <v>1.3</v>
      </c>
      <c r="G4" s="13"/>
      <c r="H4" s="14">
        <v>2</v>
      </c>
      <c r="I4" s="40">
        <f t="shared" ref="I4:I30" si="0">101*F4/13.61</f>
        <v>9.64731814842028</v>
      </c>
      <c r="J4" s="40">
        <f t="shared" ref="J4:J30" si="1">121*F4/13.61</f>
        <v>11.5576781778104</v>
      </c>
      <c r="K4" s="40">
        <f t="shared" ref="K4:K30" si="2">141*F4/13.61</f>
        <v>13.4680382072006</v>
      </c>
      <c r="L4" s="41">
        <v>3</v>
      </c>
      <c r="M4" s="40">
        <v>570</v>
      </c>
      <c r="N4" s="40">
        <f t="shared" ref="N4:N30" si="3">41442*F4/13.61</f>
        <v>3958.45701689934</v>
      </c>
      <c r="O4" s="40">
        <f t="shared" ref="O4:O30" si="4">45586*F4/13.61</f>
        <v>4354.28361498898</v>
      </c>
      <c r="P4" s="40">
        <f t="shared" ref="P4:P30" si="5">49730*F4/13.61</f>
        <v>4750.11021307862</v>
      </c>
      <c r="Q4" s="41">
        <v>3</v>
      </c>
      <c r="R4" s="40">
        <v>15</v>
      </c>
      <c r="S4" s="40">
        <f t="shared" ref="S4:S30" si="6">757*F4/13.61</f>
        <v>72.3071271124173</v>
      </c>
      <c r="T4" s="40">
        <f t="shared" ref="T4:T30" si="7">833*F4/13.61</f>
        <v>79.5664952240999</v>
      </c>
      <c r="U4" s="40">
        <f t="shared" ref="U4:U30" si="8">908*F4/13.61</f>
        <v>86.730345334313</v>
      </c>
      <c r="V4" s="41">
        <v>3</v>
      </c>
      <c r="W4" s="40">
        <v>17.8</v>
      </c>
      <c r="X4" s="40">
        <f t="shared" ref="X4:X30" si="9">8427.9*F4/13.61</f>
        <v>805.016164584864</v>
      </c>
      <c r="Y4" s="40"/>
      <c r="Z4" s="40">
        <v>6398.3686440678</v>
      </c>
      <c r="AA4" s="40">
        <v>7358.12853107345</v>
      </c>
      <c r="AB4" s="40">
        <v>8317.8884180791</v>
      </c>
      <c r="AC4" s="41">
        <v>1</v>
      </c>
      <c r="AD4" s="40">
        <v>467.42</v>
      </c>
      <c r="AE4" s="40">
        <f t="shared" ref="AE4:AE30" si="10">22104*F4/13.61</f>
        <v>2111.329904482</v>
      </c>
      <c r="AF4" s="40">
        <f t="shared" ref="AF4:AF30" si="11">24314.4*F4/13.61</f>
        <v>2322.4628949302</v>
      </c>
      <c r="AG4" s="40">
        <f t="shared" ref="AG4:AG30" si="12">26525*F4/13.61</f>
        <v>2533.61498897869</v>
      </c>
      <c r="AH4" s="41">
        <v>3</v>
      </c>
      <c r="AI4" s="40">
        <v>2</v>
      </c>
      <c r="AJ4" s="40">
        <f t="shared" ref="AJ4:AJ30" si="13">288*F4/13.61</f>
        <v>27.5091844232182</v>
      </c>
      <c r="AK4" s="40">
        <f t="shared" ref="AK4:AK30" si="14">331*F4/13.61</f>
        <v>31.6164584864071</v>
      </c>
      <c r="AL4" s="40">
        <f t="shared" ref="AL4:AL30" si="15">374*F4/13.61</f>
        <v>35.7237325495959</v>
      </c>
      <c r="AM4" s="41">
        <v>3</v>
      </c>
      <c r="AN4" s="40">
        <v>3127.4</v>
      </c>
      <c r="AO4" s="40">
        <f t="shared" ref="AO4:AO30" si="16">151163*F4/13.61</f>
        <v>14438.7876561352</v>
      </c>
      <c r="AP4" s="40">
        <f t="shared" ref="AP4:AP30" si="17">166279.3*F4/13.61</f>
        <v>15882.6664217487</v>
      </c>
      <c r="AQ4" s="40">
        <f t="shared" ref="AQ4:AQ30" si="18">181395.6*F4/13.61</f>
        <v>17326.5451873622</v>
      </c>
      <c r="AR4" s="41">
        <v>3</v>
      </c>
      <c r="AS4" s="50"/>
      <c r="AT4" s="50"/>
      <c r="AU4" s="50"/>
      <c r="AV4" s="50"/>
    </row>
    <row r="5" spans="1:48">
      <c r="A5" s="10">
        <v>3</v>
      </c>
      <c r="B5" s="11">
        <v>307</v>
      </c>
      <c r="C5" s="12" t="s">
        <v>21</v>
      </c>
      <c r="D5" s="13">
        <v>9669</v>
      </c>
      <c r="E5" s="13" t="s">
        <v>24</v>
      </c>
      <c r="F5" s="13">
        <v>1.3</v>
      </c>
      <c r="G5" s="13"/>
      <c r="H5" s="14">
        <v>1</v>
      </c>
      <c r="I5" s="40">
        <f t="shared" si="0"/>
        <v>9.64731814842028</v>
      </c>
      <c r="J5" s="40">
        <f t="shared" si="1"/>
        <v>11.5576781778104</v>
      </c>
      <c r="K5" s="40">
        <f t="shared" si="2"/>
        <v>13.4680382072006</v>
      </c>
      <c r="L5" s="41">
        <v>3</v>
      </c>
      <c r="M5" s="40">
        <v>294</v>
      </c>
      <c r="N5" s="40">
        <f t="shared" si="3"/>
        <v>3958.45701689934</v>
      </c>
      <c r="O5" s="40">
        <f t="shared" si="4"/>
        <v>4354.28361498898</v>
      </c>
      <c r="P5" s="40">
        <f t="shared" si="5"/>
        <v>4750.11021307862</v>
      </c>
      <c r="Q5" s="41">
        <v>1</v>
      </c>
      <c r="R5" s="40">
        <v>23</v>
      </c>
      <c r="S5" s="40">
        <f t="shared" si="6"/>
        <v>72.3071271124173</v>
      </c>
      <c r="T5" s="40">
        <f t="shared" si="7"/>
        <v>79.5664952240999</v>
      </c>
      <c r="U5" s="40">
        <f t="shared" si="8"/>
        <v>86.730345334313</v>
      </c>
      <c r="V5" s="41">
        <v>3</v>
      </c>
      <c r="W5" s="40">
        <v>53.4</v>
      </c>
      <c r="X5" s="40">
        <f t="shared" si="9"/>
        <v>805.016164584864</v>
      </c>
      <c r="Y5" s="40">
        <v>677.86</v>
      </c>
      <c r="Z5" s="40">
        <v>6398.3686440678</v>
      </c>
      <c r="AA5" s="40">
        <v>7358.12853107345</v>
      </c>
      <c r="AB5" s="40">
        <v>8317.8884180791</v>
      </c>
      <c r="AC5" s="41">
        <v>1</v>
      </c>
      <c r="AD5" s="40">
        <v>262.5</v>
      </c>
      <c r="AE5" s="40">
        <f t="shared" si="10"/>
        <v>2111.329904482</v>
      </c>
      <c r="AF5" s="40">
        <f t="shared" si="11"/>
        <v>2322.4628949302</v>
      </c>
      <c r="AG5" s="40">
        <f t="shared" si="12"/>
        <v>2533.61498897869</v>
      </c>
      <c r="AH5" s="41">
        <v>3</v>
      </c>
      <c r="AI5" s="40">
        <v>4</v>
      </c>
      <c r="AJ5" s="40">
        <f t="shared" si="13"/>
        <v>27.5091844232182</v>
      </c>
      <c r="AK5" s="40">
        <f t="shared" si="14"/>
        <v>31.6164584864071</v>
      </c>
      <c r="AL5" s="40">
        <f t="shared" si="15"/>
        <v>35.7237325495959</v>
      </c>
      <c r="AM5" s="41">
        <v>3</v>
      </c>
      <c r="AN5" s="40">
        <v>2905.7</v>
      </c>
      <c r="AO5" s="40">
        <f t="shared" si="16"/>
        <v>14438.7876561352</v>
      </c>
      <c r="AP5" s="40">
        <f t="shared" si="17"/>
        <v>15882.6664217487</v>
      </c>
      <c r="AQ5" s="40">
        <f t="shared" si="18"/>
        <v>17326.5451873622</v>
      </c>
      <c r="AR5" s="41">
        <v>3</v>
      </c>
      <c r="AS5" s="50"/>
      <c r="AT5" s="50"/>
      <c r="AU5" s="50"/>
      <c r="AV5" s="50"/>
    </row>
    <row r="6" s="1" customFormat="1" spans="1:48">
      <c r="A6" s="15">
        <v>4</v>
      </c>
      <c r="B6" s="16">
        <v>307</v>
      </c>
      <c r="C6" s="15" t="s">
        <v>21</v>
      </c>
      <c r="D6" s="17">
        <v>991137</v>
      </c>
      <c r="E6" s="17" t="s">
        <v>25</v>
      </c>
      <c r="F6" s="17">
        <v>1.1</v>
      </c>
      <c r="G6" s="17"/>
      <c r="H6" s="14">
        <v>2</v>
      </c>
      <c r="I6" s="40">
        <f t="shared" si="0"/>
        <v>8.16311535635562</v>
      </c>
      <c r="J6" s="40">
        <f t="shared" si="1"/>
        <v>9.77957384276268</v>
      </c>
      <c r="K6" s="40">
        <f t="shared" si="2"/>
        <v>11.3960323291697</v>
      </c>
      <c r="L6" s="41">
        <v>3</v>
      </c>
      <c r="M6" s="40">
        <v>0</v>
      </c>
      <c r="N6" s="40">
        <f t="shared" si="3"/>
        <v>3349.46362968406</v>
      </c>
      <c r="O6" s="40">
        <f t="shared" si="4"/>
        <v>3684.3938280676</v>
      </c>
      <c r="P6" s="40">
        <f t="shared" si="5"/>
        <v>4019.32402645114</v>
      </c>
      <c r="Q6" s="41">
        <v>1</v>
      </c>
      <c r="R6" s="40">
        <v>12</v>
      </c>
      <c r="S6" s="40">
        <f t="shared" si="6"/>
        <v>61.182953710507</v>
      </c>
      <c r="T6" s="40">
        <f t="shared" si="7"/>
        <v>67.3254959588538</v>
      </c>
      <c r="U6" s="40">
        <f t="shared" si="8"/>
        <v>73.3872152828802</v>
      </c>
      <c r="V6" s="41">
        <v>3</v>
      </c>
      <c r="W6" s="40">
        <v>62.4</v>
      </c>
      <c r="X6" s="40">
        <f t="shared" si="9"/>
        <v>681.1675238795</v>
      </c>
      <c r="Y6" s="40">
        <v>1034</v>
      </c>
      <c r="Z6" s="40">
        <v>5414.00423728814</v>
      </c>
      <c r="AA6" s="40">
        <v>6226.10875706215</v>
      </c>
      <c r="AB6" s="40">
        <v>7038.21327683616</v>
      </c>
      <c r="AC6" s="41">
        <v>1</v>
      </c>
      <c r="AD6" s="40">
        <v>1015</v>
      </c>
      <c r="AE6" s="40">
        <f t="shared" si="10"/>
        <v>1786.50991917708</v>
      </c>
      <c r="AF6" s="40">
        <f t="shared" si="11"/>
        <v>1965.16091109478</v>
      </c>
      <c r="AG6" s="40">
        <f t="shared" si="12"/>
        <v>2143.82806759736</v>
      </c>
      <c r="AH6" s="41">
        <v>3</v>
      </c>
      <c r="AI6" s="40">
        <v>2</v>
      </c>
      <c r="AJ6" s="40">
        <f t="shared" si="13"/>
        <v>23.2770022042616</v>
      </c>
      <c r="AK6" s="40">
        <f t="shared" si="14"/>
        <v>26.7523879500367</v>
      </c>
      <c r="AL6" s="40">
        <f t="shared" si="15"/>
        <v>30.2277736958119</v>
      </c>
      <c r="AM6" s="41">
        <v>3</v>
      </c>
      <c r="AN6" s="40">
        <v>1290.93</v>
      </c>
      <c r="AO6" s="40">
        <f t="shared" si="16"/>
        <v>12217.4357090375</v>
      </c>
      <c r="AP6" s="40">
        <f t="shared" si="17"/>
        <v>13439.1792799412</v>
      </c>
      <c r="AQ6" s="40">
        <f t="shared" si="18"/>
        <v>14660.922850845</v>
      </c>
      <c r="AR6" s="51">
        <v>3</v>
      </c>
      <c r="AS6" s="52"/>
      <c r="AT6" s="52"/>
      <c r="AU6" s="52"/>
      <c r="AV6" s="52"/>
    </row>
    <row r="7" s="1" customFormat="1" spans="1:48">
      <c r="A7" s="15">
        <v>5</v>
      </c>
      <c r="B7" s="16">
        <v>307</v>
      </c>
      <c r="C7" s="15" t="s">
        <v>21</v>
      </c>
      <c r="D7" s="17">
        <v>990264</v>
      </c>
      <c r="E7" s="17" t="s">
        <v>26</v>
      </c>
      <c r="F7" s="17">
        <v>1.1</v>
      </c>
      <c r="G7" s="17"/>
      <c r="H7" s="14"/>
      <c r="I7" s="40">
        <f t="shared" si="0"/>
        <v>8.16311535635562</v>
      </c>
      <c r="J7" s="40">
        <f t="shared" si="1"/>
        <v>9.77957384276268</v>
      </c>
      <c r="K7" s="40">
        <f t="shared" si="2"/>
        <v>11.3960323291697</v>
      </c>
      <c r="L7" s="40">
        <v>1</v>
      </c>
      <c r="M7" s="40">
        <v>933</v>
      </c>
      <c r="N7" s="40">
        <f t="shared" si="3"/>
        <v>3349.46362968406</v>
      </c>
      <c r="O7" s="40">
        <f t="shared" si="4"/>
        <v>3684.3938280676</v>
      </c>
      <c r="P7" s="40">
        <f t="shared" si="5"/>
        <v>4019.32402645114</v>
      </c>
      <c r="Q7" s="40">
        <v>1</v>
      </c>
      <c r="R7" s="40">
        <v>23</v>
      </c>
      <c r="S7" s="40">
        <f t="shared" si="6"/>
        <v>61.182953710507</v>
      </c>
      <c r="T7" s="40">
        <f t="shared" si="7"/>
        <v>67.3254959588538</v>
      </c>
      <c r="U7" s="40">
        <f t="shared" si="8"/>
        <v>73.3872152828802</v>
      </c>
      <c r="V7" s="40">
        <v>3</v>
      </c>
      <c r="W7" s="40">
        <v>115.8</v>
      </c>
      <c r="X7" s="40">
        <f t="shared" si="9"/>
        <v>681.1675238795</v>
      </c>
      <c r="Y7" s="40">
        <v>705.25</v>
      </c>
      <c r="Z7" s="40">
        <v>5414.00423728814</v>
      </c>
      <c r="AA7" s="40">
        <v>6226.10875706215</v>
      </c>
      <c r="AB7" s="40">
        <v>7038.21327683616</v>
      </c>
      <c r="AC7" s="40">
        <v>1</v>
      </c>
      <c r="AD7" s="40">
        <v>322</v>
      </c>
      <c r="AE7" s="40">
        <f t="shared" si="10"/>
        <v>1786.50991917708</v>
      </c>
      <c r="AF7" s="40">
        <f t="shared" si="11"/>
        <v>1965.16091109478</v>
      </c>
      <c r="AG7" s="40">
        <f t="shared" si="12"/>
        <v>2143.82806759736</v>
      </c>
      <c r="AH7" s="40">
        <v>1</v>
      </c>
      <c r="AI7" s="40">
        <v>5</v>
      </c>
      <c r="AJ7" s="40">
        <f t="shared" si="13"/>
        <v>23.2770022042616</v>
      </c>
      <c r="AK7" s="40">
        <f t="shared" si="14"/>
        <v>26.7523879500367</v>
      </c>
      <c r="AL7" s="40">
        <f t="shared" si="15"/>
        <v>30.2277736958119</v>
      </c>
      <c r="AM7" s="40">
        <v>1</v>
      </c>
      <c r="AN7" s="40">
        <v>2293.11</v>
      </c>
      <c r="AO7" s="40">
        <f t="shared" si="16"/>
        <v>12217.4357090375</v>
      </c>
      <c r="AP7" s="40">
        <f t="shared" si="17"/>
        <v>13439.1792799412</v>
      </c>
      <c r="AQ7" s="40">
        <f t="shared" si="18"/>
        <v>14660.922850845</v>
      </c>
      <c r="AR7" s="40">
        <v>3</v>
      </c>
      <c r="AS7" s="52"/>
      <c r="AT7" s="52"/>
      <c r="AU7" s="52"/>
      <c r="AV7" s="52"/>
    </row>
    <row r="8" s="1" customFormat="1" spans="1:48">
      <c r="A8" s="15">
        <v>6</v>
      </c>
      <c r="B8" s="16">
        <v>307</v>
      </c>
      <c r="C8" s="15" t="s">
        <v>21</v>
      </c>
      <c r="D8" s="17">
        <v>993501</v>
      </c>
      <c r="E8" s="17" t="s">
        <v>27</v>
      </c>
      <c r="F8" s="17">
        <v>1.1</v>
      </c>
      <c r="G8" s="17"/>
      <c r="H8" s="14"/>
      <c r="I8" s="40">
        <f t="shared" si="0"/>
        <v>8.16311535635562</v>
      </c>
      <c r="J8" s="40">
        <f t="shared" si="1"/>
        <v>9.77957384276268</v>
      </c>
      <c r="K8" s="40">
        <f t="shared" si="2"/>
        <v>11.3960323291697</v>
      </c>
      <c r="L8" s="41">
        <v>1</v>
      </c>
      <c r="M8" s="40">
        <v>3912</v>
      </c>
      <c r="N8" s="40">
        <f t="shared" si="3"/>
        <v>3349.46362968406</v>
      </c>
      <c r="O8" s="40">
        <f t="shared" si="4"/>
        <v>3684.3938280676</v>
      </c>
      <c r="P8" s="40">
        <f t="shared" si="5"/>
        <v>4019.32402645114</v>
      </c>
      <c r="Q8" s="41">
        <v>3</v>
      </c>
      <c r="R8" s="40">
        <v>16</v>
      </c>
      <c r="S8" s="40">
        <f t="shared" si="6"/>
        <v>61.182953710507</v>
      </c>
      <c r="T8" s="40">
        <f t="shared" si="7"/>
        <v>67.3254959588538</v>
      </c>
      <c r="U8" s="40">
        <f t="shared" si="8"/>
        <v>73.3872152828802</v>
      </c>
      <c r="V8" s="41">
        <v>3</v>
      </c>
      <c r="W8" s="40">
        <v>53.4</v>
      </c>
      <c r="X8" s="40">
        <f t="shared" si="9"/>
        <v>681.1675238795</v>
      </c>
      <c r="Y8" s="40">
        <v>198</v>
      </c>
      <c r="Z8" s="40">
        <v>5414.00423728814</v>
      </c>
      <c r="AA8" s="40">
        <v>6226.10875706215</v>
      </c>
      <c r="AB8" s="40">
        <v>7038.21327683616</v>
      </c>
      <c r="AC8" s="41">
        <v>1</v>
      </c>
      <c r="AD8" s="40">
        <v>940</v>
      </c>
      <c r="AE8" s="40">
        <f t="shared" si="10"/>
        <v>1786.50991917708</v>
      </c>
      <c r="AF8" s="40">
        <f t="shared" si="11"/>
        <v>1965.16091109478</v>
      </c>
      <c r="AG8" s="40">
        <f t="shared" si="12"/>
        <v>2143.82806759736</v>
      </c>
      <c r="AH8" s="41">
        <v>3</v>
      </c>
      <c r="AI8" s="40">
        <v>8</v>
      </c>
      <c r="AJ8" s="40">
        <f t="shared" si="13"/>
        <v>23.2770022042616</v>
      </c>
      <c r="AK8" s="40">
        <f t="shared" si="14"/>
        <v>26.7523879500367</v>
      </c>
      <c r="AL8" s="40">
        <f t="shared" si="15"/>
        <v>30.2277736958119</v>
      </c>
      <c r="AM8" s="41">
        <v>3</v>
      </c>
      <c r="AN8" s="40">
        <v>1412</v>
      </c>
      <c r="AO8" s="40">
        <f t="shared" si="16"/>
        <v>12217.4357090375</v>
      </c>
      <c r="AP8" s="40">
        <f t="shared" si="17"/>
        <v>13439.1792799412</v>
      </c>
      <c r="AQ8" s="40">
        <f t="shared" si="18"/>
        <v>14660.922850845</v>
      </c>
      <c r="AR8" s="41">
        <v>3</v>
      </c>
      <c r="AS8" s="52"/>
      <c r="AT8" s="52"/>
      <c r="AU8" s="52"/>
      <c r="AV8" s="52"/>
    </row>
    <row r="9" spans="1:48">
      <c r="A9" s="10">
        <v>7</v>
      </c>
      <c r="B9" s="11">
        <v>307</v>
      </c>
      <c r="C9" s="12" t="s">
        <v>21</v>
      </c>
      <c r="D9" s="18">
        <v>10613</v>
      </c>
      <c r="E9" s="19" t="s">
        <v>28</v>
      </c>
      <c r="F9" s="18">
        <v>1</v>
      </c>
      <c r="G9" s="18"/>
      <c r="H9" s="20"/>
      <c r="I9" s="40">
        <f t="shared" si="0"/>
        <v>7.42101396032329</v>
      </c>
      <c r="J9" s="40">
        <f t="shared" si="1"/>
        <v>8.8905216752388</v>
      </c>
      <c r="K9" s="40">
        <f t="shared" si="2"/>
        <v>10.3600293901543</v>
      </c>
      <c r="L9" s="41">
        <v>3</v>
      </c>
      <c r="M9" s="40"/>
      <c r="N9" s="40">
        <f t="shared" si="3"/>
        <v>3044.96693607641</v>
      </c>
      <c r="O9" s="40">
        <f t="shared" si="4"/>
        <v>3349.44893460691</v>
      </c>
      <c r="P9" s="40">
        <f t="shared" si="5"/>
        <v>3653.9309331374</v>
      </c>
      <c r="Q9" s="41">
        <v>3</v>
      </c>
      <c r="R9" s="40">
        <v>7</v>
      </c>
      <c r="S9" s="40">
        <f t="shared" si="6"/>
        <v>55.6208670095518</v>
      </c>
      <c r="T9" s="40">
        <f t="shared" si="7"/>
        <v>61.2049963262307</v>
      </c>
      <c r="U9" s="40">
        <f t="shared" si="8"/>
        <v>66.7156502571639</v>
      </c>
      <c r="V9" s="41">
        <v>3</v>
      </c>
      <c r="W9" s="40">
        <v>2030.2</v>
      </c>
      <c r="X9" s="40">
        <f t="shared" si="9"/>
        <v>619.243203526819</v>
      </c>
      <c r="Y9" s="40">
        <v>1191.8</v>
      </c>
      <c r="Z9" s="40">
        <v>4921.8220338983</v>
      </c>
      <c r="AA9" s="40">
        <v>5660.0988700565</v>
      </c>
      <c r="AB9" s="40">
        <v>6398.37570621469</v>
      </c>
      <c r="AC9" s="41">
        <v>3</v>
      </c>
      <c r="AD9" s="40">
        <v>127.5</v>
      </c>
      <c r="AE9" s="40">
        <f t="shared" si="10"/>
        <v>1624.09992652461</v>
      </c>
      <c r="AF9" s="40">
        <f t="shared" si="11"/>
        <v>1786.50991917708</v>
      </c>
      <c r="AG9" s="40">
        <f t="shared" si="12"/>
        <v>1948.93460690669</v>
      </c>
      <c r="AH9" s="41">
        <v>3</v>
      </c>
      <c r="AI9" s="40">
        <v>3</v>
      </c>
      <c r="AJ9" s="40">
        <f t="shared" si="13"/>
        <v>21.1609110947832</v>
      </c>
      <c r="AK9" s="40">
        <f t="shared" si="14"/>
        <v>24.3203526818516</v>
      </c>
      <c r="AL9" s="40">
        <f t="shared" si="15"/>
        <v>27.4797942689199</v>
      </c>
      <c r="AM9" s="41">
        <v>3</v>
      </c>
      <c r="AN9" s="40">
        <v>2792.2</v>
      </c>
      <c r="AO9" s="40">
        <f t="shared" si="16"/>
        <v>11106.7597354886</v>
      </c>
      <c r="AP9" s="40">
        <f t="shared" si="17"/>
        <v>12217.4357090375</v>
      </c>
      <c r="AQ9" s="40">
        <f t="shared" si="18"/>
        <v>13328.1116825863</v>
      </c>
      <c r="AR9" s="41">
        <v>3</v>
      </c>
      <c r="AS9" s="50"/>
      <c r="AT9" s="50"/>
      <c r="AU9" s="50"/>
      <c r="AV9" s="50"/>
    </row>
    <row r="10" spans="1:48">
      <c r="A10" s="10">
        <v>3</v>
      </c>
      <c r="B10" s="11">
        <v>307</v>
      </c>
      <c r="C10" s="12" t="s">
        <v>21</v>
      </c>
      <c r="D10" s="13">
        <v>5880</v>
      </c>
      <c r="E10" s="13" t="s">
        <v>29</v>
      </c>
      <c r="F10" s="13">
        <v>1.1</v>
      </c>
      <c r="G10" s="13"/>
      <c r="H10" s="14"/>
      <c r="I10" s="40">
        <f t="shared" si="0"/>
        <v>8.16311535635562</v>
      </c>
      <c r="J10" s="40">
        <f t="shared" si="1"/>
        <v>9.77957384276268</v>
      </c>
      <c r="K10" s="40">
        <f t="shared" si="2"/>
        <v>11.3960323291697</v>
      </c>
      <c r="L10" s="41">
        <v>3</v>
      </c>
      <c r="M10" s="40">
        <v>702</v>
      </c>
      <c r="N10" s="40">
        <f t="shared" si="3"/>
        <v>3349.46362968406</v>
      </c>
      <c r="O10" s="40">
        <f t="shared" si="4"/>
        <v>3684.3938280676</v>
      </c>
      <c r="P10" s="40">
        <f t="shared" si="5"/>
        <v>4019.32402645114</v>
      </c>
      <c r="Q10" s="41">
        <v>1</v>
      </c>
      <c r="R10" s="40">
        <v>6</v>
      </c>
      <c r="S10" s="40">
        <f t="shared" si="6"/>
        <v>61.182953710507</v>
      </c>
      <c r="T10" s="40">
        <f t="shared" si="7"/>
        <v>67.3254959588538</v>
      </c>
      <c r="U10" s="40">
        <f t="shared" si="8"/>
        <v>73.3872152828802</v>
      </c>
      <c r="V10" s="41">
        <v>1</v>
      </c>
      <c r="W10" s="40">
        <v>151.4</v>
      </c>
      <c r="X10" s="40">
        <f t="shared" si="9"/>
        <v>681.1675238795</v>
      </c>
      <c r="Y10" s="40">
        <v>2223</v>
      </c>
      <c r="Z10" s="40">
        <v>5414.00423728814</v>
      </c>
      <c r="AA10" s="40">
        <v>6226.10875706215</v>
      </c>
      <c r="AB10" s="40">
        <v>7038.21327683616</v>
      </c>
      <c r="AC10" s="41">
        <v>3</v>
      </c>
      <c r="AD10" s="40">
        <v>397</v>
      </c>
      <c r="AE10" s="40">
        <f t="shared" si="10"/>
        <v>1786.50991917708</v>
      </c>
      <c r="AF10" s="40">
        <f t="shared" si="11"/>
        <v>1965.16091109478</v>
      </c>
      <c r="AG10" s="40">
        <f t="shared" si="12"/>
        <v>2143.82806759736</v>
      </c>
      <c r="AH10" s="41">
        <v>3</v>
      </c>
      <c r="AI10" s="40">
        <v>4</v>
      </c>
      <c r="AJ10" s="40">
        <f t="shared" si="13"/>
        <v>23.2770022042616</v>
      </c>
      <c r="AK10" s="40">
        <f t="shared" si="14"/>
        <v>26.7523879500367</v>
      </c>
      <c r="AL10" s="40">
        <f t="shared" si="15"/>
        <v>30.2277736958119</v>
      </c>
      <c r="AM10" s="41">
        <v>3</v>
      </c>
      <c r="AN10" s="40">
        <v>1316.68</v>
      </c>
      <c r="AO10" s="40">
        <f t="shared" si="16"/>
        <v>12217.4357090375</v>
      </c>
      <c r="AP10" s="40">
        <f t="shared" si="17"/>
        <v>13439.1792799412</v>
      </c>
      <c r="AQ10" s="40">
        <f t="shared" si="18"/>
        <v>14660.922850845</v>
      </c>
      <c r="AR10" s="41">
        <v>3</v>
      </c>
      <c r="AS10" s="50"/>
      <c r="AT10" s="50"/>
      <c r="AU10" s="50"/>
      <c r="AV10" s="50"/>
    </row>
    <row r="11" s="1" customFormat="1" spans="1:48">
      <c r="A11" s="15">
        <v>9</v>
      </c>
      <c r="B11" s="16">
        <v>307</v>
      </c>
      <c r="C11" s="15" t="s">
        <v>21</v>
      </c>
      <c r="D11" s="17">
        <v>10886</v>
      </c>
      <c r="E11" s="17" t="s">
        <v>30</v>
      </c>
      <c r="F11" s="17">
        <v>1</v>
      </c>
      <c r="G11" s="17"/>
      <c r="H11" s="14"/>
      <c r="I11" s="40">
        <f t="shared" si="0"/>
        <v>7.42101396032329</v>
      </c>
      <c r="J11" s="40">
        <f t="shared" si="1"/>
        <v>8.8905216752388</v>
      </c>
      <c r="K11" s="40">
        <f t="shared" si="2"/>
        <v>10.3600293901543</v>
      </c>
      <c r="L11" s="40">
        <v>3</v>
      </c>
      <c r="M11" s="40"/>
      <c r="N11" s="40">
        <f t="shared" si="3"/>
        <v>3044.96693607641</v>
      </c>
      <c r="O11" s="40">
        <f t="shared" si="4"/>
        <v>3349.44893460691</v>
      </c>
      <c r="P11" s="40">
        <f t="shared" si="5"/>
        <v>3653.9309331374</v>
      </c>
      <c r="Q11" s="40">
        <v>1</v>
      </c>
      <c r="R11" s="40">
        <v>18</v>
      </c>
      <c r="S11" s="40">
        <f t="shared" si="6"/>
        <v>55.6208670095518</v>
      </c>
      <c r="T11" s="40">
        <f t="shared" si="7"/>
        <v>61.2049963262307</v>
      </c>
      <c r="U11" s="40">
        <f t="shared" si="8"/>
        <v>66.7156502571639</v>
      </c>
      <c r="V11" s="40">
        <v>3</v>
      </c>
      <c r="W11" s="40">
        <v>35.6</v>
      </c>
      <c r="X11" s="40">
        <f t="shared" si="9"/>
        <v>619.243203526819</v>
      </c>
      <c r="Y11" s="40">
        <v>86</v>
      </c>
      <c r="Z11" s="40">
        <v>4921.8220338983</v>
      </c>
      <c r="AA11" s="40">
        <v>5660.0988700565</v>
      </c>
      <c r="AB11" s="40">
        <v>6398.37570621469</v>
      </c>
      <c r="AC11" s="40">
        <v>1</v>
      </c>
      <c r="AD11" s="40">
        <v>155</v>
      </c>
      <c r="AE11" s="40">
        <f t="shared" si="10"/>
        <v>1624.09992652461</v>
      </c>
      <c r="AF11" s="40">
        <f t="shared" si="11"/>
        <v>1786.50991917708</v>
      </c>
      <c r="AG11" s="40">
        <f t="shared" si="12"/>
        <v>1948.93460690669</v>
      </c>
      <c r="AH11" s="40">
        <v>3</v>
      </c>
      <c r="AI11" s="40">
        <v>6</v>
      </c>
      <c r="AJ11" s="40">
        <f t="shared" si="13"/>
        <v>21.1609110947832</v>
      </c>
      <c r="AK11" s="40">
        <f t="shared" si="14"/>
        <v>24.3203526818516</v>
      </c>
      <c r="AL11" s="40">
        <f t="shared" si="15"/>
        <v>27.4797942689199</v>
      </c>
      <c r="AM11" s="40">
        <v>3</v>
      </c>
      <c r="AN11" s="40">
        <v>2360</v>
      </c>
      <c r="AO11" s="40">
        <f t="shared" si="16"/>
        <v>11106.7597354886</v>
      </c>
      <c r="AP11" s="40">
        <f t="shared" si="17"/>
        <v>12217.4357090375</v>
      </c>
      <c r="AQ11" s="40">
        <f t="shared" si="18"/>
        <v>13328.1116825863</v>
      </c>
      <c r="AR11" s="40">
        <v>3</v>
      </c>
      <c r="AS11" s="52"/>
      <c r="AT11" s="52"/>
      <c r="AU11" s="52"/>
      <c r="AV11" s="52"/>
    </row>
    <row r="12" spans="1:48">
      <c r="A12" s="10">
        <v>10</v>
      </c>
      <c r="B12" s="11">
        <v>307</v>
      </c>
      <c r="C12" s="12" t="s">
        <v>21</v>
      </c>
      <c r="D12" s="13">
        <v>11117</v>
      </c>
      <c r="E12" s="13" t="s">
        <v>31</v>
      </c>
      <c r="F12" s="13">
        <v>0.04</v>
      </c>
      <c r="G12" s="13" t="s">
        <v>32</v>
      </c>
      <c r="H12" s="14"/>
      <c r="I12" s="40">
        <f t="shared" si="0"/>
        <v>0.296840558412932</v>
      </c>
      <c r="J12" s="40">
        <f t="shared" si="1"/>
        <v>0.355620867009552</v>
      </c>
      <c r="K12" s="40">
        <f t="shared" si="2"/>
        <v>0.414401175606172</v>
      </c>
      <c r="L12" s="41">
        <v>1</v>
      </c>
      <c r="M12" s="40"/>
      <c r="N12" s="40">
        <f t="shared" si="3"/>
        <v>121.798677443057</v>
      </c>
      <c r="O12" s="40">
        <f t="shared" si="4"/>
        <v>133.977957384276</v>
      </c>
      <c r="P12" s="40">
        <f t="shared" si="5"/>
        <v>146.157237325496</v>
      </c>
      <c r="Q12" s="41">
        <v>1</v>
      </c>
      <c r="R12" s="40"/>
      <c r="S12" s="40">
        <f t="shared" si="6"/>
        <v>2.22483468038207</v>
      </c>
      <c r="T12" s="40">
        <f t="shared" si="7"/>
        <v>2.44819985304923</v>
      </c>
      <c r="U12" s="40">
        <f t="shared" si="8"/>
        <v>2.66862601028655</v>
      </c>
      <c r="V12" s="41">
        <v>1</v>
      </c>
      <c r="W12" s="40">
        <v>17.8</v>
      </c>
      <c r="X12" s="40">
        <f t="shared" si="9"/>
        <v>24.7697281410727</v>
      </c>
      <c r="Y12" s="40"/>
      <c r="Z12" s="40">
        <v>196.872881355932</v>
      </c>
      <c r="AA12" s="40">
        <v>226.40395480226</v>
      </c>
      <c r="AB12" s="40">
        <v>255.935028248588</v>
      </c>
      <c r="AC12" s="41">
        <v>1</v>
      </c>
      <c r="AD12" s="40"/>
      <c r="AE12" s="40">
        <f t="shared" si="10"/>
        <v>64.9639970609846</v>
      </c>
      <c r="AF12" s="40">
        <f t="shared" si="11"/>
        <v>71.460396767083</v>
      </c>
      <c r="AG12" s="40">
        <f t="shared" si="12"/>
        <v>77.9573842762674</v>
      </c>
      <c r="AH12" s="41">
        <v>1</v>
      </c>
      <c r="AI12" s="40"/>
      <c r="AJ12" s="40">
        <f t="shared" si="13"/>
        <v>0.84643644379133</v>
      </c>
      <c r="AK12" s="40">
        <f t="shared" si="14"/>
        <v>0.972814107274063</v>
      </c>
      <c r="AL12" s="40">
        <f t="shared" si="15"/>
        <v>1.0991917707568</v>
      </c>
      <c r="AM12" s="41">
        <v>1</v>
      </c>
      <c r="AN12" s="40"/>
      <c r="AO12" s="40">
        <f t="shared" si="16"/>
        <v>444.270389419545</v>
      </c>
      <c r="AP12" s="40">
        <f t="shared" si="17"/>
        <v>488.697428361499</v>
      </c>
      <c r="AQ12" s="40">
        <f t="shared" si="18"/>
        <v>533.124467303453</v>
      </c>
      <c r="AR12" s="41">
        <v>1</v>
      </c>
      <c r="AS12" s="50"/>
      <c r="AT12" s="50"/>
      <c r="AU12" s="50"/>
      <c r="AV12" s="50"/>
    </row>
    <row r="13" spans="1:48">
      <c r="A13" s="10">
        <v>11</v>
      </c>
      <c r="B13" s="11">
        <v>307</v>
      </c>
      <c r="C13" s="12" t="s">
        <v>21</v>
      </c>
      <c r="D13" s="13">
        <v>7588</v>
      </c>
      <c r="E13" s="13" t="s">
        <v>33</v>
      </c>
      <c r="F13" s="13">
        <v>0.055</v>
      </c>
      <c r="G13" s="13" t="s">
        <v>32</v>
      </c>
      <c r="H13" s="14"/>
      <c r="I13" s="40">
        <f t="shared" si="0"/>
        <v>0.408155767817781</v>
      </c>
      <c r="J13" s="40">
        <f t="shared" si="1"/>
        <v>0.488978692138134</v>
      </c>
      <c r="K13" s="40">
        <f t="shared" si="2"/>
        <v>0.569801616458486</v>
      </c>
      <c r="L13" s="41">
        <v>3</v>
      </c>
      <c r="M13" s="40"/>
      <c r="N13" s="40">
        <f t="shared" si="3"/>
        <v>167.473181484203</v>
      </c>
      <c r="O13" s="40">
        <f t="shared" si="4"/>
        <v>184.21969140338</v>
      </c>
      <c r="P13" s="40">
        <f t="shared" si="5"/>
        <v>200.966201322557</v>
      </c>
      <c r="Q13" s="41">
        <v>1</v>
      </c>
      <c r="R13" s="40"/>
      <c r="S13" s="40">
        <f t="shared" si="6"/>
        <v>3.05914768552535</v>
      </c>
      <c r="T13" s="40">
        <f t="shared" si="7"/>
        <v>3.36627479794269</v>
      </c>
      <c r="U13" s="40">
        <f t="shared" si="8"/>
        <v>3.66936076414401</v>
      </c>
      <c r="V13" s="41">
        <v>3</v>
      </c>
      <c r="W13" s="40"/>
      <c r="X13" s="40">
        <f t="shared" si="9"/>
        <v>34.058376193975</v>
      </c>
      <c r="Y13" s="40"/>
      <c r="Z13" s="40">
        <v>270.700211864407</v>
      </c>
      <c r="AA13" s="40">
        <v>311.305437853107</v>
      </c>
      <c r="AB13" s="40">
        <v>351.910663841808</v>
      </c>
      <c r="AC13" s="41">
        <v>1</v>
      </c>
      <c r="AD13" s="40"/>
      <c r="AE13" s="40">
        <f t="shared" si="10"/>
        <v>89.3254959588538</v>
      </c>
      <c r="AF13" s="40">
        <f t="shared" si="11"/>
        <v>98.2580455547392</v>
      </c>
      <c r="AG13" s="40">
        <f t="shared" si="12"/>
        <v>107.191403379868</v>
      </c>
      <c r="AH13" s="41">
        <v>1</v>
      </c>
      <c r="AI13" s="40"/>
      <c r="AJ13" s="40">
        <f t="shared" si="13"/>
        <v>1.16385011021308</v>
      </c>
      <c r="AK13" s="40">
        <f t="shared" si="14"/>
        <v>1.33761939750184</v>
      </c>
      <c r="AL13" s="40">
        <f t="shared" si="15"/>
        <v>1.5113886847906</v>
      </c>
      <c r="AM13" s="41">
        <v>3</v>
      </c>
      <c r="AN13" s="40">
        <v>168.3</v>
      </c>
      <c r="AO13" s="40">
        <f t="shared" si="16"/>
        <v>610.871785451874</v>
      </c>
      <c r="AP13" s="40">
        <f t="shared" si="17"/>
        <v>671.958963997061</v>
      </c>
      <c r="AQ13" s="40">
        <f t="shared" si="18"/>
        <v>733.046142542248</v>
      </c>
      <c r="AR13" s="41">
        <v>2</v>
      </c>
      <c r="AS13" s="50"/>
      <c r="AT13" s="50"/>
      <c r="AU13" s="50"/>
      <c r="AV13" s="50"/>
    </row>
    <row r="14" spans="1:48">
      <c r="A14" s="10">
        <v>12</v>
      </c>
      <c r="B14" s="11">
        <v>307</v>
      </c>
      <c r="C14" s="12" t="s">
        <v>21</v>
      </c>
      <c r="D14" s="13">
        <v>9679</v>
      </c>
      <c r="E14" s="13" t="s">
        <v>34</v>
      </c>
      <c r="F14" s="13">
        <v>0.055</v>
      </c>
      <c r="G14" s="13" t="s">
        <v>32</v>
      </c>
      <c r="H14" s="14"/>
      <c r="I14" s="40">
        <f t="shared" si="0"/>
        <v>0.408155767817781</v>
      </c>
      <c r="J14" s="40">
        <f t="shared" si="1"/>
        <v>0.488978692138134</v>
      </c>
      <c r="K14" s="40">
        <f t="shared" si="2"/>
        <v>0.569801616458486</v>
      </c>
      <c r="L14" s="41">
        <v>3</v>
      </c>
      <c r="M14" s="40"/>
      <c r="N14" s="40">
        <f t="shared" si="3"/>
        <v>167.473181484203</v>
      </c>
      <c r="O14" s="40">
        <f t="shared" si="4"/>
        <v>184.21969140338</v>
      </c>
      <c r="P14" s="40">
        <f t="shared" si="5"/>
        <v>200.966201322557</v>
      </c>
      <c r="Q14" s="41">
        <v>3</v>
      </c>
      <c r="R14" s="40">
        <v>2</v>
      </c>
      <c r="S14" s="40">
        <f t="shared" si="6"/>
        <v>3.05914768552535</v>
      </c>
      <c r="T14" s="40">
        <f t="shared" si="7"/>
        <v>3.36627479794269</v>
      </c>
      <c r="U14" s="40">
        <f t="shared" si="8"/>
        <v>3.66936076414401</v>
      </c>
      <c r="V14" s="41">
        <v>3</v>
      </c>
      <c r="W14" s="40"/>
      <c r="X14" s="40">
        <f t="shared" si="9"/>
        <v>34.058376193975</v>
      </c>
      <c r="Y14" s="40">
        <v>185.3</v>
      </c>
      <c r="Z14" s="40">
        <v>270.700211864407</v>
      </c>
      <c r="AA14" s="40">
        <v>311.305437853107</v>
      </c>
      <c r="AB14" s="40">
        <v>351.910663841808</v>
      </c>
      <c r="AC14" s="41">
        <v>3</v>
      </c>
      <c r="AD14" s="40"/>
      <c r="AE14" s="40">
        <f t="shared" si="10"/>
        <v>89.3254959588538</v>
      </c>
      <c r="AF14" s="40">
        <f t="shared" si="11"/>
        <v>98.2580455547392</v>
      </c>
      <c r="AG14" s="40">
        <f t="shared" si="12"/>
        <v>107.191403379868</v>
      </c>
      <c r="AH14" s="41">
        <v>3</v>
      </c>
      <c r="AI14" s="40"/>
      <c r="AJ14" s="40">
        <f t="shared" si="13"/>
        <v>1.16385011021308</v>
      </c>
      <c r="AK14" s="40">
        <f t="shared" si="14"/>
        <v>1.33761939750184</v>
      </c>
      <c r="AL14" s="40">
        <f t="shared" si="15"/>
        <v>1.5113886847906</v>
      </c>
      <c r="AM14" s="41">
        <v>3</v>
      </c>
      <c r="AN14" s="40">
        <v>661</v>
      </c>
      <c r="AO14" s="40">
        <f t="shared" si="16"/>
        <v>610.871785451874</v>
      </c>
      <c r="AP14" s="40">
        <f t="shared" si="17"/>
        <v>671.958963997061</v>
      </c>
      <c r="AQ14" s="40">
        <f t="shared" si="18"/>
        <v>733.046142542248</v>
      </c>
      <c r="AR14" s="41">
        <v>3</v>
      </c>
      <c r="AS14" s="50"/>
      <c r="AT14" s="50"/>
      <c r="AU14" s="50"/>
      <c r="AV14" s="50"/>
    </row>
    <row r="15" spans="1:48">
      <c r="A15" s="10">
        <v>13</v>
      </c>
      <c r="B15" s="11">
        <v>307</v>
      </c>
      <c r="C15" s="12" t="s">
        <v>21</v>
      </c>
      <c r="D15" s="13">
        <v>7551</v>
      </c>
      <c r="E15" s="13" t="s">
        <v>35</v>
      </c>
      <c r="F15" s="13">
        <v>0.8</v>
      </c>
      <c r="G15" s="13"/>
      <c r="H15" s="14"/>
      <c r="I15" s="40">
        <f t="shared" si="0"/>
        <v>5.93681116825863</v>
      </c>
      <c r="J15" s="40">
        <f t="shared" si="1"/>
        <v>7.11241734019104</v>
      </c>
      <c r="K15" s="40">
        <f t="shared" si="2"/>
        <v>8.28802351212344</v>
      </c>
      <c r="L15" s="41">
        <v>3</v>
      </c>
      <c r="M15" s="40">
        <v>492</v>
      </c>
      <c r="N15" s="40">
        <f t="shared" si="3"/>
        <v>2435.97354886113</v>
      </c>
      <c r="O15" s="40">
        <f t="shared" si="4"/>
        <v>2679.55914768553</v>
      </c>
      <c r="P15" s="40">
        <f t="shared" si="5"/>
        <v>2923.14474650992</v>
      </c>
      <c r="Q15" s="41">
        <v>3</v>
      </c>
      <c r="R15" s="40">
        <v>7</v>
      </c>
      <c r="S15" s="40">
        <f t="shared" si="6"/>
        <v>44.4966936076414</v>
      </c>
      <c r="T15" s="40">
        <f t="shared" si="7"/>
        <v>48.9639970609846</v>
      </c>
      <c r="U15" s="40">
        <f t="shared" si="8"/>
        <v>53.3725202057311</v>
      </c>
      <c r="V15" s="41">
        <v>3</v>
      </c>
      <c r="W15" s="40">
        <v>9</v>
      </c>
      <c r="X15" s="40">
        <f t="shared" si="9"/>
        <v>495.394562821455</v>
      </c>
      <c r="Y15" s="40"/>
      <c r="Z15" s="40">
        <v>3937.45762711864</v>
      </c>
      <c r="AA15" s="40">
        <v>4528.0790960452</v>
      </c>
      <c r="AB15" s="40">
        <v>5118.70056497175</v>
      </c>
      <c r="AC15" s="41">
        <v>1</v>
      </c>
      <c r="AD15" s="40">
        <v>162</v>
      </c>
      <c r="AE15" s="40">
        <f t="shared" si="10"/>
        <v>1299.27994121969</v>
      </c>
      <c r="AF15" s="40">
        <f t="shared" si="11"/>
        <v>1429.20793534166</v>
      </c>
      <c r="AG15" s="40">
        <f t="shared" si="12"/>
        <v>1559.14768552535</v>
      </c>
      <c r="AH15" s="41">
        <v>3</v>
      </c>
      <c r="AI15" s="40"/>
      <c r="AJ15" s="40">
        <f t="shared" si="13"/>
        <v>16.9287288758266</v>
      </c>
      <c r="AK15" s="40">
        <f t="shared" si="14"/>
        <v>19.4562821454813</v>
      </c>
      <c r="AL15" s="40">
        <f t="shared" si="15"/>
        <v>21.9838354151359</v>
      </c>
      <c r="AM15" s="41">
        <v>3</v>
      </c>
      <c r="AN15" s="40">
        <v>1591.55</v>
      </c>
      <c r="AO15" s="40">
        <f t="shared" si="16"/>
        <v>8885.40778839089</v>
      </c>
      <c r="AP15" s="40">
        <f t="shared" si="17"/>
        <v>9773.94856722998</v>
      </c>
      <c r="AQ15" s="40">
        <f t="shared" si="18"/>
        <v>10662.4893460691</v>
      </c>
      <c r="AR15" s="41">
        <v>3</v>
      </c>
      <c r="AS15" s="50"/>
      <c r="AT15" s="50"/>
      <c r="AU15" s="50"/>
      <c r="AV15" s="50"/>
    </row>
    <row r="16" s="1" customFormat="1" spans="1:48">
      <c r="A16" s="15">
        <v>14</v>
      </c>
      <c r="B16" s="16">
        <v>307</v>
      </c>
      <c r="C16" s="15" t="s">
        <v>21</v>
      </c>
      <c r="D16" s="17">
        <v>8527</v>
      </c>
      <c r="E16" s="17" t="s">
        <v>36</v>
      </c>
      <c r="F16" s="17">
        <v>0.055</v>
      </c>
      <c r="G16" s="17" t="s">
        <v>32</v>
      </c>
      <c r="H16" s="14"/>
      <c r="I16" s="40">
        <f t="shared" si="0"/>
        <v>0.408155767817781</v>
      </c>
      <c r="J16" s="40">
        <f t="shared" si="1"/>
        <v>0.488978692138134</v>
      </c>
      <c r="K16" s="40">
        <f t="shared" si="2"/>
        <v>0.569801616458486</v>
      </c>
      <c r="L16" s="40">
        <v>3</v>
      </c>
      <c r="M16" s="40"/>
      <c r="N16" s="40">
        <f t="shared" si="3"/>
        <v>167.473181484203</v>
      </c>
      <c r="O16" s="40">
        <f t="shared" si="4"/>
        <v>184.21969140338</v>
      </c>
      <c r="P16" s="40">
        <f t="shared" si="5"/>
        <v>200.966201322557</v>
      </c>
      <c r="Q16" s="40">
        <v>1</v>
      </c>
      <c r="R16" s="40">
        <v>1</v>
      </c>
      <c r="S16" s="40">
        <f t="shared" si="6"/>
        <v>3.05914768552535</v>
      </c>
      <c r="T16" s="40">
        <f t="shared" si="7"/>
        <v>3.36627479794269</v>
      </c>
      <c r="U16" s="40">
        <f t="shared" si="8"/>
        <v>3.66936076414401</v>
      </c>
      <c r="V16" s="40">
        <v>3</v>
      </c>
      <c r="W16" s="40"/>
      <c r="X16" s="40">
        <f t="shared" si="9"/>
        <v>34.058376193975</v>
      </c>
      <c r="Y16" s="40"/>
      <c r="Z16" s="40">
        <v>270.700211864407</v>
      </c>
      <c r="AA16" s="40">
        <v>311.305437853107</v>
      </c>
      <c r="AB16" s="40">
        <v>351.910663841808</v>
      </c>
      <c r="AC16" s="40">
        <v>3</v>
      </c>
      <c r="AD16" s="40"/>
      <c r="AE16" s="40">
        <f t="shared" si="10"/>
        <v>89.3254959588538</v>
      </c>
      <c r="AF16" s="40">
        <f t="shared" si="11"/>
        <v>98.2580455547392</v>
      </c>
      <c r="AG16" s="40">
        <f t="shared" si="12"/>
        <v>107.191403379868</v>
      </c>
      <c r="AH16" s="40">
        <v>3</v>
      </c>
      <c r="AI16" s="40"/>
      <c r="AJ16" s="40">
        <f t="shared" si="13"/>
        <v>1.16385011021308</v>
      </c>
      <c r="AK16" s="40">
        <f t="shared" si="14"/>
        <v>1.33761939750184</v>
      </c>
      <c r="AL16" s="40">
        <f t="shared" si="15"/>
        <v>1.5113886847906</v>
      </c>
      <c r="AM16" s="40">
        <v>3</v>
      </c>
      <c r="AN16" s="40"/>
      <c r="AO16" s="40">
        <f t="shared" si="16"/>
        <v>610.871785451874</v>
      </c>
      <c r="AP16" s="40">
        <f t="shared" si="17"/>
        <v>671.958963997061</v>
      </c>
      <c r="AQ16" s="40">
        <f t="shared" si="18"/>
        <v>733.046142542248</v>
      </c>
      <c r="AR16" s="40">
        <v>3</v>
      </c>
      <c r="AS16" s="52"/>
      <c r="AT16" s="52"/>
      <c r="AU16" s="52"/>
      <c r="AV16" s="52"/>
    </row>
    <row r="17" spans="1:48">
      <c r="A17" s="10">
        <v>15</v>
      </c>
      <c r="B17" s="11">
        <v>307</v>
      </c>
      <c r="C17" s="12" t="s">
        <v>21</v>
      </c>
      <c r="D17" s="13">
        <v>10890</v>
      </c>
      <c r="E17" s="13" t="s">
        <v>37</v>
      </c>
      <c r="F17" s="21">
        <v>0.7</v>
      </c>
      <c r="G17" s="22"/>
      <c r="H17" s="23">
        <v>3</v>
      </c>
      <c r="I17" s="40">
        <f t="shared" si="0"/>
        <v>5.1947097722263</v>
      </c>
      <c r="J17" s="40">
        <f t="shared" si="1"/>
        <v>6.22336517266716</v>
      </c>
      <c r="K17" s="40">
        <f t="shared" si="2"/>
        <v>7.25202057310801</v>
      </c>
      <c r="L17" s="41">
        <v>1</v>
      </c>
      <c r="M17" s="40"/>
      <c r="N17" s="40">
        <f t="shared" si="3"/>
        <v>2131.47685525349</v>
      </c>
      <c r="O17" s="40">
        <f t="shared" si="4"/>
        <v>2344.61425422483</v>
      </c>
      <c r="P17" s="40">
        <f t="shared" si="5"/>
        <v>2557.75165319618</v>
      </c>
      <c r="Q17" s="41">
        <v>1</v>
      </c>
      <c r="R17" s="40">
        <v>5</v>
      </c>
      <c r="S17" s="40">
        <f t="shared" si="6"/>
        <v>38.9346069066863</v>
      </c>
      <c r="T17" s="40">
        <f t="shared" si="7"/>
        <v>42.8434974283615</v>
      </c>
      <c r="U17" s="40">
        <f t="shared" si="8"/>
        <v>46.7009551800147</v>
      </c>
      <c r="V17" s="41">
        <v>3</v>
      </c>
      <c r="W17" s="40">
        <v>44.6</v>
      </c>
      <c r="X17" s="40">
        <f t="shared" si="9"/>
        <v>433.470242468773</v>
      </c>
      <c r="Y17" s="40">
        <v>436</v>
      </c>
      <c r="Z17" s="40">
        <v>3445.27542372881</v>
      </c>
      <c r="AA17" s="40">
        <v>3962.06920903955</v>
      </c>
      <c r="AB17" s="40">
        <v>4478.86299435028</v>
      </c>
      <c r="AC17" s="41">
        <v>1</v>
      </c>
      <c r="AD17" s="40">
        <v>97</v>
      </c>
      <c r="AE17" s="40">
        <f t="shared" si="10"/>
        <v>1136.86994856723</v>
      </c>
      <c r="AF17" s="40">
        <f t="shared" si="11"/>
        <v>1250.55694342395</v>
      </c>
      <c r="AG17" s="40">
        <f t="shared" si="12"/>
        <v>1364.25422483468</v>
      </c>
      <c r="AH17" s="41">
        <v>3</v>
      </c>
      <c r="AI17" s="40">
        <v>3</v>
      </c>
      <c r="AJ17" s="40">
        <f t="shared" si="13"/>
        <v>14.8126377663483</v>
      </c>
      <c r="AK17" s="40">
        <f t="shared" si="14"/>
        <v>17.0242468772961</v>
      </c>
      <c r="AL17" s="40">
        <f t="shared" si="15"/>
        <v>19.2358559882439</v>
      </c>
      <c r="AM17" s="41">
        <v>3</v>
      </c>
      <c r="AN17" s="40">
        <v>2749.9</v>
      </c>
      <c r="AO17" s="40">
        <f t="shared" si="16"/>
        <v>7774.73181484203</v>
      </c>
      <c r="AP17" s="40">
        <f t="shared" si="17"/>
        <v>8552.20499632623</v>
      </c>
      <c r="AQ17" s="40">
        <f t="shared" si="18"/>
        <v>9329.67817781043</v>
      </c>
      <c r="AR17" s="41">
        <v>3</v>
      </c>
      <c r="AS17" s="50"/>
      <c r="AT17" s="50"/>
      <c r="AU17" s="50"/>
      <c r="AV17" s="50"/>
    </row>
    <row r="18" spans="1:48">
      <c r="A18" s="10">
        <v>16</v>
      </c>
      <c r="B18" s="11">
        <v>307</v>
      </c>
      <c r="C18" s="12" t="s">
        <v>21</v>
      </c>
      <c r="D18" s="13">
        <v>10892</v>
      </c>
      <c r="E18" s="13" t="s">
        <v>38</v>
      </c>
      <c r="F18" s="21">
        <v>0.055</v>
      </c>
      <c r="G18" s="22" t="s">
        <v>32</v>
      </c>
      <c r="H18" s="23"/>
      <c r="I18" s="40">
        <f t="shared" si="0"/>
        <v>0.408155767817781</v>
      </c>
      <c r="J18" s="40">
        <f t="shared" si="1"/>
        <v>0.488978692138134</v>
      </c>
      <c r="K18" s="40">
        <f t="shared" si="2"/>
        <v>0.569801616458486</v>
      </c>
      <c r="L18" s="41">
        <v>1</v>
      </c>
      <c r="M18" s="40"/>
      <c r="N18" s="40">
        <f t="shared" si="3"/>
        <v>167.473181484203</v>
      </c>
      <c r="O18" s="40">
        <f t="shared" si="4"/>
        <v>184.21969140338</v>
      </c>
      <c r="P18" s="40">
        <f t="shared" si="5"/>
        <v>200.966201322557</v>
      </c>
      <c r="Q18" s="41">
        <v>1</v>
      </c>
      <c r="R18" s="40">
        <v>2</v>
      </c>
      <c r="S18" s="40">
        <f t="shared" si="6"/>
        <v>3.05914768552535</v>
      </c>
      <c r="T18" s="40">
        <f t="shared" si="7"/>
        <v>3.36627479794269</v>
      </c>
      <c r="U18" s="40">
        <f t="shared" si="8"/>
        <v>3.66936076414401</v>
      </c>
      <c r="V18" s="41">
        <v>1</v>
      </c>
      <c r="W18" s="40"/>
      <c r="X18" s="40">
        <f t="shared" si="9"/>
        <v>34.058376193975</v>
      </c>
      <c r="Y18" s="40"/>
      <c r="Z18" s="40">
        <v>270.700211864407</v>
      </c>
      <c r="AA18" s="40">
        <v>311.305437853107</v>
      </c>
      <c r="AB18" s="40">
        <v>351.910663841808</v>
      </c>
      <c r="AC18" s="41">
        <v>1</v>
      </c>
      <c r="AD18" s="40"/>
      <c r="AE18" s="40">
        <f t="shared" si="10"/>
        <v>89.3254959588538</v>
      </c>
      <c r="AF18" s="40">
        <f t="shared" si="11"/>
        <v>98.2580455547392</v>
      </c>
      <c r="AG18" s="40">
        <f t="shared" si="12"/>
        <v>107.191403379868</v>
      </c>
      <c r="AH18" s="41">
        <v>1</v>
      </c>
      <c r="AI18" s="40"/>
      <c r="AJ18" s="40">
        <f t="shared" si="13"/>
        <v>1.16385011021308</v>
      </c>
      <c r="AK18" s="40">
        <f t="shared" si="14"/>
        <v>1.33761939750184</v>
      </c>
      <c r="AL18" s="40">
        <f t="shared" si="15"/>
        <v>1.5113886847906</v>
      </c>
      <c r="AM18" s="41">
        <v>1</v>
      </c>
      <c r="AN18" s="40"/>
      <c r="AO18" s="40">
        <f t="shared" si="16"/>
        <v>610.871785451874</v>
      </c>
      <c r="AP18" s="40">
        <f t="shared" si="17"/>
        <v>671.958963997061</v>
      </c>
      <c r="AQ18" s="40">
        <f t="shared" si="18"/>
        <v>733.046142542248</v>
      </c>
      <c r="AR18" s="41">
        <v>1</v>
      </c>
      <c r="AS18" s="50"/>
      <c r="AT18" s="50"/>
      <c r="AU18" s="50"/>
      <c r="AV18" s="50"/>
    </row>
    <row r="19" spans="1:48">
      <c r="A19" s="10">
        <v>17</v>
      </c>
      <c r="B19" s="11">
        <v>307</v>
      </c>
      <c r="C19" s="12" t="s">
        <v>21</v>
      </c>
      <c r="D19" s="13">
        <v>10989</v>
      </c>
      <c r="E19" s="13" t="s">
        <v>39</v>
      </c>
      <c r="F19" s="21">
        <v>1</v>
      </c>
      <c r="G19" s="22"/>
      <c r="H19" s="23"/>
      <c r="I19" s="40">
        <f t="shared" si="0"/>
        <v>7.42101396032329</v>
      </c>
      <c r="J19" s="40">
        <f t="shared" si="1"/>
        <v>8.8905216752388</v>
      </c>
      <c r="K19" s="40">
        <f t="shared" si="2"/>
        <v>10.3600293901543</v>
      </c>
      <c r="L19" s="41">
        <v>3</v>
      </c>
      <c r="M19" s="40">
        <v>132</v>
      </c>
      <c r="N19" s="40">
        <f t="shared" si="3"/>
        <v>3044.96693607641</v>
      </c>
      <c r="O19" s="40">
        <f t="shared" si="4"/>
        <v>3349.44893460691</v>
      </c>
      <c r="P19" s="40">
        <f t="shared" si="5"/>
        <v>3653.9309331374</v>
      </c>
      <c r="Q19" s="41">
        <v>1</v>
      </c>
      <c r="R19" s="40">
        <v>19</v>
      </c>
      <c r="S19" s="40">
        <f t="shared" si="6"/>
        <v>55.6208670095518</v>
      </c>
      <c r="T19" s="40">
        <f t="shared" si="7"/>
        <v>61.2049963262307</v>
      </c>
      <c r="U19" s="40">
        <f t="shared" si="8"/>
        <v>66.7156502571639</v>
      </c>
      <c r="V19" s="41">
        <v>3</v>
      </c>
      <c r="W19" s="40">
        <v>35.6</v>
      </c>
      <c r="X19" s="40">
        <f t="shared" si="9"/>
        <v>619.243203526819</v>
      </c>
      <c r="Y19" s="40">
        <v>1220</v>
      </c>
      <c r="Z19" s="40">
        <v>4921.8220338983</v>
      </c>
      <c r="AA19" s="40">
        <v>5660.0988700565</v>
      </c>
      <c r="AB19" s="40">
        <v>6398.37570621469</v>
      </c>
      <c r="AC19" s="41">
        <v>1</v>
      </c>
      <c r="AD19" s="40">
        <v>388</v>
      </c>
      <c r="AE19" s="40">
        <f t="shared" si="10"/>
        <v>1624.09992652461</v>
      </c>
      <c r="AF19" s="40">
        <f t="shared" si="11"/>
        <v>1786.50991917708</v>
      </c>
      <c r="AG19" s="40">
        <f t="shared" si="12"/>
        <v>1948.93460690669</v>
      </c>
      <c r="AH19" s="41">
        <v>3</v>
      </c>
      <c r="AI19" s="40">
        <v>1</v>
      </c>
      <c r="AJ19" s="40">
        <f t="shared" si="13"/>
        <v>21.1609110947832</v>
      </c>
      <c r="AK19" s="40">
        <f t="shared" si="14"/>
        <v>24.3203526818516</v>
      </c>
      <c r="AL19" s="40">
        <f t="shared" si="15"/>
        <v>27.4797942689199</v>
      </c>
      <c r="AM19" s="41">
        <v>3</v>
      </c>
      <c r="AN19" s="40">
        <v>1699.25</v>
      </c>
      <c r="AO19" s="40">
        <f t="shared" si="16"/>
        <v>11106.7597354886</v>
      </c>
      <c r="AP19" s="40">
        <f t="shared" si="17"/>
        <v>12217.4357090375</v>
      </c>
      <c r="AQ19" s="40">
        <f t="shared" si="18"/>
        <v>13328.1116825863</v>
      </c>
      <c r="AR19" s="41">
        <v>3</v>
      </c>
      <c r="AS19" s="50"/>
      <c r="AT19" s="50"/>
      <c r="AU19" s="50"/>
      <c r="AV19" s="50"/>
    </row>
    <row r="20" spans="1:48">
      <c r="A20" s="10">
        <v>18</v>
      </c>
      <c r="B20" s="11">
        <v>307</v>
      </c>
      <c r="C20" s="12" t="s">
        <v>21</v>
      </c>
      <c r="D20" s="13">
        <v>990280</v>
      </c>
      <c r="E20" s="13" t="s">
        <v>40</v>
      </c>
      <c r="F20" s="21">
        <v>0.055</v>
      </c>
      <c r="G20" s="22"/>
      <c r="H20" s="23"/>
      <c r="I20" s="40">
        <f t="shared" si="0"/>
        <v>0.408155767817781</v>
      </c>
      <c r="J20" s="40">
        <f t="shared" si="1"/>
        <v>0.488978692138134</v>
      </c>
      <c r="K20" s="40">
        <f t="shared" si="2"/>
        <v>0.569801616458486</v>
      </c>
      <c r="L20" s="41">
        <v>3</v>
      </c>
      <c r="M20" s="40"/>
      <c r="N20" s="40">
        <f t="shared" si="3"/>
        <v>167.473181484203</v>
      </c>
      <c r="O20" s="40">
        <f t="shared" si="4"/>
        <v>184.21969140338</v>
      </c>
      <c r="P20" s="40">
        <f t="shared" si="5"/>
        <v>200.966201322557</v>
      </c>
      <c r="Q20" s="41">
        <v>1</v>
      </c>
      <c r="R20" s="40">
        <v>1</v>
      </c>
      <c r="S20" s="40">
        <f t="shared" si="6"/>
        <v>3.05914768552535</v>
      </c>
      <c r="T20" s="40">
        <f t="shared" si="7"/>
        <v>3.36627479794269</v>
      </c>
      <c r="U20" s="40">
        <f t="shared" si="8"/>
        <v>3.66936076414401</v>
      </c>
      <c r="V20" s="41">
        <v>3</v>
      </c>
      <c r="W20" s="40"/>
      <c r="X20" s="40">
        <f t="shared" si="9"/>
        <v>34.058376193975</v>
      </c>
      <c r="Y20" s="40"/>
      <c r="Z20" s="40">
        <v>270.700211864407</v>
      </c>
      <c r="AA20" s="40">
        <v>311.305437853107</v>
      </c>
      <c r="AB20" s="40">
        <v>351.910663841808</v>
      </c>
      <c r="AC20" s="41">
        <v>1</v>
      </c>
      <c r="AD20" s="40"/>
      <c r="AE20" s="40">
        <f t="shared" si="10"/>
        <v>89.3254959588538</v>
      </c>
      <c r="AF20" s="40">
        <f t="shared" si="11"/>
        <v>98.2580455547392</v>
      </c>
      <c r="AG20" s="40">
        <f t="shared" si="12"/>
        <v>107.191403379868</v>
      </c>
      <c r="AH20" s="41">
        <v>3</v>
      </c>
      <c r="AI20" s="40"/>
      <c r="AJ20" s="40">
        <f t="shared" si="13"/>
        <v>1.16385011021308</v>
      </c>
      <c r="AK20" s="40">
        <f t="shared" si="14"/>
        <v>1.33761939750184</v>
      </c>
      <c r="AL20" s="40">
        <f t="shared" si="15"/>
        <v>1.5113886847906</v>
      </c>
      <c r="AM20" s="41">
        <v>3</v>
      </c>
      <c r="AN20" s="40"/>
      <c r="AO20" s="40">
        <f t="shared" si="16"/>
        <v>610.871785451874</v>
      </c>
      <c r="AP20" s="40">
        <f t="shared" si="17"/>
        <v>671.958963997061</v>
      </c>
      <c r="AQ20" s="40">
        <f t="shared" si="18"/>
        <v>733.046142542248</v>
      </c>
      <c r="AR20" s="41">
        <v>3</v>
      </c>
      <c r="AS20" s="50"/>
      <c r="AT20" s="50"/>
      <c r="AU20" s="50"/>
      <c r="AV20" s="50"/>
    </row>
    <row r="21" spans="1:48">
      <c r="A21" s="10">
        <v>19</v>
      </c>
      <c r="B21" s="11">
        <v>307</v>
      </c>
      <c r="C21" s="12" t="s">
        <v>21</v>
      </c>
      <c r="D21" s="13">
        <v>4529</v>
      </c>
      <c r="E21" s="13" t="s">
        <v>41</v>
      </c>
      <c r="F21" s="21">
        <v>0.055</v>
      </c>
      <c r="G21" s="22"/>
      <c r="H21" s="23"/>
      <c r="I21" s="40">
        <f t="shared" si="0"/>
        <v>0.408155767817781</v>
      </c>
      <c r="J21" s="40">
        <f t="shared" si="1"/>
        <v>0.488978692138134</v>
      </c>
      <c r="K21" s="40">
        <f t="shared" si="2"/>
        <v>0.569801616458486</v>
      </c>
      <c r="L21" s="41">
        <v>3</v>
      </c>
      <c r="M21" s="40"/>
      <c r="N21" s="40">
        <f t="shared" si="3"/>
        <v>167.473181484203</v>
      </c>
      <c r="O21" s="40">
        <f t="shared" si="4"/>
        <v>184.21969140338</v>
      </c>
      <c r="P21" s="40">
        <f t="shared" si="5"/>
        <v>200.966201322557</v>
      </c>
      <c r="Q21" s="41">
        <v>1</v>
      </c>
      <c r="R21" s="40"/>
      <c r="S21" s="40">
        <f t="shared" si="6"/>
        <v>3.05914768552535</v>
      </c>
      <c r="T21" s="40">
        <f t="shared" si="7"/>
        <v>3.36627479794269</v>
      </c>
      <c r="U21" s="40">
        <f t="shared" si="8"/>
        <v>3.66936076414401</v>
      </c>
      <c r="V21" s="41">
        <v>3</v>
      </c>
      <c r="W21" s="40">
        <v>2012.4</v>
      </c>
      <c r="X21" s="40">
        <f t="shared" si="9"/>
        <v>34.058376193975</v>
      </c>
      <c r="Y21" s="40"/>
      <c r="Z21" s="40">
        <v>270.700211864407</v>
      </c>
      <c r="AA21" s="40">
        <v>311.305437853107</v>
      </c>
      <c r="AB21" s="40">
        <v>351.910663841808</v>
      </c>
      <c r="AC21" s="41">
        <v>1</v>
      </c>
      <c r="AD21" s="40"/>
      <c r="AE21" s="40">
        <f t="shared" si="10"/>
        <v>89.3254959588538</v>
      </c>
      <c r="AF21" s="40">
        <f t="shared" si="11"/>
        <v>98.2580455547392</v>
      </c>
      <c r="AG21" s="40">
        <f t="shared" si="12"/>
        <v>107.191403379868</v>
      </c>
      <c r="AH21" s="41">
        <v>3</v>
      </c>
      <c r="AI21" s="40"/>
      <c r="AJ21" s="40">
        <f t="shared" si="13"/>
        <v>1.16385011021308</v>
      </c>
      <c r="AK21" s="40">
        <f t="shared" si="14"/>
        <v>1.33761939750184</v>
      </c>
      <c r="AL21" s="40">
        <f t="shared" si="15"/>
        <v>1.5113886847906</v>
      </c>
      <c r="AM21" s="41">
        <v>3</v>
      </c>
      <c r="AN21" s="40"/>
      <c r="AO21" s="40">
        <f t="shared" si="16"/>
        <v>610.871785451874</v>
      </c>
      <c r="AP21" s="40">
        <f t="shared" si="17"/>
        <v>671.958963997061</v>
      </c>
      <c r="AQ21" s="40">
        <f t="shared" si="18"/>
        <v>733.046142542248</v>
      </c>
      <c r="AR21" s="41">
        <v>3</v>
      </c>
      <c r="AS21" s="50"/>
      <c r="AT21" s="50"/>
      <c r="AU21" s="50"/>
      <c r="AV21" s="50"/>
    </row>
    <row r="22" spans="1:48">
      <c r="A22" s="10">
        <v>20</v>
      </c>
      <c r="B22" s="11">
        <v>307</v>
      </c>
      <c r="C22" s="12" t="s">
        <v>21</v>
      </c>
      <c r="D22" s="13">
        <v>4746</v>
      </c>
      <c r="E22" s="13" t="s">
        <v>42</v>
      </c>
      <c r="F22" s="21">
        <v>0.055</v>
      </c>
      <c r="G22" s="22"/>
      <c r="H22" s="23">
        <v>0.54</v>
      </c>
      <c r="I22" s="40">
        <f t="shared" si="0"/>
        <v>0.408155767817781</v>
      </c>
      <c r="J22" s="40">
        <f t="shared" si="1"/>
        <v>0.488978692138134</v>
      </c>
      <c r="K22" s="40">
        <f t="shared" si="2"/>
        <v>0.569801616458486</v>
      </c>
      <c r="L22" s="41">
        <v>3</v>
      </c>
      <c r="M22" s="40"/>
      <c r="N22" s="40">
        <f t="shared" si="3"/>
        <v>167.473181484203</v>
      </c>
      <c r="O22" s="40">
        <f t="shared" si="4"/>
        <v>184.21969140338</v>
      </c>
      <c r="P22" s="40">
        <f t="shared" si="5"/>
        <v>200.966201322557</v>
      </c>
      <c r="Q22" s="41">
        <v>1</v>
      </c>
      <c r="R22" s="40">
        <v>2</v>
      </c>
      <c r="S22" s="40">
        <f t="shared" si="6"/>
        <v>3.05914768552535</v>
      </c>
      <c r="T22" s="40">
        <f t="shared" si="7"/>
        <v>3.36627479794269</v>
      </c>
      <c r="U22" s="40">
        <f t="shared" si="8"/>
        <v>3.66936076414401</v>
      </c>
      <c r="V22" s="41">
        <v>3</v>
      </c>
      <c r="W22" s="40"/>
      <c r="X22" s="40">
        <f t="shared" si="9"/>
        <v>34.058376193975</v>
      </c>
      <c r="Y22" s="40"/>
      <c r="Z22" s="40">
        <v>270.700211864407</v>
      </c>
      <c r="AA22" s="40">
        <v>311.305437853107</v>
      </c>
      <c r="AB22" s="40">
        <v>351.910663841808</v>
      </c>
      <c r="AC22" s="41">
        <v>1</v>
      </c>
      <c r="AD22" s="40"/>
      <c r="AE22" s="40">
        <f t="shared" si="10"/>
        <v>89.3254959588538</v>
      </c>
      <c r="AF22" s="40">
        <f t="shared" si="11"/>
        <v>98.2580455547392</v>
      </c>
      <c r="AG22" s="40">
        <f t="shared" si="12"/>
        <v>107.191403379868</v>
      </c>
      <c r="AH22" s="41">
        <v>3</v>
      </c>
      <c r="AI22" s="40">
        <v>1</v>
      </c>
      <c r="AJ22" s="40">
        <f t="shared" si="13"/>
        <v>1.16385011021308</v>
      </c>
      <c r="AK22" s="40">
        <f t="shared" si="14"/>
        <v>1.33761939750184</v>
      </c>
      <c r="AL22" s="40">
        <f t="shared" si="15"/>
        <v>1.5113886847906</v>
      </c>
      <c r="AM22" s="41">
        <v>3</v>
      </c>
      <c r="AN22" s="40"/>
      <c r="AO22" s="40">
        <f t="shared" si="16"/>
        <v>610.871785451874</v>
      </c>
      <c r="AP22" s="40">
        <f t="shared" si="17"/>
        <v>671.958963997061</v>
      </c>
      <c r="AQ22" s="40">
        <f t="shared" si="18"/>
        <v>733.046142542248</v>
      </c>
      <c r="AR22" s="41">
        <v>3</v>
      </c>
      <c r="AS22" s="50"/>
      <c r="AT22" s="50"/>
      <c r="AU22" s="50"/>
      <c r="AV22" s="50"/>
    </row>
    <row r="23" spans="1:48">
      <c r="A23" s="10">
        <v>21</v>
      </c>
      <c r="B23" s="11">
        <v>307</v>
      </c>
      <c r="C23" s="12" t="s">
        <v>21</v>
      </c>
      <c r="D23" s="13">
        <v>8592</v>
      </c>
      <c r="E23" s="13" t="s">
        <v>43</v>
      </c>
      <c r="F23" s="21">
        <v>0.055</v>
      </c>
      <c r="G23" s="13" t="s">
        <v>44</v>
      </c>
      <c r="H23" s="14"/>
      <c r="I23" s="40">
        <f t="shared" si="0"/>
        <v>0.408155767817781</v>
      </c>
      <c r="J23" s="40">
        <f t="shared" si="1"/>
        <v>0.488978692138134</v>
      </c>
      <c r="K23" s="40">
        <f t="shared" si="2"/>
        <v>0.569801616458486</v>
      </c>
      <c r="L23" s="41">
        <v>3</v>
      </c>
      <c r="M23" s="40"/>
      <c r="N23" s="40">
        <f t="shared" si="3"/>
        <v>167.473181484203</v>
      </c>
      <c r="O23" s="40">
        <f t="shared" si="4"/>
        <v>184.21969140338</v>
      </c>
      <c r="P23" s="40">
        <f t="shared" si="5"/>
        <v>200.966201322557</v>
      </c>
      <c r="Q23" s="41">
        <v>1</v>
      </c>
      <c r="R23" s="40"/>
      <c r="S23" s="40">
        <f t="shared" si="6"/>
        <v>3.05914768552535</v>
      </c>
      <c r="T23" s="40">
        <f t="shared" si="7"/>
        <v>3.36627479794269</v>
      </c>
      <c r="U23" s="40">
        <f t="shared" si="8"/>
        <v>3.66936076414401</v>
      </c>
      <c r="V23" s="41">
        <v>3</v>
      </c>
      <c r="W23" s="40"/>
      <c r="X23" s="40">
        <f t="shared" si="9"/>
        <v>34.058376193975</v>
      </c>
      <c r="Y23" s="40"/>
      <c r="Z23" s="40">
        <v>270.700211864407</v>
      </c>
      <c r="AA23" s="40">
        <v>311.305437853107</v>
      </c>
      <c r="AB23" s="40">
        <v>351.910663841808</v>
      </c>
      <c r="AC23" s="41">
        <v>1</v>
      </c>
      <c r="AD23" s="40"/>
      <c r="AE23" s="40">
        <f t="shared" si="10"/>
        <v>89.3254959588538</v>
      </c>
      <c r="AF23" s="40">
        <f t="shared" si="11"/>
        <v>98.2580455547392</v>
      </c>
      <c r="AG23" s="40">
        <f t="shared" si="12"/>
        <v>107.191403379868</v>
      </c>
      <c r="AH23" s="41">
        <v>3</v>
      </c>
      <c r="AI23" s="40"/>
      <c r="AJ23" s="40">
        <f t="shared" si="13"/>
        <v>1.16385011021308</v>
      </c>
      <c r="AK23" s="40">
        <f t="shared" si="14"/>
        <v>1.33761939750184</v>
      </c>
      <c r="AL23" s="40">
        <f t="shared" si="15"/>
        <v>1.5113886847906</v>
      </c>
      <c r="AM23" s="41">
        <v>3</v>
      </c>
      <c r="AN23" s="40"/>
      <c r="AO23" s="40">
        <f t="shared" si="16"/>
        <v>610.871785451874</v>
      </c>
      <c r="AP23" s="40">
        <f t="shared" si="17"/>
        <v>671.958963997061</v>
      </c>
      <c r="AQ23" s="40">
        <f t="shared" si="18"/>
        <v>733.046142542248</v>
      </c>
      <c r="AR23" s="41">
        <v>3</v>
      </c>
      <c r="AS23" s="50"/>
      <c r="AT23" s="50"/>
      <c r="AU23" s="50"/>
      <c r="AV23" s="50"/>
    </row>
    <row r="24" spans="1:48">
      <c r="A24" s="10">
        <v>22</v>
      </c>
      <c r="B24" s="11">
        <v>307</v>
      </c>
      <c r="C24" s="12" t="s">
        <v>21</v>
      </c>
      <c r="D24" s="13">
        <v>8022</v>
      </c>
      <c r="E24" s="13" t="s">
        <v>45</v>
      </c>
      <c r="F24" s="21">
        <v>0.055</v>
      </c>
      <c r="G24" s="13" t="s">
        <v>44</v>
      </c>
      <c r="H24" s="14"/>
      <c r="I24" s="40">
        <f t="shared" si="0"/>
        <v>0.408155767817781</v>
      </c>
      <c r="J24" s="40">
        <f t="shared" si="1"/>
        <v>0.488978692138134</v>
      </c>
      <c r="K24" s="40">
        <f t="shared" si="2"/>
        <v>0.569801616458486</v>
      </c>
      <c r="L24" s="41">
        <v>3</v>
      </c>
      <c r="M24" s="40"/>
      <c r="N24" s="40">
        <f t="shared" si="3"/>
        <v>167.473181484203</v>
      </c>
      <c r="O24" s="40">
        <f t="shared" si="4"/>
        <v>184.21969140338</v>
      </c>
      <c r="P24" s="40">
        <f t="shared" si="5"/>
        <v>200.966201322557</v>
      </c>
      <c r="Q24" s="41">
        <v>1</v>
      </c>
      <c r="R24" s="40"/>
      <c r="S24" s="40">
        <f t="shared" si="6"/>
        <v>3.05914768552535</v>
      </c>
      <c r="T24" s="40">
        <f t="shared" si="7"/>
        <v>3.36627479794269</v>
      </c>
      <c r="U24" s="40">
        <f t="shared" si="8"/>
        <v>3.66936076414401</v>
      </c>
      <c r="V24" s="41">
        <v>3</v>
      </c>
      <c r="W24" s="40"/>
      <c r="X24" s="40">
        <f t="shared" si="9"/>
        <v>34.058376193975</v>
      </c>
      <c r="Y24" s="40"/>
      <c r="Z24" s="40">
        <v>270.700211864407</v>
      </c>
      <c r="AA24" s="40">
        <v>311.305437853107</v>
      </c>
      <c r="AB24" s="40">
        <v>351.910663841808</v>
      </c>
      <c r="AC24" s="41">
        <v>1</v>
      </c>
      <c r="AD24" s="40"/>
      <c r="AE24" s="40">
        <f t="shared" si="10"/>
        <v>89.3254959588538</v>
      </c>
      <c r="AF24" s="40">
        <f t="shared" si="11"/>
        <v>98.2580455547392</v>
      </c>
      <c r="AG24" s="40">
        <f t="shared" si="12"/>
        <v>107.191403379868</v>
      </c>
      <c r="AH24" s="41">
        <v>3</v>
      </c>
      <c r="AI24" s="40"/>
      <c r="AJ24" s="40">
        <f t="shared" si="13"/>
        <v>1.16385011021308</v>
      </c>
      <c r="AK24" s="40">
        <f t="shared" si="14"/>
        <v>1.33761939750184</v>
      </c>
      <c r="AL24" s="40">
        <f t="shared" si="15"/>
        <v>1.5113886847906</v>
      </c>
      <c r="AM24" s="41">
        <v>3</v>
      </c>
      <c r="AN24" s="40"/>
      <c r="AO24" s="40">
        <f t="shared" si="16"/>
        <v>610.871785451874</v>
      </c>
      <c r="AP24" s="40">
        <f t="shared" si="17"/>
        <v>671.958963997061</v>
      </c>
      <c r="AQ24" s="40">
        <f t="shared" si="18"/>
        <v>733.046142542248</v>
      </c>
      <c r="AR24" s="41">
        <v>3</v>
      </c>
      <c r="AS24" s="50"/>
      <c r="AT24" s="50"/>
      <c r="AU24" s="50"/>
      <c r="AV24" s="50"/>
    </row>
    <row r="25" spans="1:48">
      <c r="A25" s="10">
        <v>23</v>
      </c>
      <c r="B25" s="11">
        <v>307</v>
      </c>
      <c r="C25" s="12" t="s">
        <v>21</v>
      </c>
      <c r="D25" s="13">
        <v>4449</v>
      </c>
      <c r="E25" s="13" t="s">
        <v>46</v>
      </c>
      <c r="F25" s="21">
        <v>0.055</v>
      </c>
      <c r="G25" s="13" t="s">
        <v>44</v>
      </c>
      <c r="H25" s="14"/>
      <c r="I25" s="40">
        <f t="shared" si="0"/>
        <v>0.408155767817781</v>
      </c>
      <c r="J25" s="40">
        <f t="shared" si="1"/>
        <v>0.488978692138134</v>
      </c>
      <c r="K25" s="40">
        <f t="shared" si="2"/>
        <v>0.569801616458486</v>
      </c>
      <c r="L25" s="41">
        <v>3</v>
      </c>
      <c r="M25" s="40"/>
      <c r="N25" s="40">
        <f t="shared" si="3"/>
        <v>167.473181484203</v>
      </c>
      <c r="O25" s="40">
        <f t="shared" si="4"/>
        <v>184.21969140338</v>
      </c>
      <c r="P25" s="40">
        <f t="shared" si="5"/>
        <v>200.966201322557</v>
      </c>
      <c r="Q25" s="41">
        <v>1</v>
      </c>
      <c r="R25" s="40"/>
      <c r="S25" s="40">
        <f t="shared" si="6"/>
        <v>3.05914768552535</v>
      </c>
      <c r="T25" s="40">
        <f t="shared" si="7"/>
        <v>3.36627479794269</v>
      </c>
      <c r="U25" s="40">
        <f t="shared" si="8"/>
        <v>3.66936076414401</v>
      </c>
      <c r="V25" s="41">
        <v>3</v>
      </c>
      <c r="W25" s="40"/>
      <c r="X25" s="40">
        <f t="shared" si="9"/>
        <v>34.058376193975</v>
      </c>
      <c r="Y25" s="40">
        <v>43.6</v>
      </c>
      <c r="Z25" s="40">
        <v>270.700211864407</v>
      </c>
      <c r="AA25" s="40">
        <v>311.305437853107</v>
      </c>
      <c r="AB25" s="40">
        <v>351.910663841808</v>
      </c>
      <c r="AC25" s="41">
        <v>1</v>
      </c>
      <c r="AD25" s="40"/>
      <c r="AE25" s="40">
        <f t="shared" si="10"/>
        <v>89.3254959588538</v>
      </c>
      <c r="AF25" s="40">
        <f t="shared" si="11"/>
        <v>98.2580455547392</v>
      </c>
      <c r="AG25" s="40">
        <f t="shared" si="12"/>
        <v>107.191403379868</v>
      </c>
      <c r="AH25" s="41">
        <v>3</v>
      </c>
      <c r="AI25" s="40"/>
      <c r="AJ25" s="40">
        <f t="shared" si="13"/>
        <v>1.16385011021308</v>
      </c>
      <c r="AK25" s="40">
        <f t="shared" si="14"/>
        <v>1.33761939750184</v>
      </c>
      <c r="AL25" s="40">
        <f t="shared" si="15"/>
        <v>1.5113886847906</v>
      </c>
      <c r="AM25" s="41">
        <v>3</v>
      </c>
      <c r="AN25" s="40"/>
      <c r="AO25" s="40">
        <f t="shared" si="16"/>
        <v>610.871785451874</v>
      </c>
      <c r="AP25" s="40">
        <f t="shared" si="17"/>
        <v>671.958963997061</v>
      </c>
      <c r="AQ25" s="40">
        <f t="shared" si="18"/>
        <v>733.046142542248</v>
      </c>
      <c r="AR25" s="41">
        <v>3</v>
      </c>
      <c r="AS25" s="50"/>
      <c r="AT25" s="50"/>
      <c r="AU25" s="50"/>
      <c r="AV25" s="50"/>
    </row>
    <row r="26" spans="1:48">
      <c r="A26" s="10">
        <v>24</v>
      </c>
      <c r="B26" s="11">
        <v>307</v>
      </c>
      <c r="C26" s="12" t="s">
        <v>21</v>
      </c>
      <c r="D26" s="13">
        <v>4291</v>
      </c>
      <c r="E26" s="13" t="s">
        <v>47</v>
      </c>
      <c r="F26" s="21">
        <v>0.055</v>
      </c>
      <c r="G26" s="13" t="s">
        <v>44</v>
      </c>
      <c r="H26" s="14"/>
      <c r="I26" s="40">
        <f t="shared" si="0"/>
        <v>0.408155767817781</v>
      </c>
      <c r="J26" s="40">
        <f t="shared" si="1"/>
        <v>0.488978692138134</v>
      </c>
      <c r="K26" s="40">
        <f t="shared" si="2"/>
        <v>0.569801616458486</v>
      </c>
      <c r="L26" s="41">
        <v>3</v>
      </c>
      <c r="M26" s="40"/>
      <c r="N26" s="40">
        <f t="shared" si="3"/>
        <v>167.473181484203</v>
      </c>
      <c r="O26" s="40">
        <f t="shared" si="4"/>
        <v>184.21969140338</v>
      </c>
      <c r="P26" s="40">
        <f t="shared" si="5"/>
        <v>200.966201322557</v>
      </c>
      <c r="Q26" s="41">
        <v>1</v>
      </c>
      <c r="R26" s="40"/>
      <c r="S26" s="40">
        <f t="shared" si="6"/>
        <v>3.05914768552535</v>
      </c>
      <c r="T26" s="40">
        <f t="shared" si="7"/>
        <v>3.36627479794269</v>
      </c>
      <c r="U26" s="40">
        <f t="shared" si="8"/>
        <v>3.66936076414401</v>
      </c>
      <c r="V26" s="41">
        <v>3</v>
      </c>
      <c r="W26" s="40"/>
      <c r="X26" s="40">
        <f t="shared" si="9"/>
        <v>34.058376193975</v>
      </c>
      <c r="Y26" s="40">
        <v>38</v>
      </c>
      <c r="Z26" s="40">
        <v>270.700211864407</v>
      </c>
      <c r="AA26" s="40">
        <v>311.305437853107</v>
      </c>
      <c r="AB26" s="40">
        <v>351.910663841808</v>
      </c>
      <c r="AC26" s="41">
        <v>1</v>
      </c>
      <c r="AD26" s="40"/>
      <c r="AE26" s="40">
        <f t="shared" si="10"/>
        <v>89.3254959588538</v>
      </c>
      <c r="AF26" s="40">
        <f t="shared" si="11"/>
        <v>98.2580455547392</v>
      </c>
      <c r="AG26" s="40">
        <f t="shared" si="12"/>
        <v>107.191403379868</v>
      </c>
      <c r="AH26" s="41">
        <v>3</v>
      </c>
      <c r="AI26" s="40"/>
      <c r="AJ26" s="40">
        <f t="shared" si="13"/>
        <v>1.16385011021308</v>
      </c>
      <c r="AK26" s="40">
        <f t="shared" si="14"/>
        <v>1.33761939750184</v>
      </c>
      <c r="AL26" s="40">
        <f t="shared" si="15"/>
        <v>1.5113886847906</v>
      </c>
      <c r="AM26" s="41">
        <v>3</v>
      </c>
      <c r="AN26" s="40"/>
      <c r="AO26" s="40">
        <f t="shared" si="16"/>
        <v>610.871785451874</v>
      </c>
      <c r="AP26" s="40">
        <f t="shared" si="17"/>
        <v>671.958963997061</v>
      </c>
      <c r="AQ26" s="40">
        <f t="shared" si="18"/>
        <v>733.046142542248</v>
      </c>
      <c r="AR26" s="41">
        <v>3</v>
      </c>
      <c r="AS26" s="50"/>
      <c r="AT26" s="50"/>
      <c r="AU26" s="50"/>
      <c r="AV26" s="50"/>
    </row>
    <row r="27" spans="1:48">
      <c r="A27" s="10">
        <v>25</v>
      </c>
      <c r="B27" s="11">
        <v>307</v>
      </c>
      <c r="C27" s="12" t="s">
        <v>21</v>
      </c>
      <c r="D27" s="13">
        <v>9190</v>
      </c>
      <c r="E27" s="13" t="s">
        <v>48</v>
      </c>
      <c r="F27" s="21">
        <v>0.055</v>
      </c>
      <c r="G27" s="13" t="s">
        <v>44</v>
      </c>
      <c r="H27" s="14"/>
      <c r="I27" s="40">
        <f t="shared" si="0"/>
        <v>0.408155767817781</v>
      </c>
      <c r="J27" s="40">
        <f t="shared" si="1"/>
        <v>0.488978692138134</v>
      </c>
      <c r="K27" s="40">
        <f t="shared" si="2"/>
        <v>0.569801616458486</v>
      </c>
      <c r="L27" s="41">
        <v>3</v>
      </c>
      <c r="M27" s="40"/>
      <c r="N27" s="40">
        <f t="shared" si="3"/>
        <v>167.473181484203</v>
      </c>
      <c r="O27" s="40">
        <f t="shared" si="4"/>
        <v>184.21969140338</v>
      </c>
      <c r="P27" s="40">
        <f t="shared" si="5"/>
        <v>200.966201322557</v>
      </c>
      <c r="Q27" s="41">
        <v>1</v>
      </c>
      <c r="R27" s="40"/>
      <c r="S27" s="40">
        <f t="shared" si="6"/>
        <v>3.05914768552535</v>
      </c>
      <c r="T27" s="40">
        <f t="shared" si="7"/>
        <v>3.36627479794269</v>
      </c>
      <c r="U27" s="40">
        <f t="shared" si="8"/>
        <v>3.66936076414401</v>
      </c>
      <c r="V27" s="41">
        <v>3</v>
      </c>
      <c r="W27" s="40"/>
      <c r="X27" s="40">
        <f t="shared" si="9"/>
        <v>34.058376193975</v>
      </c>
      <c r="Y27" s="40"/>
      <c r="Z27" s="40">
        <v>270.700211864407</v>
      </c>
      <c r="AA27" s="40">
        <v>311.305437853107</v>
      </c>
      <c r="AB27" s="40">
        <v>351.910663841808</v>
      </c>
      <c r="AC27" s="41">
        <v>1</v>
      </c>
      <c r="AD27" s="40"/>
      <c r="AE27" s="40">
        <f t="shared" si="10"/>
        <v>89.3254959588538</v>
      </c>
      <c r="AF27" s="40">
        <f t="shared" si="11"/>
        <v>98.2580455547392</v>
      </c>
      <c r="AG27" s="40">
        <f t="shared" si="12"/>
        <v>107.191403379868</v>
      </c>
      <c r="AH27" s="41">
        <v>3</v>
      </c>
      <c r="AI27" s="40"/>
      <c r="AJ27" s="40">
        <f t="shared" si="13"/>
        <v>1.16385011021308</v>
      </c>
      <c r="AK27" s="40">
        <f t="shared" si="14"/>
        <v>1.33761939750184</v>
      </c>
      <c r="AL27" s="40">
        <f t="shared" si="15"/>
        <v>1.5113886847906</v>
      </c>
      <c r="AM27" s="41">
        <v>3</v>
      </c>
      <c r="AN27" s="40"/>
      <c r="AO27" s="40">
        <f t="shared" si="16"/>
        <v>610.871785451874</v>
      </c>
      <c r="AP27" s="40">
        <f t="shared" si="17"/>
        <v>671.958963997061</v>
      </c>
      <c r="AQ27" s="40">
        <f t="shared" si="18"/>
        <v>733.046142542248</v>
      </c>
      <c r="AR27" s="41">
        <v>3</v>
      </c>
      <c r="AS27" s="50"/>
      <c r="AT27" s="50"/>
      <c r="AU27" s="50"/>
      <c r="AV27" s="50"/>
    </row>
    <row r="28" spans="1:48">
      <c r="A28" s="10">
        <v>26</v>
      </c>
      <c r="B28" s="11">
        <v>307</v>
      </c>
      <c r="C28" s="12" t="s">
        <v>21</v>
      </c>
      <c r="D28" s="13">
        <v>10891</v>
      </c>
      <c r="E28" s="21" t="s">
        <v>49</v>
      </c>
      <c r="F28" s="21">
        <v>0.055</v>
      </c>
      <c r="G28" s="22" t="s">
        <v>44</v>
      </c>
      <c r="H28" s="23"/>
      <c r="I28" s="40">
        <f t="shared" si="0"/>
        <v>0.408155767817781</v>
      </c>
      <c r="J28" s="40">
        <f t="shared" si="1"/>
        <v>0.488978692138134</v>
      </c>
      <c r="K28" s="40">
        <f t="shared" si="2"/>
        <v>0.569801616458486</v>
      </c>
      <c r="L28" s="41">
        <v>3</v>
      </c>
      <c r="M28" s="40"/>
      <c r="N28" s="40">
        <f t="shared" si="3"/>
        <v>167.473181484203</v>
      </c>
      <c r="O28" s="40">
        <f t="shared" si="4"/>
        <v>184.21969140338</v>
      </c>
      <c r="P28" s="40">
        <f t="shared" si="5"/>
        <v>200.966201322557</v>
      </c>
      <c r="Q28" s="41">
        <v>1</v>
      </c>
      <c r="R28" s="40"/>
      <c r="S28" s="40">
        <f t="shared" si="6"/>
        <v>3.05914768552535</v>
      </c>
      <c r="T28" s="40">
        <f t="shared" si="7"/>
        <v>3.36627479794269</v>
      </c>
      <c r="U28" s="40">
        <f t="shared" si="8"/>
        <v>3.66936076414401</v>
      </c>
      <c r="V28" s="41">
        <v>3</v>
      </c>
      <c r="W28" s="40"/>
      <c r="X28" s="40">
        <f t="shared" si="9"/>
        <v>34.058376193975</v>
      </c>
      <c r="Y28" s="40"/>
      <c r="Z28" s="40">
        <v>270.700211864407</v>
      </c>
      <c r="AA28" s="40">
        <v>311.305437853107</v>
      </c>
      <c r="AB28" s="40">
        <v>351.910663841808</v>
      </c>
      <c r="AC28" s="41">
        <v>1</v>
      </c>
      <c r="AD28" s="40"/>
      <c r="AE28" s="40">
        <f t="shared" si="10"/>
        <v>89.3254959588538</v>
      </c>
      <c r="AF28" s="40">
        <f t="shared" si="11"/>
        <v>98.2580455547392</v>
      </c>
      <c r="AG28" s="40">
        <f t="shared" si="12"/>
        <v>107.191403379868</v>
      </c>
      <c r="AH28" s="41">
        <v>3</v>
      </c>
      <c r="AI28" s="40"/>
      <c r="AJ28" s="40">
        <f t="shared" si="13"/>
        <v>1.16385011021308</v>
      </c>
      <c r="AK28" s="40">
        <f t="shared" si="14"/>
        <v>1.33761939750184</v>
      </c>
      <c r="AL28" s="40">
        <f t="shared" si="15"/>
        <v>1.5113886847906</v>
      </c>
      <c r="AM28" s="41">
        <v>3</v>
      </c>
      <c r="AN28" s="40"/>
      <c r="AO28" s="40">
        <f t="shared" si="16"/>
        <v>610.871785451874</v>
      </c>
      <c r="AP28" s="40">
        <f t="shared" si="17"/>
        <v>671.958963997061</v>
      </c>
      <c r="AQ28" s="40">
        <f t="shared" si="18"/>
        <v>733.046142542248</v>
      </c>
      <c r="AR28" s="41">
        <v>3</v>
      </c>
      <c r="AS28" s="50"/>
      <c r="AT28" s="50"/>
      <c r="AU28" s="50"/>
      <c r="AV28" s="50"/>
    </row>
    <row r="29" spans="1:48">
      <c r="A29" s="24">
        <v>27</v>
      </c>
      <c r="B29" s="25">
        <v>307</v>
      </c>
      <c r="C29" s="26" t="s">
        <v>21</v>
      </c>
      <c r="D29" s="27">
        <v>10902</v>
      </c>
      <c r="E29" s="27" t="s">
        <v>50</v>
      </c>
      <c r="F29" s="28">
        <v>0.055</v>
      </c>
      <c r="G29" s="29" t="s">
        <v>44</v>
      </c>
      <c r="H29" s="30"/>
      <c r="I29" s="42">
        <f t="shared" si="0"/>
        <v>0.408155767817781</v>
      </c>
      <c r="J29" s="42">
        <f t="shared" si="1"/>
        <v>0.488978692138134</v>
      </c>
      <c r="K29" s="42">
        <f t="shared" si="2"/>
        <v>0.569801616458486</v>
      </c>
      <c r="L29" s="43">
        <v>3</v>
      </c>
      <c r="M29" s="42"/>
      <c r="N29" s="42">
        <f t="shared" si="3"/>
        <v>167.473181484203</v>
      </c>
      <c r="O29" s="42">
        <f t="shared" si="4"/>
        <v>184.21969140338</v>
      </c>
      <c r="P29" s="42">
        <f t="shared" si="5"/>
        <v>200.966201322557</v>
      </c>
      <c r="Q29" s="43">
        <v>1</v>
      </c>
      <c r="R29" s="42"/>
      <c r="S29" s="42">
        <f t="shared" si="6"/>
        <v>3.05914768552535</v>
      </c>
      <c r="T29" s="42">
        <f t="shared" si="7"/>
        <v>3.36627479794269</v>
      </c>
      <c r="U29" s="42">
        <f t="shared" si="8"/>
        <v>3.66936076414401</v>
      </c>
      <c r="V29" s="43">
        <v>3</v>
      </c>
      <c r="W29" s="42"/>
      <c r="X29" s="42">
        <f t="shared" si="9"/>
        <v>34.058376193975</v>
      </c>
      <c r="Y29" s="42"/>
      <c r="Z29" s="42">
        <v>270.700211864407</v>
      </c>
      <c r="AA29" s="42">
        <v>311.305437853107</v>
      </c>
      <c r="AB29" s="42">
        <v>351.910663841808</v>
      </c>
      <c r="AC29" s="43">
        <v>1</v>
      </c>
      <c r="AD29" s="42"/>
      <c r="AE29" s="42">
        <f t="shared" si="10"/>
        <v>89.3254959588538</v>
      </c>
      <c r="AF29" s="42">
        <f t="shared" si="11"/>
        <v>98.2580455547392</v>
      </c>
      <c r="AG29" s="42">
        <f t="shared" si="12"/>
        <v>107.191403379868</v>
      </c>
      <c r="AH29" s="43">
        <v>3</v>
      </c>
      <c r="AI29" s="42">
        <v>1</v>
      </c>
      <c r="AJ29" s="42">
        <f t="shared" si="13"/>
        <v>1.16385011021308</v>
      </c>
      <c r="AK29" s="42">
        <f t="shared" si="14"/>
        <v>1.33761939750184</v>
      </c>
      <c r="AL29" s="42">
        <f t="shared" si="15"/>
        <v>1.5113886847906</v>
      </c>
      <c r="AM29" s="43">
        <v>3</v>
      </c>
      <c r="AN29" s="42"/>
      <c r="AO29" s="42">
        <f t="shared" si="16"/>
        <v>610.871785451874</v>
      </c>
      <c r="AP29" s="42">
        <f t="shared" si="17"/>
        <v>671.958963997061</v>
      </c>
      <c r="AQ29" s="42">
        <f t="shared" si="18"/>
        <v>733.046142542248</v>
      </c>
      <c r="AR29" s="43">
        <v>3</v>
      </c>
      <c r="AS29" s="50"/>
      <c r="AT29" s="50"/>
      <c r="AU29" s="50"/>
      <c r="AV29" s="50"/>
    </row>
    <row r="30" s="2" customFormat="1" spans="1:44">
      <c r="A30" s="31" t="s">
        <v>51</v>
      </c>
      <c r="B30" s="32"/>
      <c r="C30" s="32"/>
      <c r="D30" s="32"/>
      <c r="E30" s="32"/>
      <c r="F30" s="32">
        <f>SUM(F3:F29)</f>
        <v>13.61</v>
      </c>
      <c r="G30" s="32"/>
      <c r="H30" s="33"/>
      <c r="I30" s="44">
        <f t="shared" si="0"/>
        <v>101</v>
      </c>
      <c r="J30" s="44">
        <f t="shared" si="1"/>
        <v>121</v>
      </c>
      <c r="K30" s="44">
        <f t="shared" si="2"/>
        <v>141</v>
      </c>
      <c r="L30" s="45"/>
      <c r="M30" s="46"/>
      <c r="N30" s="44">
        <f t="shared" si="3"/>
        <v>41442</v>
      </c>
      <c r="O30" s="44">
        <f t="shared" si="4"/>
        <v>45586</v>
      </c>
      <c r="P30" s="44">
        <f t="shared" si="5"/>
        <v>49730</v>
      </c>
      <c r="Q30" s="48"/>
      <c r="R30" s="33"/>
      <c r="S30" s="44">
        <f t="shared" si="6"/>
        <v>757</v>
      </c>
      <c r="T30" s="44">
        <f t="shared" si="7"/>
        <v>833</v>
      </c>
      <c r="U30" s="44">
        <f t="shared" si="8"/>
        <v>908</v>
      </c>
      <c r="V30" s="48"/>
      <c r="W30" s="33"/>
      <c r="X30" s="44">
        <f t="shared" si="9"/>
        <v>8427.9</v>
      </c>
      <c r="Y30" s="33"/>
      <c r="Z30" s="44">
        <v>0</v>
      </c>
      <c r="AA30" s="44">
        <v>0</v>
      </c>
      <c r="AB30" s="44">
        <v>0</v>
      </c>
      <c r="AC30" s="48"/>
      <c r="AD30" s="33"/>
      <c r="AE30" s="44">
        <f t="shared" si="10"/>
        <v>22104</v>
      </c>
      <c r="AF30" s="44">
        <f t="shared" si="11"/>
        <v>24314.4</v>
      </c>
      <c r="AG30" s="44">
        <f t="shared" si="12"/>
        <v>26525</v>
      </c>
      <c r="AH30" s="48"/>
      <c r="AI30" s="33"/>
      <c r="AJ30" s="44">
        <f t="shared" si="13"/>
        <v>288</v>
      </c>
      <c r="AK30" s="44">
        <f t="shared" si="14"/>
        <v>331</v>
      </c>
      <c r="AL30" s="44">
        <f t="shared" si="15"/>
        <v>374</v>
      </c>
      <c r="AM30" s="48"/>
      <c r="AN30" s="33"/>
      <c r="AO30" s="44">
        <f t="shared" si="16"/>
        <v>151163</v>
      </c>
      <c r="AP30" s="44">
        <f t="shared" si="17"/>
        <v>166279.3</v>
      </c>
      <c r="AQ30" s="44">
        <f t="shared" si="18"/>
        <v>181395.6</v>
      </c>
      <c r="AR30" s="48"/>
    </row>
    <row r="31" spans="1:44">
      <c r="A31" s="34">
        <v>28</v>
      </c>
      <c r="B31" s="34">
        <v>307</v>
      </c>
      <c r="C31" s="12" t="s">
        <v>21</v>
      </c>
      <c r="D31" s="34">
        <v>4277</v>
      </c>
      <c r="E31" s="34" t="s">
        <v>52</v>
      </c>
      <c r="F31" s="34"/>
      <c r="G31" s="22" t="s">
        <v>44</v>
      </c>
      <c r="H31" s="34"/>
      <c r="I31" s="34"/>
      <c r="J31" s="34"/>
      <c r="K31" s="34"/>
      <c r="L31" s="34"/>
      <c r="M31" s="34"/>
      <c r="N31" s="34"/>
      <c r="O31" s="34"/>
      <c r="P31" s="34"/>
      <c r="Q31" s="49"/>
      <c r="R31" s="34"/>
      <c r="S31" s="34"/>
      <c r="T31" s="34"/>
      <c r="U31" s="34"/>
      <c r="V31" s="49"/>
      <c r="W31" s="34"/>
      <c r="X31" s="34"/>
      <c r="Y31" s="34">
        <v>133.45</v>
      </c>
      <c r="Z31" s="34">
        <v>2707.00211864407</v>
      </c>
      <c r="AA31" s="34">
        <v>3113.05437853107</v>
      </c>
      <c r="AB31" s="34">
        <v>3519.10663841808</v>
      </c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49"/>
      <c r="AN31" s="34"/>
      <c r="AO31" s="34"/>
      <c r="AP31" s="34"/>
      <c r="AQ31" s="34"/>
      <c r="AR31" s="49"/>
    </row>
    <row r="32" spans="26:28">
      <c r="Z32">
        <f>SUM(Z3:Z31)</f>
        <v>69693</v>
      </c>
      <c r="AA32">
        <f>SUM(AA3:AA31)</f>
        <v>80147</v>
      </c>
      <c r="AB32">
        <f>SUM(AB3:AB31)</f>
        <v>90600.9999999999</v>
      </c>
    </row>
  </sheetData>
  <mergeCells count="8">
    <mergeCell ref="H1:L1"/>
    <mergeCell ref="M1:Q1"/>
    <mergeCell ref="R1:V1"/>
    <mergeCell ref="W1:X1"/>
    <mergeCell ref="Y1:AC1"/>
    <mergeCell ref="AD1:AH1"/>
    <mergeCell ref="AI1:AM1"/>
    <mergeCell ref="AN1:AR1"/>
  </mergeCells>
  <pageMargins left="0.75" right="0.75" top="1" bottom="1" header="0.509722222222222" footer="0.50972222222222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旗舰店9.26-10.25个人挑战任务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2017-04-01T09:47:39Z</dcterms:created>
  <dcterms:modified xsi:type="dcterms:W3CDTF">2017-10-03T07:36:38Z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