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520" activeTab="5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(7.8)'!$B$1:$J$87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F8" authorId="0">
      <text>
        <r>
          <rPr>
            <sz val="9"/>
            <color indexed="81"/>
            <rFont val="宋体"/>
            <charset val="134"/>
          </rPr>
          <t xml:space="preserve">2015年9月26日胰岛素事件赔款：1140.75元
促销科达琳扣款：462.19元</t>
        </r>
      </text>
    </comment>
    <comment ref="F10" authorId="0">
      <text>
        <r>
          <rPr>
            <sz val="9"/>
            <color indexed="81"/>
            <rFont val="宋体"/>
            <charset val="134"/>
          </rPr>
          <t xml:space="preserve">2月后50名扣款424元==扣款错误
促销科达琳扣款344.08元</t>
        </r>
      </text>
    </comment>
    <comment ref="F4" authorId="0">
      <text>
        <r>
          <rPr>
            <sz val="9"/>
            <color indexed="81"/>
            <rFont val="宋体"/>
            <charset val="134"/>
          </rPr>
          <t xml:space="preserve">2月后50名扣款615.1元
</t>
        </r>
      </text>
    </comment>
    <comment ref="F9" authorId="0">
      <text>
        <r>
          <rPr>
            <sz val="9"/>
            <color indexed="81"/>
            <rFont val="宋体"/>
            <charset val="134"/>
          </rPr>
          <t xml:space="preserve">2月后50名扣款：424元
</t>
        </r>
      </text>
    </comment>
    <comment ref="F12" authorId="0">
      <text>
        <r>
          <rPr>
            <sz val="9"/>
            <color indexed="81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color indexed="81"/>
            <rFont val="宋体"/>
            <charset val="134"/>
          </rPr>
          <t xml:space="preserve">促销科达琳扣款1358.5</t>
        </r>
      </text>
    </comment>
    <comment ref="F21" authorId="0">
      <text>
        <r>
          <rPr>
            <sz val="9"/>
            <color indexed="81"/>
            <rFont val="宋体"/>
            <charset val="134"/>
          </rPr>
          <t xml:space="preserve">促销科达琳扣款：464
</t>
        </r>
      </text>
    </comment>
    <comment ref="F25" authorId="0">
      <text>
        <r>
          <rPr>
            <sz val="9"/>
            <color indexed="81"/>
            <rFont val="宋体"/>
            <charset val="134"/>
          </rPr>
          <t xml:space="preserve">促销科达琳扣款：917.43
</t>
        </r>
      </text>
    </comment>
    <comment ref="F65" authorId="0">
      <text>
        <r>
          <rPr>
            <sz val="9"/>
            <color indexed="81"/>
            <rFont val="宋体"/>
            <charset val="134"/>
          </rPr>
          <t xml:space="preserve">促销科达琳扣款：1179.5
</t>
        </r>
      </text>
    </comment>
    <comment ref="F5" authorId="0">
      <text>
        <r>
          <rPr>
            <sz val="9"/>
            <color indexed="81"/>
            <rFont val="宋体"/>
            <charset val="134"/>
          </rPr>
          <t xml:space="preserve">促销科达琳扣款30.08元
</t>
        </r>
      </text>
    </comment>
    <comment ref="F18" authorId="0">
      <text>
        <r>
          <rPr>
            <sz val="9"/>
            <color indexed="81"/>
            <rFont val="宋体"/>
            <charset val="134"/>
          </rPr>
          <t xml:space="preserve">促销科达琳应扣款：518.6
</t>
        </r>
      </text>
    </comment>
    <comment ref="F103" authorId="0">
      <text>
        <r>
          <rPr>
            <sz val="9"/>
            <color indexed="81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color indexed="81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color indexed="81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<sst xmlns="http://schemas.openxmlformats.org/spreadsheetml/2006/main" count="154">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</sst>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0.00_ "/>
  </numFmts>
  <fonts count="34"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9"/>
      <color rgb="FF666666"/>
      <name val="Verdana"/>
      <charset val="134"/>
    </font>
    <font>
      <sz val="12"/>
      <color rgb="FF666666"/>
      <name val="宋体"/>
      <charset val="134"/>
      <scheme val="minor"/>
    </font>
    <font>
      <sz val="12"/>
      <color rgb="FFFF0000"/>
      <name val="宋体"/>
      <charset val="134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10"/>
      <name val="楷体_GB2312"/>
      <charset val="134"/>
    </font>
    <font>
      <sz val="12"/>
      <color rgb="FFFF0000"/>
      <name val="楷体_GB2312"/>
      <charset val="134"/>
    </font>
    <font>
      <sz val="12"/>
      <name val="宋体"/>
      <charset val="134"/>
      <scheme val="major"/>
    </font>
    <font>
      <sz val="12"/>
      <color rgb="FF00B050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3" fillId="13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8" borderId="13" applyNumberFormat="0" applyFont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8" fillId="21" borderId="15" applyNumberFormat="0" applyAlignment="0" applyProtection="0">
      <alignment vertical="center"/>
    </xf>
    <xf numFmtId="0" fontId="33" fillId="21" borderId="12" applyNumberFormat="0" applyAlignment="0" applyProtection="0">
      <alignment vertical="center"/>
    </xf>
    <xf numFmtId="0" fontId="30" fillId="26" borderId="17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1" fillId="0" borderId="0" xfId="0">
      <alignment vertical="center"/>
    </xf>
    <xf numFmtId="0" fontId="2" fillId="0" borderId="0" xfId="0" applyNumberFormat="1" applyFont="1" applyFill="1" applyBorder="1" applyAlignment="1">
      <alignment wrapText="1"/>
    </xf>
    <xf numFmtId="0" fontId="2" fillId="0" borderId="0" xfId="0" applyFont="1" applyFill="1" applyBorder="1" applyAlignment="1"/>
    <xf numFmtId="176" fontId="2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2" xfId="0" applyNumberFormat="1" applyFont="1" applyFill="1" applyBorder="1" applyAlignment="1">
      <alignment horizontal="center" wrapText="1"/>
    </xf>
    <xf numFmtId="0" fontId="2" fillId="0" borderId="3" xfId="0" applyNumberFormat="1" applyFont="1" applyFill="1" applyBorder="1" applyAlignment="1">
      <alignment horizontal="center" wrapText="1"/>
    </xf>
    <xf numFmtId="0" fontId="2" fillId="0" borderId="4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/>
    <xf numFmtId="0" fontId="4" fillId="0" borderId="5" xfId="0" applyFont="1" applyFill="1" applyBorder="1" applyAlignment="1"/>
    <xf numFmtId="176" fontId="5" fillId="0" borderId="5" xfId="0" applyNumberFormat="1" applyFont="1" applyFill="1" applyBorder="1" applyAlignment="1"/>
    <xf numFmtId="176" fontId="2" fillId="0" borderId="5" xfId="0" applyNumberFormat="1" applyFont="1" applyFill="1" applyBorder="1" applyAlignment="1">
      <alignment wrapText="1"/>
    </xf>
    <xf numFmtId="176" fontId="2" fillId="0" borderId="5" xfId="0" applyNumberFormat="1" applyFont="1" applyFill="1" applyBorder="1" applyAlignment="1"/>
    <xf numFmtId="0" fontId="2" fillId="0" borderId="1" xfId="0" applyFont="1" applyFill="1" applyBorder="1" applyAlignment="1"/>
    <xf numFmtId="0" fontId="4" fillId="0" borderId="1" xfId="0" applyFont="1" applyFill="1" applyBorder="1" applyAlignment="1"/>
    <xf numFmtId="176" fontId="2" fillId="0" borderId="1" xfId="0" applyNumberFormat="1" applyFont="1" applyFill="1" applyBorder="1" applyAlignment="1">
      <alignment wrapText="1"/>
    </xf>
    <xf numFmtId="0" fontId="6" fillId="0" borderId="0" xfId="0" applyFont="1">
      <alignment vertical="center"/>
    </xf>
    <xf numFmtId="176" fontId="2" fillId="0" borderId="1" xfId="0" applyNumberFormat="1" applyFont="1" applyFill="1" applyBorder="1" applyAlignment="1"/>
    <xf numFmtId="0" fontId="7" fillId="0" borderId="0" xfId="0" applyFont="1" applyFill="1" applyBorder="1" applyAlignment="1"/>
    <xf numFmtId="0" fontId="5" fillId="0" borderId="1" xfId="0" applyFont="1" applyFill="1" applyBorder="1" applyAlignment="1"/>
    <xf numFmtId="176" fontId="5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/>
    <xf numFmtId="176" fontId="2" fillId="2" borderId="1" xfId="0" applyNumberFormat="1" applyFont="1" applyFill="1" applyBorder="1" applyAlignment="1"/>
    <xf numFmtId="0" fontId="9" fillId="0" borderId="5" xfId="0" applyFont="1" applyFill="1" applyBorder="1" applyAlignment="1"/>
    <xf numFmtId="0" fontId="9" fillId="0" borderId="1" xfId="0" applyFont="1" applyFill="1" applyBorder="1" applyAlignment="1"/>
    <xf numFmtId="0" fontId="10" fillId="0" borderId="1" xfId="0" applyNumberFormat="1" applyFont="1" applyFill="1" applyBorder="1" applyAlignment="1">
      <alignment horizontal="center" wrapText="1"/>
    </xf>
    <xf numFmtId="0" fontId="10" fillId="0" borderId="1" xfId="0" applyNumberFormat="1" applyFont="1" applyFill="1" applyBorder="1" applyAlignment="1">
      <alignment wrapText="1"/>
    </xf>
    <xf numFmtId="176" fontId="4" fillId="0" borderId="0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/>
    <xf numFmtId="0" fontId="2" fillId="0" borderId="6" xfId="0" applyFont="1" applyFill="1" applyBorder="1" applyAlignment="1"/>
    <xf numFmtId="0" fontId="9" fillId="0" borderId="6" xfId="0" applyFont="1" applyFill="1" applyBorder="1" applyAlignment="1"/>
    <xf numFmtId="176" fontId="2" fillId="0" borderId="6" xfId="0" applyNumberFormat="1" applyFont="1" applyFill="1" applyBorder="1" applyAlignment="1"/>
    <xf numFmtId="176" fontId="2" fillId="0" borderId="7" xfId="0" applyNumberFormat="1" applyFont="1" applyFill="1" applyBorder="1" applyAlignment="1"/>
    <xf numFmtId="0" fontId="12" fillId="0" borderId="1" xfId="0" applyFont="1" applyFill="1" applyBorder="1" applyAlignment="1"/>
    <xf numFmtId="176" fontId="5" fillId="0" borderId="6" xfId="0" applyNumberFormat="1" applyFont="1" applyFill="1" applyBorder="1" applyAlignment="1"/>
    <xf numFmtId="176" fontId="5" fillId="0" borderId="8" xfId="0" applyNumberFormat="1" applyFont="1" applyFill="1" applyBorder="1" applyAlignment="1"/>
    <xf numFmtId="0" fontId="8" fillId="0" borderId="0" xfId="0" applyFont="1" applyFill="1" applyBorder="1" applyAlignment="1"/>
    <xf numFmtId="0" fontId="4" fillId="0" borderId="0" xfId="0" applyFont="1" applyFill="1" applyBorder="1" applyAlignment="1"/>
    <xf numFmtId="176" fontId="4" fillId="0" borderId="0" xfId="0" applyNumberFormat="1" applyFont="1" applyFill="1" applyBorder="1" applyAlignment="1"/>
    <xf numFmtId="176" fontId="8" fillId="0" borderId="0" xfId="0" applyNumberFormat="1" applyFont="1" applyFill="1" applyBorder="1" applyAlignment="1"/>
    <xf numFmtId="0" fontId="13" fillId="0" borderId="1" xfId="0" applyFont="1" applyFill="1" applyBorder="1" applyAlignment="1">
      <alignment horizontal="center"/>
    </xf>
    <xf numFmtId="176" fontId="2" fillId="0" borderId="6" xfId="0" applyNumberFormat="1" applyFont="1" applyFill="1" applyBorder="1" applyAlignment="1">
      <alignment wrapText="1"/>
    </xf>
    <xf numFmtId="176" fontId="2" fillId="0" borderId="7" xfId="0" applyNumberFormat="1" applyFont="1" applyFill="1" applyBorder="1" applyAlignment="1">
      <alignment wrapText="1"/>
    </xf>
    <xf numFmtId="176" fontId="2" fillId="0" borderId="2" xfId="0" applyNumberFormat="1" applyFont="1" applyFill="1" applyBorder="1" applyAlignment="1"/>
    <xf numFmtId="0" fontId="7" fillId="0" borderId="1" xfId="0" applyFont="1" applyFill="1" applyBorder="1" applyAlignment="1"/>
    <xf numFmtId="176" fontId="2" fillId="0" borderId="9" xfId="0" applyNumberFormat="1" applyFont="1" applyFill="1" applyBorder="1" applyAlignment="1"/>
    <xf numFmtId="176" fontId="2" fillId="2" borderId="5" xfId="0" applyNumberFormat="1" applyFont="1" applyFill="1" applyBorder="1" applyAlignment="1"/>
    <xf numFmtId="176" fontId="5" fillId="3" borderId="1" xfId="0" applyNumberFormat="1" applyFont="1" applyFill="1" applyBorder="1" applyAlignment="1"/>
    <xf numFmtId="176" fontId="2" fillId="3" borderId="1" xfId="0" applyNumberFormat="1" applyFont="1" applyFill="1" applyBorder="1" applyAlignment="1"/>
    <xf numFmtId="0" fontId="2" fillId="3" borderId="1" xfId="0" applyFont="1" applyFill="1" applyBorder="1" applyAlignment="1"/>
    <xf numFmtId="176" fontId="2" fillId="3" borderId="5" xfId="0" applyNumberFormat="1" applyFont="1" applyFill="1" applyBorder="1" applyAlignment="1"/>
    <xf numFmtId="0" fontId="2" fillId="4" borderId="1" xfId="0" applyFont="1" applyFill="1" applyBorder="1" applyAlignment="1"/>
    <xf numFmtId="0" fontId="5" fillId="3" borderId="1" xfId="0" applyFont="1" applyFill="1" applyBorder="1" applyAlignment="1"/>
    <xf numFmtId="0" fontId="4" fillId="3" borderId="1" xfId="0" applyFont="1" applyFill="1" applyBorder="1" applyAlignment="1"/>
    <xf numFmtId="0" fontId="2" fillId="3" borderId="6" xfId="0" applyFont="1" applyFill="1" applyBorder="1" applyAlignment="1"/>
    <xf numFmtId="0" fontId="5" fillId="3" borderId="6" xfId="0" applyFont="1" applyFill="1" applyBorder="1" applyAlignment="1">
      <alignment horizontal="left" vertical="center"/>
    </xf>
    <xf numFmtId="176" fontId="5" fillId="3" borderId="6" xfId="0" applyNumberFormat="1" applyFont="1" applyFill="1" applyBorder="1" applyAlignment="1"/>
    <xf numFmtId="176" fontId="2" fillId="3" borderId="6" xfId="0" applyNumberFormat="1" applyFont="1" applyFill="1" applyBorder="1" applyAlignment="1"/>
    <xf numFmtId="176" fontId="2" fillId="3" borderId="7" xfId="0" applyNumberFormat="1" applyFont="1" applyFill="1" applyBorder="1" applyAlignment="1"/>
    <xf numFmtId="0" fontId="2" fillId="4" borderId="5" xfId="0" applyFont="1" applyFill="1" applyBorder="1" applyAlignment="1"/>
    <xf numFmtId="0" fontId="5" fillId="3" borderId="5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176" fontId="5" fillId="3" borderId="5" xfId="0" applyNumberFormat="1" applyFont="1" applyFill="1" applyBorder="1" applyAlignment="1"/>
    <xf numFmtId="0" fontId="2" fillId="4" borderId="6" xfId="0" applyFont="1" applyFill="1" applyBorder="1" applyAlignment="1"/>
    <xf numFmtId="0" fontId="2" fillId="3" borderId="5" xfId="0" applyFont="1" applyFill="1" applyBorder="1" applyAlignment="1"/>
    <xf numFmtId="176" fontId="2" fillId="3" borderId="0" xfId="0" applyNumberFormat="1" applyFont="1" applyFill="1" applyBorder="1" applyAlignment="1"/>
    <xf numFmtId="0" fontId="9" fillId="3" borderId="1" xfId="0" applyFont="1" applyFill="1" applyBorder="1" applyAlignment="1"/>
    <xf numFmtId="0" fontId="11" fillId="3" borderId="6" xfId="0" applyFont="1" applyFill="1" applyBorder="1" applyAlignment="1"/>
    <xf numFmtId="176" fontId="8" fillId="3" borderId="5" xfId="0" applyNumberFormat="1" applyFont="1" applyFill="1" applyBorder="1" applyAlignment="1"/>
    <xf numFmtId="176" fontId="8" fillId="3" borderId="1" xfId="0" applyNumberFormat="1" applyFont="1" applyFill="1" applyBorder="1" applyAlignment="1">
      <alignment wrapText="1"/>
    </xf>
    <xf numFmtId="43" fontId="7" fillId="0" borderId="0" xfId="0" applyNumberFormat="1" applyFont="1" applyFill="1" applyBorder="1" applyAlignment="1"/>
    <xf numFmtId="0" fontId="14" fillId="5" borderId="0" xfId="0" applyFont="1" applyFill="1" applyBorder="1" applyAlignment="1"/>
    <xf numFmtId="176" fontId="8" fillId="3" borderId="1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7.8&#26085;&#26032;&#26041;&#26696;&#65289;&#26368;&#26032;&#38376;&#24215;&#36820;&#21033;&#32479;&#35745;gzz4.1-4.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1&#26376;&#25552;&#25104;&#26126;&#32454;/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2&#26376;&#25552;&#25104;&#26126;&#32454;/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3&#26376;&#25552;&#25104;&#26126;&#32454;/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4&#26376;&#25552;&#25104;&#26126;&#32454;/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38376;&#24215;&#25552;&#25104;/2016&#24180;&#38376;&#24215;&#25552;&#25104;/5&#26376;&#25552;&#25104;&#26126;&#32454;/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4.25"/>
  <cols>
    <col min="1" max="1" width="4.375" style="3" customWidth="1"/>
    <col min="2" max="2" width="23.125" style="3" customWidth="1"/>
    <col min="3" max="3" width="13.125" style="3" customWidth="1"/>
    <col min="4" max="5" width="11.625" style="3" customWidth="1"/>
    <col min="6" max="6" width="9.375" style="3" customWidth="1"/>
    <col min="7" max="7" width="11.375" style="3" customWidth="1"/>
    <col min="8" max="8" width="13" style="3" customWidth="1"/>
    <col min="9" max="9" width="12.75" style="3" customWidth="1"/>
    <col min="10" max="10" width="13.5" style="4" hidden="1" customWidth="1"/>
    <col min="11" max="11" width="10.375" style="4" hidden="1" customWidth="1"/>
    <col min="12" max="12" width="12.125" style="3" customWidth="1"/>
    <col min="13" max="13" width="9" style="3" customWidth="1"/>
    <col min="14" max="16384" width="9" style="3"/>
  </cols>
  <sheetData>
    <row r="1" customFormat="1" ht="24" customHeight="1" spans="1:16384">
      <c r="A1" s="3"/>
      <c r="B1" s="5" t="s">
        <v>0</v>
      </c>
      <c r="C1" s="5"/>
      <c r="D1" s="5"/>
      <c r="E1" s="5"/>
      <c r="F1" s="5"/>
      <c r="G1" s="5"/>
      <c r="H1" s="5"/>
      <c r="I1" s="5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 t="s">
        <v>6</v>
      </c>
      <c r="I2" s="6" t="s">
        <v>7</v>
      </c>
      <c r="J2" s="4"/>
      <c r="K2" s="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28.5" spans="1:11">
      <c r="A3" s="10"/>
      <c r="B3" s="6"/>
      <c r="C3" s="6"/>
      <c r="D3" s="6"/>
      <c r="E3" s="6" t="s">
        <v>5</v>
      </c>
      <c r="F3" s="6" t="s">
        <v>8</v>
      </c>
      <c r="G3" s="6" t="s">
        <v>9</v>
      </c>
      <c r="H3" s="6"/>
      <c r="I3" s="10"/>
      <c r="J3" s="35" t="s">
        <v>10</v>
      </c>
      <c r="K3" s="35" t="s">
        <v>11</v>
      </c>
    </row>
    <row r="4" s="3" customFormat="1" spans="1:11">
      <c r="A4" s="11">
        <v>52</v>
      </c>
      <c r="B4" s="12" t="s">
        <v>12</v>
      </c>
      <c r="C4" s="13">
        <f>VLOOKUP(A4,[1]发放表!$A:$G,7,0)</f>
        <v>3415.3</v>
      </c>
      <c r="D4" s="14">
        <v>3988.4</v>
      </c>
      <c r="E4" s="14">
        <v>615.1</v>
      </c>
      <c r="F4" s="76">
        <v>615.1</v>
      </c>
      <c r="G4" s="15">
        <f t="shared" ref="G4:G67" si="0">E4-F4</f>
        <v>0</v>
      </c>
      <c r="H4" s="15">
        <f t="shared" ref="H4:H67" si="1">D4+G4</f>
        <v>3988.4</v>
      </c>
      <c r="I4" s="15">
        <f>VLOOKUP(A4,[2]各门店任务!$B:$AT,45,0)</f>
        <v>1188.2</v>
      </c>
      <c r="J4" s="4">
        <f t="shared" ref="J4:J67" si="2">C4+I4</f>
        <v>4603.5</v>
      </c>
      <c r="K4" s="4">
        <f t="shared" ref="K4:K67" si="3">J4-D4-E4</f>
        <v>0</v>
      </c>
    </row>
    <row r="5" s="3" customFormat="1" spans="1:11">
      <c r="A5" s="16">
        <v>54</v>
      </c>
      <c r="B5" s="17" t="s">
        <v>13</v>
      </c>
      <c r="C5" s="13">
        <f>VLOOKUP(A5,[1]发放表!$A:$G,7,0)</f>
        <v>3650.7</v>
      </c>
      <c r="D5" s="18">
        <v>5354.4</v>
      </c>
      <c r="E5" s="18">
        <v>458</v>
      </c>
      <c r="F5" s="18">
        <v>30.08</v>
      </c>
      <c r="G5" s="20">
        <f t="shared" si="0"/>
        <v>427.92</v>
      </c>
      <c r="H5" s="20">
        <f t="shared" si="1"/>
        <v>5782.32</v>
      </c>
      <c r="I5" s="15">
        <f>VLOOKUP(A5,[2]各门店任务!$B:$AT,45,0)</f>
        <v>2161.7</v>
      </c>
      <c r="J5" s="4">
        <f t="shared" si="2"/>
        <v>5812.4</v>
      </c>
      <c r="K5" s="4">
        <f t="shared" si="3"/>
        <v>0</v>
      </c>
    </row>
    <row r="6" s="3" customFormat="1" spans="1:11">
      <c r="A6" s="16">
        <v>56</v>
      </c>
      <c r="B6" s="17" t="s">
        <v>14</v>
      </c>
      <c r="C6" s="13">
        <f>VLOOKUP(A6,[1]发放表!$A:$G,7,0)</f>
        <v>2009.5</v>
      </c>
      <c r="D6" s="20">
        <v>3346.6</v>
      </c>
      <c r="E6" s="18">
        <v>0</v>
      </c>
      <c r="F6" s="20">
        <v>0</v>
      </c>
      <c r="G6" s="20">
        <f t="shared" si="0"/>
        <v>0</v>
      </c>
      <c r="H6" s="20">
        <f t="shared" si="1"/>
        <v>3346.6</v>
      </c>
      <c r="I6" s="15">
        <f>VLOOKUP(A6,[2]各门店任务!$B:$AT,45,0)</f>
        <v>1337.1</v>
      </c>
      <c r="J6" s="4">
        <f t="shared" si="2"/>
        <v>3346.6</v>
      </c>
      <c r="K6" s="4">
        <f t="shared" si="3"/>
        <v>0</v>
      </c>
    </row>
    <row r="7" s="3" customFormat="1" spans="1:11">
      <c r="A7" s="57">
        <v>58</v>
      </c>
      <c r="B7" s="57" t="s">
        <v>15</v>
      </c>
      <c r="C7" s="70"/>
      <c r="D7" s="56"/>
      <c r="E7" s="56"/>
      <c r="F7" s="56"/>
      <c r="G7" s="56">
        <f t="shared" si="0"/>
        <v>0</v>
      </c>
      <c r="H7" s="56">
        <f t="shared" si="1"/>
        <v>0</v>
      </c>
      <c r="I7" s="58"/>
      <c r="J7" s="73">
        <f t="shared" si="2"/>
        <v>0</v>
      </c>
      <c r="K7" s="73">
        <f t="shared" si="3"/>
        <v>0</v>
      </c>
    </row>
    <row r="8" s="3" customFormat="1" spans="1:11">
      <c r="A8" s="16">
        <v>307</v>
      </c>
      <c r="B8" s="17" t="s">
        <v>16</v>
      </c>
      <c r="C8" s="13">
        <f>VLOOKUP(A8,[1]发放表!$A:$G,7,0)</f>
        <v>22974</v>
      </c>
      <c r="D8" s="20">
        <v>17713.16</v>
      </c>
      <c r="E8" s="18">
        <v>17262.34</v>
      </c>
      <c r="F8" s="18">
        <v>1602.94</v>
      </c>
      <c r="G8" s="20">
        <f t="shared" si="0"/>
        <v>15659.4</v>
      </c>
      <c r="H8" s="20">
        <f t="shared" si="1"/>
        <v>33372.56</v>
      </c>
      <c r="I8" s="15">
        <f>VLOOKUP(A8,[2]各门店任务!$B:$AT,45,0)</f>
        <v>12001.5</v>
      </c>
      <c r="J8" s="4">
        <f t="shared" si="2"/>
        <v>34975.5</v>
      </c>
      <c r="K8" s="4">
        <f t="shared" si="3"/>
        <v>0</v>
      </c>
    </row>
    <row r="9" s="3" customFormat="1" spans="1:11">
      <c r="A9" s="16">
        <v>308</v>
      </c>
      <c r="B9" s="17" t="s">
        <v>17</v>
      </c>
      <c r="C9" s="13">
        <f>VLOOKUP(A9,[1]发放表!$A:$G,7,0)</f>
        <v>3079.2</v>
      </c>
      <c r="D9" s="18">
        <v>3770.8</v>
      </c>
      <c r="E9" s="18">
        <v>424</v>
      </c>
      <c r="F9" s="77">
        <v>424</v>
      </c>
      <c r="G9" s="20">
        <f t="shared" si="0"/>
        <v>0</v>
      </c>
      <c r="H9" s="20">
        <f t="shared" si="1"/>
        <v>3770.8</v>
      </c>
      <c r="I9" s="15">
        <f>VLOOKUP(A9,[2]各门店任务!$B:$AT,45,0)</f>
        <v>1115.6</v>
      </c>
      <c r="J9" s="4">
        <f t="shared" si="2"/>
        <v>4194.8</v>
      </c>
      <c r="K9" s="4">
        <f t="shared" si="3"/>
        <v>0</v>
      </c>
    </row>
    <row r="10" s="3" customFormat="1" spans="1:11">
      <c r="A10" s="16">
        <v>311</v>
      </c>
      <c r="B10" s="17" t="s">
        <v>18</v>
      </c>
      <c r="C10" s="13">
        <f>VLOOKUP(A10,[1]发放表!$A:$G,7,0)</f>
        <v>4345.8</v>
      </c>
      <c r="D10" s="20">
        <v>6216</v>
      </c>
      <c r="E10" s="78">
        <v>3359</v>
      </c>
      <c r="F10" s="79">
        <v>768.08</v>
      </c>
      <c r="G10" s="20">
        <f t="shared" si="0"/>
        <v>2590.92</v>
      </c>
      <c r="H10" s="20">
        <f t="shared" si="1"/>
        <v>8806.92</v>
      </c>
      <c r="I10" s="15">
        <f>VLOOKUP(A10,[2]各门店任务!$B:$AT,45,0)</f>
        <v>5229.2</v>
      </c>
      <c r="J10" s="4">
        <f t="shared" si="2"/>
        <v>9575</v>
      </c>
      <c r="K10" s="4">
        <f t="shared" si="3"/>
        <v>0</v>
      </c>
    </row>
    <row r="11" s="3" customFormat="1" spans="1:11">
      <c r="A11" s="16">
        <v>329</v>
      </c>
      <c r="B11" s="16" t="s">
        <v>19</v>
      </c>
      <c r="C11" s="13">
        <f>VLOOKUP(A11,[1]发放表!$A:$G,7,0)</f>
        <v>3576.6</v>
      </c>
      <c r="D11" s="20">
        <v>4769.3</v>
      </c>
      <c r="E11" s="20"/>
      <c r="F11" s="20"/>
      <c r="G11" s="20">
        <f t="shared" si="0"/>
        <v>0</v>
      </c>
      <c r="H11" s="20">
        <f t="shared" si="1"/>
        <v>4769.3</v>
      </c>
      <c r="I11" s="15">
        <f>VLOOKUP(A11,[2]各门店任务!$B:$AT,45,0)</f>
        <v>1192.7</v>
      </c>
      <c r="J11" s="4">
        <f t="shared" si="2"/>
        <v>4769.3</v>
      </c>
      <c r="K11" s="4">
        <f t="shared" si="3"/>
        <v>0</v>
      </c>
    </row>
    <row r="12" s="3" customFormat="1" spans="1:11">
      <c r="A12" s="16">
        <v>337</v>
      </c>
      <c r="B12" s="17" t="s">
        <v>20</v>
      </c>
      <c r="C12" s="13">
        <f>VLOOKUP(A12,[1]发放表!$A:$G,7,0)</f>
        <v>11005.8</v>
      </c>
      <c r="D12" s="20">
        <v>12275.94</v>
      </c>
      <c r="E12" s="20">
        <v>4354.96</v>
      </c>
      <c r="F12" s="20">
        <v>1139.34</v>
      </c>
      <c r="G12" s="20">
        <f t="shared" si="0"/>
        <v>3215.62</v>
      </c>
      <c r="H12" s="20">
        <f t="shared" si="1"/>
        <v>15491.56</v>
      </c>
      <c r="I12" s="15">
        <f>VLOOKUP(A12,[2]各门店任务!$B:$AT,45,0)</f>
        <v>5625.1</v>
      </c>
      <c r="J12" s="4">
        <f t="shared" si="2"/>
        <v>16630.9</v>
      </c>
      <c r="K12" s="4">
        <f t="shared" si="3"/>
        <v>0</v>
      </c>
    </row>
    <row r="13" s="3" customFormat="1" ht="13.5" customHeight="1" spans="1:11">
      <c r="A13" s="16">
        <v>339</v>
      </c>
      <c r="B13" s="17" t="s">
        <v>21</v>
      </c>
      <c r="C13" s="13">
        <f>VLOOKUP(A13,[1]发放表!$A:$G,7,0)</f>
        <v>2134.5</v>
      </c>
      <c r="D13" s="20">
        <v>2978.1</v>
      </c>
      <c r="E13" s="20"/>
      <c r="F13" s="20"/>
      <c r="G13" s="20">
        <f t="shared" si="0"/>
        <v>0</v>
      </c>
      <c r="H13" s="20">
        <f t="shared" si="1"/>
        <v>2978.1</v>
      </c>
      <c r="I13" s="15">
        <f>VLOOKUP(A13,[2]各门店任务!$B:$AT,45,0)</f>
        <v>843.6</v>
      </c>
      <c r="J13" s="4">
        <f t="shared" si="2"/>
        <v>2978.1</v>
      </c>
      <c r="K13" s="4">
        <f t="shared" si="3"/>
        <v>0</v>
      </c>
    </row>
    <row r="14" s="3" customFormat="1" spans="1:11">
      <c r="A14" s="16">
        <v>341</v>
      </c>
      <c r="B14" s="17" t="s">
        <v>22</v>
      </c>
      <c r="C14" s="13">
        <f>VLOOKUP(A14,[1]发放表!$A:$G,7,0)</f>
        <v>8110.5</v>
      </c>
      <c r="D14" s="18">
        <v>4064.8</v>
      </c>
      <c r="E14" s="18">
        <v>7562.7</v>
      </c>
      <c r="F14" s="18">
        <v>1358.5</v>
      </c>
      <c r="G14" s="20">
        <f t="shared" si="0"/>
        <v>6204.2</v>
      </c>
      <c r="H14" s="20">
        <f t="shared" si="1"/>
        <v>10269</v>
      </c>
      <c r="I14" s="15">
        <f>VLOOKUP(A14,[2]各门店任务!$B:$AT,45,0)</f>
        <v>3517</v>
      </c>
      <c r="J14" s="4">
        <f t="shared" si="2"/>
        <v>11627.5</v>
      </c>
      <c r="K14" s="4">
        <f t="shared" si="3"/>
        <v>0</v>
      </c>
    </row>
    <row r="15" s="3" customFormat="1" spans="1:11">
      <c r="A15" s="16">
        <v>343</v>
      </c>
      <c r="B15" s="17" t="s">
        <v>23</v>
      </c>
      <c r="C15" s="13">
        <f>VLOOKUP(A15,[1]发放表!$A:$G,7,0)</f>
        <v>7486.4</v>
      </c>
      <c r="D15" s="20">
        <v>11786</v>
      </c>
      <c r="E15" s="20">
        <v>1557.1</v>
      </c>
      <c r="F15" s="20"/>
      <c r="G15" s="20">
        <f t="shared" si="0"/>
        <v>1557.1</v>
      </c>
      <c r="H15" s="20">
        <f t="shared" si="1"/>
        <v>13343.1</v>
      </c>
      <c r="I15" s="15">
        <f>VLOOKUP(A15,[2]各门店任务!$B:$AT,45,0)</f>
        <v>5856.7</v>
      </c>
      <c r="J15" s="4">
        <f t="shared" si="2"/>
        <v>13343.1</v>
      </c>
      <c r="K15" s="4">
        <f t="shared" si="3"/>
        <v>0</v>
      </c>
    </row>
    <row r="16" s="3" customFormat="1" spans="1:11">
      <c r="A16" s="59"/>
      <c r="B16" s="60" t="s">
        <v>24</v>
      </c>
      <c r="C16" s="13"/>
      <c r="D16" s="56"/>
      <c r="E16" s="56"/>
      <c r="F16" s="56"/>
      <c r="G16" s="56">
        <f t="shared" si="0"/>
        <v>0</v>
      </c>
      <c r="H16" s="56">
        <f t="shared" si="1"/>
        <v>0</v>
      </c>
      <c r="I16" s="15"/>
      <c r="J16" s="73">
        <f t="shared" si="2"/>
        <v>0</v>
      </c>
      <c r="K16" s="73">
        <f t="shared" si="3"/>
        <v>0</v>
      </c>
    </row>
    <row r="17" s="3" customFormat="1" spans="1:11">
      <c r="A17" s="59">
        <v>347</v>
      </c>
      <c r="B17" s="61" t="s">
        <v>25</v>
      </c>
      <c r="C17" s="13"/>
      <c r="D17" s="56"/>
      <c r="E17" s="56"/>
      <c r="F17" s="56"/>
      <c r="G17" s="56">
        <f t="shared" si="0"/>
        <v>0</v>
      </c>
      <c r="H17" s="56">
        <f t="shared" si="1"/>
        <v>0</v>
      </c>
      <c r="I17" s="15"/>
      <c r="J17" s="73">
        <f t="shared" si="2"/>
        <v>0</v>
      </c>
      <c r="K17" s="73">
        <f t="shared" si="3"/>
        <v>0</v>
      </c>
    </row>
    <row r="18" s="3" customFormat="1" ht="15" customHeight="1" spans="1:11">
      <c r="A18" s="16">
        <v>349</v>
      </c>
      <c r="B18" s="17" t="s">
        <v>26</v>
      </c>
      <c r="C18" s="13">
        <f>VLOOKUP(A18,[1]发放表!$A:$G,7,0)</f>
        <v>3473</v>
      </c>
      <c r="D18" s="18">
        <v>3629.5</v>
      </c>
      <c r="E18" s="18">
        <v>518.6</v>
      </c>
      <c r="F18" s="77">
        <v>518.6</v>
      </c>
      <c r="G18" s="20">
        <f t="shared" si="0"/>
        <v>0</v>
      </c>
      <c r="H18" s="20">
        <f t="shared" si="1"/>
        <v>3629.5</v>
      </c>
      <c r="I18" s="15">
        <f>VLOOKUP(A18,[2]各门店任务!$B:$AT,45,0)</f>
        <v>675.1</v>
      </c>
      <c r="J18" s="4">
        <f t="shared" si="2"/>
        <v>4148.1</v>
      </c>
      <c r="K18" s="4">
        <f t="shared" si="3"/>
        <v>0</v>
      </c>
    </row>
    <row r="19" s="3" customFormat="1" spans="1:11">
      <c r="A19" s="16">
        <v>351</v>
      </c>
      <c r="B19" s="22" t="s">
        <v>27</v>
      </c>
      <c r="C19" s="13">
        <f>VLOOKUP(A19,[1]发放表!$A:$G,7,0)</f>
        <v>2584.2</v>
      </c>
      <c r="D19" s="20">
        <v>4819.3</v>
      </c>
      <c r="E19" s="20"/>
      <c r="F19" s="20"/>
      <c r="G19" s="20">
        <f t="shared" si="0"/>
        <v>0</v>
      </c>
      <c r="H19" s="20">
        <f t="shared" si="1"/>
        <v>4819.3</v>
      </c>
      <c r="I19" s="15">
        <f>VLOOKUP(A19,[2]各门店任务!$B:$AT,45,0)</f>
        <v>2235.1</v>
      </c>
      <c r="J19" s="4">
        <f t="shared" si="2"/>
        <v>4819.3</v>
      </c>
      <c r="K19" s="4">
        <f t="shared" si="3"/>
        <v>0</v>
      </c>
    </row>
    <row r="20" s="3" customFormat="1" spans="1:11">
      <c r="A20" s="59"/>
      <c r="B20" s="60" t="s">
        <v>28</v>
      </c>
      <c r="C20" s="13"/>
      <c r="D20" s="56"/>
      <c r="E20" s="56"/>
      <c r="F20" s="56"/>
      <c r="G20" s="56">
        <f t="shared" si="0"/>
        <v>0</v>
      </c>
      <c r="H20" s="56">
        <f t="shared" si="1"/>
        <v>0</v>
      </c>
      <c r="I20" s="15"/>
      <c r="J20" s="73">
        <f t="shared" si="2"/>
        <v>0</v>
      </c>
      <c r="K20" s="73">
        <f t="shared" si="3"/>
        <v>0</v>
      </c>
    </row>
    <row r="21" s="3" customFormat="1" spans="1:11">
      <c r="A21" s="16">
        <v>355</v>
      </c>
      <c r="B21" s="17" t="s">
        <v>29</v>
      </c>
      <c r="C21" s="13">
        <f>VLOOKUP(A21,[1]发放表!$A:$G,7,0)</f>
        <v>5713.2</v>
      </c>
      <c r="D21" s="20">
        <v>5871</v>
      </c>
      <c r="E21" s="20">
        <v>1113.4</v>
      </c>
      <c r="F21" s="20">
        <v>464</v>
      </c>
      <c r="G21" s="20">
        <f t="shared" si="0"/>
        <v>649.4</v>
      </c>
      <c r="H21" s="20">
        <f t="shared" si="1"/>
        <v>6520.4</v>
      </c>
      <c r="I21" s="15">
        <f>VLOOKUP(A21,[2]各门店任务!$B:$AT,45,0)</f>
        <v>1271.2</v>
      </c>
      <c r="J21" s="4">
        <f t="shared" si="2"/>
        <v>6984.4</v>
      </c>
      <c r="K21" s="4">
        <f t="shared" si="3"/>
        <v>0</v>
      </c>
    </row>
    <row r="22" s="3" customFormat="1" spans="1:11">
      <c r="A22" s="16">
        <v>357</v>
      </c>
      <c r="B22" s="17" t="s">
        <v>30</v>
      </c>
      <c r="C22" s="13">
        <f>VLOOKUP(A22,[1]发放表!$A:$G,7,0)</f>
        <v>2507.2</v>
      </c>
      <c r="D22" s="18">
        <v>3618.5</v>
      </c>
      <c r="E22" s="20"/>
      <c r="F22" s="20"/>
      <c r="G22" s="20">
        <f t="shared" si="0"/>
        <v>0</v>
      </c>
      <c r="H22" s="20">
        <f t="shared" si="1"/>
        <v>3618.5</v>
      </c>
      <c r="I22" s="15">
        <f>VLOOKUP(A22,[2]各门店任务!$B:$AT,45,0)</f>
        <v>1111.3</v>
      </c>
      <c r="J22" s="4">
        <f t="shared" si="2"/>
        <v>3618.5</v>
      </c>
      <c r="K22" s="4">
        <f t="shared" si="3"/>
        <v>0</v>
      </c>
    </row>
    <row r="23" s="3" customFormat="1" spans="1:11">
      <c r="A23" s="16">
        <v>359</v>
      </c>
      <c r="B23" s="17" t="s">
        <v>31</v>
      </c>
      <c r="C23" s="13">
        <f>VLOOKUP(A23,[1]发放表!$A:$G,7,0)</f>
        <v>4047.4</v>
      </c>
      <c r="D23" s="20">
        <v>5038.1</v>
      </c>
      <c r="E23" s="20"/>
      <c r="F23" s="56"/>
      <c r="G23" s="20">
        <f t="shared" si="0"/>
        <v>0</v>
      </c>
      <c r="H23" s="20">
        <f t="shared" si="1"/>
        <v>5038.1</v>
      </c>
      <c r="I23" s="15">
        <f>VLOOKUP(A23,[2]各门店任务!$B:$AT,45,0)</f>
        <v>990.7</v>
      </c>
      <c r="J23" s="4">
        <f t="shared" si="2"/>
        <v>5038.1</v>
      </c>
      <c r="K23" s="4">
        <f t="shared" si="3"/>
        <v>0</v>
      </c>
    </row>
    <row r="24" s="3" customFormat="1" spans="1:11">
      <c r="A24" s="16">
        <v>367</v>
      </c>
      <c r="B24" s="22" t="s">
        <v>32</v>
      </c>
      <c r="C24" s="13">
        <f>VLOOKUP(A24,[1]发放表!$A:$G,7,0)</f>
        <v>2545.5</v>
      </c>
      <c r="D24" s="20">
        <v>3423.5</v>
      </c>
      <c r="E24" s="20"/>
      <c r="F24" s="20"/>
      <c r="G24" s="20">
        <f t="shared" si="0"/>
        <v>0</v>
      </c>
      <c r="H24" s="20">
        <f t="shared" si="1"/>
        <v>3423.5</v>
      </c>
      <c r="I24" s="15">
        <f>VLOOKUP(A24,[2]各门店任务!$B:$AT,45,0)</f>
        <v>878</v>
      </c>
      <c r="J24" s="4">
        <f t="shared" si="2"/>
        <v>3423.5</v>
      </c>
      <c r="K24" s="4">
        <f t="shared" si="3"/>
        <v>0</v>
      </c>
    </row>
    <row r="25" s="3" customFormat="1" spans="1:11">
      <c r="A25" s="16">
        <v>365</v>
      </c>
      <c r="B25" s="17" t="s">
        <v>33</v>
      </c>
      <c r="C25" s="13">
        <f>VLOOKUP(A25,[1]发放表!$A:$G,7,0)</f>
        <v>7823.3</v>
      </c>
      <c r="D25" s="20">
        <v>10028.2</v>
      </c>
      <c r="E25" s="20">
        <v>2671.1</v>
      </c>
      <c r="F25" s="20">
        <v>917.43</v>
      </c>
      <c r="G25" s="20">
        <f t="shared" si="0"/>
        <v>1753.67</v>
      </c>
      <c r="H25" s="20">
        <f t="shared" si="1"/>
        <v>11781.87</v>
      </c>
      <c r="I25" s="15">
        <f>VLOOKUP(A25,[2]各门店任务!$B:$AT,45,0)</f>
        <v>4876</v>
      </c>
      <c r="J25" s="4">
        <f t="shared" si="2"/>
        <v>12699.3</v>
      </c>
      <c r="K25" s="4">
        <f t="shared" si="3"/>
        <v>0</v>
      </c>
    </row>
    <row r="26" s="3" customFormat="1" spans="1:11">
      <c r="A26" s="16">
        <v>371</v>
      </c>
      <c r="B26" s="22" t="s">
        <v>34</v>
      </c>
      <c r="C26" s="13">
        <f>VLOOKUP(A26,[1]发放表!$A:$G,7,0)</f>
        <v>1319.1</v>
      </c>
      <c r="D26" s="23">
        <v>1416.7</v>
      </c>
      <c r="E26" s="20"/>
      <c r="F26" s="20"/>
      <c r="G26" s="20">
        <f t="shared" si="0"/>
        <v>0</v>
      </c>
      <c r="H26" s="20">
        <f t="shared" si="1"/>
        <v>1416.7</v>
      </c>
      <c r="I26" s="15">
        <f>VLOOKUP(A26,[2]各门店任务!$B:$AT,45,0)</f>
        <v>97.6</v>
      </c>
      <c r="J26" s="4">
        <f t="shared" si="2"/>
        <v>1416.7</v>
      </c>
      <c r="K26" s="4">
        <f t="shared" si="3"/>
        <v>0</v>
      </c>
    </row>
    <row r="27" s="3" customFormat="1" spans="1:11">
      <c r="A27" s="62">
        <v>363</v>
      </c>
      <c r="B27" s="63" t="s">
        <v>35</v>
      </c>
      <c r="C27" s="70"/>
      <c r="D27" s="64">
        <v>0</v>
      </c>
      <c r="E27" s="65"/>
      <c r="F27" s="65"/>
      <c r="G27" s="65">
        <f t="shared" si="0"/>
        <v>0</v>
      </c>
      <c r="H27" s="65">
        <f t="shared" si="1"/>
        <v>0</v>
      </c>
      <c r="I27" s="58"/>
      <c r="J27" s="73">
        <f t="shared" si="2"/>
        <v>0</v>
      </c>
      <c r="K27" s="73">
        <f t="shared" si="3"/>
        <v>0</v>
      </c>
    </row>
    <row r="28" s="3" customFormat="1" spans="1:11">
      <c r="A28" s="16">
        <v>361</v>
      </c>
      <c r="B28" s="24" t="s">
        <v>36</v>
      </c>
      <c r="C28" s="13">
        <f>VLOOKUP(A28,[1]发放表!$A:$G,7,0)</f>
        <v>1519.1</v>
      </c>
      <c r="D28" s="23">
        <v>1773.6</v>
      </c>
      <c r="E28" s="20"/>
      <c r="F28" s="20"/>
      <c r="G28" s="20">
        <f t="shared" si="0"/>
        <v>0</v>
      </c>
      <c r="H28" s="20">
        <f t="shared" si="1"/>
        <v>1773.6</v>
      </c>
      <c r="I28" s="15">
        <f>VLOOKUP(A28,[2]各门店任务!$B:$AT,45,0)</f>
        <v>254.5</v>
      </c>
      <c r="J28" s="4">
        <f t="shared" si="2"/>
        <v>1773.6</v>
      </c>
      <c r="K28" s="4">
        <f t="shared" si="3"/>
        <v>0</v>
      </c>
    </row>
    <row r="29" s="3" customFormat="1" spans="1:11">
      <c r="A29" s="16">
        <v>373</v>
      </c>
      <c r="B29" s="24" t="s">
        <v>37</v>
      </c>
      <c r="C29" s="13">
        <f>VLOOKUP(A29,[1]发放表!$A:$G,7,0)</f>
        <v>3292.8</v>
      </c>
      <c r="D29" s="20">
        <v>4027.6</v>
      </c>
      <c r="E29" s="20"/>
      <c r="F29" s="20"/>
      <c r="G29" s="20">
        <f t="shared" si="0"/>
        <v>0</v>
      </c>
      <c r="H29" s="20">
        <f t="shared" si="1"/>
        <v>4027.6</v>
      </c>
      <c r="I29" s="15">
        <f>VLOOKUP(A29,[2]各门店任务!$B:$AT,45,0)</f>
        <v>734.8</v>
      </c>
      <c r="J29" s="4">
        <f t="shared" si="2"/>
        <v>4027.6</v>
      </c>
      <c r="K29" s="4">
        <f t="shared" si="3"/>
        <v>0</v>
      </c>
    </row>
    <row r="30" s="3" customFormat="1" spans="1:11">
      <c r="A30" s="67"/>
      <c r="B30" s="68" t="s">
        <v>38</v>
      </c>
      <c r="C30" s="13"/>
      <c r="D30" s="58"/>
      <c r="E30" s="58"/>
      <c r="F30" s="58"/>
      <c r="G30" s="58">
        <f t="shared" si="0"/>
        <v>0</v>
      </c>
      <c r="H30" s="58">
        <f t="shared" si="1"/>
        <v>0</v>
      </c>
      <c r="I30" s="15"/>
      <c r="J30" s="73">
        <f t="shared" si="2"/>
        <v>0</v>
      </c>
      <c r="K30" s="73">
        <f t="shared" si="3"/>
        <v>0</v>
      </c>
    </row>
    <row r="31" s="3" customFormat="1" spans="1:11">
      <c r="A31" s="16">
        <v>379</v>
      </c>
      <c r="B31" s="24" t="s">
        <v>39</v>
      </c>
      <c r="C31" s="13">
        <f>VLOOKUP(A31,[1]发放表!$A:$G,7,0)</f>
        <v>2960.8</v>
      </c>
      <c r="D31" s="20">
        <v>4161.6</v>
      </c>
      <c r="E31" s="20"/>
      <c r="F31" s="20"/>
      <c r="G31" s="20">
        <f t="shared" si="0"/>
        <v>0</v>
      </c>
      <c r="H31" s="20">
        <f t="shared" si="1"/>
        <v>4161.6</v>
      </c>
      <c r="I31" s="15">
        <f>VLOOKUP(A31,[2]各门店任务!$B:$AT,45,0)</f>
        <v>1200.8</v>
      </c>
      <c r="J31" s="4">
        <f t="shared" si="2"/>
        <v>4161.6</v>
      </c>
      <c r="K31" s="4">
        <f t="shared" si="3"/>
        <v>0</v>
      </c>
    </row>
    <row r="32" s="3" customFormat="1" spans="1:11">
      <c r="A32" s="57">
        <v>381</v>
      </c>
      <c r="B32" s="69" t="s">
        <v>40</v>
      </c>
      <c r="C32" s="13"/>
      <c r="D32" s="56"/>
      <c r="E32" s="56"/>
      <c r="F32" s="56"/>
      <c r="G32" s="56">
        <f t="shared" si="0"/>
        <v>0</v>
      </c>
      <c r="H32" s="56">
        <f t="shared" si="1"/>
        <v>0</v>
      </c>
      <c r="I32" s="15"/>
      <c r="J32" s="73">
        <f t="shared" si="2"/>
        <v>0</v>
      </c>
      <c r="K32" s="73">
        <f t="shared" si="3"/>
        <v>0</v>
      </c>
    </row>
    <row r="33" s="3" customFormat="1" spans="1:11">
      <c r="A33" s="16">
        <v>385</v>
      </c>
      <c r="B33" s="24" t="s">
        <v>41</v>
      </c>
      <c r="C33" s="13">
        <f>VLOOKUP(A33,[1]发放表!$A:$G,7,0)</f>
        <v>3330</v>
      </c>
      <c r="D33" s="20">
        <v>4246.4</v>
      </c>
      <c r="E33" s="20"/>
      <c r="F33" s="20"/>
      <c r="G33" s="20">
        <f t="shared" si="0"/>
        <v>0</v>
      </c>
      <c r="H33" s="20">
        <f t="shared" si="1"/>
        <v>4246.4</v>
      </c>
      <c r="I33" s="15">
        <f>VLOOKUP(A33,[2]各门店任务!$B:$AT,45,0)</f>
        <v>916.4</v>
      </c>
      <c r="J33" s="4">
        <f t="shared" si="2"/>
        <v>4246.4</v>
      </c>
      <c r="K33" s="4">
        <f t="shared" si="3"/>
        <v>0</v>
      </c>
    </row>
    <row r="34" s="3" customFormat="1" spans="1:11">
      <c r="A34" s="16">
        <v>387</v>
      </c>
      <c r="B34" s="24" t="s">
        <v>42</v>
      </c>
      <c r="C34" s="13">
        <f>VLOOKUP(A34,[1]发放表!$A:$G,7,0)</f>
        <v>4941.1</v>
      </c>
      <c r="D34" s="20">
        <v>5995.9</v>
      </c>
      <c r="E34" s="20"/>
      <c r="F34" s="20"/>
      <c r="G34" s="20">
        <f t="shared" si="0"/>
        <v>0</v>
      </c>
      <c r="H34" s="20">
        <f t="shared" si="1"/>
        <v>5995.9</v>
      </c>
      <c r="I34" s="15">
        <f>VLOOKUP(A34,[2]各门店任务!$B:$AT,45,0)</f>
        <v>1054.8</v>
      </c>
      <c r="J34" s="4">
        <f t="shared" si="2"/>
        <v>5995.9</v>
      </c>
      <c r="K34" s="4">
        <f t="shared" si="3"/>
        <v>0</v>
      </c>
    </row>
    <row r="35" s="3" customFormat="1" spans="1:11">
      <c r="A35" s="16">
        <v>391</v>
      </c>
      <c r="B35" s="25" t="s">
        <v>43</v>
      </c>
      <c r="C35" s="13">
        <f>VLOOKUP(A35,[1]发放表!$A:$G,7,0)</f>
        <v>2563.6</v>
      </c>
      <c r="D35" s="18">
        <v>3759.3</v>
      </c>
      <c r="E35" s="20"/>
      <c r="F35" s="20"/>
      <c r="G35" s="20">
        <f t="shared" si="0"/>
        <v>0</v>
      </c>
      <c r="H35" s="20">
        <f t="shared" si="1"/>
        <v>3759.3</v>
      </c>
      <c r="I35" s="15">
        <f>VLOOKUP(A35,[2]各门店任务!$B:$AT,45,0)</f>
        <v>1195.7</v>
      </c>
      <c r="J35" s="4">
        <f t="shared" si="2"/>
        <v>3759.3</v>
      </c>
      <c r="K35" s="4">
        <f t="shared" si="3"/>
        <v>0</v>
      </c>
    </row>
    <row r="36" s="3" customFormat="1" spans="1:11">
      <c r="A36" s="16">
        <v>377</v>
      </c>
      <c r="B36" s="24" t="s">
        <v>44</v>
      </c>
      <c r="C36" s="13">
        <f>VLOOKUP(A36,[1]发放表!$A:$G,7,0)</f>
        <v>2488.8</v>
      </c>
      <c r="D36" s="20">
        <v>2750.6</v>
      </c>
      <c r="E36" s="20"/>
      <c r="F36" s="20"/>
      <c r="G36" s="20">
        <f t="shared" si="0"/>
        <v>0</v>
      </c>
      <c r="H36" s="20">
        <f t="shared" si="1"/>
        <v>2750.6</v>
      </c>
      <c r="I36" s="15">
        <f>VLOOKUP(A36,[2]各门店任务!$B:$AT,45,0)</f>
        <v>261.8</v>
      </c>
      <c r="J36" s="4">
        <f t="shared" si="2"/>
        <v>2750.6</v>
      </c>
      <c r="K36" s="4">
        <f t="shared" si="3"/>
        <v>0</v>
      </c>
    </row>
    <row r="37" s="3" customFormat="1" spans="1:11">
      <c r="A37" s="16">
        <v>389</v>
      </c>
      <c r="B37" s="24" t="s">
        <v>45</v>
      </c>
      <c r="C37" s="13">
        <f>VLOOKUP(A37,[1]发放表!$A:$G,7,0)</f>
        <v>1892.5</v>
      </c>
      <c r="D37" s="20">
        <v>2102.5</v>
      </c>
      <c r="E37" s="20"/>
      <c r="F37" s="20"/>
      <c r="G37" s="20">
        <f t="shared" si="0"/>
        <v>0</v>
      </c>
      <c r="H37" s="20">
        <f t="shared" si="1"/>
        <v>2102.5</v>
      </c>
      <c r="I37" s="15">
        <f>VLOOKUP(A37,[2]各门店任务!$B:$AT,45,0)</f>
        <v>210</v>
      </c>
      <c r="J37" s="4">
        <f t="shared" si="2"/>
        <v>2102.5</v>
      </c>
      <c r="K37" s="4">
        <f t="shared" si="3"/>
        <v>0</v>
      </c>
    </row>
    <row r="38" s="3" customFormat="1" spans="1:11">
      <c r="A38" s="59"/>
      <c r="B38" s="69" t="s">
        <v>46</v>
      </c>
      <c r="C38" s="13"/>
      <c r="D38" s="56"/>
      <c r="E38" s="56"/>
      <c r="F38" s="56"/>
      <c r="G38" s="56">
        <f t="shared" si="0"/>
        <v>0</v>
      </c>
      <c r="H38" s="56">
        <f t="shared" si="1"/>
        <v>0</v>
      </c>
      <c r="I38" s="15"/>
      <c r="J38" s="73">
        <f t="shared" si="2"/>
        <v>0</v>
      </c>
      <c r="K38" s="73">
        <f t="shared" si="3"/>
        <v>0</v>
      </c>
    </row>
    <row r="39" s="3" customFormat="1" spans="1:11">
      <c r="A39" s="59"/>
      <c r="B39" s="69" t="s">
        <v>47</v>
      </c>
      <c r="C39" s="13"/>
      <c r="D39" s="55"/>
      <c r="E39" s="56"/>
      <c r="F39" s="56"/>
      <c r="G39" s="56">
        <f t="shared" si="0"/>
        <v>0</v>
      </c>
      <c r="H39" s="56">
        <f t="shared" si="1"/>
        <v>0</v>
      </c>
      <c r="I39" s="15"/>
      <c r="J39" s="73">
        <f t="shared" si="2"/>
        <v>0</v>
      </c>
      <c r="K39" s="73">
        <f t="shared" si="3"/>
        <v>0</v>
      </c>
    </row>
    <row r="40" s="3" customFormat="1" spans="1:11">
      <c r="A40" s="16">
        <v>399</v>
      </c>
      <c r="B40" s="24" t="s">
        <v>48</v>
      </c>
      <c r="C40" s="13">
        <f>VLOOKUP(A40,[1]发放表!$A:$G,7,0)</f>
        <v>706.8</v>
      </c>
      <c r="D40" s="23">
        <v>850.3</v>
      </c>
      <c r="E40" s="20"/>
      <c r="F40" s="20"/>
      <c r="G40" s="20">
        <f t="shared" si="0"/>
        <v>0</v>
      </c>
      <c r="H40" s="20">
        <f t="shared" si="1"/>
        <v>850.3</v>
      </c>
      <c r="I40" s="15">
        <f>VLOOKUP(A40,[2]各门店任务!$B:$AT,45,0)</f>
        <v>143.5</v>
      </c>
      <c r="J40" s="4">
        <f t="shared" si="2"/>
        <v>850.3</v>
      </c>
      <c r="K40" s="4">
        <f t="shared" si="3"/>
        <v>0</v>
      </c>
    </row>
    <row r="41" s="3" customFormat="1" spans="1:11">
      <c r="A41" s="59"/>
      <c r="B41" s="69" t="s">
        <v>49</v>
      </c>
      <c r="C41" s="13"/>
      <c r="D41" s="56"/>
      <c r="E41" s="56"/>
      <c r="F41" s="56"/>
      <c r="G41" s="56">
        <f t="shared" si="0"/>
        <v>0</v>
      </c>
      <c r="H41" s="56">
        <f t="shared" si="1"/>
        <v>0</v>
      </c>
      <c r="I41" s="15"/>
      <c r="J41" s="73">
        <f t="shared" si="2"/>
        <v>0</v>
      </c>
      <c r="K41" s="73">
        <f t="shared" si="3"/>
        <v>0</v>
      </c>
    </row>
    <row r="42" s="3" customFormat="1" spans="1:11">
      <c r="A42" s="16">
        <v>539</v>
      </c>
      <c r="B42" s="24" t="s">
        <v>50</v>
      </c>
      <c r="C42" s="13">
        <f>VLOOKUP(A42,[1]发放表!$A:$G,7,0)</f>
        <v>1676.8</v>
      </c>
      <c r="D42" s="20">
        <v>2774.1</v>
      </c>
      <c r="E42" s="20"/>
      <c r="F42" s="20"/>
      <c r="G42" s="20">
        <f t="shared" si="0"/>
        <v>0</v>
      </c>
      <c r="H42" s="20">
        <f t="shared" si="1"/>
        <v>2774.1</v>
      </c>
      <c r="I42" s="15">
        <f>VLOOKUP(A42,[2]各门店任务!$B:$AT,45,0)</f>
        <v>1097.3</v>
      </c>
      <c r="J42" s="4">
        <f t="shared" si="2"/>
        <v>2774.1</v>
      </c>
      <c r="K42" s="4">
        <f t="shared" si="3"/>
        <v>0</v>
      </c>
    </row>
    <row r="43" s="3" customFormat="1" spans="1:11">
      <c r="A43" s="16">
        <v>517</v>
      </c>
      <c r="B43" s="24" t="s">
        <v>51</v>
      </c>
      <c r="C43" s="13">
        <f>VLOOKUP(A43,[1]发放表!$A:$G,7,0)</f>
        <v>2776.6</v>
      </c>
      <c r="D43" s="20">
        <v>2984.8</v>
      </c>
      <c r="E43" s="20"/>
      <c r="F43" s="20"/>
      <c r="G43" s="20">
        <f t="shared" si="0"/>
        <v>0</v>
      </c>
      <c r="H43" s="20">
        <f t="shared" si="1"/>
        <v>2984.8</v>
      </c>
      <c r="I43" s="15">
        <f>VLOOKUP(A43,[2]各门店任务!$B:$AT,45,0)</f>
        <v>208.2</v>
      </c>
      <c r="J43" s="4">
        <f t="shared" si="2"/>
        <v>2984.8</v>
      </c>
      <c r="K43" s="4">
        <f t="shared" si="3"/>
        <v>0</v>
      </c>
    </row>
    <row r="44" s="3" customFormat="1" spans="1:11">
      <c r="A44" s="59"/>
      <c r="B44" s="69" t="s">
        <v>52</v>
      </c>
      <c r="C44" s="13"/>
      <c r="D44" s="56"/>
      <c r="E44" s="56"/>
      <c r="F44" s="56"/>
      <c r="G44" s="56">
        <f t="shared" si="0"/>
        <v>0</v>
      </c>
      <c r="H44" s="56">
        <f t="shared" si="1"/>
        <v>0</v>
      </c>
      <c r="I44" s="15"/>
      <c r="J44" s="73">
        <f t="shared" si="2"/>
        <v>0</v>
      </c>
      <c r="K44" s="73">
        <f t="shared" si="3"/>
        <v>0</v>
      </c>
    </row>
    <row r="45" s="3" customFormat="1" spans="1:11">
      <c r="A45" s="16">
        <v>514</v>
      </c>
      <c r="B45" s="26" t="s">
        <v>53</v>
      </c>
      <c r="C45" s="13">
        <f>VLOOKUP(A45,[1]发放表!$A:$G,7,0)</f>
        <v>5054.2</v>
      </c>
      <c r="D45" s="20">
        <v>7087.8</v>
      </c>
      <c r="E45" s="20"/>
      <c r="F45" s="20"/>
      <c r="G45" s="20">
        <f t="shared" si="0"/>
        <v>0</v>
      </c>
      <c r="H45" s="20">
        <f t="shared" si="1"/>
        <v>7087.8</v>
      </c>
      <c r="I45" s="15">
        <f>VLOOKUP(A45,[2]各门店任务!$B:$AT,45,0)</f>
        <v>2033.6</v>
      </c>
      <c r="J45" s="4">
        <f t="shared" si="2"/>
        <v>7087.8</v>
      </c>
      <c r="K45" s="4">
        <f t="shared" si="3"/>
        <v>0</v>
      </c>
    </row>
    <row r="46" s="3" customFormat="1" spans="1:11">
      <c r="A46" s="16">
        <v>545</v>
      </c>
      <c r="B46" s="24" t="s">
        <v>54</v>
      </c>
      <c r="C46" s="13">
        <f>VLOOKUP(A46,[1]发放表!$A:$G,7,0)</f>
        <v>2557.5</v>
      </c>
      <c r="D46" s="20">
        <v>4140.5</v>
      </c>
      <c r="E46" s="20"/>
      <c r="F46" s="20"/>
      <c r="G46" s="20">
        <f t="shared" si="0"/>
        <v>0</v>
      </c>
      <c r="H46" s="20">
        <f t="shared" si="1"/>
        <v>4140.5</v>
      </c>
      <c r="I46" s="15">
        <f>VLOOKUP(A46,[2]各门店任务!$B:$AT,45,0)</f>
        <v>1583</v>
      </c>
      <c r="J46" s="4">
        <f t="shared" si="2"/>
        <v>4140.5</v>
      </c>
      <c r="K46" s="4">
        <f t="shared" si="3"/>
        <v>0</v>
      </c>
    </row>
    <row r="47" s="3" customFormat="1" spans="1:11">
      <c r="A47" s="16">
        <v>541</v>
      </c>
      <c r="B47" s="27" t="s">
        <v>55</v>
      </c>
      <c r="C47" s="13">
        <f>VLOOKUP(A47,[1]发放表!$A:$G,7,0)</f>
        <v>5514.7</v>
      </c>
      <c r="D47" s="20">
        <v>7034.3</v>
      </c>
      <c r="E47" s="20"/>
      <c r="F47" s="20"/>
      <c r="G47" s="20">
        <f t="shared" si="0"/>
        <v>0</v>
      </c>
      <c r="H47" s="20">
        <f t="shared" si="1"/>
        <v>7034.3</v>
      </c>
      <c r="I47" s="15">
        <f>VLOOKUP(A47,[2]各门店任务!$B:$AT,45,0)</f>
        <v>1519.6</v>
      </c>
      <c r="J47" s="4">
        <f t="shared" si="2"/>
        <v>7034.3</v>
      </c>
      <c r="K47" s="4">
        <f t="shared" si="3"/>
        <v>0</v>
      </c>
    </row>
    <row r="48" s="3" customFormat="1" spans="1:11">
      <c r="A48" s="57">
        <v>518</v>
      </c>
      <c r="B48" s="69" t="s">
        <v>56</v>
      </c>
      <c r="C48" s="13"/>
      <c r="D48" s="56"/>
      <c r="E48" s="56"/>
      <c r="F48" s="56"/>
      <c r="G48" s="56">
        <f t="shared" si="0"/>
        <v>0</v>
      </c>
      <c r="H48" s="56">
        <f t="shared" si="1"/>
        <v>0</v>
      </c>
      <c r="I48" s="15"/>
      <c r="J48" s="73">
        <f t="shared" si="2"/>
        <v>0</v>
      </c>
      <c r="K48" s="73">
        <f t="shared" si="3"/>
        <v>0</v>
      </c>
    </row>
    <row r="49" s="3" customFormat="1" spans="1:11">
      <c r="A49" s="57">
        <v>395</v>
      </c>
      <c r="B49" s="69" t="s">
        <v>57</v>
      </c>
      <c r="C49" s="13"/>
      <c r="D49" s="56"/>
      <c r="E49" s="56"/>
      <c r="F49" s="56"/>
      <c r="G49" s="56">
        <f t="shared" si="0"/>
        <v>0</v>
      </c>
      <c r="H49" s="56">
        <f t="shared" si="1"/>
        <v>0</v>
      </c>
      <c r="I49" s="15"/>
      <c r="J49" s="73">
        <f t="shared" si="2"/>
        <v>0</v>
      </c>
      <c r="K49" s="73">
        <f t="shared" si="3"/>
        <v>0</v>
      </c>
    </row>
    <row r="50" s="3" customFormat="1" spans="1:11">
      <c r="A50" s="16">
        <v>511</v>
      </c>
      <c r="B50" s="24" t="s">
        <v>58</v>
      </c>
      <c r="C50" s="13">
        <f>VLOOKUP(A50,[1]发放表!$A:$G,7,0)</f>
        <v>2853.5</v>
      </c>
      <c r="D50" s="23">
        <v>3572</v>
      </c>
      <c r="E50" s="20"/>
      <c r="F50" s="20"/>
      <c r="G50" s="20">
        <f t="shared" si="0"/>
        <v>0</v>
      </c>
      <c r="H50" s="20">
        <f t="shared" si="1"/>
        <v>3572</v>
      </c>
      <c r="I50" s="15">
        <f>VLOOKUP(A50,[2]各门店任务!$B:$AT,45,0)</f>
        <v>718.5</v>
      </c>
      <c r="J50" s="4">
        <f t="shared" si="2"/>
        <v>3572</v>
      </c>
      <c r="K50" s="4">
        <f t="shared" si="3"/>
        <v>0</v>
      </c>
    </row>
    <row r="51" s="3" customFormat="1" spans="1:11">
      <c r="A51" s="16">
        <v>512</v>
      </c>
      <c r="B51" s="24" t="s">
        <v>59</v>
      </c>
      <c r="C51" s="13">
        <f>VLOOKUP(A51,[1]发放表!$A:$G,7,0)</f>
        <v>1547.5</v>
      </c>
      <c r="D51" s="23">
        <v>1747.8</v>
      </c>
      <c r="E51" s="20"/>
      <c r="F51" s="20"/>
      <c r="G51" s="20">
        <f t="shared" si="0"/>
        <v>0</v>
      </c>
      <c r="H51" s="20">
        <f t="shared" si="1"/>
        <v>1747.8</v>
      </c>
      <c r="I51" s="15">
        <f>VLOOKUP(A51,[2]各门店任务!$B:$AT,45,0)</f>
        <v>200.3</v>
      </c>
      <c r="J51" s="4">
        <f t="shared" si="2"/>
        <v>1747.8</v>
      </c>
      <c r="K51" s="4">
        <f t="shared" si="3"/>
        <v>0</v>
      </c>
    </row>
    <row r="52" s="3" customFormat="1" spans="1:11">
      <c r="A52" s="16">
        <v>513</v>
      </c>
      <c r="B52" s="24" t="s">
        <v>60</v>
      </c>
      <c r="C52" s="13">
        <f>VLOOKUP(A52,[1]发放表!$A:$G,7,0)</f>
        <v>2815.8</v>
      </c>
      <c r="D52" s="23">
        <v>3332.7</v>
      </c>
      <c r="E52" s="20"/>
      <c r="F52" s="20"/>
      <c r="G52" s="20">
        <f t="shared" si="0"/>
        <v>0</v>
      </c>
      <c r="H52" s="20">
        <f t="shared" si="1"/>
        <v>3332.7</v>
      </c>
      <c r="I52" s="15">
        <f>VLOOKUP(A52,[2]各门店任务!$B:$AT,45,0)</f>
        <v>516.9</v>
      </c>
      <c r="J52" s="4">
        <f t="shared" si="2"/>
        <v>3332.7</v>
      </c>
      <c r="K52" s="4">
        <f t="shared" si="3"/>
        <v>0</v>
      </c>
    </row>
    <row r="53" s="3" customFormat="1" spans="1:11">
      <c r="A53" s="16">
        <v>515</v>
      </c>
      <c r="B53" s="24" t="s">
        <v>61</v>
      </c>
      <c r="C53" s="13">
        <f>VLOOKUP(A53,[1]发放表!$A:$G,7,0)</f>
        <v>2754</v>
      </c>
      <c r="D53" s="23">
        <v>3651.5</v>
      </c>
      <c r="E53" s="20"/>
      <c r="F53" s="20"/>
      <c r="G53" s="20">
        <f t="shared" si="0"/>
        <v>0</v>
      </c>
      <c r="H53" s="20">
        <f t="shared" si="1"/>
        <v>3651.5</v>
      </c>
      <c r="I53" s="15">
        <f>VLOOKUP(A53,[2]各门店任务!$B:$AT,45,0)</f>
        <v>897.5</v>
      </c>
      <c r="J53" s="4">
        <f t="shared" si="2"/>
        <v>3651.5</v>
      </c>
      <c r="K53" s="4">
        <f t="shared" si="3"/>
        <v>0</v>
      </c>
    </row>
    <row r="54" s="3" customFormat="1" spans="1:11">
      <c r="A54" s="16">
        <v>516</v>
      </c>
      <c r="B54" s="24" t="s">
        <v>62</v>
      </c>
      <c r="C54" s="13">
        <f>VLOOKUP(A54,[1]发放表!$A:$G,7,0)</f>
        <v>1380.7</v>
      </c>
      <c r="D54" s="20">
        <v>1506.5</v>
      </c>
      <c r="E54" s="20"/>
      <c r="F54" s="20"/>
      <c r="G54" s="20">
        <f t="shared" si="0"/>
        <v>0</v>
      </c>
      <c r="H54" s="20">
        <f t="shared" si="1"/>
        <v>1506.5</v>
      </c>
      <c r="I54" s="15">
        <f>VLOOKUP(A54,[2]各门店任务!$B:$AT,45,0)</f>
        <v>125.8</v>
      </c>
      <c r="J54" s="4">
        <f t="shared" si="2"/>
        <v>1506.5</v>
      </c>
      <c r="K54" s="4">
        <f t="shared" si="3"/>
        <v>0</v>
      </c>
    </row>
    <row r="55" s="3" customFormat="1" spans="1:11">
      <c r="A55" s="59"/>
      <c r="B55" s="69" t="s">
        <v>63</v>
      </c>
      <c r="C55" s="13"/>
      <c r="D55" s="56"/>
      <c r="E55" s="56"/>
      <c r="F55" s="56"/>
      <c r="G55" s="56">
        <f t="shared" si="0"/>
        <v>0</v>
      </c>
      <c r="H55" s="56">
        <f t="shared" si="1"/>
        <v>0</v>
      </c>
      <c r="I55" s="15"/>
      <c r="J55" s="73">
        <f t="shared" si="2"/>
        <v>0</v>
      </c>
      <c r="K55" s="73">
        <f t="shared" si="3"/>
        <v>0</v>
      </c>
    </row>
    <row r="56" s="3" customFormat="1" spans="1:11">
      <c r="A56" s="59"/>
      <c r="B56" s="69" t="s">
        <v>64</v>
      </c>
      <c r="C56" s="13"/>
      <c r="D56" s="56"/>
      <c r="E56" s="56"/>
      <c r="F56" s="56"/>
      <c r="G56" s="56">
        <f t="shared" si="0"/>
        <v>0</v>
      </c>
      <c r="H56" s="56">
        <f t="shared" si="1"/>
        <v>0</v>
      </c>
      <c r="I56" s="15"/>
      <c r="J56" s="73">
        <f t="shared" si="2"/>
        <v>0</v>
      </c>
      <c r="K56" s="73">
        <f t="shared" si="3"/>
        <v>0</v>
      </c>
    </row>
    <row r="57" s="3" customFormat="1" spans="1:11">
      <c r="A57" s="71">
        <v>543</v>
      </c>
      <c r="B57" s="63" t="s">
        <v>65</v>
      </c>
      <c r="C57" s="13"/>
      <c r="D57" s="65"/>
      <c r="E57" s="65"/>
      <c r="F57" s="65"/>
      <c r="G57" s="65">
        <f t="shared" si="0"/>
        <v>0</v>
      </c>
      <c r="H57" s="65">
        <f t="shared" si="1"/>
        <v>0</v>
      </c>
      <c r="I57" s="15"/>
      <c r="J57" s="73">
        <f t="shared" si="2"/>
        <v>0</v>
      </c>
      <c r="K57" s="73">
        <f t="shared" si="3"/>
        <v>0</v>
      </c>
    </row>
    <row r="58" s="3" customFormat="1" spans="1:11">
      <c r="A58" s="59"/>
      <c r="B58" s="69" t="s">
        <v>66</v>
      </c>
      <c r="C58" s="13"/>
      <c r="D58" s="56"/>
      <c r="E58" s="56"/>
      <c r="F58" s="56"/>
      <c r="G58" s="56">
        <f t="shared" si="0"/>
        <v>0</v>
      </c>
      <c r="H58" s="56">
        <f t="shared" si="1"/>
        <v>0</v>
      </c>
      <c r="I58" s="15"/>
      <c r="J58" s="73">
        <f t="shared" si="2"/>
        <v>0</v>
      </c>
      <c r="K58" s="73">
        <f t="shared" si="3"/>
        <v>0</v>
      </c>
    </row>
    <row r="59" s="3" customFormat="1" spans="1:11">
      <c r="A59" s="16">
        <v>546</v>
      </c>
      <c r="B59" s="24" t="s">
        <v>67</v>
      </c>
      <c r="C59" s="13">
        <f>VLOOKUP(A59,[1]发放表!$A:$G,7,0)</f>
        <v>1889.6</v>
      </c>
      <c r="D59" s="20">
        <v>2349.5</v>
      </c>
      <c r="E59" s="20"/>
      <c r="F59" s="20"/>
      <c r="G59" s="20">
        <f t="shared" si="0"/>
        <v>0</v>
      </c>
      <c r="H59" s="20">
        <f t="shared" si="1"/>
        <v>2349.5</v>
      </c>
      <c r="I59" s="15">
        <f>VLOOKUP(A59,[2]各门店任务!$B:$AT,45,0)</f>
        <v>459.9</v>
      </c>
      <c r="J59" s="4">
        <f t="shared" si="2"/>
        <v>2349.5</v>
      </c>
      <c r="K59" s="4">
        <f t="shared" si="3"/>
        <v>0</v>
      </c>
    </row>
    <row r="60" s="3" customFormat="1" spans="1:11">
      <c r="A60" s="72">
        <v>547</v>
      </c>
      <c r="B60" s="68" t="s">
        <v>68</v>
      </c>
      <c r="C60" s="13"/>
      <c r="D60" s="70"/>
      <c r="E60" s="58"/>
      <c r="F60" s="58"/>
      <c r="G60" s="58">
        <f t="shared" si="0"/>
        <v>0</v>
      </c>
      <c r="H60" s="58">
        <f t="shared" si="1"/>
        <v>0</v>
      </c>
      <c r="I60" s="15"/>
      <c r="J60" s="73">
        <f t="shared" si="2"/>
        <v>0</v>
      </c>
      <c r="K60" s="73">
        <f t="shared" si="3"/>
        <v>0</v>
      </c>
    </row>
    <row r="61" s="3" customFormat="1" spans="1:11">
      <c r="A61" s="57">
        <v>548</v>
      </c>
      <c r="B61" s="69" t="s">
        <v>69</v>
      </c>
      <c r="C61" s="13"/>
      <c r="D61" s="56"/>
      <c r="E61" s="56"/>
      <c r="F61" s="56"/>
      <c r="G61" s="56">
        <f t="shared" si="0"/>
        <v>0</v>
      </c>
      <c r="H61" s="56">
        <f t="shared" si="1"/>
        <v>0</v>
      </c>
      <c r="I61" s="15"/>
      <c r="J61" s="73">
        <f t="shared" si="2"/>
        <v>0</v>
      </c>
      <c r="K61" s="73">
        <f t="shared" si="3"/>
        <v>0</v>
      </c>
    </row>
    <row r="62" s="3" customFormat="1" spans="1:11">
      <c r="A62" s="16">
        <v>549</v>
      </c>
      <c r="B62" s="24" t="s">
        <v>70</v>
      </c>
      <c r="C62" s="13">
        <f>VLOOKUP(A62,[1]发放表!$A:$G,7,0)</f>
        <v>1449.1</v>
      </c>
      <c r="D62" s="20">
        <v>2039.4</v>
      </c>
      <c r="E62" s="20"/>
      <c r="F62" s="20"/>
      <c r="G62" s="20">
        <f t="shared" si="0"/>
        <v>0</v>
      </c>
      <c r="H62" s="20">
        <f t="shared" si="1"/>
        <v>2039.4</v>
      </c>
      <c r="I62" s="15">
        <f>VLOOKUP(A62,[2]各门店任务!$B:$AT,45,0)</f>
        <v>590.3</v>
      </c>
      <c r="J62" s="4">
        <f t="shared" si="2"/>
        <v>2039.4</v>
      </c>
      <c r="K62" s="4">
        <f t="shared" si="3"/>
        <v>0</v>
      </c>
    </row>
    <row r="63" s="3" customFormat="1" spans="1:11">
      <c r="A63" s="57">
        <v>550</v>
      </c>
      <c r="B63" s="69" t="s">
        <v>71</v>
      </c>
      <c r="C63" s="70"/>
      <c r="D63" s="56"/>
      <c r="E63" s="56"/>
      <c r="F63" s="56"/>
      <c r="G63" s="56">
        <f t="shared" si="0"/>
        <v>0</v>
      </c>
      <c r="H63" s="56">
        <f t="shared" si="1"/>
        <v>0</v>
      </c>
      <c r="I63" s="58"/>
      <c r="J63" s="73">
        <f t="shared" si="2"/>
        <v>0</v>
      </c>
      <c r="K63" s="73">
        <f t="shared" si="3"/>
        <v>0</v>
      </c>
    </row>
    <row r="64" s="3" customFormat="1" spans="1:11">
      <c r="A64" s="16">
        <v>570</v>
      </c>
      <c r="B64" s="24" t="s">
        <v>72</v>
      </c>
      <c r="C64" s="13">
        <f>VLOOKUP(A64,[1]发放表!$A:$G,7,0)</f>
        <v>3096.2</v>
      </c>
      <c r="D64" s="20">
        <v>4042.1</v>
      </c>
      <c r="E64" s="20"/>
      <c r="F64" s="20"/>
      <c r="G64" s="20">
        <f t="shared" si="0"/>
        <v>0</v>
      </c>
      <c r="H64" s="20">
        <f t="shared" si="1"/>
        <v>4042.1</v>
      </c>
      <c r="I64" s="15">
        <f>VLOOKUP(A64,[2]各门店任务!$B:$AT,45,0)</f>
        <v>945.9</v>
      </c>
      <c r="J64" s="4">
        <f t="shared" si="2"/>
        <v>4042.1</v>
      </c>
      <c r="K64" s="4">
        <f t="shared" si="3"/>
        <v>0</v>
      </c>
    </row>
    <row r="65" s="3" customFormat="1" spans="1:11">
      <c r="A65" s="16">
        <v>571</v>
      </c>
      <c r="B65" s="27" t="s">
        <v>73</v>
      </c>
      <c r="C65" s="13">
        <f>VLOOKUP(A65,[1]发放表!$A:$G,7,0)</f>
        <v>10776.5</v>
      </c>
      <c r="D65" s="18">
        <v>11287.2</v>
      </c>
      <c r="E65" s="20">
        <v>1934.6</v>
      </c>
      <c r="F65" s="20">
        <v>1179.5</v>
      </c>
      <c r="G65" s="20">
        <f t="shared" si="0"/>
        <v>755.1</v>
      </c>
      <c r="H65" s="20">
        <f t="shared" si="1"/>
        <v>12042.3</v>
      </c>
      <c r="I65" s="15">
        <f>VLOOKUP(A65,[2]各门店任务!$B:$AT,45,0)</f>
        <v>2445.3</v>
      </c>
      <c r="J65" s="4">
        <f t="shared" si="2"/>
        <v>13221.8</v>
      </c>
      <c r="K65" s="4">
        <f t="shared" si="3"/>
        <v>-1.36424205265939e-12</v>
      </c>
    </row>
    <row r="66" s="3" customFormat="1" spans="1:11">
      <c r="A66" s="16">
        <v>573</v>
      </c>
      <c r="B66" s="24" t="s">
        <v>74</v>
      </c>
      <c r="C66" s="13">
        <f>VLOOKUP(A66,[1]发放表!$A:$G,7,0)</f>
        <v>1905.4</v>
      </c>
      <c r="D66" s="20">
        <v>2310.8</v>
      </c>
      <c r="E66" s="20"/>
      <c r="F66" s="20"/>
      <c r="G66" s="20">
        <f t="shared" si="0"/>
        <v>0</v>
      </c>
      <c r="H66" s="20">
        <f t="shared" si="1"/>
        <v>2310.8</v>
      </c>
      <c r="I66" s="15">
        <f>VLOOKUP(A66,[2]各门店任务!$B:$AT,45,0)</f>
        <v>405.4</v>
      </c>
      <c r="J66" s="4">
        <f t="shared" si="2"/>
        <v>2310.8</v>
      </c>
      <c r="K66" s="4">
        <f t="shared" si="3"/>
        <v>0</v>
      </c>
    </row>
    <row r="67" s="3" customFormat="1" spans="1:11">
      <c r="A67" s="59"/>
      <c r="B67" s="69" t="s">
        <v>75</v>
      </c>
      <c r="C67" s="13"/>
      <c r="D67" s="56"/>
      <c r="E67" s="56"/>
      <c r="F67" s="56"/>
      <c r="G67" s="56">
        <f t="shared" si="0"/>
        <v>0</v>
      </c>
      <c r="H67" s="56">
        <f t="shared" si="1"/>
        <v>0</v>
      </c>
      <c r="I67" s="15"/>
      <c r="J67" s="73">
        <f t="shared" si="2"/>
        <v>0</v>
      </c>
      <c r="K67" s="73">
        <f t="shared" si="3"/>
        <v>0</v>
      </c>
    </row>
    <row r="68" s="3" customFormat="1" spans="1:11">
      <c r="A68" s="59"/>
      <c r="B68" s="69" t="s">
        <v>76</v>
      </c>
      <c r="C68" s="13"/>
      <c r="D68" s="56"/>
      <c r="E68" s="56"/>
      <c r="F68" s="56"/>
      <c r="G68" s="56">
        <f t="shared" ref="G68:G125" si="4">E68-F68</f>
        <v>0</v>
      </c>
      <c r="H68" s="56">
        <f t="shared" ref="H68:H125" si="5">D68+G68</f>
        <v>0</v>
      </c>
      <c r="I68" s="15"/>
      <c r="J68" s="73">
        <f t="shared" ref="J68:J125" si="6">C68+I68</f>
        <v>0</v>
      </c>
      <c r="K68" s="73">
        <f t="shared" ref="K68:K125" si="7">J68-D68-E68</f>
        <v>0</v>
      </c>
    </row>
    <row r="69" s="3" customFormat="1" spans="1:11">
      <c r="A69" s="16">
        <v>577</v>
      </c>
      <c r="B69" s="24" t="s">
        <v>77</v>
      </c>
      <c r="C69" s="13">
        <f>VLOOKUP(A69,[1]发放表!$A:$G,7,0)</f>
        <v>1389.8</v>
      </c>
      <c r="D69" s="20">
        <v>1512.7</v>
      </c>
      <c r="E69" s="20"/>
      <c r="F69" s="20"/>
      <c r="G69" s="20">
        <f t="shared" si="4"/>
        <v>0</v>
      </c>
      <c r="H69" s="20">
        <f t="shared" si="5"/>
        <v>1512.7</v>
      </c>
      <c r="I69" s="15">
        <f>VLOOKUP(A69,[2]各门店任务!$B:$AT,45,0)</f>
        <v>122.9</v>
      </c>
      <c r="J69" s="4">
        <f t="shared" si="6"/>
        <v>1512.7</v>
      </c>
      <c r="K69" s="4">
        <f t="shared" si="7"/>
        <v>0</v>
      </c>
    </row>
    <row r="70" s="3" customFormat="1" spans="1:11">
      <c r="A70" s="16">
        <v>579</v>
      </c>
      <c r="B70" s="24" t="s">
        <v>78</v>
      </c>
      <c r="C70" s="13">
        <f>VLOOKUP(A70,[1]发放表!$A:$G,7,0)</f>
        <v>358.4</v>
      </c>
      <c r="D70" s="20">
        <v>358.4</v>
      </c>
      <c r="E70" s="20"/>
      <c r="F70" s="20"/>
      <c r="G70" s="20">
        <f t="shared" si="4"/>
        <v>0</v>
      </c>
      <c r="H70" s="20">
        <f t="shared" si="5"/>
        <v>358.4</v>
      </c>
      <c r="I70" s="15">
        <f>VLOOKUP(A70,[2]各门店任务!$B:$AT,45,0)</f>
        <v>0</v>
      </c>
      <c r="J70" s="4">
        <f t="shared" si="6"/>
        <v>358.4</v>
      </c>
      <c r="K70" s="4">
        <f t="shared" si="7"/>
        <v>0</v>
      </c>
    </row>
    <row r="71" s="3" customFormat="1" spans="1:11">
      <c r="A71" s="57">
        <v>574</v>
      </c>
      <c r="B71" s="69" t="s">
        <v>79</v>
      </c>
      <c r="C71" s="13"/>
      <c r="D71" s="55"/>
      <c r="E71" s="56"/>
      <c r="F71" s="56"/>
      <c r="G71" s="56">
        <f t="shared" si="4"/>
        <v>0</v>
      </c>
      <c r="H71" s="56">
        <f t="shared" si="5"/>
        <v>0</v>
      </c>
      <c r="I71" s="15"/>
      <c r="J71" s="73">
        <f t="shared" si="6"/>
        <v>0</v>
      </c>
      <c r="K71" s="73">
        <f t="shared" si="7"/>
        <v>0</v>
      </c>
    </row>
    <row r="72" s="3" customFormat="1" spans="1:11">
      <c r="A72" s="16">
        <v>581</v>
      </c>
      <c r="B72" s="28" t="s">
        <v>80</v>
      </c>
      <c r="C72" s="13">
        <f>VLOOKUP(A72,[1]发放表!$A:$G,7,0)</f>
        <v>2973.4</v>
      </c>
      <c r="D72" s="23">
        <v>3881.7</v>
      </c>
      <c r="E72" s="20"/>
      <c r="F72" s="20"/>
      <c r="G72" s="20">
        <f t="shared" si="4"/>
        <v>0</v>
      </c>
      <c r="H72" s="20">
        <f t="shared" si="5"/>
        <v>3881.7</v>
      </c>
      <c r="I72" s="15">
        <f>VLOOKUP(A72,[2]各门店任务!$B:$AT,45,0)</f>
        <v>908.3</v>
      </c>
      <c r="J72" s="4">
        <f t="shared" si="6"/>
        <v>3881.7</v>
      </c>
      <c r="K72" s="4">
        <f t="shared" si="7"/>
        <v>0</v>
      </c>
    </row>
    <row r="73" s="3" customFormat="1" spans="1:11">
      <c r="A73" s="16">
        <v>582</v>
      </c>
      <c r="B73" s="24" t="s">
        <v>81</v>
      </c>
      <c r="C73" s="13">
        <f>VLOOKUP(A73,[1]发放表!$A:$G,7,0)</f>
        <v>5021.8</v>
      </c>
      <c r="D73" s="23">
        <v>6538.4</v>
      </c>
      <c r="E73" s="20"/>
      <c r="F73" s="20"/>
      <c r="G73" s="20">
        <f t="shared" si="4"/>
        <v>0</v>
      </c>
      <c r="H73" s="20">
        <f t="shared" si="5"/>
        <v>6538.4</v>
      </c>
      <c r="I73" s="15">
        <f>VLOOKUP(A73,[2]各门店任务!$B:$AT,45,0)</f>
        <v>1516.6</v>
      </c>
      <c r="J73" s="4">
        <f t="shared" si="6"/>
        <v>6538.4</v>
      </c>
      <c r="K73" s="4">
        <f t="shared" si="7"/>
        <v>0</v>
      </c>
    </row>
    <row r="74" s="3" customFormat="1" spans="1:11">
      <c r="A74" s="16">
        <v>572</v>
      </c>
      <c r="B74" s="24" t="s">
        <v>82</v>
      </c>
      <c r="C74" s="13">
        <f>VLOOKUP(A74,[1]发放表!$A:$G,7,0)</f>
        <v>1440.8</v>
      </c>
      <c r="D74" s="23">
        <v>2128.2</v>
      </c>
      <c r="E74" s="20"/>
      <c r="F74" s="20"/>
      <c r="G74" s="20">
        <f t="shared" si="4"/>
        <v>0</v>
      </c>
      <c r="H74" s="20">
        <f t="shared" si="5"/>
        <v>2128.2</v>
      </c>
      <c r="I74" s="15">
        <f>VLOOKUP(A74,[2]各门店任务!$B:$AT,45,0)</f>
        <v>687.4</v>
      </c>
      <c r="J74" s="4">
        <f t="shared" si="6"/>
        <v>2128.2</v>
      </c>
      <c r="K74" s="4">
        <f t="shared" si="7"/>
        <v>0</v>
      </c>
    </row>
    <row r="75" s="3" customFormat="1" spans="1:11">
      <c r="A75" s="59"/>
      <c r="B75" s="69" t="s">
        <v>83</v>
      </c>
      <c r="C75" s="13"/>
      <c r="D75" s="56"/>
      <c r="E75" s="56"/>
      <c r="F75" s="56"/>
      <c r="G75" s="56">
        <f t="shared" si="4"/>
        <v>0</v>
      </c>
      <c r="H75" s="56">
        <f t="shared" si="5"/>
        <v>0</v>
      </c>
      <c r="I75" s="15"/>
      <c r="J75" s="73">
        <f t="shared" si="6"/>
        <v>0</v>
      </c>
      <c r="K75" s="73">
        <f t="shared" si="7"/>
        <v>0</v>
      </c>
    </row>
    <row r="76" s="3" customFormat="1" spans="1:11">
      <c r="A76" s="16">
        <v>578</v>
      </c>
      <c r="B76" s="24" t="s">
        <v>84</v>
      </c>
      <c r="C76" s="13">
        <f>VLOOKUP(A76,[1]发放表!$A:$G,7,0)</f>
        <v>2686.6</v>
      </c>
      <c r="D76" s="20">
        <v>2956.7</v>
      </c>
      <c r="E76" s="20"/>
      <c r="F76" s="20"/>
      <c r="G76" s="20">
        <f t="shared" si="4"/>
        <v>0</v>
      </c>
      <c r="H76" s="20">
        <f t="shared" si="5"/>
        <v>2956.7</v>
      </c>
      <c r="I76" s="15">
        <f>VLOOKUP(A76,[2]各门店任务!$B:$AT,45,0)</f>
        <v>270.1</v>
      </c>
      <c r="J76" s="4">
        <f t="shared" si="6"/>
        <v>2956.7</v>
      </c>
      <c r="K76" s="4">
        <f t="shared" si="7"/>
        <v>0</v>
      </c>
    </row>
    <row r="77" s="3" customFormat="1" spans="1:11">
      <c r="A77" s="16">
        <v>585</v>
      </c>
      <c r="B77" s="25" t="s">
        <v>85</v>
      </c>
      <c r="C77" s="13">
        <f>VLOOKUP(A77,[1]发放表!$A:$G,7,0)</f>
        <v>4252.9</v>
      </c>
      <c r="D77" s="23">
        <v>5641.4</v>
      </c>
      <c r="E77" s="20">
        <v>0</v>
      </c>
      <c r="F77" s="20"/>
      <c r="G77" s="20">
        <f t="shared" si="4"/>
        <v>0</v>
      </c>
      <c r="H77" s="20">
        <f t="shared" si="5"/>
        <v>5641.4</v>
      </c>
      <c r="I77" s="15">
        <f>VLOOKUP(A77,[2]各门店任务!$B:$AT,45,0)</f>
        <v>1388.5</v>
      </c>
      <c r="J77" s="4">
        <f t="shared" si="6"/>
        <v>5641.4</v>
      </c>
      <c r="K77" s="4">
        <f t="shared" si="7"/>
        <v>0</v>
      </c>
    </row>
    <row r="78" s="3" customFormat="1" spans="1:11">
      <c r="A78" s="16">
        <v>584</v>
      </c>
      <c r="B78" s="24" t="s">
        <v>86</v>
      </c>
      <c r="C78" s="13">
        <f>VLOOKUP(A78,[1]发放表!$A:$G,7,0)</f>
        <v>2143</v>
      </c>
      <c r="D78" s="23">
        <v>3328.1</v>
      </c>
      <c r="E78" s="20"/>
      <c r="F78" s="20"/>
      <c r="G78" s="20">
        <f t="shared" si="4"/>
        <v>0</v>
      </c>
      <c r="H78" s="20">
        <f t="shared" si="5"/>
        <v>3328.1</v>
      </c>
      <c r="I78" s="15">
        <f>VLOOKUP(A78,[2]各门店任务!$B:$AT,45,0)</f>
        <v>1185.1</v>
      </c>
      <c r="J78" s="4">
        <f t="shared" si="6"/>
        <v>3328.1</v>
      </c>
      <c r="K78" s="4">
        <f t="shared" si="7"/>
        <v>0</v>
      </c>
    </row>
    <row r="79" s="3" customFormat="1" spans="1:11">
      <c r="A79" s="16">
        <v>586</v>
      </c>
      <c r="B79" s="24" t="s">
        <v>87</v>
      </c>
      <c r="C79" s="13">
        <f>VLOOKUP(A79,[1]发放表!$A:$G,7,0)</f>
        <v>1116.2</v>
      </c>
      <c r="D79" s="23">
        <v>1513.8</v>
      </c>
      <c r="E79" s="20"/>
      <c r="F79" s="20"/>
      <c r="G79" s="20">
        <f t="shared" si="4"/>
        <v>0</v>
      </c>
      <c r="H79" s="20">
        <f t="shared" si="5"/>
        <v>1513.8</v>
      </c>
      <c r="I79" s="15">
        <f>VLOOKUP(A79,[2]各门店任务!$B:$AT,45,0)</f>
        <v>397.6</v>
      </c>
      <c r="J79" s="4">
        <f t="shared" si="6"/>
        <v>1513.8</v>
      </c>
      <c r="K79" s="4">
        <f t="shared" si="7"/>
        <v>0</v>
      </c>
    </row>
    <row r="80" s="3" customFormat="1" spans="1:11">
      <c r="A80" s="16">
        <v>587</v>
      </c>
      <c r="B80" s="24" t="s">
        <v>88</v>
      </c>
      <c r="C80" s="13">
        <f>VLOOKUP(A80,[1]发放表!$A:$G,7,0)</f>
        <v>2404.5</v>
      </c>
      <c r="D80" s="23">
        <v>2837</v>
      </c>
      <c r="E80" s="20"/>
      <c r="F80" s="20"/>
      <c r="G80" s="20">
        <f t="shared" si="4"/>
        <v>0</v>
      </c>
      <c r="H80" s="20">
        <f t="shared" si="5"/>
        <v>2837</v>
      </c>
      <c r="I80" s="15">
        <f>VLOOKUP(A80,[2]各门店任务!$B:$AT,45,0)</f>
        <v>432.5</v>
      </c>
      <c r="J80" s="4">
        <f t="shared" si="6"/>
        <v>2837</v>
      </c>
      <c r="K80" s="4">
        <f t="shared" si="7"/>
        <v>0</v>
      </c>
    </row>
    <row r="81" s="3" customFormat="1" spans="1:11">
      <c r="A81" s="16">
        <v>594</v>
      </c>
      <c r="B81" s="24" t="s">
        <v>89</v>
      </c>
      <c r="C81" s="13">
        <f>VLOOKUP(A81,[1]发放表!$A:$G,7,0)</f>
        <v>3502.8</v>
      </c>
      <c r="D81" s="23">
        <v>4980</v>
      </c>
      <c r="E81" s="20"/>
      <c r="F81" s="20"/>
      <c r="G81" s="20">
        <f t="shared" si="4"/>
        <v>0</v>
      </c>
      <c r="H81" s="20">
        <f t="shared" si="5"/>
        <v>4980</v>
      </c>
      <c r="I81" s="15">
        <f>VLOOKUP(A81,[2]各门店任务!$B:$AT,45,0)</f>
        <v>1477.2</v>
      </c>
      <c r="J81" s="4">
        <f t="shared" si="6"/>
        <v>4980</v>
      </c>
      <c r="K81" s="4">
        <f t="shared" si="7"/>
        <v>0</v>
      </c>
    </row>
    <row r="82" s="3" customFormat="1" spans="1:11">
      <c r="A82" s="16">
        <v>741</v>
      </c>
      <c r="B82" s="24" t="s">
        <v>90</v>
      </c>
      <c r="C82" s="13">
        <f>VLOOKUP(A82,[1]发放表!$A:$G,7,0)</f>
        <v>1330.3</v>
      </c>
      <c r="D82" s="23">
        <v>1555.7</v>
      </c>
      <c r="E82" s="20"/>
      <c r="F82" s="20"/>
      <c r="G82" s="20">
        <f t="shared" si="4"/>
        <v>0</v>
      </c>
      <c r="H82" s="20">
        <f t="shared" si="5"/>
        <v>1555.7</v>
      </c>
      <c r="I82" s="15">
        <f>VLOOKUP(A82,[2]各门店任务!$B:$AT,45,0)</f>
        <v>225.4</v>
      </c>
      <c r="J82" s="4">
        <f t="shared" si="6"/>
        <v>1555.7</v>
      </c>
      <c r="K82" s="4">
        <f t="shared" si="7"/>
        <v>0</v>
      </c>
    </row>
    <row r="83" s="3" customFormat="1" spans="1:11">
      <c r="A83" s="59">
        <v>590</v>
      </c>
      <c r="B83" s="69" t="s">
        <v>91</v>
      </c>
      <c r="C83" s="13"/>
      <c r="D83" s="56"/>
      <c r="E83" s="56"/>
      <c r="F83" s="56"/>
      <c r="G83" s="56">
        <f t="shared" si="4"/>
        <v>0</v>
      </c>
      <c r="H83" s="56">
        <f t="shared" si="5"/>
        <v>0</v>
      </c>
      <c r="I83" s="15"/>
      <c r="J83" s="73">
        <f t="shared" si="6"/>
        <v>0</v>
      </c>
      <c r="K83" s="73">
        <f t="shared" si="7"/>
        <v>0</v>
      </c>
    </row>
    <row r="84" s="3" customFormat="1" spans="1:11">
      <c r="A84" s="16">
        <v>588</v>
      </c>
      <c r="B84" s="24" t="s">
        <v>92</v>
      </c>
      <c r="C84" s="13">
        <f>VLOOKUP(A84,[1]发放表!$A:$G,7,0)</f>
        <v>1584.7</v>
      </c>
      <c r="D84" s="23">
        <v>2433.2</v>
      </c>
      <c r="E84" s="20"/>
      <c r="F84" s="20"/>
      <c r="G84" s="20">
        <f t="shared" si="4"/>
        <v>0</v>
      </c>
      <c r="H84" s="20">
        <f t="shared" si="5"/>
        <v>2433.2</v>
      </c>
      <c r="I84" s="15">
        <f>VLOOKUP(A84,[2]各门店任务!$B:$AT,45,0)</f>
        <v>848.5</v>
      </c>
      <c r="J84" s="4">
        <f t="shared" si="6"/>
        <v>2433.2</v>
      </c>
      <c r="K84" s="4">
        <f t="shared" si="7"/>
        <v>0</v>
      </c>
    </row>
    <row r="85" s="3" customFormat="1" spans="1:11">
      <c r="A85" s="16">
        <v>591</v>
      </c>
      <c r="B85" s="24" t="s">
        <v>93</v>
      </c>
      <c r="C85" s="13">
        <f>VLOOKUP(A85,[1]发放表!$A:$G,7,0)</f>
        <v>3437.2</v>
      </c>
      <c r="D85" s="23">
        <v>4145.5</v>
      </c>
      <c r="E85" s="20"/>
      <c r="F85" s="20"/>
      <c r="G85" s="20">
        <f t="shared" si="4"/>
        <v>0</v>
      </c>
      <c r="H85" s="20">
        <f t="shared" si="5"/>
        <v>4145.5</v>
      </c>
      <c r="I85" s="15">
        <f>VLOOKUP(A85,[2]各门店任务!$B:$AT,45,0)</f>
        <v>708.3</v>
      </c>
      <c r="J85" s="4">
        <f t="shared" si="6"/>
        <v>4145.5</v>
      </c>
      <c r="K85" s="4">
        <f t="shared" si="7"/>
        <v>0</v>
      </c>
    </row>
    <row r="86" s="3" customFormat="1" spans="1:11">
      <c r="A86" s="57">
        <v>593</v>
      </c>
      <c r="B86" s="69" t="s">
        <v>94</v>
      </c>
      <c r="C86" s="13"/>
      <c r="D86" s="56"/>
      <c r="E86" s="56"/>
      <c r="F86" s="56"/>
      <c r="G86" s="56">
        <f t="shared" si="4"/>
        <v>0</v>
      </c>
      <c r="H86" s="56">
        <f t="shared" si="5"/>
        <v>0</v>
      </c>
      <c r="I86" s="15"/>
      <c r="J86" s="73">
        <f t="shared" si="6"/>
        <v>0</v>
      </c>
      <c r="K86" s="73">
        <f t="shared" si="7"/>
        <v>0</v>
      </c>
    </row>
    <row r="87" s="3" customFormat="1" spans="1:11">
      <c r="A87" s="57"/>
      <c r="B87" s="74" t="s">
        <v>95</v>
      </c>
      <c r="C87" s="13"/>
      <c r="D87" s="56"/>
      <c r="E87" s="56"/>
      <c r="F87" s="56"/>
      <c r="G87" s="56">
        <f t="shared" si="4"/>
        <v>0</v>
      </c>
      <c r="H87" s="56">
        <f t="shared" si="5"/>
        <v>0</v>
      </c>
      <c r="I87" s="15"/>
      <c r="J87" s="73">
        <f t="shared" si="6"/>
        <v>0</v>
      </c>
      <c r="K87" s="73">
        <f t="shared" si="7"/>
        <v>0</v>
      </c>
    </row>
    <row r="88" s="3" customFormat="1" spans="1:11">
      <c r="A88" s="62">
        <v>596</v>
      </c>
      <c r="B88" s="75" t="s">
        <v>96</v>
      </c>
      <c r="C88" s="13"/>
      <c r="D88" s="65"/>
      <c r="E88" s="65"/>
      <c r="F88" s="65"/>
      <c r="G88" s="65">
        <f t="shared" si="4"/>
        <v>0</v>
      </c>
      <c r="H88" s="65">
        <f t="shared" si="5"/>
        <v>0</v>
      </c>
      <c r="I88" s="15"/>
      <c r="J88" s="73">
        <f t="shared" si="6"/>
        <v>0</v>
      </c>
      <c r="K88" s="73">
        <f t="shared" si="7"/>
        <v>0</v>
      </c>
    </row>
    <row r="89" s="3" customFormat="1" spans="1:11">
      <c r="A89" s="57">
        <v>597</v>
      </c>
      <c r="B89" s="74" t="s">
        <v>97</v>
      </c>
      <c r="C89" s="13"/>
      <c r="D89" s="56"/>
      <c r="E89" s="56"/>
      <c r="F89" s="56"/>
      <c r="G89" s="56">
        <f t="shared" si="4"/>
        <v>0</v>
      </c>
      <c r="H89" s="56">
        <f t="shared" si="5"/>
        <v>0</v>
      </c>
      <c r="I89" s="15"/>
      <c r="J89" s="73">
        <f t="shared" si="6"/>
        <v>0</v>
      </c>
      <c r="K89" s="73">
        <f t="shared" si="7"/>
        <v>0</v>
      </c>
    </row>
    <row r="90" s="3" customFormat="1" spans="1:11">
      <c r="A90" s="11">
        <v>707</v>
      </c>
      <c r="B90" s="31" t="s">
        <v>98</v>
      </c>
      <c r="C90" s="13">
        <f>VLOOKUP(A90,[1]发放表!$A:$G,7,0)</f>
        <v>4031.4</v>
      </c>
      <c r="D90" s="13">
        <v>4891.1</v>
      </c>
      <c r="E90" s="15"/>
      <c r="F90" s="15"/>
      <c r="G90" s="15">
        <f t="shared" si="4"/>
        <v>0</v>
      </c>
      <c r="H90" s="15">
        <f t="shared" si="5"/>
        <v>4891.1</v>
      </c>
      <c r="I90" s="15">
        <f>VLOOKUP(A90,[2]各门店任务!$B:$AT,45,0)</f>
        <v>859.7</v>
      </c>
      <c r="J90" s="4">
        <f t="shared" si="6"/>
        <v>4891.1</v>
      </c>
      <c r="K90" s="4">
        <f t="shared" si="7"/>
        <v>0</v>
      </c>
    </row>
    <row r="91" s="3" customFormat="1" spans="1:11">
      <c r="A91" s="16">
        <v>702</v>
      </c>
      <c r="B91" s="74" t="s">
        <v>99</v>
      </c>
      <c r="C91" s="13"/>
      <c r="D91" s="55"/>
      <c r="E91" s="56"/>
      <c r="F91" s="56"/>
      <c r="G91" s="56">
        <f t="shared" si="4"/>
        <v>0</v>
      </c>
      <c r="H91" s="56">
        <f t="shared" si="5"/>
        <v>0</v>
      </c>
      <c r="I91" s="15"/>
      <c r="J91" s="73">
        <f t="shared" si="6"/>
        <v>0</v>
      </c>
      <c r="K91" s="73">
        <f t="shared" si="7"/>
        <v>0</v>
      </c>
    </row>
    <row r="92" s="3" customFormat="1" spans="1:11">
      <c r="A92" s="16">
        <v>704</v>
      </c>
      <c r="B92" s="32" t="s">
        <v>100</v>
      </c>
      <c r="C92" s="13">
        <f>VLOOKUP(A92,[1]发放表!$A:$G,7,0)</f>
        <v>1707.3</v>
      </c>
      <c r="D92" s="23">
        <v>2113</v>
      </c>
      <c r="E92" s="20"/>
      <c r="F92" s="20"/>
      <c r="G92" s="20">
        <f t="shared" si="4"/>
        <v>0</v>
      </c>
      <c r="H92" s="20">
        <f t="shared" si="5"/>
        <v>2113</v>
      </c>
      <c r="I92" s="15">
        <f>VLOOKUP(A92,[2]各门店任务!$B:$AT,45,0)</f>
        <v>405.7</v>
      </c>
      <c r="J92" s="4">
        <f t="shared" si="6"/>
        <v>2113</v>
      </c>
      <c r="K92" s="4">
        <f t="shared" si="7"/>
        <v>0</v>
      </c>
    </row>
    <row r="93" s="3" customFormat="1" spans="1:11">
      <c r="A93" s="16">
        <v>598</v>
      </c>
      <c r="B93" s="32" t="s">
        <v>101</v>
      </c>
      <c r="C93" s="13">
        <f>VLOOKUP(A93,[1]发放表!$A:$G,7,0)</f>
        <v>2453</v>
      </c>
      <c r="D93" s="23">
        <v>2816.1</v>
      </c>
      <c r="E93" s="20"/>
      <c r="F93" s="20"/>
      <c r="G93" s="20">
        <f t="shared" si="4"/>
        <v>0</v>
      </c>
      <c r="H93" s="20">
        <f t="shared" si="5"/>
        <v>2816.1</v>
      </c>
      <c r="I93" s="15">
        <f>VLOOKUP(A93,[2]各门店任务!$B:$AT,45,0)</f>
        <v>363.1</v>
      </c>
      <c r="J93" s="4">
        <f t="shared" si="6"/>
        <v>2816.1</v>
      </c>
      <c r="K93" s="4">
        <f t="shared" si="7"/>
        <v>0</v>
      </c>
    </row>
    <row r="94" s="3" customFormat="1" spans="1:11">
      <c r="A94" s="16">
        <v>706</v>
      </c>
      <c r="B94" s="32" t="s">
        <v>102</v>
      </c>
      <c r="C94" s="13">
        <f>VLOOKUP(A94,[1]发放表!$A:$G,7,0)</f>
        <v>2177.2</v>
      </c>
      <c r="D94" s="23">
        <v>3341.8</v>
      </c>
      <c r="E94" s="20"/>
      <c r="F94" s="20"/>
      <c r="G94" s="20">
        <f t="shared" si="4"/>
        <v>0</v>
      </c>
      <c r="H94" s="20">
        <f t="shared" si="5"/>
        <v>3341.8</v>
      </c>
      <c r="I94" s="15">
        <f>VLOOKUP(A94,[2]各门店任务!$B:$AT,45,0)</f>
        <v>1164.6</v>
      </c>
      <c r="J94" s="4">
        <f t="shared" si="6"/>
        <v>3341.8</v>
      </c>
      <c r="K94" s="4">
        <f t="shared" si="7"/>
        <v>0</v>
      </c>
    </row>
    <row r="95" s="3" customFormat="1" spans="1:11">
      <c r="A95" s="16">
        <v>740</v>
      </c>
      <c r="B95" s="32" t="s">
        <v>103</v>
      </c>
      <c r="C95" s="13">
        <f>VLOOKUP(A95,[1]发放表!$A:$G,7,0)</f>
        <v>1641.9</v>
      </c>
      <c r="D95" s="20">
        <v>2241.1</v>
      </c>
      <c r="E95" s="20"/>
      <c r="F95" s="20"/>
      <c r="G95" s="20">
        <f t="shared" si="4"/>
        <v>0</v>
      </c>
      <c r="H95" s="20">
        <f t="shared" si="5"/>
        <v>2241.1</v>
      </c>
      <c r="I95" s="15">
        <f>VLOOKUP(A95,[2]各门店任务!$B:$AT,45,0)</f>
        <v>599.2</v>
      </c>
      <c r="J95" s="4">
        <f t="shared" si="6"/>
        <v>2241.1</v>
      </c>
      <c r="K95" s="4">
        <f t="shared" si="7"/>
        <v>0</v>
      </c>
    </row>
    <row r="96" s="3" customFormat="1" spans="1:11">
      <c r="A96" s="59"/>
      <c r="B96" s="74" t="s">
        <v>104</v>
      </c>
      <c r="C96" s="13"/>
      <c r="D96" s="56"/>
      <c r="E96" s="56"/>
      <c r="F96" s="56"/>
      <c r="G96" s="56">
        <f t="shared" si="4"/>
        <v>0</v>
      </c>
      <c r="H96" s="56">
        <f t="shared" si="5"/>
        <v>0</v>
      </c>
      <c r="I96" s="15"/>
      <c r="J96" s="73">
        <f t="shared" si="6"/>
        <v>0</v>
      </c>
      <c r="K96" s="73">
        <f t="shared" si="7"/>
        <v>0</v>
      </c>
    </row>
    <row r="97" s="3" customFormat="1" spans="1:11">
      <c r="A97" s="16">
        <v>710</v>
      </c>
      <c r="B97" s="32" t="s">
        <v>105</v>
      </c>
      <c r="C97" s="13">
        <f>VLOOKUP(A97,[1]发放表!$A:$G,7,0)</f>
        <v>1485.7</v>
      </c>
      <c r="D97" s="20">
        <v>1939.5</v>
      </c>
      <c r="E97" s="20"/>
      <c r="F97" s="20"/>
      <c r="G97" s="20">
        <f t="shared" si="4"/>
        <v>0</v>
      </c>
      <c r="H97" s="20">
        <f t="shared" si="5"/>
        <v>1939.5</v>
      </c>
      <c r="I97" s="15">
        <f>VLOOKUP(A97,[2]各门店任务!$B:$AT,45,0)</f>
        <v>453.8</v>
      </c>
      <c r="J97" s="4">
        <f t="shared" si="6"/>
        <v>1939.5</v>
      </c>
      <c r="K97" s="4">
        <f t="shared" si="7"/>
        <v>0</v>
      </c>
    </row>
    <row r="98" s="3" customFormat="1" spans="1:11">
      <c r="A98" s="59"/>
      <c r="B98" s="74" t="s">
        <v>106</v>
      </c>
      <c r="C98" s="13"/>
      <c r="D98" s="56"/>
      <c r="E98" s="56"/>
      <c r="F98" s="56"/>
      <c r="G98" s="56">
        <f t="shared" si="4"/>
        <v>0</v>
      </c>
      <c r="H98" s="56">
        <f t="shared" si="5"/>
        <v>0</v>
      </c>
      <c r="I98" s="15"/>
      <c r="J98" s="73">
        <f t="shared" si="6"/>
        <v>0</v>
      </c>
      <c r="K98" s="73">
        <f t="shared" si="7"/>
        <v>0</v>
      </c>
    </row>
    <row r="99" s="3" customFormat="1" spans="1:11">
      <c r="A99" s="16">
        <v>709</v>
      </c>
      <c r="B99" s="32" t="s">
        <v>107</v>
      </c>
      <c r="C99" s="13">
        <f>VLOOKUP(A99,[1]发放表!$A:$G,7,0)</f>
        <v>1659.3</v>
      </c>
      <c r="D99" s="20">
        <v>1840.1</v>
      </c>
      <c r="E99" s="20"/>
      <c r="F99" s="20"/>
      <c r="G99" s="20">
        <f t="shared" si="4"/>
        <v>0</v>
      </c>
      <c r="H99" s="20">
        <f t="shared" si="5"/>
        <v>1840.1</v>
      </c>
      <c r="I99" s="15">
        <f>VLOOKUP(A99,[2]各门店任务!$B:$AT,45,0)</f>
        <v>180.8</v>
      </c>
      <c r="J99" s="4">
        <f t="shared" si="6"/>
        <v>1840.1</v>
      </c>
      <c r="K99" s="4">
        <f t="shared" si="7"/>
        <v>0</v>
      </c>
    </row>
    <row r="100" s="3" customFormat="1" spans="1:11">
      <c r="A100" s="16">
        <v>714</v>
      </c>
      <c r="B100" s="32" t="s">
        <v>108</v>
      </c>
      <c r="C100" s="13">
        <f>VLOOKUP(A100,[1]发放表!$A:$G,7,0)</f>
        <v>1371.3</v>
      </c>
      <c r="D100" s="23">
        <v>1784.4</v>
      </c>
      <c r="E100" s="20"/>
      <c r="F100" s="20"/>
      <c r="G100" s="20">
        <f t="shared" si="4"/>
        <v>0</v>
      </c>
      <c r="H100" s="20">
        <f t="shared" si="5"/>
        <v>1784.4</v>
      </c>
      <c r="I100" s="15">
        <f>VLOOKUP(A100,[2]各门店任务!$B:$AT,45,0)</f>
        <v>413.1</v>
      </c>
      <c r="J100" s="4">
        <f t="shared" si="6"/>
        <v>1784.4</v>
      </c>
      <c r="K100" s="4">
        <f t="shared" si="7"/>
        <v>0</v>
      </c>
    </row>
    <row r="101" s="3" customFormat="1" spans="1:11">
      <c r="A101" s="16">
        <v>713</v>
      </c>
      <c r="B101" s="32" t="s">
        <v>109</v>
      </c>
      <c r="C101" s="13">
        <f>VLOOKUP(A101,[1]发放表!$A:$G,7,0)</f>
        <v>2035.4</v>
      </c>
      <c r="D101" s="23">
        <v>2501.9</v>
      </c>
      <c r="E101" s="20"/>
      <c r="F101" s="20"/>
      <c r="G101" s="20">
        <f t="shared" si="4"/>
        <v>0</v>
      </c>
      <c r="H101" s="20">
        <f t="shared" si="5"/>
        <v>2501.9</v>
      </c>
      <c r="I101" s="15">
        <f>VLOOKUP(A101,[2]各门店任务!$B:$AT,45,0)</f>
        <v>466.5</v>
      </c>
      <c r="J101" s="4">
        <f t="shared" si="6"/>
        <v>2501.9</v>
      </c>
      <c r="K101" s="4">
        <f t="shared" si="7"/>
        <v>0</v>
      </c>
    </row>
    <row r="102" s="3" customFormat="1" spans="1:11">
      <c r="A102" s="16">
        <v>715</v>
      </c>
      <c r="B102" s="32" t="s">
        <v>110</v>
      </c>
      <c r="C102" s="13">
        <f>VLOOKUP(A102,[1]发放表!$A:$G,7,0)</f>
        <v>660.3</v>
      </c>
      <c r="D102" s="20">
        <v>816.5</v>
      </c>
      <c r="E102" s="20"/>
      <c r="F102" s="20"/>
      <c r="G102" s="20">
        <f t="shared" si="4"/>
        <v>0</v>
      </c>
      <c r="H102" s="20">
        <f t="shared" si="5"/>
        <v>816.5</v>
      </c>
      <c r="I102" s="15">
        <f>VLOOKUP(A102,[2]各门店任务!$B:$AT,45,0)</f>
        <v>156.2</v>
      </c>
      <c r="J102" s="4">
        <f t="shared" si="6"/>
        <v>816.5</v>
      </c>
      <c r="K102" s="4">
        <f t="shared" si="7"/>
        <v>0</v>
      </c>
    </row>
    <row r="103" s="3" customFormat="1" spans="1:11">
      <c r="A103" s="16">
        <v>712</v>
      </c>
      <c r="B103" s="36" t="s">
        <v>111</v>
      </c>
      <c r="C103" s="13">
        <f>VLOOKUP(A103,[1]发放表!$A:$G,7,0)</f>
        <v>6550.3</v>
      </c>
      <c r="D103" s="18">
        <v>7494.7</v>
      </c>
      <c r="E103" s="20">
        <v>741.3</v>
      </c>
      <c r="F103" s="80">
        <v>741.3</v>
      </c>
      <c r="G103" s="20">
        <f t="shared" si="4"/>
        <v>0</v>
      </c>
      <c r="H103" s="20">
        <f t="shared" si="5"/>
        <v>7494.7</v>
      </c>
      <c r="I103" s="15">
        <f>VLOOKUP(A103,[2]各门店任务!$B:$AT,45,0)</f>
        <v>1685.7</v>
      </c>
      <c r="J103" s="4">
        <f t="shared" si="6"/>
        <v>8236</v>
      </c>
      <c r="K103" s="4">
        <f t="shared" si="7"/>
        <v>0</v>
      </c>
    </row>
    <row r="104" s="3" customFormat="1" spans="1:11">
      <c r="A104" s="16">
        <v>717</v>
      </c>
      <c r="B104" s="32" t="s">
        <v>112</v>
      </c>
      <c r="C104" s="13">
        <f>VLOOKUP(A104,[1]发放表!$A:$G,7,0)</f>
        <v>3041.3</v>
      </c>
      <c r="D104" s="23">
        <v>3665.1</v>
      </c>
      <c r="E104" s="20"/>
      <c r="F104" s="20"/>
      <c r="G104" s="20">
        <f t="shared" si="4"/>
        <v>0</v>
      </c>
      <c r="H104" s="20">
        <f t="shared" si="5"/>
        <v>3665.1</v>
      </c>
      <c r="I104" s="15">
        <f>VLOOKUP(A104,[2]各门店任务!$B:$AT,45,0)</f>
        <v>623.8</v>
      </c>
      <c r="J104" s="4">
        <f t="shared" si="6"/>
        <v>3665.1</v>
      </c>
      <c r="K104" s="4">
        <f t="shared" si="7"/>
        <v>0</v>
      </c>
    </row>
    <row r="105" s="3" customFormat="1" spans="1:11">
      <c r="A105" s="16">
        <v>721</v>
      </c>
      <c r="B105" s="32" t="s">
        <v>113</v>
      </c>
      <c r="C105" s="13">
        <f>VLOOKUP(A105,[1]发放表!$A:$G,7,0)</f>
        <v>2029.4</v>
      </c>
      <c r="D105" s="23">
        <v>3062.6</v>
      </c>
      <c r="E105" s="20"/>
      <c r="F105" s="20"/>
      <c r="G105" s="20">
        <f t="shared" si="4"/>
        <v>0</v>
      </c>
      <c r="H105" s="20">
        <f t="shared" si="5"/>
        <v>3062.6</v>
      </c>
      <c r="I105" s="15">
        <f>VLOOKUP(A105,[2]各门店任务!$B:$AT,45,0)</f>
        <v>1033.2</v>
      </c>
      <c r="J105" s="4">
        <f t="shared" si="6"/>
        <v>3062.6</v>
      </c>
      <c r="K105" s="4">
        <f t="shared" si="7"/>
        <v>0</v>
      </c>
    </row>
    <row r="106" s="3" customFormat="1" spans="1:11">
      <c r="A106" s="16">
        <v>726</v>
      </c>
      <c r="B106" s="32" t="s">
        <v>114</v>
      </c>
      <c r="C106" s="13">
        <f>VLOOKUP(A106,[1]发放表!$A:$G,7,0)</f>
        <v>4593.6</v>
      </c>
      <c r="D106" s="20">
        <v>6248.6</v>
      </c>
      <c r="E106" s="20"/>
      <c r="F106" s="20"/>
      <c r="G106" s="20">
        <f t="shared" si="4"/>
        <v>0</v>
      </c>
      <c r="H106" s="20">
        <f t="shared" si="5"/>
        <v>6248.6</v>
      </c>
      <c r="I106" s="15">
        <f>VLOOKUP(A106,[2]各门店任务!$B:$AT,45,0)</f>
        <v>1655</v>
      </c>
      <c r="J106" s="4">
        <f t="shared" si="6"/>
        <v>6248.6</v>
      </c>
      <c r="K106" s="4">
        <f t="shared" si="7"/>
        <v>0</v>
      </c>
    </row>
    <row r="107" s="3" customFormat="1" spans="1:11">
      <c r="A107" s="16">
        <v>720</v>
      </c>
      <c r="B107" s="32" t="s">
        <v>115</v>
      </c>
      <c r="C107" s="13">
        <f>VLOOKUP(A107,[1]发放表!$A:$G,7,0)</f>
        <v>2102.2</v>
      </c>
      <c r="D107" s="20">
        <v>2325.9</v>
      </c>
      <c r="E107" s="20"/>
      <c r="F107" s="20"/>
      <c r="G107" s="20">
        <f t="shared" si="4"/>
        <v>0</v>
      </c>
      <c r="H107" s="20">
        <f t="shared" si="5"/>
        <v>2325.9</v>
      </c>
      <c r="I107" s="15">
        <f>VLOOKUP(A107,[2]各门店任务!$B:$AT,45,0)</f>
        <v>223.7</v>
      </c>
      <c r="J107" s="4">
        <f t="shared" si="6"/>
        <v>2325.9</v>
      </c>
      <c r="K107" s="4">
        <f t="shared" si="7"/>
        <v>0</v>
      </c>
    </row>
    <row r="108" s="3" customFormat="1" spans="1:11">
      <c r="A108" s="16">
        <v>716</v>
      </c>
      <c r="B108" s="32" t="s">
        <v>116</v>
      </c>
      <c r="C108" s="13">
        <f>VLOOKUP(A108,[1]发放表!$A:$G,7,0)</f>
        <v>1900.1</v>
      </c>
      <c r="D108" s="20">
        <v>2929.3</v>
      </c>
      <c r="E108" s="20"/>
      <c r="F108" s="20"/>
      <c r="G108" s="20">
        <f t="shared" si="4"/>
        <v>0</v>
      </c>
      <c r="H108" s="20">
        <f t="shared" si="5"/>
        <v>2929.3</v>
      </c>
      <c r="I108" s="15">
        <f>VLOOKUP(A108,[2]各门店任务!$B:$AT,45,0)</f>
        <v>1029.2</v>
      </c>
      <c r="J108" s="4">
        <f t="shared" si="6"/>
        <v>2929.3</v>
      </c>
      <c r="K108" s="4">
        <f t="shared" si="7"/>
        <v>0</v>
      </c>
    </row>
    <row r="109" s="3" customFormat="1" spans="1:11">
      <c r="A109" s="16">
        <v>718</v>
      </c>
      <c r="B109" s="32" t="s">
        <v>117</v>
      </c>
      <c r="C109" s="13">
        <f>VLOOKUP(A109,[1]发放表!$A:$G,7,0)</f>
        <v>928.5</v>
      </c>
      <c r="D109" s="20">
        <v>1174.6</v>
      </c>
      <c r="E109" s="20"/>
      <c r="F109" s="20"/>
      <c r="G109" s="20">
        <f t="shared" si="4"/>
        <v>0</v>
      </c>
      <c r="H109" s="20">
        <f t="shared" si="5"/>
        <v>1174.6</v>
      </c>
      <c r="I109" s="15">
        <f>VLOOKUP(A109,[2]各门店任务!$B:$AT,45,0)</f>
        <v>246.1</v>
      </c>
      <c r="J109" s="4">
        <f t="shared" si="6"/>
        <v>1174.6</v>
      </c>
      <c r="K109" s="4">
        <f t="shared" si="7"/>
        <v>0</v>
      </c>
    </row>
    <row r="110" s="3" customFormat="1" spans="1:11">
      <c r="A110" s="16">
        <v>734</v>
      </c>
      <c r="B110" s="32" t="s">
        <v>118</v>
      </c>
      <c r="C110" s="13">
        <f>VLOOKUP(A110,[1]发放表!$A:$G,7,0)</f>
        <v>2633.1</v>
      </c>
      <c r="D110" s="20">
        <v>2906.4</v>
      </c>
      <c r="E110" s="20"/>
      <c r="F110" s="20"/>
      <c r="G110" s="20">
        <f t="shared" si="4"/>
        <v>0</v>
      </c>
      <c r="H110" s="20">
        <f t="shared" si="5"/>
        <v>2906.4</v>
      </c>
      <c r="I110" s="15">
        <f>VLOOKUP(A110,[2]各门店任务!$B:$AT,45,0)</f>
        <v>273.3</v>
      </c>
      <c r="J110" s="4">
        <f t="shared" si="6"/>
        <v>2906.4</v>
      </c>
      <c r="K110" s="4">
        <f t="shared" si="7"/>
        <v>0</v>
      </c>
    </row>
    <row r="111" s="3" customFormat="1" spans="1:11">
      <c r="A111" s="16">
        <v>719</v>
      </c>
      <c r="B111" s="32" t="s">
        <v>119</v>
      </c>
      <c r="C111" s="13">
        <f>VLOOKUP(A111,[1]发放表!$A:$G,7,0)</f>
        <v>3930.1</v>
      </c>
      <c r="D111" s="20">
        <v>5230</v>
      </c>
      <c r="E111" s="20"/>
      <c r="F111" s="20"/>
      <c r="G111" s="20">
        <f t="shared" si="4"/>
        <v>0</v>
      </c>
      <c r="H111" s="20">
        <f t="shared" si="5"/>
        <v>5230</v>
      </c>
      <c r="I111" s="15">
        <f>VLOOKUP(A111,[2]各门店任务!$B:$AT,45,0)</f>
        <v>1299.9</v>
      </c>
      <c r="J111" s="4">
        <f t="shared" si="6"/>
        <v>5230</v>
      </c>
      <c r="K111" s="4">
        <f t="shared" si="7"/>
        <v>0</v>
      </c>
    </row>
    <row r="112" s="3" customFormat="1" spans="1:11">
      <c r="A112" s="16">
        <v>724</v>
      </c>
      <c r="B112" s="36" t="s">
        <v>120</v>
      </c>
      <c r="C112" s="13">
        <f>VLOOKUP(A112,[1]发放表!$A:$G,7,0)</f>
        <v>3249.7</v>
      </c>
      <c r="D112" s="23">
        <v>3714.9</v>
      </c>
      <c r="E112" s="18"/>
      <c r="F112" s="20"/>
      <c r="G112" s="20">
        <f t="shared" si="4"/>
        <v>0</v>
      </c>
      <c r="H112" s="20">
        <f t="shared" si="5"/>
        <v>3714.9</v>
      </c>
      <c r="I112" s="15">
        <f>VLOOKUP(A112,[2]各门店任务!$B:$AT,45,0)</f>
        <v>465.2</v>
      </c>
      <c r="J112" s="4">
        <f t="shared" si="6"/>
        <v>3714.9</v>
      </c>
      <c r="K112" s="4">
        <f t="shared" si="7"/>
        <v>0</v>
      </c>
    </row>
    <row r="113" s="3" customFormat="1" spans="1:11">
      <c r="A113" s="57">
        <v>731</v>
      </c>
      <c r="B113" s="74" t="s">
        <v>121</v>
      </c>
      <c r="C113" s="70"/>
      <c r="D113" s="55"/>
      <c r="E113" s="56"/>
      <c r="F113" s="56"/>
      <c r="G113" s="56">
        <f t="shared" si="4"/>
        <v>0</v>
      </c>
      <c r="H113" s="56">
        <f t="shared" si="5"/>
        <v>0</v>
      </c>
      <c r="I113" s="58"/>
      <c r="J113" s="73">
        <f t="shared" si="6"/>
        <v>0</v>
      </c>
      <c r="K113" s="73">
        <f t="shared" si="7"/>
        <v>0</v>
      </c>
    </row>
    <row r="114" s="3" customFormat="1" spans="1:11">
      <c r="A114" s="59"/>
      <c r="B114" s="74" t="s">
        <v>122</v>
      </c>
      <c r="C114" s="13"/>
      <c r="D114" s="56"/>
      <c r="E114" s="56"/>
      <c r="F114" s="56"/>
      <c r="G114" s="56">
        <f t="shared" si="4"/>
        <v>0</v>
      </c>
      <c r="H114" s="56">
        <f t="shared" si="5"/>
        <v>0</v>
      </c>
      <c r="I114" s="15"/>
      <c r="J114" s="73">
        <f t="shared" si="6"/>
        <v>0</v>
      </c>
      <c r="K114" s="73">
        <f t="shared" si="7"/>
        <v>0</v>
      </c>
    </row>
    <row r="115" s="3" customFormat="1" spans="1:11">
      <c r="A115" s="16">
        <v>723</v>
      </c>
      <c r="B115" s="32" t="s">
        <v>123</v>
      </c>
      <c r="C115" s="13">
        <f>VLOOKUP(A115,[1]发放表!$A:$G,7,0)</f>
        <v>1798.2</v>
      </c>
      <c r="D115" s="23">
        <v>2011.8</v>
      </c>
      <c r="E115" s="20"/>
      <c r="F115" s="20"/>
      <c r="G115" s="20">
        <f t="shared" si="4"/>
        <v>0</v>
      </c>
      <c r="H115" s="20">
        <f t="shared" si="5"/>
        <v>2011.8</v>
      </c>
      <c r="I115" s="15">
        <f>VLOOKUP(A115,[2]各门店任务!$B:$AT,45,0)</f>
        <v>213.6</v>
      </c>
      <c r="J115" s="4">
        <f t="shared" si="6"/>
        <v>2011.8</v>
      </c>
      <c r="K115" s="4">
        <f t="shared" si="7"/>
        <v>0</v>
      </c>
    </row>
    <row r="116" s="3" customFormat="1" spans="1:11">
      <c r="A116" s="16">
        <v>737</v>
      </c>
      <c r="B116" s="32" t="s">
        <v>124</v>
      </c>
      <c r="C116" s="13">
        <f>VLOOKUP(A116,[1]发放表!$A:$G,7,0)</f>
        <v>2873.4</v>
      </c>
      <c r="D116" s="20">
        <v>3225.7</v>
      </c>
      <c r="E116" s="20"/>
      <c r="F116" s="20"/>
      <c r="G116" s="20">
        <f t="shared" si="4"/>
        <v>0</v>
      </c>
      <c r="H116" s="20">
        <f t="shared" si="5"/>
        <v>3225.7</v>
      </c>
      <c r="I116" s="15">
        <f>VLOOKUP(A116,[2]各门店任务!$B:$AT,45,0)</f>
        <v>352.3</v>
      </c>
      <c r="J116" s="4">
        <f t="shared" si="6"/>
        <v>3225.7</v>
      </c>
      <c r="K116" s="4">
        <f t="shared" si="7"/>
        <v>0</v>
      </c>
    </row>
    <row r="117" s="3" customFormat="1" spans="1:11">
      <c r="A117" s="16">
        <v>732</v>
      </c>
      <c r="B117" s="32" t="s">
        <v>125</v>
      </c>
      <c r="C117" s="13">
        <f>VLOOKUP(A117,[1]发放表!$A:$G,7,0)</f>
        <v>1628.4</v>
      </c>
      <c r="D117" s="20">
        <v>2039.3</v>
      </c>
      <c r="E117" s="20"/>
      <c r="F117" s="20"/>
      <c r="G117" s="20">
        <f t="shared" si="4"/>
        <v>0</v>
      </c>
      <c r="H117" s="20">
        <f t="shared" si="5"/>
        <v>2039.3</v>
      </c>
      <c r="I117" s="15">
        <f>VLOOKUP(A117,[2]各门店任务!$B:$AT,45,0)</f>
        <v>410.9</v>
      </c>
      <c r="J117" s="4">
        <f t="shared" si="6"/>
        <v>2039.3</v>
      </c>
      <c r="K117" s="4">
        <f t="shared" si="7"/>
        <v>0</v>
      </c>
    </row>
    <row r="118" s="3" customFormat="1" spans="1:11">
      <c r="A118" s="37">
        <v>727</v>
      </c>
      <c r="B118" s="38" t="s">
        <v>126</v>
      </c>
      <c r="C118" s="13">
        <f>VLOOKUP(A118,[1]发放表!$A:$G,7,0)</f>
        <v>1651.6</v>
      </c>
      <c r="D118" s="39">
        <v>2298.3</v>
      </c>
      <c r="E118" s="39"/>
      <c r="F118" s="39"/>
      <c r="G118" s="39">
        <f t="shared" si="4"/>
        <v>0</v>
      </c>
      <c r="H118" s="39">
        <f t="shared" si="5"/>
        <v>2298.3</v>
      </c>
      <c r="I118" s="15">
        <f>VLOOKUP(A118,[2]各门店任务!$B:$AT,45,0)</f>
        <v>646.7</v>
      </c>
      <c r="J118" s="4">
        <f t="shared" si="6"/>
        <v>2298.3</v>
      </c>
      <c r="K118" s="4">
        <f t="shared" si="7"/>
        <v>0</v>
      </c>
    </row>
    <row r="119" s="3" customFormat="1" spans="1:11">
      <c r="A119" s="59"/>
      <c r="B119" s="74" t="s">
        <v>127</v>
      </c>
      <c r="C119" s="13"/>
      <c r="D119" s="56"/>
      <c r="E119" s="56"/>
      <c r="F119" s="56"/>
      <c r="G119" s="56">
        <f t="shared" si="4"/>
        <v>0</v>
      </c>
      <c r="H119" s="56">
        <f t="shared" si="5"/>
        <v>0</v>
      </c>
      <c r="I119" s="15"/>
      <c r="J119" s="73">
        <f t="shared" si="6"/>
        <v>0</v>
      </c>
      <c r="K119" s="73">
        <f t="shared" si="7"/>
        <v>0</v>
      </c>
    </row>
    <row r="120" s="3" customFormat="1" spans="1:11">
      <c r="A120" s="11">
        <v>730</v>
      </c>
      <c r="B120" s="31" t="s">
        <v>128</v>
      </c>
      <c r="C120" s="13">
        <f>VLOOKUP(A120,[1]发放表!$A:$G,7,0)</f>
        <v>3134.6</v>
      </c>
      <c r="D120" s="15">
        <v>4354.2</v>
      </c>
      <c r="E120" s="15"/>
      <c r="F120" s="15"/>
      <c r="G120" s="15">
        <f t="shared" si="4"/>
        <v>0</v>
      </c>
      <c r="H120" s="15">
        <f t="shared" si="5"/>
        <v>4354.2</v>
      </c>
      <c r="I120" s="15">
        <f>VLOOKUP(A120,[2]各门店任务!$B:$AT,45,0)</f>
        <v>1219.6</v>
      </c>
      <c r="J120" s="4">
        <f t="shared" si="6"/>
        <v>4354.2</v>
      </c>
      <c r="K120" s="4">
        <f t="shared" si="7"/>
        <v>0</v>
      </c>
    </row>
    <row r="121" s="3" customFormat="1" spans="1:11">
      <c r="A121" s="57">
        <v>733</v>
      </c>
      <c r="B121" s="74" t="s">
        <v>129</v>
      </c>
      <c r="C121" s="13"/>
      <c r="D121" s="56"/>
      <c r="E121" s="56"/>
      <c r="F121" s="56"/>
      <c r="G121" s="56">
        <f t="shared" si="4"/>
        <v>0</v>
      </c>
      <c r="H121" s="56">
        <f t="shared" si="5"/>
        <v>0</v>
      </c>
      <c r="I121" s="15"/>
      <c r="J121" s="73">
        <f t="shared" si="6"/>
        <v>0</v>
      </c>
      <c r="K121" s="73">
        <f t="shared" si="7"/>
        <v>0</v>
      </c>
    </row>
    <row r="122" s="3" customFormat="1" spans="1:11">
      <c r="A122" s="16">
        <v>738</v>
      </c>
      <c r="B122" s="32" t="s">
        <v>130</v>
      </c>
      <c r="C122" s="13">
        <f>VLOOKUP(A122,[1]发放表!$A:$G,7,0)</f>
        <v>1820.4</v>
      </c>
      <c r="D122" s="20">
        <v>2182.6</v>
      </c>
      <c r="E122" s="20"/>
      <c r="F122" s="20"/>
      <c r="G122" s="20">
        <f t="shared" si="4"/>
        <v>0</v>
      </c>
      <c r="H122" s="20">
        <f t="shared" si="5"/>
        <v>2182.6</v>
      </c>
      <c r="I122" s="15">
        <f>VLOOKUP(A122,[2]各门店任务!$B:$AT,45,0)</f>
        <v>362.2</v>
      </c>
      <c r="J122" s="4">
        <f t="shared" si="6"/>
        <v>2182.6</v>
      </c>
      <c r="K122" s="4">
        <f t="shared" si="7"/>
        <v>0</v>
      </c>
    </row>
    <row r="123" s="3" customFormat="1" spans="1:11">
      <c r="A123" s="16">
        <v>743</v>
      </c>
      <c r="B123" s="32" t="s">
        <v>131</v>
      </c>
      <c r="C123" s="13">
        <f>VLOOKUP(A123,[1]发放表!$A:$G,7,0)</f>
        <v>518.9</v>
      </c>
      <c r="D123" s="20">
        <v>565.9</v>
      </c>
      <c r="E123" s="20"/>
      <c r="F123" s="20"/>
      <c r="G123" s="20">
        <f t="shared" si="4"/>
        <v>0</v>
      </c>
      <c r="H123" s="20">
        <f t="shared" si="5"/>
        <v>565.9</v>
      </c>
      <c r="I123" s="15">
        <f>VLOOKUP(A123,[2]各门店任务!$B:$AT,45,0)</f>
        <v>47</v>
      </c>
      <c r="J123" s="4">
        <f t="shared" si="6"/>
        <v>565.9</v>
      </c>
      <c r="K123" s="4">
        <f t="shared" si="7"/>
        <v>0</v>
      </c>
    </row>
    <row r="124" s="3" customFormat="1" spans="1:11">
      <c r="A124" s="16">
        <v>742</v>
      </c>
      <c r="B124" s="41" t="s">
        <v>132</v>
      </c>
      <c r="C124" s="13">
        <f>VLOOKUP(A124,[1]发放表!$A:$G,7,0)</f>
        <v>2664.4</v>
      </c>
      <c r="D124" s="20">
        <v>2971.1</v>
      </c>
      <c r="E124" s="20"/>
      <c r="F124" s="20"/>
      <c r="G124" s="20">
        <f t="shared" si="4"/>
        <v>0</v>
      </c>
      <c r="H124" s="20">
        <f t="shared" si="5"/>
        <v>2971.1</v>
      </c>
      <c r="I124" s="15">
        <f>VLOOKUP(A124,[2]各门店任务!$B:$AT,45,0)</f>
        <v>306.7</v>
      </c>
      <c r="J124" s="4">
        <f t="shared" si="6"/>
        <v>2971.1</v>
      </c>
      <c r="K124" s="4">
        <f t="shared" si="7"/>
        <v>0</v>
      </c>
    </row>
    <row r="125" s="3" customFormat="1" spans="1:11">
      <c r="A125" s="59">
        <v>739</v>
      </c>
      <c r="B125" s="74" t="s">
        <v>133</v>
      </c>
      <c r="C125" s="13"/>
      <c r="D125" s="56"/>
      <c r="E125" s="56"/>
      <c r="F125" s="56"/>
      <c r="G125" s="56">
        <f t="shared" si="4"/>
        <v>0</v>
      </c>
      <c r="H125" s="56">
        <f t="shared" si="5"/>
        <v>0</v>
      </c>
      <c r="I125" s="15"/>
      <c r="J125" s="73">
        <f t="shared" si="6"/>
        <v>0</v>
      </c>
      <c r="K125" s="73">
        <f t="shared" si="7"/>
        <v>0</v>
      </c>
    </row>
    <row r="126" s="3" customFormat="1" spans="1:11">
      <c r="A126" s="16"/>
      <c r="B126" s="22" t="s">
        <v>134</v>
      </c>
      <c r="C126" s="42">
        <f t="shared" ref="C126:J126" si="8">SUM(C4:C125)</f>
        <v>273458.2</v>
      </c>
      <c r="D126" s="20">
        <f t="shared" si="8"/>
        <v>330134.4</v>
      </c>
      <c r="E126" s="20">
        <f t="shared" si="8"/>
        <v>42572.2</v>
      </c>
      <c r="F126" s="20">
        <f t="shared" si="8"/>
        <v>9758.87</v>
      </c>
      <c r="G126" s="20">
        <f t="shared" si="8"/>
        <v>32813.33</v>
      </c>
      <c r="H126" s="20">
        <f t="shared" si="8"/>
        <v>362947.73</v>
      </c>
      <c r="I126" s="20">
        <f t="shared" si="8"/>
        <v>99248.4</v>
      </c>
      <c r="J126" s="20">
        <f t="shared" si="8"/>
        <v>372706.6</v>
      </c>
      <c r="K126" s="4">
        <f>J126-H126</f>
        <v>9758.87</v>
      </c>
    </row>
    <row r="127" s="3" customFormat="1" spans="3:11">
      <c r="C127" s="43"/>
      <c r="E127" s="44">
        <f>D126+E126</f>
        <v>372706.6</v>
      </c>
      <c r="J127" s="46">
        <f>C126+I126</f>
        <v>372706.6</v>
      </c>
      <c r="K127" s="47">
        <f>J127-E127</f>
        <v>0</v>
      </c>
    </row>
    <row r="128" customFormat="1" spans="1:16384">
      <c r="A128" s="3"/>
      <c r="B128" s="3"/>
      <c r="C128" s="3"/>
      <c r="D128" s="3"/>
      <c r="E128" s="3"/>
      <c r="F128" s="3"/>
      <c r="G128" s="3"/>
      <c r="H128" s="3" t="s">
        <v>135</v>
      </c>
      <c r="I128" s="3" t="s">
        <v>136</v>
      </c>
      <c r="J128" s="4"/>
      <c r="K128" s="4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="3" customFormat="1" spans="10:11">
      <c r="J129" s="4"/>
      <c r="K129" s="4"/>
    </row>
    <row r="130" customFormat="1" spans="1:16384">
      <c r="A130" s="45" t="s">
        <v>137</v>
      </c>
      <c r="B130" s="45"/>
      <c r="C130" s="45"/>
      <c r="D130" s="45"/>
      <c r="E130" s="45"/>
      <c r="F130" s="45"/>
      <c r="G130" s="45"/>
      <c r="H130" s="45"/>
      <c r="I130" s="45"/>
      <c r="J130" s="4"/>
      <c r="K130" s="4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625" style="3" customWidth="1"/>
    <col min="7" max="7" width="7.875" style="3" customWidth="1"/>
    <col min="8" max="8" width="9" style="3" customWidth="1"/>
    <col min="9" max="9" width="8.75" style="3" customWidth="1"/>
    <col min="10" max="10" width="10.75" style="3" customWidth="1"/>
    <col min="11" max="11" width="11.625" style="3" customWidth="1"/>
    <col min="12" max="12" width="9.75" style="3" customWidth="1"/>
    <col min="13" max="13" width="13.5" style="4" hidden="1" customWidth="1"/>
    <col min="14" max="14" width="10.375" style="4" hidden="1" customWidth="1"/>
    <col min="15" max="15" width="12.125" style="3" customWidth="1"/>
    <col min="16" max="16" width="9" style="3" customWidth="1"/>
    <col min="17" max="16384" width="9" style="3"/>
  </cols>
  <sheetData>
    <row r="1" customFormat="1" ht="24" customHeight="1" spans="1:16384">
      <c r="A1" s="3"/>
      <c r="B1" s="5" t="s">
        <v>138</v>
      </c>
      <c r="C1" s="5"/>
      <c r="D1" s="5"/>
      <c r="E1" s="5"/>
      <c r="F1" s="5"/>
      <c r="G1" s="5"/>
      <c r="H1" s="5"/>
      <c r="I1" s="5"/>
      <c r="J1" s="5"/>
      <c r="K1" s="5"/>
      <c r="L1" s="5"/>
      <c r="M1" s="4"/>
      <c r="N1" s="4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customFormat="1" ht="24" customHeight="1" spans="1:1638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/>
      <c r="K2" s="6" t="s">
        <v>6</v>
      </c>
      <c r="L2" s="6" t="s">
        <v>139</v>
      </c>
      <c r="M2" s="4"/>
      <c r="N2" s="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ht="42.75" spans="1:14">
      <c r="A3" s="10"/>
      <c r="B3" s="6"/>
      <c r="C3" s="6"/>
      <c r="D3" s="6"/>
      <c r="E3" s="6" t="s">
        <v>5</v>
      </c>
      <c r="F3" s="6" t="s">
        <v>140</v>
      </c>
      <c r="G3" s="6" t="s">
        <v>141</v>
      </c>
      <c r="H3" s="6" t="s">
        <v>142</v>
      </c>
      <c r="I3" s="6" t="s">
        <v>143</v>
      </c>
      <c r="J3" s="6" t="s">
        <v>9</v>
      </c>
      <c r="K3" s="6"/>
      <c r="L3" s="10"/>
      <c r="M3" s="35" t="s">
        <v>10</v>
      </c>
      <c r="N3" s="35" t="s">
        <v>11</v>
      </c>
    </row>
    <row r="4" s="3" customFormat="1" spans="1:14">
      <c r="A4" s="11">
        <v>52</v>
      </c>
      <c r="B4" s="12" t="s">
        <v>12</v>
      </c>
      <c r="C4" s="13">
        <f>VLOOKUP(A4,[3]发放表!$A:$G,7,0)</f>
        <v>3977.8</v>
      </c>
      <c r="D4" s="14">
        <v>5292</v>
      </c>
      <c r="E4" s="14"/>
      <c r="F4" s="15"/>
      <c r="G4" s="15"/>
      <c r="H4" s="15"/>
      <c r="I4" s="15"/>
      <c r="J4" s="15">
        <f>E4-F4-G4-H4</f>
        <v>0</v>
      </c>
      <c r="K4" s="15">
        <f t="shared" ref="K4:K67" si="0">D4+J4</f>
        <v>5292</v>
      </c>
      <c r="L4" s="15">
        <f>VLOOKUP(A4,[4]各门店任务!$B:$AW,48,0)</f>
        <v>1314.2</v>
      </c>
      <c r="M4" s="4">
        <f t="shared" ref="M4:M67" si="1">C4+L4</f>
        <v>5292</v>
      </c>
      <c r="N4" s="4">
        <f t="shared" ref="N4:N67" si="2">M4-D4-E4</f>
        <v>0</v>
      </c>
    </row>
    <row r="5" s="3" customFormat="1" spans="1:14">
      <c r="A5" s="16">
        <v>54</v>
      </c>
      <c r="B5" s="17" t="s">
        <v>13</v>
      </c>
      <c r="C5" s="13">
        <f>VLOOKUP(A5,[3]发放表!$A:$G,7,0)</f>
        <v>4799.4</v>
      </c>
      <c r="D5" s="18">
        <v>6890.21</v>
      </c>
      <c r="E5" s="19">
        <v>805.19</v>
      </c>
      <c r="F5" s="18"/>
      <c r="G5" s="18"/>
      <c r="H5" s="18"/>
      <c r="I5" s="14"/>
      <c r="J5" s="15">
        <f t="shared" ref="J5:J36" si="3">E5-F5-G5-H5</f>
        <v>805.19</v>
      </c>
      <c r="K5" s="20">
        <f t="shared" si="0"/>
        <v>7695.4</v>
      </c>
      <c r="L5" s="15">
        <f>VLOOKUP(A5,[4]各门店任务!$B:$AW,48,0)</f>
        <v>2896</v>
      </c>
      <c r="M5" s="4">
        <f t="shared" si="1"/>
        <v>7695.4</v>
      </c>
      <c r="N5" s="4">
        <f t="shared" si="2"/>
        <v>0</v>
      </c>
    </row>
    <row r="6" s="3" customFormat="1" spans="1:14">
      <c r="A6" s="16">
        <v>56</v>
      </c>
      <c r="B6" s="17" t="s">
        <v>14</v>
      </c>
      <c r="C6" s="13">
        <f>VLOOKUP(A6,[3]发放表!$A:$G,7,0)</f>
        <v>1889.1</v>
      </c>
      <c r="D6" s="20">
        <v>2370.8</v>
      </c>
      <c r="E6" s="18">
        <v>524.7</v>
      </c>
      <c r="F6" s="20"/>
      <c r="G6" s="20">
        <v>54.6</v>
      </c>
      <c r="H6" s="20"/>
      <c r="I6" s="15"/>
      <c r="J6" s="15">
        <f t="shared" si="3"/>
        <v>470.1</v>
      </c>
      <c r="K6" s="20">
        <f t="shared" si="0"/>
        <v>2840.9</v>
      </c>
      <c r="L6" s="15">
        <f>VLOOKUP(A6,[4]各门店任务!$B:$AW,48,0)</f>
        <v>1006.4</v>
      </c>
      <c r="M6" s="4">
        <f t="shared" si="1"/>
        <v>2895.5</v>
      </c>
      <c r="N6" s="4">
        <f t="shared" si="2"/>
        <v>0</v>
      </c>
    </row>
    <row r="7" s="3" customFormat="1" spans="1:14">
      <c r="A7" s="57">
        <v>58</v>
      </c>
      <c r="B7" s="57" t="s">
        <v>15</v>
      </c>
      <c r="C7" s="13"/>
      <c r="D7" s="56"/>
      <c r="E7" s="56"/>
      <c r="F7" s="56"/>
      <c r="G7" s="56"/>
      <c r="H7" s="56"/>
      <c r="I7" s="58"/>
      <c r="J7" s="15">
        <f t="shared" si="3"/>
        <v>0</v>
      </c>
      <c r="K7" s="56">
        <f t="shared" si="0"/>
        <v>0</v>
      </c>
      <c r="L7" s="15"/>
      <c r="M7" s="73">
        <f t="shared" si="1"/>
        <v>0</v>
      </c>
      <c r="N7" s="73">
        <f t="shared" si="2"/>
        <v>0</v>
      </c>
    </row>
    <row r="8" s="3" customFormat="1" spans="1:14">
      <c r="A8" s="16">
        <v>307</v>
      </c>
      <c r="B8" s="17" t="s">
        <v>16</v>
      </c>
      <c r="C8" s="13">
        <f>VLOOKUP(A8,[3]发放表!$A:$G,7,0)</f>
        <v>19405</v>
      </c>
      <c r="D8" s="20">
        <v>10958.75</v>
      </c>
      <c r="E8" s="18">
        <v>15040.95</v>
      </c>
      <c r="F8" s="18">
        <v>19.44</v>
      </c>
      <c r="G8" s="18"/>
      <c r="H8" s="18">
        <v>1140.75</v>
      </c>
      <c r="I8" s="14"/>
      <c r="J8" s="15">
        <f t="shared" si="3"/>
        <v>13880.76</v>
      </c>
      <c r="K8" s="20">
        <f t="shared" si="0"/>
        <v>24839.51</v>
      </c>
      <c r="L8" s="15">
        <f>VLOOKUP(A8,[4]各门店任务!$B:$AW,48,0)</f>
        <v>6594.7</v>
      </c>
      <c r="M8" s="4">
        <f t="shared" si="1"/>
        <v>25999.7</v>
      </c>
      <c r="N8" s="4">
        <f t="shared" si="2"/>
        <v>0</v>
      </c>
    </row>
    <row r="9" s="3" customFormat="1" spans="1:14">
      <c r="A9" s="16">
        <v>308</v>
      </c>
      <c r="B9" s="17" t="s">
        <v>17</v>
      </c>
      <c r="C9" s="13">
        <f>VLOOKUP(A9,[3]发放表!$A:$G,7,0)</f>
        <v>2861</v>
      </c>
      <c r="D9" s="18">
        <v>2752.8</v>
      </c>
      <c r="E9" s="18">
        <v>554</v>
      </c>
      <c r="F9" s="18">
        <v>554</v>
      </c>
      <c r="G9" s="18"/>
      <c r="H9" s="18"/>
      <c r="I9" s="14"/>
      <c r="J9" s="15">
        <f t="shared" si="3"/>
        <v>0</v>
      </c>
      <c r="K9" s="20">
        <f t="shared" si="0"/>
        <v>2752.8</v>
      </c>
      <c r="L9" s="15">
        <f>VLOOKUP(A9,[4]各门店任务!$B:$AW,48,0)</f>
        <v>445.8</v>
      </c>
      <c r="M9" s="4">
        <f t="shared" si="1"/>
        <v>3306.8</v>
      </c>
      <c r="N9" s="4">
        <f t="shared" si="2"/>
        <v>0</v>
      </c>
    </row>
    <row r="10" s="3" customFormat="1" spans="1:14">
      <c r="A10" s="16">
        <v>311</v>
      </c>
      <c r="B10" s="17" t="s">
        <v>18</v>
      </c>
      <c r="C10" s="13">
        <f>VLOOKUP(A10,[3]发放表!$A:$G,7,0)</f>
        <v>3311.4</v>
      </c>
      <c r="D10" s="20">
        <v>4278.5</v>
      </c>
      <c r="E10" s="21">
        <v>3149.7</v>
      </c>
      <c r="F10" s="21"/>
      <c r="G10" s="21"/>
      <c r="H10" s="21"/>
      <c r="I10" s="21">
        <v>424</v>
      </c>
      <c r="J10" s="15">
        <f>E10-F10-G10-H10+I10</f>
        <v>3573.7</v>
      </c>
      <c r="K10" s="20">
        <f t="shared" si="0"/>
        <v>7852.2</v>
      </c>
      <c r="L10" s="15">
        <f>VLOOKUP(A10,[4]各门店任务!$B:$AW,48,0)</f>
        <v>4116.8</v>
      </c>
      <c r="M10" s="4">
        <f t="shared" si="1"/>
        <v>7428.2</v>
      </c>
      <c r="N10" s="4">
        <f t="shared" si="2"/>
        <v>0</v>
      </c>
    </row>
    <row r="11" s="3" customFormat="1" spans="1:14">
      <c r="A11" s="16">
        <v>329</v>
      </c>
      <c r="B11" s="16" t="s">
        <v>19</v>
      </c>
      <c r="C11" s="13">
        <f>VLOOKUP(A11,[3]发放表!$A:$G,7,0)</f>
        <v>3491.9</v>
      </c>
      <c r="D11" s="20">
        <v>5384.2</v>
      </c>
      <c r="E11" s="20"/>
      <c r="F11" s="20"/>
      <c r="G11" s="20"/>
      <c r="H11" s="20"/>
      <c r="I11" s="15"/>
      <c r="J11" s="15">
        <f t="shared" si="3"/>
        <v>0</v>
      </c>
      <c r="K11" s="20">
        <f t="shared" si="0"/>
        <v>5384.2</v>
      </c>
      <c r="L11" s="15">
        <f>VLOOKUP(A11,[4]各门店任务!$B:$AW,48,0)</f>
        <v>1892.3</v>
      </c>
      <c r="M11" s="4">
        <f t="shared" si="1"/>
        <v>5384.2</v>
      </c>
      <c r="N11" s="4">
        <f t="shared" si="2"/>
        <v>0</v>
      </c>
    </row>
    <row r="12" s="3" customFormat="1" spans="1:14">
      <c r="A12" s="16">
        <v>337</v>
      </c>
      <c r="B12" s="17" t="s">
        <v>20</v>
      </c>
      <c r="C12" s="13">
        <f>VLOOKUP(A12,[3]发放表!$A:$G,7,0)</f>
        <v>8902.4</v>
      </c>
      <c r="D12" s="20">
        <v>11390.83</v>
      </c>
      <c r="E12" s="20">
        <v>2517.57</v>
      </c>
      <c r="F12" s="20"/>
      <c r="G12" s="20"/>
      <c r="H12" s="20"/>
      <c r="I12" s="15"/>
      <c r="J12" s="15">
        <f t="shared" si="3"/>
        <v>2517.57</v>
      </c>
      <c r="K12" s="20">
        <f t="shared" si="0"/>
        <v>13908.4</v>
      </c>
      <c r="L12" s="15">
        <f>VLOOKUP(A12,[4]各门店任务!$B:$AW,48,0)</f>
        <v>5006</v>
      </c>
      <c r="M12" s="4">
        <f t="shared" si="1"/>
        <v>13908.4</v>
      </c>
      <c r="N12" s="4">
        <f t="shared" si="2"/>
        <v>0</v>
      </c>
    </row>
    <row r="13" s="3" customFormat="1" ht="13.5" customHeight="1" spans="1:14">
      <c r="A13" s="16">
        <v>339</v>
      </c>
      <c r="B13" s="17" t="s">
        <v>21</v>
      </c>
      <c r="C13" s="13">
        <f>VLOOKUP(A13,[3]发放表!$A:$G,7,0)</f>
        <v>1970.8</v>
      </c>
      <c r="D13" s="20">
        <v>2641</v>
      </c>
      <c r="E13" s="20"/>
      <c r="F13" s="20"/>
      <c r="G13" s="20"/>
      <c r="H13" s="20"/>
      <c r="I13" s="15"/>
      <c r="J13" s="15">
        <f t="shared" si="3"/>
        <v>0</v>
      </c>
      <c r="K13" s="20">
        <f t="shared" si="0"/>
        <v>2641</v>
      </c>
      <c r="L13" s="15">
        <f>VLOOKUP(A13,[4]各门店任务!$B:$AW,48,0)</f>
        <v>670.2</v>
      </c>
      <c r="M13" s="4">
        <f t="shared" si="1"/>
        <v>2641</v>
      </c>
      <c r="N13" s="4">
        <f t="shared" si="2"/>
        <v>0</v>
      </c>
    </row>
    <row r="14" s="3" customFormat="1" spans="1:14">
      <c r="A14" s="16">
        <v>341</v>
      </c>
      <c r="B14" s="17" t="s">
        <v>22</v>
      </c>
      <c r="C14" s="13">
        <f>VLOOKUP(A14,[3]发放表!$A:$G,7,0)</f>
        <v>10406.2</v>
      </c>
      <c r="D14" s="18">
        <v>4087.9</v>
      </c>
      <c r="E14" s="18">
        <v>9646</v>
      </c>
      <c r="F14" s="18"/>
      <c r="G14" s="18"/>
      <c r="H14" s="18"/>
      <c r="I14" s="14"/>
      <c r="J14" s="15">
        <f t="shared" si="3"/>
        <v>9646</v>
      </c>
      <c r="K14" s="20">
        <f t="shared" si="0"/>
        <v>13733.9</v>
      </c>
      <c r="L14" s="15">
        <f>VLOOKUP(A14,[4]各门店任务!$B:$AW,48,0)</f>
        <v>3327.7</v>
      </c>
      <c r="M14" s="4">
        <f t="shared" si="1"/>
        <v>13733.9</v>
      </c>
      <c r="N14" s="4">
        <f t="shared" si="2"/>
        <v>0</v>
      </c>
    </row>
    <row r="15" s="3" customFormat="1" spans="1:14">
      <c r="A15" s="16">
        <v>343</v>
      </c>
      <c r="B15" s="17" t="s">
        <v>23</v>
      </c>
      <c r="C15" s="13">
        <f>VLOOKUP(A15,[3]发放表!$A:$G,7,0)</f>
        <v>7704</v>
      </c>
      <c r="D15" s="20">
        <v>10330.5</v>
      </c>
      <c r="E15" s="20"/>
      <c r="F15" s="20"/>
      <c r="G15" s="20"/>
      <c r="H15" s="20"/>
      <c r="I15" s="15"/>
      <c r="J15" s="15">
        <f t="shared" si="3"/>
        <v>0</v>
      </c>
      <c r="K15" s="20">
        <f t="shared" si="0"/>
        <v>10330.5</v>
      </c>
      <c r="L15" s="15">
        <f>VLOOKUP(A15,[4]各门店任务!$B:$AW,48,0)</f>
        <v>2626.5</v>
      </c>
      <c r="M15" s="4">
        <f t="shared" si="1"/>
        <v>10330.5</v>
      </c>
      <c r="N15" s="4">
        <f t="shared" si="2"/>
        <v>0</v>
      </c>
    </row>
    <row r="16" s="3" customFormat="1" spans="1:14">
      <c r="A16" s="59"/>
      <c r="B16" s="60" t="s">
        <v>24</v>
      </c>
      <c r="C16" s="13"/>
      <c r="D16" s="56"/>
      <c r="E16" s="56"/>
      <c r="F16" s="56"/>
      <c r="G16" s="56"/>
      <c r="H16" s="56"/>
      <c r="I16" s="58"/>
      <c r="J16" s="15">
        <f t="shared" si="3"/>
        <v>0</v>
      </c>
      <c r="K16" s="56">
        <f t="shared" si="0"/>
        <v>0</v>
      </c>
      <c r="L16" s="15"/>
      <c r="M16" s="73">
        <f t="shared" si="1"/>
        <v>0</v>
      </c>
      <c r="N16" s="73">
        <f t="shared" si="2"/>
        <v>0</v>
      </c>
    </row>
    <row r="17" s="3" customFormat="1" spans="1:14">
      <c r="A17" s="59">
        <v>347</v>
      </c>
      <c r="B17" s="61" t="s">
        <v>25</v>
      </c>
      <c r="C17" s="13"/>
      <c r="D17" s="56"/>
      <c r="E17" s="56"/>
      <c r="F17" s="56"/>
      <c r="G17" s="56"/>
      <c r="H17" s="56"/>
      <c r="I17" s="58"/>
      <c r="J17" s="15">
        <f t="shared" si="3"/>
        <v>0</v>
      </c>
      <c r="K17" s="56">
        <f t="shared" si="0"/>
        <v>0</v>
      </c>
      <c r="L17" s="15"/>
      <c r="M17" s="73">
        <f t="shared" si="1"/>
        <v>0</v>
      </c>
      <c r="N17" s="73">
        <f t="shared" si="2"/>
        <v>0</v>
      </c>
    </row>
    <row r="18" s="3" customFormat="1" ht="15" customHeight="1" spans="1:14">
      <c r="A18" s="16">
        <v>349</v>
      </c>
      <c r="B18" s="17" t="s">
        <v>26</v>
      </c>
      <c r="C18" s="13">
        <f>VLOOKUP(A18,[3]发放表!$A:$G,7,0)</f>
        <v>3384.5</v>
      </c>
      <c r="D18" s="18">
        <v>3080.7</v>
      </c>
      <c r="E18" s="18">
        <v>1068.8</v>
      </c>
      <c r="F18" s="18"/>
      <c r="G18" s="18">
        <v>714.4</v>
      </c>
      <c r="H18" s="18"/>
      <c r="I18" s="14"/>
      <c r="J18" s="15">
        <f t="shared" si="3"/>
        <v>354.4</v>
      </c>
      <c r="K18" s="20">
        <f t="shared" si="0"/>
        <v>3435.1</v>
      </c>
      <c r="L18" s="15">
        <f>VLOOKUP(A18,[4]各门店任务!$B:$AW,48,0)</f>
        <v>765</v>
      </c>
      <c r="M18" s="4">
        <f t="shared" si="1"/>
        <v>4149.5</v>
      </c>
      <c r="N18" s="4">
        <f t="shared" si="2"/>
        <v>0</v>
      </c>
    </row>
    <row r="19" s="3" customFormat="1" spans="1:14">
      <c r="A19" s="16">
        <v>351</v>
      </c>
      <c r="B19" s="22" t="s">
        <v>27</v>
      </c>
      <c r="C19" s="13">
        <f>VLOOKUP(A19,[3]发放表!$A:$G,7,0)</f>
        <v>2528.5</v>
      </c>
      <c r="D19" s="20">
        <v>3734.6</v>
      </c>
      <c r="E19" s="20"/>
      <c r="F19" s="20"/>
      <c r="G19" s="20"/>
      <c r="H19" s="20"/>
      <c r="I19" s="15"/>
      <c r="J19" s="15">
        <f t="shared" si="3"/>
        <v>0</v>
      </c>
      <c r="K19" s="20">
        <f t="shared" si="0"/>
        <v>3734.6</v>
      </c>
      <c r="L19" s="15">
        <f>VLOOKUP(A19,[4]各门店任务!$B:$AW,48,0)</f>
        <v>1206.1</v>
      </c>
      <c r="M19" s="4">
        <f t="shared" si="1"/>
        <v>3734.6</v>
      </c>
      <c r="N19" s="4">
        <f t="shared" si="2"/>
        <v>0</v>
      </c>
    </row>
    <row r="20" s="3" customFormat="1" spans="1:14">
      <c r="A20" s="59"/>
      <c r="B20" s="60" t="s">
        <v>28</v>
      </c>
      <c r="C20" s="13"/>
      <c r="D20" s="56"/>
      <c r="E20" s="56"/>
      <c r="F20" s="56"/>
      <c r="G20" s="56"/>
      <c r="H20" s="56"/>
      <c r="I20" s="58"/>
      <c r="J20" s="15">
        <f t="shared" si="3"/>
        <v>0</v>
      </c>
      <c r="K20" s="56">
        <f t="shared" si="0"/>
        <v>0</v>
      </c>
      <c r="L20" s="15"/>
      <c r="M20" s="73">
        <f t="shared" si="1"/>
        <v>0</v>
      </c>
      <c r="N20" s="73">
        <f t="shared" si="2"/>
        <v>0</v>
      </c>
    </row>
    <row r="21" s="3" customFormat="1" spans="1:14">
      <c r="A21" s="16">
        <v>355</v>
      </c>
      <c r="B21" s="17" t="s">
        <v>29</v>
      </c>
      <c r="C21" s="13">
        <f>VLOOKUP(A21,[3]发放表!$A:$G,7,0)</f>
        <v>4679.6</v>
      </c>
      <c r="D21" s="20">
        <v>4566.6</v>
      </c>
      <c r="E21" s="20">
        <v>1055.8</v>
      </c>
      <c r="F21" s="20"/>
      <c r="G21" s="20"/>
      <c r="H21" s="20"/>
      <c r="I21" s="15"/>
      <c r="J21" s="15">
        <f t="shared" si="3"/>
        <v>1055.8</v>
      </c>
      <c r="K21" s="20">
        <f t="shared" si="0"/>
        <v>5622.4</v>
      </c>
      <c r="L21" s="15">
        <f>VLOOKUP(A21,[4]各门店任务!$B:$AW,48,0)</f>
        <v>942.8</v>
      </c>
      <c r="M21" s="4">
        <f t="shared" si="1"/>
        <v>5622.4</v>
      </c>
      <c r="N21" s="4">
        <f t="shared" si="2"/>
        <v>0</v>
      </c>
    </row>
    <row r="22" s="3" customFormat="1" spans="1:14">
      <c r="A22" s="16">
        <v>357</v>
      </c>
      <c r="B22" s="17" t="s">
        <v>30</v>
      </c>
      <c r="C22" s="13">
        <f>VLOOKUP(A22,[3]发放表!$A:$G,7,0)</f>
        <v>1816.6</v>
      </c>
      <c r="D22" s="18">
        <v>2763.4</v>
      </c>
      <c r="E22" s="20"/>
      <c r="F22" s="20"/>
      <c r="G22" s="20"/>
      <c r="H22" s="20"/>
      <c r="I22" s="15"/>
      <c r="J22" s="15">
        <f t="shared" si="3"/>
        <v>0</v>
      </c>
      <c r="K22" s="20">
        <f t="shared" si="0"/>
        <v>2763.4</v>
      </c>
      <c r="L22" s="15">
        <f>VLOOKUP(A22,[4]各门店任务!$B:$AW,48,0)</f>
        <v>946.8</v>
      </c>
      <c r="M22" s="4">
        <f t="shared" si="1"/>
        <v>2763.4</v>
      </c>
      <c r="N22" s="4">
        <f t="shared" si="2"/>
        <v>0</v>
      </c>
    </row>
    <row r="23" s="3" customFormat="1" spans="1:14">
      <c r="A23" s="16">
        <v>359</v>
      </c>
      <c r="B23" s="17" t="s">
        <v>31</v>
      </c>
      <c r="C23" s="13">
        <f>VLOOKUP(A23,[3]发放表!$A:$G,7,0)</f>
        <v>2879.1</v>
      </c>
      <c r="D23" s="20">
        <v>3463.9</v>
      </c>
      <c r="E23" s="20"/>
      <c r="F23" s="20"/>
      <c r="G23" s="20"/>
      <c r="H23" s="20"/>
      <c r="I23" s="15"/>
      <c r="J23" s="15">
        <f t="shared" si="3"/>
        <v>0</v>
      </c>
      <c r="K23" s="20">
        <f t="shared" si="0"/>
        <v>3463.9</v>
      </c>
      <c r="L23" s="15">
        <f>VLOOKUP(A23,[4]各门店任务!$B:$AW,48,0)</f>
        <v>584.8</v>
      </c>
      <c r="M23" s="4">
        <f t="shared" si="1"/>
        <v>3463.9</v>
      </c>
      <c r="N23" s="4">
        <f t="shared" si="2"/>
        <v>0</v>
      </c>
    </row>
    <row r="24" s="3" customFormat="1" spans="1:14">
      <c r="A24" s="16">
        <v>367</v>
      </c>
      <c r="B24" s="22" t="s">
        <v>32</v>
      </c>
      <c r="C24" s="13">
        <f>VLOOKUP(A24,[3]发放表!$A:$G,7,0)</f>
        <v>2436.6</v>
      </c>
      <c r="D24" s="20">
        <v>3166.2</v>
      </c>
      <c r="E24" s="20"/>
      <c r="F24" s="20"/>
      <c r="G24" s="20"/>
      <c r="H24" s="20"/>
      <c r="I24" s="15"/>
      <c r="J24" s="15">
        <f t="shared" si="3"/>
        <v>0</v>
      </c>
      <c r="K24" s="20">
        <f t="shared" si="0"/>
        <v>3166.2</v>
      </c>
      <c r="L24" s="15">
        <f>VLOOKUP(A24,[4]各门店任务!$B:$AW,48,0)</f>
        <v>729.6</v>
      </c>
      <c r="M24" s="4">
        <f t="shared" si="1"/>
        <v>3166.2</v>
      </c>
      <c r="N24" s="4">
        <f t="shared" si="2"/>
        <v>0</v>
      </c>
    </row>
    <row r="25" s="3" customFormat="1" spans="1:14">
      <c r="A25" s="16">
        <v>365</v>
      </c>
      <c r="B25" s="17" t="s">
        <v>33</v>
      </c>
      <c r="C25" s="13">
        <f>VLOOKUP(A25,[3]发放表!$A:$G,7,0)</f>
        <v>7403.9</v>
      </c>
      <c r="D25" s="20">
        <v>8459.7</v>
      </c>
      <c r="E25" s="20">
        <v>2600.9</v>
      </c>
      <c r="F25" s="20"/>
      <c r="G25" s="20"/>
      <c r="H25" s="20"/>
      <c r="I25" s="15"/>
      <c r="J25" s="15">
        <f t="shared" si="3"/>
        <v>2600.9</v>
      </c>
      <c r="K25" s="20">
        <f t="shared" si="0"/>
        <v>11060.6</v>
      </c>
      <c r="L25" s="15">
        <f>VLOOKUP(A25,[4]各门店任务!$B:$AW,48,0)</f>
        <v>3656.7</v>
      </c>
      <c r="M25" s="4">
        <f t="shared" si="1"/>
        <v>11060.6</v>
      </c>
      <c r="N25" s="4">
        <f t="shared" si="2"/>
        <v>-2.27373675443232e-12</v>
      </c>
    </row>
    <row r="26" s="3" customFormat="1" spans="1:14">
      <c r="A26" s="16">
        <v>371</v>
      </c>
      <c r="B26" s="22" t="s">
        <v>34</v>
      </c>
      <c r="C26" s="13">
        <f>VLOOKUP(A26,[3]发放表!$A:$G,7,0)</f>
        <v>1293.9</v>
      </c>
      <c r="D26" s="23">
        <v>1571.3</v>
      </c>
      <c r="E26" s="20"/>
      <c r="F26" s="20"/>
      <c r="G26" s="20"/>
      <c r="H26" s="20"/>
      <c r="I26" s="15"/>
      <c r="J26" s="15">
        <f t="shared" si="3"/>
        <v>0</v>
      </c>
      <c r="K26" s="20">
        <f t="shared" si="0"/>
        <v>1571.3</v>
      </c>
      <c r="L26" s="15">
        <f>VLOOKUP(A26,[4]各门店任务!$B:$AW,48,0)</f>
        <v>277.4</v>
      </c>
      <c r="M26" s="4">
        <f t="shared" si="1"/>
        <v>1571.3</v>
      </c>
      <c r="N26" s="4">
        <f t="shared" si="2"/>
        <v>0</v>
      </c>
    </row>
    <row r="27" s="3" customFormat="1" spans="1:14">
      <c r="A27" s="62">
        <v>363</v>
      </c>
      <c r="B27" s="63" t="s">
        <v>35</v>
      </c>
      <c r="C27" s="13"/>
      <c r="D27" s="64"/>
      <c r="E27" s="65"/>
      <c r="F27" s="65"/>
      <c r="G27" s="65"/>
      <c r="H27" s="65"/>
      <c r="I27" s="66"/>
      <c r="J27" s="15">
        <f t="shared" si="3"/>
        <v>0</v>
      </c>
      <c r="K27" s="65">
        <f t="shared" si="0"/>
        <v>0</v>
      </c>
      <c r="L27" s="15"/>
      <c r="M27" s="73">
        <f t="shared" si="1"/>
        <v>0</v>
      </c>
      <c r="N27" s="73">
        <f t="shared" si="2"/>
        <v>0</v>
      </c>
    </row>
    <row r="28" s="3" customFormat="1" spans="1:14">
      <c r="A28" s="16">
        <v>361</v>
      </c>
      <c r="B28" s="24" t="s">
        <v>36</v>
      </c>
      <c r="C28" s="13">
        <f>VLOOKUP(A28,[3]发放表!$A:$G,7,0)</f>
        <v>864.4</v>
      </c>
      <c r="D28" s="23">
        <v>1041</v>
      </c>
      <c r="E28" s="20"/>
      <c r="F28" s="20"/>
      <c r="G28" s="20"/>
      <c r="H28" s="20"/>
      <c r="I28" s="15"/>
      <c r="J28" s="15">
        <f t="shared" si="3"/>
        <v>0</v>
      </c>
      <c r="K28" s="20">
        <f t="shared" si="0"/>
        <v>1041</v>
      </c>
      <c r="L28" s="15">
        <f>VLOOKUP(A28,[4]各门店任务!$B:$AW,48,0)</f>
        <v>176.6</v>
      </c>
      <c r="M28" s="4">
        <f t="shared" si="1"/>
        <v>1041</v>
      </c>
      <c r="N28" s="4">
        <f t="shared" si="2"/>
        <v>0</v>
      </c>
    </row>
    <row r="29" s="3" customFormat="1" spans="1:14">
      <c r="A29" s="16">
        <v>373</v>
      </c>
      <c r="B29" s="24" t="s">
        <v>37</v>
      </c>
      <c r="C29" s="13">
        <f>VLOOKUP(A29,[3]发放表!$A:$G,7,0)</f>
        <v>2183.1</v>
      </c>
      <c r="D29" s="20">
        <v>2764.3</v>
      </c>
      <c r="E29" s="20"/>
      <c r="F29" s="20"/>
      <c r="G29" s="20"/>
      <c r="H29" s="20"/>
      <c r="I29" s="15"/>
      <c r="J29" s="15">
        <f t="shared" si="3"/>
        <v>0</v>
      </c>
      <c r="K29" s="20">
        <f t="shared" si="0"/>
        <v>2764.3</v>
      </c>
      <c r="L29" s="15">
        <f>VLOOKUP(A29,[4]各门店任务!$B:$AW,48,0)</f>
        <v>581.2</v>
      </c>
      <c r="M29" s="4">
        <f t="shared" si="1"/>
        <v>2764.3</v>
      </c>
      <c r="N29" s="4">
        <f t="shared" si="2"/>
        <v>0</v>
      </c>
    </row>
    <row r="30" s="3" customFormat="1" spans="1:14">
      <c r="A30" s="67"/>
      <c r="B30" s="68" t="s">
        <v>38</v>
      </c>
      <c r="C30" s="13"/>
      <c r="D30" s="58"/>
      <c r="E30" s="58"/>
      <c r="F30" s="58"/>
      <c r="G30" s="58"/>
      <c r="H30" s="58"/>
      <c r="I30" s="58"/>
      <c r="J30" s="15">
        <f t="shared" si="3"/>
        <v>0</v>
      </c>
      <c r="K30" s="58">
        <f t="shared" si="0"/>
        <v>0</v>
      </c>
      <c r="L30" s="15"/>
      <c r="M30" s="73">
        <f t="shared" si="1"/>
        <v>0</v>
      </c>
      <c r="N30" s="73">
        <f t="shared" si="2"/>
        <v>0</v>
      </c>
    </row>
    <row r="31" s="3" customFormat="1" spans="1:14">
      <c r="A31" s="16">
        <v>379</v>
      </c>
      <c r="B31" s="24" t="s">
        <v>39</v>
      </c>
      <c r="C31" s="13">
        <f>VLOOKUP(A31,[3]发放表!$A:$G,7,0)</f>
        <v>2082.8</v>
      </c>
      <c r="D31" s="20">
        <v>3352.1</v>
      </c>
      <c r="E31" s="20"/>
      <c r="F31" s="20"/>
      <c r="G31" s="20"/>
      <c r="H31" s="20"/>
      <c r="I31" s="15"/>
      <c r="J31" s="15">
        <f t="shared" si="3"/>
        <v>0</v>
      </c>
      <c r="K31" s="20">
        <f t="shared" si="0"/>
        <v>3352.1</v>
      </c>
      <c r="L31" s="15">
        <f>VLOOKUP(A31,[4]各门店任务!$B:$AW,48,0)</f>
        <v>1269.3</v>
      </c>
      <c r="M31" s="4">
        <f t="shared" si="1"/>
        <v>3352.1</v>
      </c>
      <c r="N31" s="4">
        <f t="shared" si="2"/>
        <v>0</v>
      </c>
    </row>
    <row r="32" s="3" customFormat="1" spans="1:14">
      <c r="A32" s="57">
        <v>381</v>
      </c>
      <c r="B32" s="69" t="s">
        <v>40</v>
      </c>
      <c r="C32" s="13"/>
      <c r="D32" s="56"/>
      <c r="E32" s="56"/>
      <c r="F32" s="56"/>
      <c r="G32" s="56"/>
      <c r="H32" s="56"/>
      <c r="I32" s="58"/>
      <c r="J32" s="15">
        <f t="shared" si="3"/>
        <v>0</v>
      </c>
      <c r="K32" s="56">
        <f t="shared" si="0"/>
        <v>0</v>
      </c>
      <c r="L32" s="15"/>
      <c r="M32" s="73">
        <f t="shared" si="1"/>
        <v>0</v>
      </c>
      <c r="N32" s="73">
        <f t="shared" si="2"/>
        <v>0</v>
      </c>
    </row>
    <row r="33" s="3" customFormat="1" spans="1:14">
      <c r="A33" s="16">
        <v>385</v>
      </c>
      <c r="B33" s="24" t="s">
        <v>41</v>
      </c>
      <c r="C33" s="13">
        <f>VLOOKUP(A33,[3]发放表!$A:$G,7,0)</f>
        <v>2889.6</v>
      </c>
      <c r="D33" s="20">
        <v>3628.1</v>
      </c>
      <c r="E33" s="20"/>
      <c r="F33" s="20"/>
      <c r="G33" s="20"/>
      <c r="H33" s="20"/>
      <c r="I33" s="15"/>
      <c r="J33" s="15">
        <f t="shared" si="3"/>
        <v>0</v>
      </c>
      <c r="K33" s="20">
        <f t="shared" si="0"/>
        <v>3628.1</v>
      </c>
      <c r="L33" s="15">
        <f>VLOOKUP(A33,[4]各门店任务!$B:$AW,48,0)</f>
        <v>738.5</v>
      </c>
      <c r="M33" s="4">
        <f t="shared" si="1"/>
        <v>3628.1</v>
      </c>
      <c r="N33" s="4">
        <f t="shared" si="2"/>
        <v>0</v>
      </c>
    </row>
    <row r="34" s="3" customFormat="1" spans="1:14">
      <c r="A34" s="16">
        <v>387</v>
      </c>
      <c r="B34" s="24" t="s">
        <v>42</v>
      </c>
      <c r="C34" s="13">
        <f>VLOOKUP(A34,[3]发放表!$A:$G,7,0)</f>
        <v>4032.2</v>
      </c>
      <c r="D34" s="20">
        <v>5269.9</v>
      </c>
      <c r="E34" s="20"/>
      <c r="F34" s="20"/>
      <c r="G34" s="20"/>
      <c r="H34" s="20"/>
      <c r="I34" s="15"/>
      <c r="J34" s="15">
        <f t="shared" si="3"/>
        <v>0</v>
      </c>
      <c r="K34" s="20">
        <f t="shared" si="0"/>
        <v>5269.9</v>
      </c>
      <c r="L34" s="15">
        <f>VLOOKUP(A34,[4]各门店任务!$B:$AW,48,0)</f>
        <v>1237.7</v>
      </c>
      <c r="M34" s="4">
        <f t="shared" si="1"/>
        <v>5269.9</v>
      </c>
      <c r="N34" s="4">
        <f t="shared" si="2"/>
        <v>0</v>
      </c>
    </row>
    <row r="35" s="3" customFormat="1" spans="1:14">
      <c r="A35" s="16">
        <v>391</v>
      </c>
      <c r="B35" s="25" t="s">
        <v>43</v>
      </c>
      <c r="C35" s="13">
        <f>VLOOKUP(A35,[3]发放表!$A:$G,7,0)</f>
        <v>2616.8</v>
      </c>
      <c r="D35" s="18">
        <v>3732.3</v>
      </c>
      <c r="E35" s="20"/>
      <c r="F35" s="20"/>
      <c r="G35" s="20"/>
      <c r="H35" s="20"/>
      <c r="I35" s="15"/>
      <c r="J35" s="15">
        <f t="shared" si="3"/>
        <v>0</v>
      </c>
      <c r="K35" s="20">
        <f t="shared" si="0"/>
        <v>3732.3</v>
      </c>
      <c r="L35" s="15">
        <f>VLOOKUP(A35,[4]各门店任务!$B:$AW,48,0)</f>
        <v>1115.5</v>
      </c>
      <c r="M35" s="4">
        <f t="shared" si="1"/>
        <v>3732.3</v>
      </c>
      <c r="N35" s="4">
        <f t="shared" si="2"/>
        <v>0</v>
      </c>
    </row>
    <row r="36" s="3" customFormat="1" spans="1:14">
      <c r="A36" s="16">
        <v>377</v>
      </c>
      <c r="B36" s="24" t="s">
        <v>44</v>
      </c>
      <c r="C36" s="13">
        <f>VLOOKUP(A36,[3]发放表!$A:$G,7,0)</f>
        <v>1983.2</v>
      </c>
      <c r="D36" s="20">
        <v>2183.7</v>
      </c>
      <c r="E36" s="20"/>
      <c r="F36" s="20"/>
      <c r="G36" s="20"/>
      <c r="H36" s="20"/>
      <c r="I36" s="15"/>
      <c r="J36" s="15">
        <f t="shared" si="3"/>
        <v>0</v>
      </c>
      <c r="K36" s="20">
        <f t="shared" si="0"/>
        <v>2183.7</v>
      </c>
      <c r="L36" s="15">
        <f>VLOOKUP(A36,[4]各门店任务!$B:$AW,48,0)</f>
        <v>200.5</v>
      </c>
      <c r="M36" s="4">
        <f t="shared" si="1"/>
        <v>2183.7</v>
      </c>
      <c r="N36" s="4">
        <f t="shared" si="2"/>
        <v>0</v>
      </c>
    </row>
    <row r="37" s="3" customFormat="1" spans="1:14">
      <c r="A37" s="16">
        <v>389</v>
      </c>
      <c r="B37" s="24" t="s">
        <v>45</v>
      </c>
      <c r="C37" s="13">
        <f>VLOOKUP(A37,[3]发放表!$A:$G,7,0)</f>
        <v>1460.9</v>
      </c>
      <c r="D37" s="20">
        <v>1581.1</v>
      </c>
      <c r="E37" s="20"/>
      <c r="F37" s="20"/>
      <c r="G37" s="20"/>
      <c r="H37" s="20"/>
      <c r="I37" s="15"/>
      <c r="J37" s="15">
        <f t="shared" ref="J37:J68" si="4">E37-F37-G37-H37</f>
        <v>0</v>
      </c>
      <c r="K37" s="20">
        <f t="shared" si="0"/>
        <v>1581.1</v>
      </c>
      <c r="L37" s="15">
        <f>VLOOKUP(A37,[4]各门店任务!$B:$AW,48,0)</f>
        <v>120.2</v>
      </c>
      <c r="M37" s="4">
        <f t="shared" si="1"/>
        <v>1581.1</v>
      </c>
      <c r="N37" s="4">
        <f t="shared" si="2"/>
        <v>0</v>
      </c>
    </row>
    <row r="38" s="3" customFormat="1" spans="1:14">
      <c r="A38" s="59"/>
      <c r="B38" s="69" t="s">
        <v>46</v>
      </c>
      <c r="C38" s="13"/>
      <c r="D38" s="56"/>
      <c r="E38" s="56"/>
      <c r="F38" s="56"/>
      <c r="G38" s="56"/>
      <c r="H38" s="56"/>
      <c r="I38" s="58"/>
      <c r="J38" s="15">
        <f t="shared" si="4"/>
        <v>0</v>
      </c>
      <c r="K38" s="56">
        <f t="shared" si="0"/>
        <v>0</v>
      </c>
      <c r="L38" s="15"/>
      <c r="M38" s="73">
        <f t="shared" si="1"/>
        <v>0</v>
      </c>
      <c r="N38" s="73">
        <f t="shared" si="2"/>
        <v>0</v>
      </c>
    </row>
    <row r="39" s="3" customFormat="1" spans="1:14">
      <c r="A39" s="59"/>
      <c r="B39" s="69" t="s">
        <v>47</v>
      </c>
      <c r="C39" s="13"/>
      <c r="D39" s="55"/>
      <c r="E39" s="56"/>
      <c r="F39" s="56"/>
      <c r="G39" s="56"/>
      <c r="H39" s="56"/>
      <c r="I39" s="58"/>
      <c r="J39" s="15">
        <f t="shared" si="4"/>
        <v>0</v>
      </c>
      <c r="K39" s="56">
        <f t="shared" si="0"/>
        <v>0</v>
      </c>
      <c r="L39" s="15"/>
      <c r="M39" s="73">
        <f t="shared" si="1"/>
        <v>0</v>
      </c>
      <c r="N39" s="73">
        <f t="shared" si="2"/>
        <v>0</v>
      </c>
    </row>
    <row r="40" s="3" customFormat="1" spans="1:14">
      <c r="A40" s="16">
        <v>399</v>
      </c>
      <c r="B40" s="24" t="s">
        <v>48</v>
      </c>
      <c r="C40" s="13">
        <f>VLOOKUP(A40,[3]发放表!$A:$G,7,0)</f>
        <v>1035.2</v>
      </c>
      <c r="D40" s="23">
        <v>1227.6</v>
      </c>
      <c r="E40" s="20"/>
      <c r="F40" s="20"/>
      <c r="G40" s="20"/>
      <c r="H40" s="20"/>
      <c r="I40" s="15"/>
      <c r="J40" s="15">
        <f t="shared" si="4"/>
        <v>0</v>
      </c>
      <c r="K40" s="20">
        <f t="shared" si="0"/>
        <v>1227.6</v>
      </c>
      <c r="L40" s="15">
        <f>VLOOKUP(A40,[4]各门店任务!$B:$AW,48,0)</f>
        <v>192.4</v>
      </c>
      <c r="M40" s="4">
        <f t="shared" si="1"/>
        <v>1227.6</v>
      </c>
      <c r="N40" s="4">
        <f t="shared" si="2"/>
        <v>0</v>
      </c>
    </row>
    <row r="41" s="3" customFormat="1" spans="1:14">
      <c r="A41" s="59"/>
      <c r="B41" s="69" t="s">
        <v>49</v>
      </c>
      <c r="C41" s="13"/>
      <c r="D41" s="56"/>
      <c r="E41" s="56"/>
      <c r="F41" s="56"/>
      <c r="G41" s="56"/>
      <c r="H41" s="56"/>
      <c r="I41" s="58"/>
      <c r="J41" s="15">
        <f t="shared" si="4"/>
        <v>0</v>
      </c>
      <c r="K41" s="56">
        <f t="shared" si="0"/>
        <v>0</v>
      </c>
      <c r="L41" s="15"/>
      <c r="M41" s="73">
        <f t="shared" si="1"/>
        <v>0</v>
      </c>
      <c r="N41" s="73">
        <f t="shared" si="2"/>
        <v>0</v>
      </c>
    </row>
    <row r="42" s="3" customFormat="1" spans="1:14">
      <c r="A42" s="16">
        <v>539</v>
      </c>
      <c r="B42" s="24" t="s">
        <v>50</v>
      </c>
      <c r="C42" s="13">
        <f>VLOOKUP(A42,[3]发放表!$A:$G,7,0)</f>
        <v>1394.4</v>
      </c>
      <c r="D42" s="20">
        <v>1516.2</v>
      </c>
      <c r="E42" s="20"/>
      <c r="F42" s="20"/>
      <c r="G42" s="20"/>
      <c r="H42" s="20"/>
      <c r="I42" s="15"/>
      <c r="J42" s="15">
        <f t="shared" si="4"/>
        <v>0</v>
      </c>
      <c r="K42" s="20">
        <f t="shared" si="0"/>
        <v>1516.2</v>
      </c>
      <c r="L42" s="15">
        <f>VLOOKUP(A42,[4]各门店任务!$B:$AW,48,0)</f>
        <v>121.8</v>
      </c>
      <c r="M42" s="4">
        <f t="shared" si="1"/>
        <v>1516.2</v>
      </c>
      <c r="N42" s="4">
        <f t="shared" si="2"/>
        <v>0</v>
      </c>
    </row>
    <row r="43" s="3" customFormat="1" spans="1:14">
      <c r="A43" s="16">
        <v>517</v>
      </c>
      <c r="B43" s="24" t="s">
        <v>51</v>
      </c>
      <c r="C43" s="13">
        <f>VLOOKUP(A43,[3]发放表!$A:$G,7,0)</f>
        <v>2385.2</v>
      </c>
      <c r="D43" s="20">
        <v>3220</v>
      </c>
      <c r="E43" s="20"/>
      <c r="F43" s="20"/>
      <c r="G43" s="20"/>
      <c r="H43" s="20"/>
      <c r="I43" s="15"/>
      <c r="J43" s="15">
        <f t="shared" si="4"/>
        <v>0</v>
      </c>
      <c r="K43" s="20">
        <f t="shared" si="0"/>
        <v>3220</v>
      </c>
      <c r="L43" s="15">
        <f>VLOOKUP(A43,[4]各门店任务!$B:$AW,48,0)</f>
        <v>834.8</v>
      </c>
      <c r="M43" s="4">
        <f t="shared" si="1"/>
        <v>3220</v>
      </c>
      <c r="N43" s="4">
        <f t="shared" si="2"/>
        <v>0</v>
      </c>
    </row>
    <row r="44" s="3" customFormat="1" spans="1:14">
      <c r="A44" s="59"/>
      <c r="B44" s="69" t="s">
        <v>52</v>
      </c>
      <c r="C44" s="13"/>
      <c r="D44" s="56"/>
      <c r="E44" s="56"/>
      <c r="F44" s="56"/>
      <c r="G44" s="56"/>
      <c r="H44" s="56"/>
      <c r="I44" s="58"/>
      <c r="J44" s="15">
        <f t="shared" si="4"/>
        <v>0</v>
      </c>
      <c r="K44" s="56">
        <f t="shared" si="0"/>
        <v>0</v>
      </c>
      <c r="L44" s="15"/>
      <c r="M44" s="73">
        <f t="shared" si="1"/>
        <v>0</v>
      </c>
      <c r="N44" s="73">
        <f t="shared" si="2"/>
        <v>0</v>
      </c>
    </row>
    <row r="45" s="3" customFormat="1" spans="1:14">
      <c r="A45" s="16">
        <v>514</v>
      </c>
      <c r="B45" s="26" t="s">
        <v>53</v>
      </c>
      <c r="C45" s="13">
        <f>VLOOKUP(A45,[3]发放表!$A:$G,7,0)</f>
        <v>3054.4</v>
      </c>
      <c r="D45" s="20">
        <v>4113.6</v>
      </c>
      <c r="E45" s="20"/>
      <c r="F45" s="20"/>
      <c r="G45" s="20"/>
      <c r="H45" s="20"/>
      <c r="I45" s="15"/>
      <c r="J45" s="15">
        <f t="shared" si="4"/>
        <v>0</v>
      </c>
      <c r="K45" s="20">
        <f t="shared" si="0"/>
        <v>4113.6</v>
      </c>
      <c r="L45" s="15">
        <f>VLOOKUP(A45,[4]各门店任务!$B:$AW,48,0)</f>
        <v>1059.2</v>
      </c>
      <c r="M45" s="4">
        <f t="shared" si="1"/>
        <v>4113.6</v>
      </c>
      <c r="N45" s="4">
        <f t="shared" si="2"/>
        <v>0</v>
      </c>
    </row>
    <row r="46" s="3" customFormat="1" spans="1:14">
      <c r="A46" s="16">
        <v>545</v>
      </c>
      <c r="B46" s="24" t="s">
        <v>54</v>
      </c>
      <c r="C46" s="13">
        <f>VLOOKUP(A46,[3]发放表!$A:$G,7,0)</f>
        <v>2406.8</v>
      </c>
      <c r="D46" s="20">
        <v>4070.9</v>
      </c>
      <c r="E46" s="20"/>
      <c r="F46" s="20"/>
      <c r="G46" s="20"/>
      <c r="H46" s="20"/>
      <c r="I46" s="15"/>
      <c r="J46" s="15">
        <f t="shared" si="4"/>
        <v>0</v>
      </c>
      <c r="K46" s="20">
        <f t="shared" si="0"/>
        <v>4070.9</v>
      </c>
      <c r="L46" s="15">
        <f>VLOOKUP(A46,[4]各门店任务!$B:$AW,48,0)</f>
        <v>1664.1</v>
      </c>
      <c r="M46" s="4">
        <f t="shared" si="1"/>
        <v>4070.9</v>
      </c>
      <c r="N46" s="4">
        <f t="shared" si="2"/>
        <v>0</v>
      </c>
    </row>
    <row r="47" s="3" customFormat="1" spans="1:14">
      <c r="A47" s="16">
        <v>541</v>
      </c>
      <c r="B47" s="27" t="s">
        <v>55</v>
      </c>
      <c r="C47" s="13">
        <f>VLOOKUP(A47,[3]发放表!$A:$G,7,0)</f>
        <v>4394.6</v>
      </c>
      <c r="D47" s="20">
        <v>5459.1</v>
      </c>
      <c r="E47" s="20"/>
      <c r="F47" s="20"/>
      <c r="G47" s="20"/>
      <c r="H47" s="20"/>
      <c r="I47" s="15"/>
      <c r="J47" s="15">
        <f t="shared" si="4"/>
        <v>0</v>
      </c>
      <c r="K47" s="20">
        <f t="shared" si="0"/>
        <v>5459.1</v>
      </c>
      <c r="L47" s="15">
        <f>VLOOKUP(A47,[4]各门店任务!$B:$AW,48,0)</f>
        <v>1064.5</v>
      </c>
      <c r="M47" s="4">
        <f t="shared" si="1"/>
        <v>5459.1</v>
      </c>
      <c r="N47" s="4">
        <f t="shared" si="2"/>
        <v>0</v>
      </c>
    </row>
    <row r="48" s="3" customFormat="1" spans="1:14">
      <c r="A48" s="57">
        <v>518</v>
      </c>
      <c r="B48" s="69" t="s">
        <v>56</v>
      </c>
      <c r="C48" s="13"/>
      <c r="D48" s="56"/>
      <c r="E48" s="56"/>
      <c r="F48" s="56"/>
      <c r="G48" s="56"/>
      <c r="H48" s="56"/>
      <c r="I48" s="58"/>
      <c r="J48" s="15">
        <f t="shared" si="4"/>
        <v>0</v>
      </c>
      <c r="K48" s="56">
        <f t="shared" si="0"/>
        <v>0</v>
      </c>
      <c r="L48" s="15"/>
      <c r="M48" s="73">
        <f t="shared" si="1"/>
        <v>0</v>
      </c>
      <c r="N48" s="73">
        <f t="shared" si="2"/>
        <v>0</v>
      </c>
    </row>
    <row r="49" s="3" customFormat="1" spans="1:14">
      <c r="A49" s="57">
        <v>395</v>
      </c>
      <c r="B49" s="69" t="s">
        <v>57</v>
      </c>
      <c r="C49" s="13"/>
      <c r="D49" s="56"/>
      <c r="E49" s="56"/>
      <c r="F49" s="56"/>
      <c r="G49" s="56"/>
      <c r="H49" s="56"/>
      <c r="I49" s="58"/>
      <c r="J49" s="15">
        <f t="shared" si="4"/>
        <v>0</v>
      </c>
      <c r="K49" s="56">
        <f t="shared" si="0"/>
        <v>0</v>
      </c>
      <c r="L49" s="15"/>
      <c r="M49" s="73">
        <f t="shared" si="1"/>
        <v>0</v>
      </c>
      <c r="N49" s="73">
        <f t="shared" si="2"/>
        <v>0</v>
      </c>
    </row>
    <row r="50" s="3" customFormat="1" spans="1:14">
      <c r="A50" s="16">
        <v>511</v>
      </c>
      <c r="B50" s="24" t="s">
        <v>58</v>
      </c>
      <c r="C50" s="13">
        <f>VLOOKUP(A50,[3]发放表!$A:$G,7,0)</f>
        <v>2854.7</v>
      </c>
      <c r="D50" s="23">
        <v>3418.1</v>
      </c>
      <c r="E50" s="20"/>
      <c r="F50" s="20"/>
      <c r="G50" s="20"/>
      <c r="H50" s="20"/>
      <c r="I50" s="15"/>
      <c r="J50" s="15">
        <f t="shared" si="4"/>
        <v>0</v>
      </c>
      <c r="K50" s="20">
        <f t="shared" si="0"/>
        <v>3418.1</v>
      </c>
      <c r="L50" s="15">
        <f>VLOOKUP(A50,[4]各门店任务!$B:$AW,48,0)</f>
        <v>563.4</v>
      </c>
      <c r="M50" s="4">
        <f t="shared" si="1"/>
        <v>3418.1</v>
      </c>
      <c r="N50" s="4">
        <f t="shared" si="2"/>
        <v>0</v>
      </c>
    </row>
    <row r="51" s="3" customFormat="1" spans="1:14">
      <c r="A51" s="16">
        <v>512</v>
      </c>
      <c r="B51" s="24" t="s">
        <v>59</v>
      </c>
      <c r="C51" s="13">
        <f>VLOOKUP(A51,[3]发放表!$A:$G,7,0)</f>
        <v>49.2</v>
      </c>
      <c r="D51" s="23">
        <v>49.2</v>
      </c>
      <c r="E51" s="20"/>
      <c r="F51" s="20"/>
      <c r="G51" s="20"/>
      <c r="H51" s="20"/>
      <c r="I51" s="15"/>
      <c r="J51" s="15">
        <f t="shared" si="4"/>
        <v>0</v>
      </c>
      <c r="K51" s="20">
        <f t="shared" si="0"/>
        <v>49.2</v>
      </c>
      <c r="L51" s="15"/>
      <c r="M51" s="4">
        <f t="shared" si="1"/>
        <v>49.2</v>
      </c>
      <c r="N51" s="4">
        <f t="shared" si="2"/>
        <v>0</v>
      </c>
    </row>
    <row r="52" s="3" customFormat="1" spans="1:14">
      <c r="A52" s="16">
        <v>513</v>
      </c>
      <c r="B52" s="24" t="s">
        <v>60</v>
      </c>
      <c r="C52" s="13">
        <f>VLOOKUP(A52,[3]发放表!$A:$G,7,0)</f>
        <v>2531.4</v>
      </c>
      <c r="D52" s="23">
        <v>3211.2</v>
      </c>
      <c r="E52" s="20"/>
      <c r="F52" s="20"/>
      <c r="G52" s="20"/>
      <c r="H52" s="20"/>
      <c r="I52" s="15"/>
      <c r="J52" s="15">
        <f t="shared" si="4"/>
        <v>0</v>
      </c>
      <c r="K52" s="20">
        <f t="shared" si="0"/>
        <v>3211.2</v>
      </c>
      <c r="L52" s="15">
        <f>VLOOKUP(A52,[4]各门店任务!$B:$AW,48,0)</f>
        <v>679.8</v>
      </c>
      <c r="M52" s="4">
        <f t="shared" si="1"/>
        <v>3211.2</v>
      </c>
      <c r="N52" s="4">
        <f t="shared" si="2"/>
        <v>0</v>
      </c>
    </row>
    <row r="53" s="3" customFormat="1" spans="1:14">
      <c r="A53" s="16">
        <v>515</v>
      </c>
      <c r="B53" s="24" t="s">
        <v>61</v>
      </c>
      <c r="C53" s="13">
        <f>VLOOKUP(A53,[3]发放表!$A:$G,7,0)</f>
        <v>2414.9</v>
      </c>
      <c r="D53" s="23">
        <v>3065.1</v>
      </c>
      <c r="E53" s="20"/>
      <c r="F53" s="20"/>
      <c r="G53" s="20"/>
      <c r="H53" s="20"/>
      <c r="I53" s="15"/>
      <c r="J53" s="15">
        <f t="shared" si="4"/>
        <v>0</v>
      </c>
      <c r="K53" s="20">
        <f t="shared" si="0"/>
        <v>3065.1</v>
      </c>
      <c r="L53" s="15">
        <f>VLOOKUP(A53,[4]各门店任务!$B:$AW,48,0)</f>
        <v>650.2</v>
      </c>
      <c r="M53" s="4">
        <f t="shared" si="1"/>
        <v>3065.1</v>
      </c>
      <c r="N53" s="4">
        <f t="shared" si="2"/>
        <v>0</v>
      </c>
    </row>
    <row r="54" s="3" customFormat="1" spans="1:14">
      <c r="A54" s="16">
        <v>516</v>
      </c>
      <c r="B54" s="24" t="s">
        <v>62</v>
      </c>
      <c r="C54" s="13">
        <f>VLOOKUP(A54,[3]发放表!$A:$G,7,0)</f>
        <v>1094.7</v>
      </c>
      <c r="D54" s="20">
        <v>1185.6</v>
      </c>
      <c r="E54" s="20"/>
      <c r="F54" s="20"/>
      <c r="G54" s="20"/>
      <c r="H54" s="20"/>
      <c r="I54" s="15"/>
      <c r="J54" s="15">
        <f t="shared" si="4"/>
        <v>0</v>
      </c>
      <c r="K54" s="20">
        <f t="shared" si="0"/>
        <v>1185.6</v>
      </c>
      <c r="L54" s="15">
        <f>VLOOKUP(A54,[4]各门店任务!$B:$AW,48,0)</f>
        <v>90.9</v>
      </c>
      <c r="M54" s="4">
        <f t="shared" si="1"/>
        <v>1185.6</v>
      </c>
      <c r="N54" s="4">
        <f t="shared" si="2"/>
        <v>0</v>
      </c>
    </row>
    <row r="55" s="3" customFormat="1" spans="1:14">
      <c r="A55" s="59"/>
      <c r="B55" s="69" t="s">
        <v>63</v>
      </c>
      <c r="C55" s="13"/>
      <c r="D55" s="56"/>
      <c r="E55" s="56"/>
      <c r="F55" s="56"/>
      <c r="G55" s="56"/>
      <c r="H55" s="56"/>
      <c r="I55" s="58"/>
      <c r="J55" s="15">
        <f t="shared" si="4"/>
        <v>0</v>
      </c>
      <c r="K55" s="56">
        <f t="shared" si="0"/>
        <v>0</v>
      </c>
      <c r="L55" s="15"/>
      <c r="M55" s="73">
        <f t="shared" si="1"/>
        <v>0</v>
      </c>
      <c r="N55" s="73">
        <f t="shared" si="2"/>
        <v>0</v>
      </c>
    </row>
    <row r="56" s="3" customFormat="1" spans="1:14">
      <c r="A56" s="59"/>
      <c r="B56" s="69" t="s">
        <v>64</v>
      </c>
      <c r="C56" s="13"/>
      <c r="D56" s="56"/>
      <c r="E56" s="56"/>
      <c r="F56" s="56"/>
      <c r="G56" s="56"/>
      <c r="H56" s="56"/>
      <c r="I56" s="58"/>
      <c r="J56" s="15">
        <f t="shared" si="4"/>
        <v>0</v>
      </c>
      <c r="K56" s="56">
        <f t="shared" si="0"/>
        <v>0</v>
      </c>
      <c r="L56" s="15"/>
      <c r="M56" s="73">
        <f t="shared" si="1"/>
        <v>0</v>
      </c>
      <c r="N56" s="73">
        <f t="shared" si="2"/>
        <v>0</v>
      </c>
    </row>
    <row r="57" s="3" customFormat="1" spans="1:14">
      <c r="A57" s="71">
        <v>543</v>
      </c>
      <c r="B57" s="63" t="s">
        <v>65</v>
      </c>
      <c r="C57" s="13"/>
      <c r="D57" s="65"/>
      <c r="E57" s="65"/>
      <c r="F57" s="65"/>
      <c r="G57" s="65"/>
      <c r="H57" s="65"/>
      <c r="I57" s="66"/>
      <c r="J57" s="15">
        <f t="shared" si="4"/>
        <v>0</v>
      </c>
      <c r="K57" s="65">
        <f t="shared" si="0"/>
        <v>0</v>
      </c>
      <c r="L57" s="15"/>
      <c r="M57" s="73">
        <f t="shared" si="1"/>
        <v>0</v>
      </c>
      <c r="N57" s="73">
        <f t="shared" si="2"/>
        <v>0</v>
      </c>
    </row>
    <row r="58" s="3" customFormat="1" spans="1:14">
      <c r="A58" s="59"/>
      <c r="B58" s="69" t="s">
        <v>66</v>
      </c>
      <c r="C58" s="13"/>
      <c r="D58" s="56"/>
      <c r="E58" s="56"/>
      <c r="F58" s="56"/>
      <c r="G58" s="56"/>
      <c r="H58" s="56"/>
      <c r="I58" s="58"/>
      <c r="J58" s="15">
        <f t="shared" si="4"/>
        <v>0</v>
      </c>
      <c r="K58" s="56">
        <f t="shared" si="0"/>
        <v>0</v>
      </c>
      <c r="L58" s="15"/>
      <c r="M58" s="73">
        <f t="shared" si="1"/>
        <v>0</v>
      </c>
      <c r="N58" s="73">
        <f t="shared" si="2"/>
        <v>0</v>
      </c>
    </row>
    <row r="59" s="3" customFormat="1" spans="1:14">
      <c r="A59" s="16">
        <v>546</v>
      </c>
      <c r="B59" s="24" t="s">
        <v>67</v>
      </c>
      <c r="C59" s="13">
        <f>VLOOKUP(A59,[3]发放表!$A:$G,7,0)</f>
        <v>1579.9</v>
      </c>
      <c r="D59" s="20">
        <v>1726.6</v>
      </c>
      <c r="E59" s="20"/>
      <c r="F59" s="20"/>
      <c r="G59" s="20"/>
      <c r="H59" s="20"/>
      <c r="I59" s="15"/>
      <c r="J59" s="15">
        <f t="shared" si="4"/>
        <v>0</v>
      </c>
      <c r="K59" s="20">
        <f t="shared" si="0"/>
        <v>1726.6</v>
      </c>
      <c r="L59" s="15">
        <f>VLOOKUP(A59,[4]各门店任务!$B:$AW,48,0)</f>
        <v>146.7</v>
      </c>
      <c r="M59" s="4">
        <f t="shared" si="1"/>
        <v>1726.6</v>
      </c>
      <c r="N59" s="4">
        <f t="shared" si="2"/>
        <v>0</v>
      </c>
    </row>
    <row r="60" s="3" customFormat="1" spans="1:14">
      <c r="A60" s="72">
        <v>547</v>
      </c>
      <c r="B60" s="68" t="s">
        <v>68</v>
      </c>
      <c r="C60" s="13"/>
      <c r="D60" s="70"/>
      <c r="E60" s="58"/>
      <c r="F60" s="58"/>
      <c r="G60" s="58"/>
      <c r="H60" s="58"/>
      <c r="I60" s="58"/>
      <c r="J60" s="15">
        <f t="shared" si="4"/>
        <v>0</v>
      </c>
      <c r="K60" s="58">
        <f t="shared" si="0"/>
        <v>0</v>
      </c>
      <c r="L60" s="15"/>
      <c r="M60" s="73">
        <f t="shared" si="1"/>
        <v>0</v>
      </c>
      <c r="N60" s="73">
        <f t="shared" si="2"/>
        <v>0</v>
      </c>
    </row>
    <row r="61" s="3" customFormat="1" spans="1:14">
      <c r="A61" s="57">
        <v>548</v>
      </c>
      <c r="B61" s="69" t="s">
        <v>69</v>
      </c>
      <c r="C61" s="13"/>
      <c r="D61" s="56"/>
      <c r="E61" s="56"/>
      <c r="F61" s="56"/>
      <c r="G61" s="56"/>
      <c r="H61" s="56"/>
      <c r="I61" s="58"/>
      <c r="J61" s="15">
        <f t="shared" si="4"/>
        <v>0</v>
      </c>
      <c r="K61" s="56">
        <f t="shared" si="0"/>
        <v>0</v>
      </c>
      <c r="L61" s="15"/>
      <c r="M61" s="73">
        <f t="shared" si="1"/>
        <v>0</v>
      </c>
      <c r="N61" s="73">
        <f t="shared" si="2"/>
        <v>0</v>
      </c>
    </row>
    <row r="62" s="3" customFormat="1" spans="1:14">
      <c r="A62" s="16">
        <v>549</v>
      </c>
      <c r="B62" s="24" t="s">
        <v>70</v>
      </c>
      <c r="C62" s="13">
        <f>VLOOKUP(A62,[3]发放表!$A:$G,7,0)</f>
        <v>2232.2</v>
      </c>
      <c r="D62" s="20">
        <v>3176</v>
      </c>
      <c r="E62" s="20"/>
      <c r="F62" s="20"/>
      <c r="G62" s="20"/>
      <c r="H62" s="20"/>
      <c r="I62" s="15"/>
      <c r="J62" s="15">
        <f t="shared" si="4"/>
        <v>0</v>
      </c>
      <c r="K62" s="20">
        <f t="shared" si="0"/>
        <v>3176</v>
      </c>
      <c r="L62" s="15">
        <f>VLOOKUP(A62,[4]各门店任务!$B:$AW,48,0)</f>
        <v>943.8</v>
      </c>
      <c r="M62" s="4">
        <f t="shared" si="1"/>
        <v>3176</v>
      </c>
      <c r="N62" s="4">
        <f t="shared" si="2"/>
        <v>0</v>
      </c>
    </row>
    <row r="63" s="3" customFormat="1" spans="1:14">
      <c r="A63" s="57">
        <v>550</v>
      </c>
      <c r="B63" s="69" t="s">
        <v>71</v>
      </c>
      <c r="C63" s="13"/>
      <c r="D63" s="56"/>
      <c r="E63" s="56"/>
      <c r="F63" s="56"/>
      <c r="G63" s="56"/>
      <c r="H63" s="56"/>
      <c r="I63" s="58"/>
      <c r="J63" s="15">
        <f t="shared" si="4"/>
        <v>0</v>
      </c>
      <c r="K63" s="56">
        <f t="shared" si="0"/>
        <v>0</v>
      </c>
      <c r="L63" s="15"/>
      <c r="M63" s="73">
        <f t="shared" si="1"/>
        <v>0</v>
      </c>
      <c r="N63" s="73">
        <f t="shared" si="2"/>
        <v>0</v>
      </c>
    </row>
    <row r="64" s="3" customFormat="1" spans="1:14">
      <c r="A64" s="16">
        <v>570</v>
      </c>
      <c r="B64" s="24" t="s">
        <v>72</v>
      </c>
      <c r="C64" s="13">
        <f>VLOOKUP(A64,[3]发放表!$A:$G,7,0)</f>
        <v>2171.7</v>
      </c>
      <c r="D64" s="20">
        <v>2453.2</v>
      </c>
      <c r="E64" s="20"/>
      <c r="F64" s="20"/>
      <c r="G64" s="20"/>
      <c r="H64" s="20"/>
      <c r="I64" s="15"/>
      <c r="J64" s="15">
        <f t="shared" si="4"/>
        <v>0</v>
      </c>
      <c r="K64" s="20">
        <f t="shared" si="0"/>
        <v>2453.2</v>
      </c>
      <c r="L64" s="15">
        <f>VLOOKUP(A64,[4]各门店任务!$B:$AW,48,0)</f>
        <v>281.5</v>
      </c>
      <c r="M64" s="4">
        <f t="shared" si="1"/>
        <v>2453.2</v>
      </c>
      <c r="N64" s="4">
        <f t="shared" si="2"/>
        <v>0</v>
      </c>
    </row>
    <row r="65" s="3" customFormat="1" spans="1:14">
      <c r="A65" s="16">
        <v>571</v>
      </c>
      <c r="B65" s="27" t="s">
        <v>73</v>
      </c>
      <c r="C65" s="13">
        <f>VLOOKUP(A65,[3]发放表!$A:$G,7,0)</f>
        <v>8918.6</v>
      </c>
      <c r="D65" s="18">
        <v>9383.28</v>
      </c>
      <c r="E65" s="20">
        <v>1489.32</v>
      </c>
      <c r="F65" s="20"/>
      <c r="G65" s="20"/>
      <c r="H65" s="20"/>
      <c r="I65" s="15"/>
      <c r="J65" s="15">
        <f t="shared" si="4"/>
        <v>1489.32</v>
      </c>
      <c r="K65" s="20">
        <f t="shared" si="0"/>
        <v>10872.6</v>
      </c>
      <c r="L65" s="15">
        <f>VLOOKUP(A65,[4]各门店任务!$B:$AW,48,0)</f>
        <v>1954</v>
      </c>
      <c r="M65" s="4">
        <f t="shared" si="1"/>
        <v>10872.6</v>
      </c>
      <c r="N65" s="4">
        <f t="shared" si="2"/>
        <v>0</v>
      </c>
    </row>
    <row r="66" s="3" customFormat="1" spans="1:14">
      <c r="A66" s="16">
        <v>573</v>
      </c>
      <c r="B66" s="24" t="s">
        <v>74</v>
      </c>
      <c r="C66" s="13">
        <f>VLOOKUP(A66,[3]发放表!$A:$G,7,0)</f>
        <v>1490.6</v>
      </c>
      <c r="D66" s="20">
        <v>2097.7</v>
      </c>
      <c r="E66" s="20"/>
      <c r="F66" s="20"/>
      <c r="G66" s="20"/>
      <c r="H66" s="20"/>
      <c r="I66" s="15"/>
      <c r="J66" s="15">
        <f t="shared" si="4"/>
        <v>0</v>
      </c>
      <c r="K66" s="20">
        <f t="shared" si="0"/>
        <v>2097.7</v>
      </c>
      <c r="L66" s="15">
        <f>VLOOKUP(A66,[4]各门店任务!$B:$AW,48,0)</f>
        <v>607.1</v>
      </c>
      <c r="M66" s="4">
        <f t="shared" si="1"/>
        <v>2097.7</v>
      </c>
      <c r="N66" s="4">
        <f t="shared" si="2"/>
        <v>0</v>
      </c>
    </row>
    <row r="67" s="3" customFormat="1" spans="1:14">
      <c r="A67" s="59"/>
      <c r="B67" s="69" t="s">
        <v>75</v>
      </c>
      <c r="C67" s="13"/>
      <c r="D67" s="56"/>
      <c r="E67" s="56"/>
      <c r="F67" s="56"/>
      <c r="G67" s="56"/>
      <c r="H67" s="56"/>
      <c r="I67" s="58"/>
      <c r="J67" s="15">
        <f t="shared" si="4"/>
        <v>0</v>
      </c>
      <c r="K67" s="56">
        <f t="shared" si="0"/>
        <v>0</v>
      </c>
      <c r="L67" s="15"/>
      <c r="M67" s="73">
        <f t="shared" si="1"/>
        <v>0</v>
      </c>
      <c r="N67" s="73">
        <f t="shared" si="2"/>
        <v>0</v>
      </c>
    </row>
    <row r="68" s="3" customFormat="1" spans="1:14">
      <c r="A68" s="59"/>
      <c r="B68" s="69" t="s">
        <v>76</v>
      </c>
      <c r="C68" s="13"/>
      <c r="D68" s="56"/>
      <c r="E68" s="56"/>
      <c r="F68" s="56"/>
      <c r="G68" s="56"/>
      <c r="H68" s="56"/>
      <c r="I68" s="58"/>
      <c r="J68" s="15">
        <f t="shared" si="4"/>
        <v>0</v>
      </c>
      <c r="K68" s="56">
        <f t="shared" ref="K68:K125" si="5">D68+J68</f>
        <v>0</v>
      </c>
      <c r="L68" s="15"/>
      <c r="M68" s="73">
        <f t="shared" ref="M68:M125" si="6">C68+L68</f>
        <v>0</v>
      </c>
      <c r="N68" s="73">
        <f t="shared" ref="N68:N125" si="7">M68-D68-E68</f>
        <v>0</v>
      </c>
    </row>
    <row r="69" s="3" customFormat="1" spans="1:14">
      <c r="A69" s="16">
        <v>577</v>
      </c>
      <c r="B69" s="24" t="s">
        <v>77</v>
      </c>
      <c r="C69" s="13">
        <f>VLOOKUP(A69,[3]发放表!$A:$G,7,0)</f>
        <v>1301.6</v>
      </c>
      <c r="D69" s="20">
        <v>1320.1</v>
      </c>
      <c r="E69" s="20"/>
      <c r="F69" s="20"/>
      <c r="G69" s="20"/>
      <c r="H69" s="20"/>
      <c r="I69" s="15"/>
      <c r="J69" s="15">
        <f t="shared" ref="J69:J100" si="8">E69-F69-G69-H69</f>
        <v>0</v>
      </c>
      <c r="K69" s="20">
        <f t="shared" si="5"/>
        <v>1320.1</v>
      </c>
      <c r="L69" s="15">
        <f>VLOOKUP(A69,[4]各门店任务!$B:$AW,48,0)</f>
        <v>18.5</v>
      </c>
      <c r="M69" s="4">
        <f t="shared" si="6"/>
        <v>1320.1</v>
      </c>
      <c r="N69" s="4">
        <f t="shared" si="7"/>
        <v>0</v>
      </c>
    </row>
    <row r="70" s="3" customFormat="1" spans="1:14">
      <c r="A70" s="57">
        <v>579</v>
      </c>
      <c r="B70" s="69" t="s">
        <v>78</v>
      </c>
      <c r="C70" s="70"/>
      <c r="D70" s="56">
        <v>0</v>
      </c>
      <c r="E70" s="56"/>
      <c r="F70" s="56"/>
      <c r="G70" s="56"/>
      <c r="H70" s="56"/>
      <c r="I70" s="58"/>
      <c r="J70" s="15">
        <f t="shared" si="8"/>
        <v>0</v>
      </c>
      <c r="K70" s="56">
        <f t="shared" si="5"/>
        <v>0</v>
      </c>
      <c r="L70" s="58"/>
      <c r="M70" s="73">
        <f t="shared" si="6"/>
        <v>0</v>
      </c>
      <c r="N70" s="73">
        <f t="shared" si="7"/>
        <v>0</v>
      </c>
    </row>
    <row r="71" s="3" customFormat="1" spans="1:14">
      <c r="A71" s="57">
        <v>574</v>
      </c>
      <c r="B71" s="69" t="s">
        <v>79</v>
      </c>
      <c r="C71" s="13"/>
      <c r="D71" s="55"/>
      <c r="E71" s="56"/>
      <c r="F71" s="56"/>
      <c r="G71" s="56"/>
      <c r="H71" s="56"/>
      <c r="I71" s="58"/>
      <c r="J71" s="15">
        <f t="shared" si="8"/>
        <v>0</v>
      </c>
      <c r="K71" s="56">
        <f t="shared" si="5"/>
        <v>0</v>
      </c>
      <c r="L71" s="15"/>
      <c r="M71" s="73">
        <f t="shared" si="6"/>
        <v>0</v>
      </c>
      <c r="N71" s="73">
        <f t="shared" si="7"/>
        <v>0</v>
      </c>
    </row>
    <row r="72" s="3" customFormat="1" spans="1:14">
      <c r="A72" s="16">
        <v>581</v>
      </c>
      <c r="B72" s="28" t="s">
        <v>80</v>
      </c>
      <c r="C72" s="13">
        <f>VLOOKUP(A72,[3]发放表!$A:$G,7,0)</f>
        <v>2954.3</v>
      </c>
      <c r="D72" s="23">
        <v>3323.8</v>
      </c>
      <c r="E72" s="20"/>
      <c r="F72" s="20"/>
      <c r="G72" s="20"/>
      <c r="H72" s="20"/>
      <c r="I72" s="15"/>
      <c r="J72" s="15">
        <f t="shared" si="8"/>
        <v>0</v>
      </c>
      <c r="K72" s="20">
        <f t="shared" si="5"/>
        <v>3323.8</v>
      </c>
      <c r="L72" s="15">
        <f>VLOOKUP(A72,[4]各门店任务!$B:$AW,48,0)</f>
        <v>369.5</v>
      </c>
      <c r="M72" s="4">
        <f t="shared" si="6"/>
        <v>3323.8</v>
      </c>
      <c r="N72" s="4">
        <f t="shared" si="7"/>
        <v>0</v>
      </c>
    </row>
    <row r="73" s="3" customFormat="1" spans="1:14">
      <c r="A73" s="16">
        <v>582</v>
      </c>
      <c r="B73" s="24" t="s">
        <v>81</v>
      </c>
      <c r="C73" s="13">
        <f>VLOOKUP(A73,[3]发放表!$A:$G,7,0)</f>
        <v>3258.7</v>
      </c>
      <c r="D73" s="23">
        <v>4645.6</v>
      </c>
      <c r="E73" s="20"/>
      <c r="F73" s="20"/>
      <c r="G73" s="20"/>
      <c r="H73" s="20"/>
      <c r="I73" s="15"/>
      <c r="J73" s="15">
        <f t="shared" si="8"/>
        <v>0</v>
      </c>
      <c r="K73" s="20">
        <f t="shared" si="5"/>
        <v>4645.6</v>
      </c>
      <c r="L73" s="15">
        <f>VLOOKUP(A73,[4]各门店任务!$B:$AW,48,0)</f>
        <v>1386.9</v>
      </c>
      <c r="M73" s="4">
        <f t="shared" si="6"/>
        <v>4645.6</v>
      </c>
      <c r="N73" s="4">
        <f t="shared" si="7"/>
        <v>0</v>
      </c>
    </row>
    <row r="74" s="3" customFormat="1" spans="1:14">
      <c r="A74" s="16">
        <v>572</v>
      </c>
      <c r="B74" s="24" t="s">
        <v>82</v>
      </c>
      <c r="C74" s="13">
        <f>VLOOKUP(A74,[3]发放表!$A:$G,7,0)</f>
        <v>1894.4</v>
      </c>
      <c r="D74" s="23">
        <v>2795.9</v>
      </c>
      <c r="E74" s="20"/>
      <c r="F74" s="20"/>
      <c r="G74" s="20"/>
      <c r="H74" s="20"/>
      <c r="I74" s="15"/>
      <c r="J74" s="15">
        <f t="shared" si="8"/>
        <v>0</v>
      </c>
      <c r="K74" s="20">
        <f t="shared" si="5"/>
        <v>2795.9</v>
      </c>
      <c r="L74" s="15">
        <f>VLOOKUP(A74,[4]各门店任务!$B:$AW,48,0)</f>
        <v>901.5</v>
      </c>
      <c r="M74" s="4">
        <f t="shared" si="6"/>
        <v>2795.9</v>
      </c>
      <c r="N74" s="4">
        <f t="shared" si="7"/>
        <v>0</v>
      </c>
    </row>
    <row r="75" s="3" customFormat="1" spans="1:14">
      <c r="A75" s="59"/>
      <c r="B75" s="69" t="s">
        <v>83</v>
      </c>
      <c r="C75" s="13"/>
      <c r="D75" s="56"/>
      <c r="E75" s="56"/>
      <c r="F75" s="56"/>
      <c r="G75" s="56"/>
      <c r="H75" s="56"/>
      <c r="I75" s="58"/>
      <c r="J75" s="15">
        <f t="shared" si="8"/>
        <v>0</v>
      </c>
      <c r="K75" s="56">
        <f t="shared" si="5"/>
        <v>0</v>
      </c>
      <c r="L75" s="15"/>
      <c r="M75" s="73">
        <f t="shared" si="6"/>
        <v>0</v>
      </c>
      <c r="N75" s="73">
        <f t="shared" si="7"/>
        <v>0</v>
      </c>
    </row>
    <row r="76" s="3" customFormat="1" spans="1:14">
      <c r="A76" s="16">
        <v>578</v>
      </c>
      <c r="B76" s="24" t="s">
        <v>84</v>
      </c>
      <c r="C76" s="13">
        <f>VLOOKUP(A76,[3]发放表!$A:$G,7,0)</f>
        <v>2628.3</v>
      </c>
      <c r="D76" s="20">
        <v>3057.1</v>
      </c>
      <c r="E76" s="20"/>
      <c r="F76" s="20"/>
      <c r="G76" s="20"/>
      <c r="H76" s="20"/>
      <c r="I76" s="15"/>
      <c r="J76" s="15">
        <f t="shared" si="8"/>
        <v>0</v>
      </c>
      <c r="K76" s="20">
        <f t="shared" si="5"/>
        <v>3057.1</v>
      </c>
      <c r="L76" s="15">
        <f>VLOOKUP(A76,[4]各门店任务!$B:$AW,48,0)</f>
        <v>428.8</v>
      </c>
      <c r="M76" s="4">
        <f t="shared" si="6"/>
        <v>3057.1</v>
      </c>
      <c r="N76" s="4">
        <f t="shared" si="7"/>
        <v>0</v>
      </c>
    </row>
    <row r="77" s="3" customFormat="1" spans="1:14">
      <c r="A77" s="16">
        <v>585</v>
      </c>
      <c r="B77" s="25" t="s">
        <v>85</v>
      </c>
      <c r="C77" s="13">
        <f>VLOOKUP(A77,[3]发放表!$A:$G,7,0)</f>
        <v>3890.8</v>
      </c>
      <c r="D77" s="23">
        <v>5053.6</v>
      </c>
      <c r="E77" s="20"/>
      <c r="F77" s="20"/>
      <c r="G77" s="20"/>
      <c r="H77" s="20"/>
      <c r="I77" s="15"/>
      <c r="J77" s="15">
        <f t="shared" si="8"/>
        <v>0</v>
      </c>
      <c r="K77" s="20">
        <f t="shared" si="5"/>
        <v>5053.6</v>
      </c>
      <c r="L77" s="15">
        <f>VLOOKUP(A77,[4]各门店任务!$B:$AW,48,0)</f>
        <v>1162.8</v>
      </c>
      <c r="M77" s="4">
        <f t="shared" si="6"/>
        <v>5053.6</v>
      </c>
      <c r="N77" s="4">
        <f t="shared" si="7"/>
        <v>0</v>
      </c>
    </row>
    <row r="78" s="3" customFormat="1" spans="1:14">
      <c r="A78" s="16">
        <v>584</v>
      </c>
      <c r="B78" s="24" t="s">
        <v>86</v>
      </c>
      <c r="C78" s="13">
        <f>VLOOKUP(A78,[3]发放表!$A:$G,7,0)</f>
        <v>1443.9</v>
      </c>
      <c r="D78" s="23">
        <v>2363.9</v>
      </c>
      <c r="E78" s="20"/>
      <c r="F78" s="20"/>
      <c r="G78" s="20"/>
      <c r="H78" s="20"/>
      <c r="I78" s="15"/>
      <c r="J78" s="15">
        <f t="shared" si="8"/>
        <v>0</v>
      </c>
      <c r="K78" s="20">
        <f t="shared" si="5"/>
        <v>2363.9</v>
      </c>
      <c r="L78" s="15">
        <f>VLOOKUP(A78,[4]各门店任务!$B:$AW,48,0)</f>
        <v>920</v>
      </c>
      <c r="M78" s="4">
        <f t="shared" si="6"/>
        <v>2363.9</v>
      </c>
      <c r="N78" s="4">
        <f t="shared" si="7"/>
        <v>0</v>
      </c>
    </row>
    <row r="79" s="3" customFormat="1" spans="1:14">
      <c r="A79" s="16">
        <v>586</v>
      </c>
      <c r="B79" s="24" t="s">
        <v>87</v>
      </c>
      <c r="C79" s="13">
        <f>VLOOKUP(A79,[3]发放表!$A:$G,7,0)</f>
        <v>10.8</v>
      </c>
      <c r="D79" s="23">
        <v>10.8</v>
      </c>
      <c r="E79" s="20"/>
      <c r="F79" s="20"/>
      <c r="G79" s="20"/>
      <c r="H79" s="20"/>
      <c r="I79" s="15"/>
      <c r="J79" s="15">
        <f t="shared" si="8"/>
        <v>0</v>
      </c>
      <c r="K79" s="20">
        <f t="shared" si="5"/>
        <v>10.8</v>
      </c>
      <c r="L79" s="15"/>
      <c r="M79" s="4">
        <f t="shared" si="6"/>
        <v>10.8</v>
      </c>
      <c r="N79" s="4">
        <f t="shared" si="7"/>
        <v>0</v>
      </c>
    </row>
    <row r="80" s="3" customFormat="1" spans="1:14">
      <c r="A80" s="16">
        <v>587</v>
      </c>
      <c r="B80" s="24" t="s">
        <v>88</v>
      </c>
      <c r="C80" s="13">
        <f>VLOOKUP(A80,[3]发放表!$A:$G,7,0)</f>
        <v>2235.8</v>
      </c>
      <c r="D80" s="23">
        <v>2709.3</v>
      </c>
      <c r="E80" s="20"/>
      <c r="F80" s="20"/>
      <c r="G80" s="20"/>
      <c r="H80" s="20"/>
      <c r="I80" s="15"/>
      <c r="J80" s="15">
        <f t="shared" si="8"/>
        <v>0</v>
      </c>
      <c r="K80" s="20">
        <f t="shared" si="5"/>
        <v>2709.3</v>
      </c>
      <c r="L80" s="15">
        <f>VLOOKUP(A80,[4]各门店任务!$B:$AW,48,0)</f>
        <v>473.5</v>
      </c>
      <c r="M80" s="4">
        <f t="shared" si="6"/>
        <v>2709.3</v>
      </c>
      <c r="N80" s="4">
        <f t="shared" si="7"/>
        <v>0</v>
      </c>
    </row>
    <row r="81" s="3" customFormat="1" spans="1:14">
      <c r="A81" s="16">
        <v>594</v>
      </c>
      <c r="B81" s="24" t="s">
        <v>89</v>
      </c>
      <c r="C81" s="13">
        <f>VLOOKUP(A81,[3]发放表!$A:$G,7,0)</f>
        <v>3190.7</v>
      </c>
      <c r="D81" s="23">
        <v>4026.8</v>
      </c>
      <c r="E81" s="20"/>
      <c r="F81" s="20"/>
      <c r="G81" s="20"/>
      <c r="H81" s="20"/>
      <c r="I81" s="15"/>
      <c r="J81" s="15">
        <f t="shared" si="8"/>
        <v>0</v>
      </c>
      <c r="K81" s="20">
        <f t="shared" si="5"/>
        <v>4026.8</v>
      </c>
      <c r="L81" s="15">
        <f>VLOOKUP(A81,[4]各门店任务!$B:$AW,48,0)</f>
        <v>836.1</v>
      </c>
      <c r="M81" s="4">
        <f t="shared" si="6"/>
        <v>4026.8</v>
      </c>
      <c r="N81" s="4">
        <f t="shared" si="7"/>
        <v>0</v>
      </c>
    </row>
    <row r="82" s="3" customFormat="1" spans="1:14">
      <c r="A82" s="16">
        <v>741</v>
      </c>
      <c r="B82" s="24" t="s">
        <v>90</v>
      </c>
      <c r="C82" s="13">
        <f>VLOOKUP(A82,[3]发放表!$A:$G,7,0)</f>
        <v>1382.4</v>
      </c>
      <c r="D82" s="23">
        <v>1526.4</v>
      </c>
      <c r="E82" s="20"/>
      <c r="F82" s="20"/>
      <c r="G82" s="20"/>
      <c r="H82" s="20"/>
      <c r="I82" s="15"/>
      <c r="J82" s="15">
        <f t="shared" si="8"/>
        <v>0</v>
      </c>
      <c r="K82" s="20">
        <f t="shared" si="5"/>
        <v>1526.4</v>
      </c>
      <c r="L82" s="15">
        <f>VLOOKUP(A82,[4]各门店任务!$B:$AW,48,0)</f>
        <v>144</v>
      </c>
      <c r="M82" s="4">
        <f t="shared" si="6"/>
        <v>1526.4</v>
      </c>
      <c r="N82" s="4">
        <f t="shared" si="7"/>
        <v>0</v>
      </c>
    </row>
    <row r="83" s="3" customFormat="1" spans="1:14">
      <c r="A83" s="59">
        <v>590</v>
      </c>
      <c r="B83" s="69" t="s">
        <v>91</v>
      </c>
      <c r="C83" s="13"/>
      <c r="D83" s="56"/>
      <c r="E83" s="56"/>
      <c r="F83" s="56"/>
      <c r="G83" s="56"/>
      <c r="H83" s="56"/>
      <c r="I83" s="58"/>
      <c r="J83" s="15">
        <f t="shared" si="8"/>
        <v>0</v>
      </c>
      <c r="K83" s="56">
        <f t="shared" si="5"/>
        <v>0</v>
      </c>
      <c r="L83" s="15"/>
      <c r="M83" s="73">
        <f t="shared" si="6"/>
        <v>0</v>
      </c>
      <c r="N83" s="73">
        <f t="shared" si="7"/>
        <v>0</v>
      </c>
    </row>
    <row r="84" s="3" customFormat="1" spans="1:14">
      <c r="A84" s="16">
        <v>588</v>
      </c>
      <c r="B84" s="24" t="s">
        <v>92</v>
      </c>
      <c r="C84" s="13">
        <f>VLOOKUP(A84,[3]发放表!$A:$G,7,0)</f>
        <v>1444.9</v>
      </c>
      <c r="D84" s="23">
        <v>1577.1</v>
      </c>
      <c r="E84" s="20"/>
      <c r="F84" s="20"/>
      <c r="G84" s="20"/>
      <c r="H84" s="20"/>
      <c r="I84" s="15"/>
      <c r="J84" s="15">
        <f t="shared" si="8"/>
        <v>0</v>
      </c>
      <c r="K84" s="20">
        <f t="shared" si="5"/>
        <v>1577.1</v>
      </c>
      <c r="L84" s="15">
        <f>VLOOKUP(A84,[4]各门店任务!$B:$AW,48,0)</f>
        <v>132.2</v>
      </c>
      <c r="M84" s="4">
        <f t="shared" si="6"/>
        <v>1577.1</v>
      </c>
      <c r="N84" s="4">
        <f t="shared" si="7"/>
        <v>0</v>
      </c>
    </row>
    <row r="85" s="3" customFormat="1" spans="1:14">
      <c r="A85" s="16">
        <v>591</v>
      </c>
      <c r="B85" s="24" t="s">
        <v>93</v>
      </c>
      <c r="C85" s="13">
        <f>VLOOKUP(A85,[3]发放表!$A:$G,7,0)</f>
        <v>3241.1</v>
      </c>
      <c r="D85" s="23">
        <v>3672</v>
      </c>
      <c r="E85" s="20"/>
      <c r="F85" s="20"/>
      <c r="G85" s="20"/>
      <c r="H85" s="20"/>
      <c r="I85" s="15"/>
      <c r="J85" s="15">
        <f t="shared" si="8"/>
        <v>0</v>
      </c>
      <c r="K85" s="20">
        <f t="shared" si="5"/>
        <v>3672</v>
      </c>
      <c r="L85" s="15">
        <f>VLOOKUP(A85,[4]各门店任务!$B:$AW,48,0)</f>
        <v>430.9</v>
      </c>
      <c r="M85" s="4">
        <f t="shared" si="6"/>
        <v>3672</v>
      </c>
      <c r="N85" s="4">
        <f t="shared" si="7"/>
        <v>0</v>
      </c>
    </row>
    <row r="86" s="3" customFormat="1" spans="1:14">
      <c r="A86" s="57">
        <v>593</v>
      </c>
      <c r="B86" s="69" t="s">
        <v>94</v>
      </c>
      <c r="C86" s="13"/>
      <c r="D86" s="56"/>
      <c r="E86" s="56"/>
      <c r="F86" s="56"/>
      <c r="G86" s="56"/>
      <c r="H86" s="56"/>
      <c r="I86" s="58"/>
      <c r="J86" s="15">
        <f t="shared" si="8"/>
        <v>0</v>
      </c>
      <c r="K86" s="56">
        <f t="shared" si="5"/>
        <v>0</v>
      </c>
      <c r="L86" s="15"/>
      <c r="M86" s="73">
        <f t="shared" si="6"/>
        <v>0</v>
      </c>
      <c r="N86" s="73">
        <f t="shared" si="7"/>
        <v>0</v>
      </c>
    </row>
    <row r="87" s="3" customFormat="1" spans="1:14">
      <c r="A87" s="57"/>
      <c r="B87" s="74" t="s">
        <v>95</v>
      </c>
      <c r="C87" s="13"/>
      <c r="D87" s="56"/>
      <c r="E87" s="56"/>
      <c r="F87" s="56"/>
      <c r="G87" s="56"/>
      <c r="H87" s="56"/>
      <c r="I87" s="58"/>
      <c r="J87" s="15">
        <f t="shared" si="8"/>
        <v>0</v>
      </c>
      <c r="K87" s="56">
        <f t="shared" si="5"/>
        <v>0</v>
      </c>
      <c r="L87" s="15"/>
      <c r="M87" s="73">
        <f t="shared" si="6"/>
        <v>0</v>
      </c>
      <c r="N87" s="73">
        <f t="shared" si="7"/>
        <v>0</v>
      </c>
    </row>
    <row r="88" s="3" customFormat="1" spans="1:14">
      <c r="A88" s="62">
        <v>596</v>
      </c>
      <c r="B88" s="75" t="s">
        <v>96</v>
      </c>
      <c r="C88" s="13"/>
      <c r="D88" s="65"/>
      <c r="E88" s="65"/>
      <c r="F88" s="65"/>
      <c r="G88" s="65"/>
      <c r="H88" s="65"/>
      <c r="I88" s="66"/>
      <c r="J88" s="15">
        <f t="shared" si="8"/>
        <v>0</v>
      </c>
      <c r="K88" s="65">
        <f t="shared" si="5"/>
        <v>0</v>
      </c>
      <c r="L88" s="15"/>
      <c r="M88" s="73">
        <f t="shared" si="6"/>
        <v>0</v>
      </c>
      <c r="N88" s="73">
        <f t="shared" si="7"/>
        <v>0</v>
      </c>
    </row>
    <row r="89" s="3" customFormat="1" spans="1:14">
      <c r="A89" s="57">
        <v>597</v>
      </c>
      <c r="B89" s="74" t="s">
        <v>97</v>
      </c>
      <c r="C89" s="13"/>
      <c r="D89" s="56"/>
      <c r="E89" s="56"/>
      <c r="F89" s="56"/>
      <c r="G89" s="56"/>
      <c r="H89" s="56"/>
      <c r="I89" s="58"/>
      <c r="J89" s="15">
        <f t="shared" si="8"/>
        <v>0</v>
      </c>
      <c r="K89" s="56">
        <f t="shared" si="5"/>
        <v>0</v>
      </c>
      <c r="L89" s="15"/>
      <c r="M89" s="73">
        <f t="shared" si="6"/>
        <v>0</v>
      </c>
      <c r="N89" s="73">
        <f t="shared" si="7"/>
        <v>0</v>
      </c>
    </row>
    <row r="90" s="3" customFormat="1" spans="1:14">
      <c r="A90" s="11">
        <v>707</v>
      </c>
      <c r="B90" s="31" t="s">
        <v>98</v>
      </c>
      <c r="C90" s="13">
        <f>VLOOKUP(A90,[3]发放表!$A:$G,7,0)</f>
        <v>4641.6</v>
      </c>
      <c r="D90" s="13">
        <v>5288.3</v>
      </c>
      <c r="E90" s="15"/>
      <c r="F90" s="15"/>
      <c r="G90" s="15"/>
      <c r="H90" s="15"/>
      <c r="I90" s="15"/>
      <c r="J90" s="15">
        <f t="shared" si="8"/>
        <v>0</v>
      </c>
      <c r="K90" s="15">
        <f t="shared" si="5"/>
        <v>5288.3</v>
      </c>
      <c r="L90" s="15">
        <f>VLOOKUP(A90,[4]各门店任务!$B:$AW,48,0)</f>
        <v>646.7</v>
      </c>
      <c r="M90" s="4">
        <f t="shared" si="6"/>
        <v>5288.3</v>
      </c>
      <c r="N90" s="4">
        <f t="shared" si="7"/>
        <v>0</v>
      </c>
    </row>
    <row r="91" s="3" customFormat="1" spans="1:14">
      <c r="A91" s="16">
        <v>702</v>
      </c>
      <c r="B91" s="74" t="s">
        <v>99</v>
      </c>
      <c r="C91" s="13"/>
      <c r="D91" s="55"/>
      <c r="E91" s="56"/>
      <c r="F91" s="56"/>
      <c r="G91" s="56"/>
      <c r="H91" s="56"/>
      <c r="I91" s="58"/>
      <c r="J91" s="15">
        <f t="shared" si="8"/>
        <v>0</v>
      </c>
      <c r="K91" s="56">
        <f t="shared" si="5"/>
        <v>0</v>
      </c>
      <c r="L91" s="15"/>
      <c r="M91" s="73">
        <f t="shared" si="6"/>
        <v>0</v>
      </c>
      <c r="N91" s="73">
        <f t="shared" si="7"/>
        <v>0</v>
      </c>
    </row>
    <row r="92" s="3" customFormat="1" spans="1:14">
      <c r="A92" s="16">
        <v>704</v>
      </c>
      <c r="B92" s="32" t="s">
        <v>100</v>
      </c>
      <c r="C92" s="13">
        <f>VLOOKUP(A92,[3]发放表!$A:$G,7,0)</f>
        <v>1892.2</v>
      </c>
      <c r="D92" s="23">
        <v>2226.7</v>
      </c>
      <c r="E92" s="20"/>
      <c r="F92" s="20"/>
      <c r="G92" s="20"/>
      <c r="H92" s="20"/>
      <c r="I92" s="15"/>
      <c r="J92" s="15">
        <f t="shared" si="8"/>
        <v>0</v>
      </c>
      <c r="K92" s="20">
        <f t="shared" si="5"/>
        <v>2226.7</v>
      </c>
      <c r="L92" s="15">
        <f>VLOOKUP(A92,[4]各门店任务!$B:$AW,48,0)</f>
        <v>334.5</v>
      </c>
      <c r="M92" s="4">
        <f t="shared" si="6"/>
        <v>2226.7</v>
      </c>
      <c r="N92" s="4">
        <f t="shared" si="7"/>
        <v>0</v>
      </c>
    </row>
    <row r="93" s="3" customFormat="1" spans="1:14">
      <c r="A93" s="16">
        <v>598</v>
      </c>
      <c r="B93" s="32" t="s">
        <v>101</v>
      </c>
      <c r="C93" s="13">
        <f>VLOOKUP(A93,[3]发放表!$A:$G,7,0)</f>
        <v>2117.8</v>
      </c>
      <c r="D93" s="23">
        <v>2364.5</v>
      </c>
      <c r="E93" s="20"/>
      <c r="F93" s="20"/>
      <c r="G93" s="20"/>
      <c r="H93" s="20"/>
      <c r="I93" s="15"/>
      <c r="J93" s="15">
        <f t="shared" si="8"/>
        <v>0</v>
      </c>
      <c r="K93" s="20">
        <f t="shared" si="5"/>
        <v>2364.5</v>
      </c>
      <c r="L93" s="15">
        <f>VLOOKUP(A93,[4]各门店任务!$B:$AW,48,0)</f>
        <v>246.7</v>
      </c>
      <c r="M93" s="4">
        <f t="shared" si="6"/>
        <v>2364.5</v>
      </c>
      <c r="N93" s="4">
        <f t="shared" si="7"/>
        <v>0</v>
      </c>
    </row>
    <row r="94" s="3" customFormat="1" spans="1:14">
      <c r="A94" s="16">
        <v>706</v>
      </c>
      <c r="B94" s="32" t="s">
        <v>102</v>
      </c>
      <c r="C94" s="13">
        <f>VLOOKUP(A94,[3]发放表!$A:$G,7,0)</f>
        <v>2517.4</v>
      </c>
      <c r="D94" s="23">
        <v>3499.2</v>
      </c>
      <c r="E94" s="20"/>
      <c r="F94" s="20"/>
      <c r="G94" s="20"/>
      <c r="H94" s="20"/>
      <c r="I94" s="15"/>
      <c r="J94" s="15">
        <f t="shared" si="8"/>
        <v>0</v>
      </c>
      <c r="K94" s="20">
        <f t="shared" si="5"/>
        <v>3499.2</v>
      </c>
      <c r="L94" s="15">
        <f>VLOOKUP(A94,[4]各门店任务!$B:$AW,48,0)</f>
        <v>981.8</v>
      </c>
      <c r="M94" s="4">
        <f t="shared" si="6"/>
        <v>3499.2</v>
      </c>
      <c r="N94" s="4">
        <f t="shared" si="7"/>
        <v>0</v>
      </c>
    </row>
    <row r="95" s="3" customFormat="1" spans="1:14">
      <c r="A95" s="16">
        <v>740</v>
      </c>
      <c r="B95" s="32" t="s">
        <v>103</v>
      </c>
      <c r="C95" s="13">
        <f>VLOOKUP(A95,[3]发放表!$A:$G,7,0)</f>
        <v>1554.8</v>
      </c>
      <c r="D95" s="20">
        <v>2021.1</v>
      </c>
      <c r="E95" s="20"/>
      <c r="F95" s="20"/>
      <c r="G95" s="20"/>
      <c r="H95" s="20"/>
      <c r="I95" s="15"/>
      <c r="J95" s="15">
        <f t="shared" si="8"/>
        <v>0</v>
      </c>
      <c r="K95" s="20">
        <f t="shared" si="5"/>
        <v>2021.1</v>
      </c>
      <c r="L95" s="15">
        <f>VLOOKUP(A95,[4]各门店任务!$B:$AW,48,0)</f>
        <v>466.3</v>
      </c>
      <c r="M95" s="4">
        <f t="shared" si="6"/>
        <v>2021.1</v>
      </c>
      <c r="N95" s="4">
        <f t="shared" si="7"/>
        <v>0</v>
      </c>
    </row>
    <row r="96" s="3" customFormat="1" spans="1:14">
      <c r="A96" s="59"/>
      <c r="B96" s="74" t="s">
        <v>104</v>
      </c>
      <c r="C96" s="13"/>
      <c r="D96" s="56"/>
      <c r="E96" s="56"/>
      <c r="F96" s="56"/>
      <c r="G96" s="56"/>
      <c r="H96" s="56"/>
      <c r="I96" s="58"/>
      <c r="J96" s="15">
        <f t="shared" si="8"/>
        <v>0</v>
      </c>
      <c r="K96" s="56">
        <f t="shared" si="5"/>
        <v>0</v>
      </c>
      <c r="L96" s="15"/>
      <c r="M96" s="73">
        <f t="shared" si="6"/>
        <v>0</v>
      </c>
      <c r="N96" s="73">
        <f t="shared" si="7"/>
        <v>0</v>
      </c>
    </row>
    <row r="97" s="3" customFormat="1" spans="1:14">
      <c r="A97" s="16">
        <v>710</v>
      </c>
      <c r="B97" s="32" t="s">
        <v>105</v>
      </c>
      <c r="C97" s="13">
        <f>VLOOKUP(A97,[3]发放表!$A:$G,7,0)</f>
        <v>1251.8</v>
      </c>
      <c r="D97" s="20">
        <v>1264.7</v>
      </c>
      <c r="E97" s="20"/>
      <c r="F97" s="20"/>
      <c r="G97" s="20"/>
      <c r="H97" s="20"/>
      <c r="I97" s="15"/>
      <c r="J97" s="15">
        <f t="shared" si="8"/>
        <v>0</v>
      </c>
      <c r="K97" s="20">
        <f t="shared" si="5"/>
        <v>1264.7</v>
      </c>
      <c r="L97" s="15">
        <f>VLOOKUP(A97,[4]各门店任务!$B:$AW,48,0)</f>
        <v>12.9</v>
      </c>
      <c r="M97" s="4">
        <f t="shared" si="6"/>
        <v>1264.7</v>
      </c>
      <c r="N97" s="4">
        <f t="shared" si="7"/>
        <v>0</v>
      </c>
    </row>
    <row r="98" s="3" customFormat="1" spans="1:14">
      <c r="A98" s="59"/>
      <c r="B98" s="74" t="s">
        <v>106</v>
      </c>
      <c r="C98" s="13"/>
      <c r="D98" s="56"/>
      <c r="E98" s="56"/>
      <c r="F98" s="56"/>
      <c r="G98" s="56"/>
      <c r="H98" s="56"/>
      <c r="I98" s="58"/>
      <c r="J98" s="15">
        <f t="shared" si="8"/>
        <v>0</v>
      </c>
      <c r="K98" s="56">
        <f t="shared" si="5"/>
        <v>0</v>
      </c>
      <c r="L98" s="15"/>
      <c r="M98" s="73">
        <f t="shared" si="6"/>
        <v>0</v>
      </c>
      <c r="N98" s="73">
        <f t="shared" si="7"/>
        <v>0</v>
      </c>
    </row>
    <row r="99" s="3" customFormat="1" spans="1:14">
      <c r="A99" s="16">
        <v>709</v>
      </c>
      <c r="B99" s="32" t="s">
        <v>107</v>
      </c>
      <c r="C99" s="13">
        <f>VLOOKUP(A99,[3]发放表!$A:$G,7,0)</f>
        <v>1930.9</v>
      </c>
      <c r="D99" s="20">
        <v>2234.5</v>
      </c>
      <c r="E99" s="20"/>
      <c r="F99" s="20"/>
      <c r="G99" s="20"/>
      <c r="H99" s="20"/>
      <c r="I99" s="15"/>
      <c r="J99" s="15">
        <f t="shared" si="8"/>
        <v>0</v>
      </c>
      <c r="K99" s="20">
        <f t="shared" si="5"/>
        <v>2234.5</v>
      </c>
      <c r="L99" s="15">
        <f>VLOOKUP(A99,[4]各门店任务!$B:$AW,48,0)</f>
        <v>303.6</v>
      </c>
      <c r="M99" s="4">
        <f t="shared" si="6"/>
        <v>2234.5</v>
      </c>
      <c r="N99" s="4">
        <f t="shared" si="7"/>
        <v>0</v>
      </c>
    </row>
    <row r="100" s="3" customFormat="1" spans="1:14">
      <c r="A100" s="16">
        <v>714</v>
      </c>
      <c r="B100" s="32" t="s">
        <v>108</v>
      </c>
      <c r="C100" s="13">
        <f>VLOOKUP(A100,[3]发放表!$A:$G,7,0)</f>
        <v>1039.9</v>
      </c>
      <c r="D100" s="23">
        <v>1787.8</v>
      </c>
      <c r="E100" s="20"/>
      <c r="F100" s="20"/>
      <c r="G100" s="20"/>
      <c r="H100" s="20"/>
      <c r="I100" s="15"/>
      <c r="J100" s="15">
        <f t="shared" si="8"/>
        <v>0</v>
      </c>
      <c r="K100" s="20">
        <f t="shared" si="5"/>
        <v>1787.8</v>
      </c>
      <c r="L100" s="15">
        <f>VLOOKUP(A100,[4]各门店任务!$B:$AW,48,0)</f>
        <v>747.9</v>
      </c>
      <c r="M100" s="4">
        <f t="shared" si="6"/>
        <v>1787.8</v>
      </c>
      <c r="N100" s="4">
        <f t="shared" si="7"/>
        <v>0</v>
      </c>
    </row>
    <row r="101" s="3" customFormat="1" spans="1:14">
      <c r="A101" s="16">
        <v>713</v>
      </c>
      <c r="B101" s="32" t="s">
        <v>109</v>
      </c>
      <c r="C101" s="13">
        <f>VLOOKUP(A101,[3]发放表!$A:$G,7,0)</f>
        <v>1947.2</v>
      </c>
      <c r="D101" s="23">
        <v>2225.9</v>
      </c>
      <c r="E101" s="20"/>
      <c r="F101" s="20"/>
      <c r="G101" s="20"/>
      <c r="H101" s="20"/>
      <c r="I101" s="15"/>
      <c r="J101" s="15">
        <f t="shared" ref="J101:J125" si="9">E101-F101-G101-H101</f>
        <v>0</v>
      </c>
      <c r="K101" s="20">
        <f t="shared" si="5"/>
        <v>2225.9</v>
      </c>
      <c r="L101" s="15">
        <f>VLOOKUP(A101,[4]各门店任务!$B:$AW,48,0)</f>
        <v>278.7</v>
      </c>
      <c r="M101" s="4">
        <f t="shared" si="6"/>
        <v>2225.9</v>
      </c>
      <c r="N101" s="4">
        <f t="shared" si="7"/>
        <v>0</v>
      </c>
    </row>
    <row r="102" s="3" customFormat="1" spans="1:14">
      <c r="A102" s="16">
        <v>715</v>
      </c>
      <c r="B102" s="32" t="s">
        <v>110</v>
      </c>
      <c r="C102" s="13">
        <f>VLOOKUP(A102,[3]发放表!$A:$G,7,0)</f>
        <v>626.1</v>
      </c>
      <c r="D102" s="20">
        <v>654</v>
      </c>
      <c r="E102" s="20"/>
      <c r="F102" s="20"/>
      <c r="G102" s="20"/>
      <c r="H102" s="20"/>
      <c r="I102" s="15"/>
      <c r="J102" s="15">
        <f t="shared" si="9"/>
        <v>0</v>
      </c>
      <c r="K102" s="20">
        <f t="shared" si="5"/>
        <v>654</v>
      </c>
      <c r="L102" s="15">
        <f>VLOOKUP(A102,[4]各门店任务!$B:$AW,48,0)</f>
        <v>27.9</v>
      </c>
      <c r="M102" s="4">
        <f t="shared" si="6"/>
        <v>654</v>
      </c>
      <c r="N102" s="4">
        <f t="shared" si="7"/>
        <v>0</v>
      </c>
    </row>
    <row r="103" s="3" customFormat="1" spans="1:14">
      <c r="A103" s="16">
        <v>712</v>
      </c>
      <c r="B103" s="36" t="s">
        <v>111</v>
      </c>
      <c r="C103" s="13">
        <f>VLOOKUP(A103,[3]发放表!$A:$G,7,0)</f>
        <v>5615.4</v>
      </c>
      <c r="D103" s="18">
        <v>6987</v>
      </c>
      <c r="E103" s="20"/>
      <c r="F103" s="20"/>
      <c r="G103" s="20"/>
      <c r="H103" s="20"/>
      <c r="I103" s="15"/>
      <c r="J103" s="15">
        <f t="shared" si="9"/>
        <v>0</v>
      </c>
      <c r="K103" s="20">
        <f t="shared" si="5"/>
        <v>6987</v>
      </c>
      <c r="L103" s="15">
        <f>VLOOKUP(A103,[4]各门店任务!$B:$AW,48,0)</f>
        <v>1371.6</v>
      </c>
      <c r="M103" s="4">
        <f t="shared" si="6"/>
        <v>6987</v>
      </c>
      <c r="N103" s="4">
        <f t="shared" si="7"/>
        <v>0</v>
      </c>
    </row>
    <row r="104" s="3" customFormat="1" spans="1:14">
      <c r="A104" s="16">
        <v>717</v>
      </c>
      <c r="B104" s="32" t="s">
        <v>112</v>
      </c>
      <c r="C104" s="13">
        <f>VLOOKUP(A104,[3]发放表!$A:$G,7,0)</f>
        <v>2696.3</v>
      </c>
      <c r="D104" s="23">
        <v>3300.4</v>
      </c>
      <c r="E104" s="20"/>
      <c r="F104" s="20"/>
      <c r="G104" s="20"/>
      <c r="H104" s="20"/>
      <c r="I104" s="15"/>
      <c r="J104" s="15">
        <f t="shared" si="9"/>
        <v>0</v>
      </c>
      <c r="K104" s="20">
        <f t="shared" si="5"/>
        <v>3300.4</v>
      </c>
      <c r="L104" s="15">
        <f>VLOOKUP(A104,[4]各门店任务!$B:$AW,48,0)</f>
        <v>604.1</v>
      </c>
      <c r="M104" s="4">
        <f t="shared" si="6"/>
        <v>3300.4</v>
      </c>
      <c r="N104" s="4">
        <f t="shared" si="7"/>
        <v>0</v>
      </c>
    </row>
    <row r="105" s="3" customFormat="1" spans="1:14">
      <c r="A105" s="16">
        <v>721</v>
      </c>
      <c r="B105" s="32" t="s">
        <v>113</v>
      </c>
      <c r="C105" s="13">
        <f>VLOOKUP(A105,[3]发放表!$A:$G,7,0)</f>
        <v>2202.5</v>
      </c>
      <c r="D105" s="23">
        <v>2590.7</v>
      </c>
      <c r="E105" s="20"/>
      <c r="F105" s="20"/>
      <c r="G105" s="20"/>
      <c r="H105" s="20"/>
      <c r="I105" s="15"/>
      <c r="J105" s="15">
        <f t="shared" si="9"/>
        <v>0</v>
      </c>
      <c r="K105" s="20">
        <f t="shared" si="5"/>
        <v>2590.7</v>
      </c>
      <c r="L105" s="15">
        <f>VLOOKUP(A105,[4]各门店任务!$B:$AW,48,0)</f>
        <v>388.2</v>
      </c>
      <c r="M105" s="4">
        <f t="shared" si="6"/>
        <v>2590.7</v>
      </c>
      <c r="N105" s="4">
        <f t="shared" si="7"/>
        <v>0</v>
      </c>
    </row>
    <row r="106" s="3" customFormat="1" spans="1:14">
      <c r="A106" s="16">
        <v>726</v>
      </c>
      <c r="B106" s="32" t="s">
        <v>114</v>
      </c>
      <c r="C106" s="13">
        <f>VLOOKUP(A106,[3]发放表!$A:$G,7,0)</f>
        <v>3016</v>
      </c>
      <c r="D106" s="20">
        <v>4077.4</v>
      </c>
      <c r="E106" s="20"/>
      <c r="F106" s="20"/>
      <c r="G106" s="20"/>
      <c r="H106" s="20"/>
      <c r="I106" s="15"/>
      <c r="J106" s="15">
        <f t="shared" si="9"/>
        <v>0</v>
      </c>
      <c r="K106" s="20">
        <f t="shared" si="5"/>
        <v>4077.4</v>
      </c>
      <c r="L106" s="15">
        <f>VLOOKUP(A106,[4]各门店任务!$B:$AW,48,0)</f>
        <v>1061.4</v>
      </c>
      <c r="M106" s="4">
        <f t="shared" si="6"/>
        <v>4077.4</v>
      </c>
      <c r="N106" s="4">
        <f t="shared" si="7"/>
        <v>0</v>
      </c>
    </row>
    <row r="107" s="3" customFormat="1" spans="1:14">
      <c r="A107" s="16">
        <v>720</v>
      </c>
      <c r="B107" s="32" t="s">
        <v>115</v>
      </c>
      <c r="C107" s="13">
        <f>VLOOKUP(A107,[3]发放表!$A:$G,7,0)</f>
        <v>1852.5</v>
      </c>
      <c r="D107" s="20">
        <v>2074.1</v>
      </c>
      <c r="E107" s="20"/>
      <c r="F107" s="20"/>
      <c r="G107" s="20"/>
      <c r="H107" s="20"/>
      <c r="I107" s="15"/>
      <c r="J107" s="15">
        <f t="shared" si="9"/>
        <v>0</v>
      </c>
      <c r="K107" s="20">
        <f t="shared" si="5"/>
        <v>2074.1</v>
      </c>
      <c r="L107" s="15">
        <f>VLOOKUP(A107,[4]各门店任务!$B:$AW,48,0)</f>
        <v>221.6</v>
      </c>
      <c r="M107" s="4">
        <f t="shared" si="6"/>
        <v>2074.1</v>
      </c>
      <c r="N107" s="4">
        <f t="shared" si="7"/>
        <v>0</v>
      </c>
    </row>
    <row r="108" s="3" customFormat="1" spans="1:14">
      <c r="A108" s="16">
        <v>716</v>
      </c>
      <c r="B108" s="32" t="s">
        <v>116</v>
      </c>
      <c r="C108" s="13">
        <f>VLOOKUP(A108,[3]发放表!$A:$G,7,0)</f>
        <v>1571.9</v>
      </c>
      <c r="D108" s="20">
        <v>2642.6</v>
      </c>
      <c r="E108" s="20"/>
      <c r="F108" s="20"/>
      <c r="G108" s="20"/>
      <c r="H108" s="20"/>
      <c r="I108" s="15"/>
      <c r="J108" s="15">
        <f t="shared" si="9"/>
        <v>0</v>
      </c>
      <c r="K108" s="20">
        <f t="shared" si="5"/>
        <v>2642.6</v>
      </c>
      <c r="L108" s="15">
        <f>VLOOKUP(A108,[4]各门店任务!$B:$AW,48,0)</f>
        <v>1070.7</v>
      </c>
      <c r="M108" s="4">
        <f t="shared" si="6"/>
        <v>2642.6</v>
      </c>
      <c r="N108" s="4">
        <f t="shared" si="7"/>
        <v>0</v>
      </c>
    </row>
    <row r="109" s="3" customFormat="1" spans="1:14">
      <c r="A109" s="16">
        <v>718</v>
      </c>
      <c r="B109" s="32" t="s">
        <v>117</v>
      </c>
      <c r="C109" s="13">
        <f>VLOOKUP(A109,[3]发放表!$A:$G,7,0)</f>
        <v>881.5</v>
      </c>
      <c r="D109" s="20">
        <v>973.8</v>
      </c>
      <c r="E109" s="20"/>
      <c r="F109" s="20"/>
      <c r="G109" s="20"/>
      <c r="H109" s="20"/>
      <c r="I109" s="15"/>
      <c r="J109" s="15">
        <f t="shared" si="9"/>
        <v>0</v>
      </c>
      <c r="K109" s="20">
        <f t="shared" si="5"/>
        <v>973.8</v>
      </c>
      <c r="L109" s="15">
        <f>VLOOKUP(A109,[4]各门店任务!$B:$AW,48,0)</f>
        <v>92.3</v>
      </c>
      <c r="M109" s="4">
        <f t="shared" si="6"/>
        <v>973.8</v>
      </c>
      <c r="N109" s="4">
        <f t="shared" si="7"/>
        <v>0</v>
      </c>
    </row>
    <row r="110" s="3" customFormat="1" spans="1:14">
      <c r="A110" s="16">
        <v>734</v>
      </c>
      <c r="B110" s="32" t="s">
        <v>118</v>
      </c>
      <c r="C110" s="13">
        <f>VLOOKUP(A110,[3]发放表!$A:$G,7,0)</f>
        <v>2793.8</v>
      </c>
      <c r="D110" s="20">
        <v>3128.1</v>
      </c>
      <c r="E110" s="20"/>
      <c r="F110" s="20"/>
      <c r="G110" s="20"/>
      <c r="H110" s="20"/>
      <c r="I110" s="15"/>
      <c r="J110" s="15">
        <f t="shared" si="9"/>
        <v>0</v>
      </c>
      <c r="K110" s="20">
        <f t="shared" si="5"/>
        <v>3128.1</v>
      </c>
      <c r="L110" s="15">
        <f>VLOOKUP(A110,[4]各门店任务!$B:$AW,48,0)</f>
        <v>334.3</v>
      </c>
      <c r="M110" s="4">
        <f t="shared" si="6"/>
        <v>3128.1</v>
      </c>
      <c r="N110" s="4">
        <f t="shared" si="7"/>
        <v>0</v>
      </c>
    </row>
    <row r="111" s="3" customFormat="1" spans="1:14">
      <c r="A111" s="16">
        <v>719</v>
      </c>
      <c r="B111" s="32" t="s">
        <v>119</v>
      </c>
      <c r="C111" s="13">
        <f>VLOOKUP(A111,[3]发放表!$A:$G,7,0)</f>
        <v>3973</v>
      </c>
      <c r="D111" s="20">
        <v>4728.8</v>
      </c>
      <c r="E111" s="20"/>
      <c r="F111" s="20"/>
      <c r="G111" s="20"/>
      <c r="H111" s="20"/>
      <c r="I111" s="15"/>
      <c r="J111" s="15">
        <f t="shared" si="9"/>
        <v>0</v>
      </c>
      <c r="K111" s="20">
        <f t="shared" si="5"/>
        <v>4728.8</v>
      </c>
      <c r="L111" s="15">
        <f>VLOOKUP(A111,[4]各门店任务!$B:$AW,48,0)</f>
        <v>755.8</v>
      </c>
      <c r="M111" s="4">
        <f t="shared" si="6"/>
        <v>4728.8</v>
      </c>
      <c r="N111" s="4">
        <f t="shared" si="7"/>
        <v>0</v>
      </c>
    </row>
    <row r="112" s="3" customFormat="1" spans="1:14">
      <c r="A112" s="16">
        <v>724</v>
      </c>
      <c r="B112" s="36" t="s">
        <v>120</v>
      </c>
      <c r="C112" s="13">
        <f>VLOOKUP(A112,[3]发放表!$A:$G,7,0)</f>
        <v>3003.6</v>
      </c>
      <c r="D112" s="23">
        <v>3638</v>
      </c>
      <c r="E112" s="18"/>
      <c r="F112" s="20"/>
      <c r="G112" s="20"/>
      <c r="H112" s="20"/>
      <c r="I112" s="15"/>
      <c r="J112" s="15">
        <f t="shared" si="9"/>
        <v>0</v>
      </c>
      <c r="K112" s="20">
        <f t="shared" si="5"/>
        <v>3638</v>
      </c>
      <c r="L112" s="15">
        <f>VLOOKUP(A112,[4]各门店任务!$B:$AW,48,0)</f>
        <v>634.4</v>
      </c>
      <c r="M112" s="4">
        <f t="shared" si="6"/>
        <v>3638</v>
      </c>
      <c r="N112" s="4">
        <f t="shared" si="7"/>
        <v>0</v>
      </c>
    </row>
    <row r="113" s="3" customFormat="1" spans="1:14">
      <c r="A113" s="57">
        <v>731</v>
      </c>
      <c r="B113" s="74" t="s">
        <v>121</v>
      </c>
      <c r="C113" s="13"/>
      <c r="D113" s="55"/>
      <c r="E113" s="56"/>
      <c r="F113" s="56"/>
      <c r="G113" s="56"/>
      <c r="H113" s="56"/>
      <c r="I113" s="58"/>
      <c r="J113" s="15">
        <f t="shared" si="9"/>
        <v>0</v>
      </c>
      <c r="K113" s="56">
        <f t="shared" si="5"/>
        <v>0</v>
      </c>
      <c r="L113" s="15"/>
      <c r="M113" s="73">
        <f t="shared" si="6"/>
        <v>0</v>
      </c>
      <c r="N113" s="73">
        <f t="shared" si="7"/>
        <v>0</v>
      </c>
    </row>
    <row r="114" s="3" customFormat="1" spans="1:14">
      <c r="A114" s="59"/>
      <c r="B114" s="74" t="s">
        <v>122</v>
      </c>
      <c r="C114" s="13"/>
      <c r="D114" s="56"/>
      <c r="E114" s="56"/>
      <c r="F114" s="56"/>
      <c r="G114" s="56"/>
      <c r="H114" s="56"/>
      <c r="I114" s="58"/>
      <c r="J114" s="15">
        <f t="shared" si="9"/>
        <v>0</v>
      </c>
      <c r="K114" s="56">
        <f t="shared" si="5"/>
        <v>0</v>
      </c>
      <c r="L114" s="15"/>
      <c r="M114" s="73">
        <f t="shared" si="6"/>
        <v>0</v>
      </c>
      <c r="N114" s="73">
        <f t="shared" si="7"/>
        <v>0</v>
      </c>
    </row>
    <row r="115" s="3" customFormat="1" spans="1:14">
      <c r="A115" s="16">
        <v>723</v>
      </c>
      <c r="B115" s="32" t="s">
        <v>123</v>
      </c>
      <c r="C115" s="13">
        <f>VLOOKUP(A115,[3]发放表!$A:$G,7,0)</f>
        <v>1647.6</v>
      </c>
      <c r="D115" s="23">
        <v>1910.8</v>
      </c>
      <c r="E115" s="20"/>
      <c r="F115" s="20"/>
      <c r="G115" s="20"/>
      <c r="H115" s="20"/>
      <c r="I115" s="15"/>
      <c r="J115" s="15">
        <f t="shared" si="9"/>
        <v>0</v>
      </c>
      <c r="K115" s="20">
        <f t="shared" si="5"/>
        <v>1910.8</v>
      </c>
      <c r="L115" s="15">
        <f>VLOOKUP(A115,[4]各门店任务!$B:$AW,48,0)</f>
        <v>263.2</v>
      </c>
      <c r="M115" s="4">
        <f t="shared" si="6"/>
        <v>1910.8</v>
      </c>
      <c r="N115" s="4">
        <f t="shared" si="7"/>
        <v>0</v>
      </c>
    </row>
    <row r="116" s="3" customFormat="1" spans="1:14">
      <c r="A116" s="16">
        <v>737</v>
      </c>
      <c r="B116" s="32" t="s">
        <v>124</v>
      </c>
      <c r="C116" s="13">
        <f>VLOOKUP(A116,[3]发放表!$A:$G,7,0)</f>
        <v>1492.7</v>
      </c>
      <c r="D116" s="20">
        <v>1686</v>
      </c>
      <c r="E116" s="20"/>
      <c r="F116" s="20"/>
      <c r="G116" s="20"/>
      <c r="H116" s="20"/>
      <c r="I116" s="15"/>
      <c r="J116" s="15">
        <f t="shared" si="9"/>
        <v>0</v>
      </c>
      <c r="K116" s="20">
        <f t="shared" si="5"/>
        <v>1686</v>
      </c>
      <c r="L116" s="15">
        <f>VLOOKUP(A116,[4]各门店任务!$B:$AW,48,0)</f>
        <v>193.3</v>
      </c>
      <c r="M116" s="4">
        <f t="shared" si="6"/>
        <v>1686</v>
      </c>
      <c r="N116" s="4">
        <f t="shared" si="7"/>
        <v>0</v>
      </c>
    </row>
    <row r="117" s="3" customFormat="1" spans="1:14">
      <c r="A117" s="16">
        <v>732</v>
      </c>
      <c r="B117" s="32" t="s">
        <v>125</v>
      </c>
      <c r="C117" s="13">
        <f>VLOOKUP(A117,[3]发放表!$A:$G,7,0)</f>
        <v>1016</v>
      </c>
      <c r="D117" s="20">
        <v>1151.4</v>
      </c>
      <c r="E117" s="20"/>
      <c r="F117" s="20"/>
      <c r="G117" s="20"/>
      <c r="H117" s="20"/>
      <c r="I117" s="15"/>
      <c r="J117" s="15">
        <f t="shared" si="9"/>
        <v>0</v>
      </c>
      <c r="K117" s="20">
        <f t="shared" si="5"/>
        <v>1151.4</v>
      </c>
      <c r="L117" s="15">
        <f>VLOOKUP(A117,[4]各门店任务!$B:$AW,48,0)</f>
        <v>135.4</v>
      </c>
      <c r="M117" s="4">
        <f t="shared" si="6"/>
        <v>1151.4</v>
      </c>
      <c r="N117" s="4">
        <f t="shared" si="7"/>
        <v>0</v>
      </c>
    </row>
    <row r="118" s="3" customFormat="1" spans="1:14">
      <c r="A118" s="37">
        <v>727</v>
      </c>
      <c r="B118" s="38" t="s">
        <v>126</v>
      </c>
      <c r="C118" s="13">
        <f>VLOOKUP(A118,[3]发放表!$A:$G,7,0)</f>
        <v>1228</v>
      </c>
      <c r="D118" s="39">
        <v>1419</v>
      </c>
      <c r="E118" s="39"/>
      <c r="F118" s="39"/>
      <c r="G118" s="39"/>
      <c r="H118" s="39"/>
      <c r="I118" s="40"/>
      <c r="J118" s="15">
        <f t="shared" si="9"/>
        <v>0</v>
      </c>
      <c r="K118" s="39">
        <f t="shared" si="5"/>
        <v>1419</v>
      </c>
      <c r="L118" s="15">
        <f>VLOOKUP(A118,[4]各门店任务!$B:$AW,48,0)</f>
        <v>191</v>
      </c>
      <c r="M118" s="4">
        <f t="shared" si="6"/>
        <v>1419</v>
      </c>
      <c r="N118" s="4">
        <f t="shared" si="7"/>
        <v>0</v>
      </c>
    </row>
    <row r="119" s="3" customFormat="1" spans="1:14">
      <c r="A119" s="59"/>
      <c r="B119" s="74" t="s">
        <v>127</v>
      </c>
      <c r="C119" s="13"/>
      <c r="D119" s="56"/>
      <c r="E119" s="56"/>
      <c r="F119" s="56"/>
      <c r="G119" s="56"/>
      <c r="H119" s="56"/>
      <c r="I119" s="58"/>
      <c r="J119" s="15">
        <f t="shared" si="9"/>
        <v>0</v>
      </c>
      <c r="K119" s="56">
        <f t="shared" si="5"/>
        <v>0</v>
      </c>
      <c r="L119" s="15"/>
      <c r="M119" s="73">
        <f t="shared" si="6"/>
        <v>0</v>
      </c>
      <c r="N119" s="73">
        <f t="shared" si="7"/>
        <v>0</v>
      </c>
    </row>
    <row r="120" s="3" customFormat="1" spans="1:14">
      <c r="A120" s="11">
        <v>730</v>
      </c>
      <c r="B120" s="31" t="s">
        <v>128</v>
      </c>
      <c r="C120" s="13">
        <f>VLOOKUP(A120,[3]发放表!$A:$G,7,0)</f>
        <v>2742.1</v>
      </c>
      <c r="D120" s="15">
        <v>3822.6</v>
      </c>
      <c r="E120" s="15"/>
      <c r="F120" s="15"/>
      <c r="G120" s="15"/>
      <c r="H120" s="15"/>
      <c r="I120" s="15"/>
      <c r="J120" s="15">
        <f t="shared" si="9"/>
        <v>0</v>
      </c>
      <c r="K120" s="15">
        <f t="shared" si="5"/>
        <v>3822.6</v>
      </c>
      <c r="L120" s="15">
        <f>VLOOKUP(A120,[4]各门店任务!$B:$AW,48,0)</f>
        <v>1080.5</v>
      </c>
      <c r="M120" s="4">
        <f t="shared" si="6"/>
        <v>3822.6</v>
      </c>
      <c r="N120" s="4">
        <f t="shared" si="7"/>
        <v>0</v>
      </c>
    </row>
    <row r="121" s="3" customFormat="1" spans="1:14">
      <c r="A121" s="57">
        <v>733</v>
      </c>
      <c r="B121" s="74" t="s">
        <v>129</v>
      </c>
      <c r="C121" s="13"/>
      <c r="D121" s="56"/>
      <c r="E121" s="56"/>
      <c r="F121" s="56"/>
      <c r="G121" s="56"/>
      <c r="H121" s="56"/>
      <c r="I121" s="58"/>
      <c r="J121" s="15">
        <f t="shared" si="9"/>
        <v>0</v>
      </c>
      <c r="K121" s="56">
        <f t="shared" si="5"/>
        <v>0</v>
      </c>
      <c r="L121" s="15"/>
      <c r="M121" s="73">
        <f t="shared" si="6"/>
        <v>0</v>
      </c>
      <c r="N121" s="73">
        <f t="shared" si="7"/>
        <v>0</v>
      </c>
    </row>
    <row r="122" s="3" customFormat="1" spans="1:14">
      <c r="A122" s="16">
        <v>738</v>
      </c>
      <c r="B122" s="32" t="s">
        <v>130</v>
      </c>
      <c r="C122" s="13">
        <f>VLOOKUP(A122,[3]发放表!$A:$G,7,0)</f>
        <v>1710</v>
      </c>
      <c r="D122" s="20">
        <v>1969.7</v>
      </c>
      <c r="E122" s="20"/>
      <c r="F122" s="20"/>
      <c r="G122" s="20"/>
      <c r="H122" s="20"/>
      <c r="I122" s="15"/>
      <c r="J122" s="15">
        <f t="shared" si="9"/>
        <v>0</v>
      </c>
      <c r="K122" s="20">
        <f t="shared" si="5"/>
        <v>1969.7</v>
      </c>
      <c r="L122" s="15">
        <f>VLOOKUP(A122,[4]各门店任务!$B:$AW,48,0)</f>
        <v>259.7</v>
      </c>
      <c r="M122" s="4">
        <f t="shared" si="6"/>
        <v>1969.7</v>
      </c>
      <c r="N122" s="4">
        <f t="shared" si="7"/>
        <v>0</v>
      </c>
    </row>
    <row r="123" s="3" customFormat="1" spans="1:14">
      <c r="A123" s="16">
        <v>743</v>
      </c>
      <c r="B123" s="32" t="s">
        <v>131</v>
      </c>
      <c r="C123" s="13">
        <f>VLOOKUP(A123,[3]发放表!$A:$G,7,0)</f>
        <v>631.2</v>
      </c>
      <c r="D123" s="20">
        <v>711.8</v>
      </c>
      <c r="E123" s="20"/>
      <c r="F123" s="20"/>
      <c r="G123" s="20"/>
      <c r="H123" s="20"/>
      <c r="I123" s="15"/>
      <c r="J123" s="15">
        <f t="shared" si="9"/>
        <v>0</v>
      </c>
      <c r="K123" s="20">
        <f t="shared" si="5"/>
        <v>711.8</v>
      </c>
      <c r="L123" s="15">
        <f>VLOOKUP(A123,[4]各门店任务!$B:$AW,48,0)</f>
        <v>80.6</v>
      </c>
      <c r="M123" s="4">
        <f t="shared" si="6"/>
        <v>711.8</v>
      </c>
      <c r="N123" s="4">
        <f t="shared" si="7"/>
        <v>0</v>
      </c>
    </row>
    <row r="124" s="3" customFormat="1" spans="1:14">
      <c r="A124" s="16">
        <v>742</v>
      </c>
      <c r="B124" s="41" t="s">
        <v>132</v>
      </c>
      <c r="C124" s="13">
        <f>VLOOKUP(A124,[3]发放表!$A:$G,7,0)</f>
        <v>2490.6</v>
      </c>
      <c r="D124" s="20">
        <v>2240.1</v>
      </c>
      <c r="E124" s="20">
        <v>650.3</v>
      </c>
      <c r="F124" s="20"/>
      <c r="G124" s="20"/>
      <c r="H124" s="20"/>
      <c r="I124" s="15"/>
      <c r="J124" s="15">
        <f t="shared" si="9"/>
        <v>650.3</v>
      </c>
      <c r="K124" s="20">
        <f t="shared" si="5"/>
        <v>2890.4</v>
      </c>
      <c r="L124" s="15">
        <f>VLOOKUP(A124,[4]各门店任务!$B:$AW,48,0)</f>
        <v>399.8</v>
      </c>
      <c r="M124" s="4">
        <f t="shared" si="6"/>
        <v>2890.4</v>
      </c>
      <c r="N124" s="4">
        <f t="shared" si="7"/>
        <v>0</v>
      </c>
    </row>
    <row r="125" s="3" customFormat="1" spans="1:14">
      <c r="A125" s="59">
        <v>739</v>
      </c>
      <c r="B125" s="74" t="s">
        <v>133</v>
      </c>
      <c r="C125" s="13"/>
      <c r="D125" s="56"/>
      <c r="E125" s="56"/>
      <c r="F125" s="56"/>
      <c r="G125" s="56"/>
      <c r="H125" s="56"/>
      <c r="I125" s="58"/>
      <c r="J125" s="15">
        <f t="shared" si="9"/>
        <v>0</v>
      </c>
      <c r="K125" s="56">
        <f t="shared" si="5"/>
        <v>0</v>
      </c>
      <c r="L125" s="15"/>
      <c r="M125" s="73">
        <f t="shared" si="6"/>
        <v>0</v>
      </c>
      <c r="N125" s="73">
        <f t="shared" si="7"/>
        <v>0</v>
      </c>
    </row>
    <row r="126" s="3" customFormat="1" spans="1:14">
      <c r="A126" s="16"/>
      <c r="B126" s="22" t="s">
        <v>134</v>
      </c>
      <c r="C126" s="42">
        <f t="shared" ref="C126:M126" si="10">SUM(C4:C125)</f>
        <v>242225.3</v>
      </c>
      <c r="D126" s="20">
        <f t="shared" si="10"/>
        <v>278811.17</v>
      </c>
      <c r="E126" s="20">
        <f t="shared" si="10"/>
        <v>39103.23</v>
      </c>
      <c r="F126" s="20">
        <f t="shared" si="10"/>
        <v>573.44</v>
      </c>
      <c r="G126" s="20">
        <f t="shared" si="10"/>
        <v>769</v>
      </c>
      <c r="H126" s="20">
        <f t="shared" si="10"/>
        <v>1140.75</v>
      </c>
      <c r="I126" s="20">
        <f t="shared" si="10"/>
        <v>424</v>
      </c>
      <c r="J126" s="20">
        <f t="shared" si="10"/>
        <v>37044.04</v>
      </c>
      <c r="K126" s="20">
        <f t="shared" si="10"/>
        <v>315855.21</v>
      </c>
      <c r="L126" s="20">
        <f t="shared" si="10"/>
        <v>75689.1</v>
      </c>
      <c r="M126" s="20">
        <f t="shared" si="10"/>
        <v>317914.4</v>
      </c>
      <c r="N126" s="4">
        <f>M126-K126</f>
        <v>2059.19</v>
      </c>
    </row>
    <row r="127" s="3" customFormat="1" spans="3:14">
      <c r="C127" s="43"/>
      <c r="E127" s="44">
        <f>D126+E126</f>
        <v>317914.4</v>
      </c>
      <c r="M127" s="46">
        <f>C126+L126</f>
        <v>317914.4</v>
      </c>
      <c r="N127" s="47">
        <f>M127-E127</f>
        <v>0</v>
      </c>
    </row>
    <row r="128" customFormat="1" spans="1:1638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 t="s">
        <v>135</v>
      </c>
      <c r="L128" s="3" t="s">
        <v>136</v>
      </c>
      <c r="M128" s="4"/>
      <c r="N128" s="4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="3" customFormat="1" spans="13:14">
      <c r="M129" s="4"/>
      <c r="N129" s="4"/>
    </row>
    <row r="130" customFormat="1" spans="1:16384">
      <c r="A130" s="45" t="s">
        <v>137</v>
      </c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"/>
      <c r="N130" s="4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7.875" style="3" customWidth="1"/>
    <col min="7" max="7" width="9" style="3" customWidth="1"/>
    <col min="8" max="8" width="8.75" style="3" customWidth="1"/>
    <col min="9" max="9" width="10.75" style="3" customWidth="1"/>
    <col min="10" max="10" width="11.625" style="3" customWidth="1"/>
    <col min="11" max="11" width="9.75" style="3" customWidth="1"/>
    <col min="12" max="12" width="13.5" style="4" customWidth="1"/>
    <col min="13" max="13" width="10.375" style="4" customWidth="1"/>
    <col min="14" max="14" width="12.125" style="3" customWidth="1"/>
    <col min="15" max="15" width="9" style="3" customWidth="1"/>
    <col min="16" max="16384" width="9" style="3"/>
  </cols>
  <sheetData>
    <row r="1" customFormat="1" ht="24" customHeight="1" spans="1:16383">
      <c r="A1" s="3"/>
      <c r="B1" s="5" t="s">
        <v>144</v>
      </c>
      <c r="C1" s="5"/>
      <c r="D1" s="5"/>
      <c r="E1" s="5"/>
      <c r="F1" s="5"/>
      <c r="G1" s="5"/>
      <c r="H1" s="5"/>
      <c r="I1" s="5"/>
      <c r="J1" s="5"/>
      <c r="K1" s="5"/>
      <c r="L1" s="4"/>
      <c r="M1" s="4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</row>
    <row r="2" customFormat="1" ht="24" customHeight="1" spans="1:1638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/>
      <c r="G2" s="6"/>
      <c r="H2" s="6"/>
      <c r="I2" s="6"/>
      <c r="J2" s="6" t="s">
        <v>6</v>
      </c>
      <c r="K2" s="6" t="s">
        <v>145</v>
      </c>
      <c r="L2" s="4"/>
      <c r="M2" s="4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="2" customFormat="1" ht="28.5" spans="1:13">
      <c r="A3" s="10"/>
      <c r="B3" s="6"/>
      <c r="C3" s="6"/>
      <c r="D3" s="6"/>
      <c r="E3" s="6" t="s">
        <v>5</v>
      </c>
      <c r="F3" s="6" t="s">
        <v>141</v>
      </c>
      <c r="G3" s="6" t="s">
        <v>142</v>
      </c>
      <c r="H3" s="6" t="s">
        <v>146</v>
      </c>
      <c r="I3" s="6" t="s">
        <v>9</v>
      </c>
      <c r="J3" s="6"/>
      <c r="K3" s="10"/>
      <c r="L3" s="35" t="s">
        <v>10</v>
      </c>
      <c r="M3" s="35" t="s">
        <v>11</v>
      </c>
    </row>
    <row r="4" s="3" customFormat="1" spans="1:13">
      <c r="A4" s="11">
        <v>52</v>
      </c>
      <c r="B4" s="12" t="s">
        <v>12</v>
      </c>
      <c r="C4" s="13">
        <f>VLOOKUP(A4,[5]发放表!$A:$G,7,0)</f>
        <v>3709.1</v>
      </c>
      <c r="D4" s="14">
        <v>4902.1</v>
      </c>
      <c r="E4" s="14"/>
      <c r="F4" s="15"/>
      <c r="G4" s="15"/>
      <c r="H4" s="15"/>
      <c r="I4" s="15">
        <f>E4-F4-G4-H4</f>
        <v>0</v>
      </c>
      <c r="J4" s="15">
        <f t="shared" ref="J4:J67" si="0">D4+I4</f>
        <v>4902.1</v>
      </c>
      <c r="K4" s="15">
        <f>VLOOKUP(A4,[6]各门店任务!$B:$BM,64,0)</f>
        <v>1193</v>
      </c>
      <c r="L4" s="4">
        <f t="shared" ref="L4:L67" si="1">C4+K4</f>
        <v>4902.1</v>
      </c>
      <c r="M4" s="4">
        <f t="shared" ref="M4:M67" si="2">L4-D4-E4</f>
        <v>0</v>
      </c>
    </row>
    <row r="5" s="3" customFormat="1" spans="1:13">
      <c r="A5" s="16">
        <v>54</v>
      </c>
      <c r="B5" s="17" t="s">
        <v>13</v>
      </c>
      <c r="C5" s="13">
        <f>VLOOKUP(A5,[5]发放表!$A:$G,7,0)</f>
        <v>4692</v>
      </c>
      <c r="D5" s="18">
        <v>4926.9</v>
      </c>
      <c r="E5" s="19">
        <v>980.3</v>
      </c>
      <c r="F5" s="18"/>
      <c r="G5" s="18"/>
      <c r="H5" s="14"/>
      <c r="I5" s="15">
        <f t="shared" ref="I5:I36" si="3">E5-F5-G5-H5</f>
        <v>980.3</v>
      </c>
      <c r="J5" s="20">
        <f t="shared" si="0"/>
        <v>5907.2</v>
      </c>
      <c r="K5" s="15">
        <f>VLOOKUP(A5,[6]各门店任务!$B:$BM,64,0)</f>
        <v>1215.2</v>
      </c>
      <c r="L5" s="4">
        <f t="shared" si="1"/>
        <v>5907.2</v>
      </c>
      <c r="M5" s="4">
        <f t="shared" si="2"/>
        <v>0</v>
      </c>
    </row>
    <row r="6" s="3" customFormat="1" spans="1:13">
      <c r="A6" s="16">
        <v>56</v>
      </c>
      <c r="B6" s="17" t="s">
        <v>14</v>
      </c>
      <c r="C6" s="13">
        <f>VLOOKUP(A6,[5]发放表!$A:$G,7,0)</f>
        <v>1035.7</v>
      </c>
      <c r="D6" s="20">
        <v>941</v>
      </c>
      <c r="E6" s="18">
        <v>220.8</v>
      </c>
      <c r="F6" s="20"/>
      <c r="G6" s="20"/>
      <c r="H6" s="15">
        <v>220.8</v>
      </c>
      <c r="I6" s="15">
        <f t="shared" si="3"/>
        <v>0</v>
      </c>
      <c r="J6" s="20">
        <f t="shared" si="0"/>
        <v>941</v>
      </c>
      <c r="K6" s="15">
        <f>VLOOKUP(A6,[6]各门店任务!$B:$BM,64,0)</f>
        <v>126.1</v>
      </c>
      <c r="L6" s="4">
        <f t="shared" si="1"/>
        <v>1161.8</v>
      </c>
      <c r="M6" s="4">
        <f t="shared" si="2"/>
        <v>0</v>
      </c>
    </row>
    <row r="7" s="3" customFormat="1" spans="1:13">
      <c r="A7" s="57">
        <v>58</v>
      </c>
      <c r="B7" s="57" t="s">
        <v>15</v>
      </c>
      <c r="C7" s="13"/>
      <c r="D7" s="56"/>
      <c r="E7" s="56"/>
      <c r="F7" s="56"/>
      <c r="G7" s="56"/>
      <c r="H7" s="58"/>
      <c r="I7" s="15">
        <f t="shared" si="3"/>
        <v>0</v>
      </c>
      <c r="J7" s="56">
        <f t="shared" si="0"/>
        <v>0</v>
      </c>
      <c r="K7" s="15"/>
      <c r="L7" s="73">
        <f t="shared" si="1"/>
        <v>0</v>
      </c>
      <c r="M7" s="73">
        <f t="shared" si="2"/>
        <v>0</v>
      </c>
    </row>
    <row r="8" s="3" customFormat="1" spans="1:13">
      <c r="A8" s="16">
        <v>307</v>
      </c>
      <c r="B8" s="17" t="s">
        <v>16</v>
      </c>
      <c r="C8" s="13">
        <f>VLOOKUP(A8,[5]发放表!$A:$G,7,0)</f>
        <v>21745.9</v>
      </c>
      <c r="D8" s="20">
        <v>12082</v>
      </c>
      <c r="E8" s="18">
        <v>17014.6</v>
      </c>
      <c r="F8" s="18"/>
      <c r="G8" s="18">
        <v>1140.75</v>
      </c>
      <c r="H8" s="14">
        <v>12.7</v>
      </c>
      <c r="I8" s="15">
        <f t="shared" si="3"/>
        <v>15861.15</v>
      </c>
      <c r="J8" s="20">
        <f t="shared" si="0"/>
        <v>27943.15</v>
      </c>
      <c r="K8" s="15">
        <f>VLOOKUP(A8,[6]各门店任务!$B:$BM,64,0)</f>
        <v>7350.7</v>
      </c>
      <c r="L8" s="4">
        <f t="shared" si="1"/>
        <v>29096.6</v>
      </c>
      <c r="M8" s="4">
        <f t="shared" si="2"/>
        <v>0</v>
      </c>
    </row>
    <row r="9" s="3" customFormat="1" spans="1:13">
      <c r="A9" s="16">
        <v>308</v>
      </c>
      <c r="B9" s="17" t="s">
        <v>17</v>
      </c>
      <c r="C9" s="13">
        <f>VLOOKUP(A9,[5]发放表!$A:$G,7,0)</f>
        <v>3267.1</v>
      </c>
      <c r="D9" s="18">
        <v>3505.1</v>
      </c>
      <c r="E9" s="18">
        <v>648</v>
      </c>
      <c r="F9" s="18"/>
      <c r="G9" s="18"/>
      <c r="H9" s="14"/>
      <c r="I9" s="15">
        <f t="shared" si="3"/>
        <v>648</v>
      </c>
      <c r="J9" s="20">
        <f t="shared" si="0"/>
        <v>4153.1</v>
      </c>
      <c r="K9" s="15">
        <f>VLOOKUP(A9,[6]各门店任务!$B:$BM,64,0)</f>
        <v>886</v>
      </c>
      <c r="L9" s="4">
        <f t="shared" si="1"/>
        <v>4153.1</v>
      </c>
      <c r="M9" s="4">
        <f t="shared" si="2"/>
        <v>0</v>
      </c>
    </row>
    <row r="10" s="3" customFormat="1" spans="1:13">
      <c r="A10" s="16">
        <v>311</v>
      </c>
      <c r="B10" s="17" t="s">
        <v>18</v>
      </c>
      <c r="C10" s="13">
        <f>VLOOKUP(A10,[5]发放表!$A:$G,7,0)</f>
        <v>4348</v>
      </c>
      <c r="D10" s="20">
        <v>4337.6</v>
      </c>
      <c r="E10" s="21">
        <v>2354</v>
      </c>
      <c r="F10" s="21"/>
      <c r="G10" s="21"/>
      <c r="H10" s="21"/>
      <c r="I10" s="15">
        <f t="shared" si="3"/>
        <v>2354</v>
      </c>
      <c r="J10" s="20">
        <f t="shared" si="0"/>
        <v>6691.6</v>
      </c>
      <c r="K10" s="15">
        <f>VLOOKUP(A10,[6]各门店任务!$B:$BM,64,0)</f>
        <v>2343.6</v>
      </c>
      <c r="L10" s="4">
        <f t="shared" si="1"/>
        <v>6691.6</v>
      </c>
      <c r="M10" s="4">
        <f t="shared" si="2"/>
        <v>0</v>
      </c>
    </row>
    <row r="11" s="3" customFormat="1" spans="1:13">
      <c r="A11" s="16">
        <v>329</v>
      </c>
      <c r="B11" s="16" t="s">
        <v>19</v>
      </c>
      <c r="C11" s="13">
        <f>VLOOKUP(A11,[5]发放表!$A:$G,7,0)</f>
        <v>3663.8</v>
      </c>
      <c r="D11" s="20">
        <v>4220.3</v>
      </c>
      <c r="E11" s="20"/>
      <c r="F11" s="20"/>
      <c r="G11" s="20"/>
      <c r="H11" s="15"/>
      <c r="I11" s="15">
        <f t="shared" si="3"/>
        <v>0</v>
      </c>
      <c r="J11" s="20">
        <f t="shared" si="0"/>
        <v>4220.3</v>
      </c>
      <c r="K11" s="15">
        <f>VLOOKUP(A11,[6]各门店任务!$B:$BM,64,0)</f>
        <v>556.5</v>
      </c>
      <c r="L11" s="4">
        <f t="shared" si="1"/>
        <v>4220.3</v>
      </c>
      <c r="M11" s="4">
        <f t="shared" si="2"/>
        <v>0</v>
      </c>
    </row>
    <row r="12" s="3" customFormat="1" spans="1:13">
      <c r="A12" s="16">
        <v>337</v>
      </c>
      <c r="B12" s="17" t="s">
        <v>20</v>
      </c>
      <c r="C12" s="13">
        <f>VLOOKUP(A12,[5]发放表!$A:$G,7,0)</f>
        <v>10171.3</v>
      </c>
      <c r="D12" s="20">
        <v>9845.21</v>
      </c>
      <c r="E12" s="20">
        <v>3164.49</v>
      </c>
      <c r="F12" s="20"/>
      <c r="G12" s="20"/>
      <c r="H12" s="15"/>
      <c r="I12" s="15">
        <f t="shared" si="3"/>
        <v>3164.49</v>
      </c>
      <c r="J12" s="20">
        <f t="shared" si="0"/>
        <v>13009.7</v>
      </c>
      <c r="K12" s="15">
        <f>VLOOKUP(A12,[6]各门店任务!$B:$BM,64,0)</f>
        <v>2838.4</v>
      </c>
      <c r="L12" s="4">
        <f t="shared" si="1"/>
        <v>13009.7</v>
      </c>
      <c r="M12" s="4">
        <f t="shared" si="2"/>
        <v>0</v>
      </c>
    </row>
    <row r="13" s="3" customFormat="1" ht="13.5" customHeight="1" spans="1:13">
      <c r="A13" s="16">
        <v>339</v>
      </c>
      <c r="B13" s="17" t="s">
        <v>21</v>
      </c>
      <c r="C13" s="13">
        <f>VLOOKUP(A13,[5]发放表!$A:$G,7,0)</f>
        <v>2053.4</v>
      </c>
      <c r="D13" s="20">
        <v>2910.6</v>
      </c>
      <c r="E13" s="20"/>
      <c r="F13" s="20"/>
      <c r="G13" s="20"/>
      <c r="H13" s="15"/>
      <c r="I13" s="15">
        <f t="shared" si="3"/>
        <v>0</v>
      </c>
      <c r="J13" s="20">
        <f t="shared" si="0"/>
        <v>2910.6</v>
      </c>
      <c r="K13" s="15">
        <f>VLOOKUP(A13,[6]各门店任务!$B:$BM,64,0)</f>
        <v>857.2</v>
      </c>
      <c r="L13" s="4">
        <f t="shared" si="1"/>
        <v>2910.6</v>
      </c>
      <c r="M13" s="4">
        <f t="shared" si="2"/>
        <v>0</v>
      </c>
    </row>
    <row r="14" s="3" customFormat="1" spans="1:13">
      <c r="A14" s="16">
        <v>341</v>
      </c>
      <c r="B14" s="17" t="s">
        <v>22</v>
      </c>
      <c r="C14" s="13">
        <f>VLOOKUP(A14,[5]发放表!$A:$G,7,0)</f>
        <v>8720</v>
      </c>
      <c r="D14" s="18">
        <v>2901.6</v>
      </c>
      <c r="E14" s="18">
        <v>8695.7</v>
      </c>
      <c r="F14" s="18"/>
      <c r="G14" s="18"/>
      <c r="H14" s="14"/>
      <c r="I14" s="15">
        <f t="shared" si="3"/>
        <v>8695.7</v>
      </c>
      <c r="J14" s="20">
        <f t="shared" si="0"/>
        <v>11597.3</v>
      </c>
      <c r="K14" s="15">
        <f>VLOOKUP(A14,[6]各门店任务!$B:$BM,64,0)</f>
        <v>2877.3</v>
      </c>
      <c r="L14" s="4">
        <f t="shared" si="1"/>
        <v>11597.3</v>
      </c>
      <c r="M14" s="4">
        <f t="shared" si="2"/>
        <v>0</v>
      </c>
    </row>
    <row r="15" s="3" customFormat="1" spans="1:13">
      <c r="A15" s="16">
        <v>343</v>
      </c>
      <c r="B15" s="17" t="s">
        <v>23</v>
      </c>
      <c r="C15" s="13">
        <f>VLOOKUP(A15,[5]发放表!$A:$G,7,0)</f>
        <v>7704.4</v>
      </c>
      <c r="D15" s="20">
        <v>9559.1</v>
      </c>
      <c r="E15" s="20"/>
      <c r="F15" s="20"/>
      <c r="G15" s="20"/>
      <c r="H15" s="15"/>
      <c r="I15" s="15">
        <f t="shared" si="3"/>
        <v>0</v>
      </c>
      <c r="J15" s="20">
        <f t="shared" si="0"/>
        <v>9559.1</v>
      </c>
      <c r="K15" s="15">
        <f>VLOOKUP(A15,[6]各门店任务!$B:$BM,64,0)</f>
        <v>1854.7</v>
      </c>
      <c r="L15" s="4">
        <f t="shared" si="1"/>
        <v>9559.1</v>
      </c>
      <c r="M15" s="4">
        <f t="shared" si="2"/>
        <v>0</v>
      </c>
    </row>
    <row r="16" s="3" customFormat="1" spans="1:13">
      <c r="A16" s="59"/>
      <c r="B16" s="60" t="s">
        <v>24</v>
      </c>
      <c r="C16" s="13"/>
      <c r="D16" s="56"/>
      <c r="E16" s="56"/>
      <c r="F16" s="56"/>
      <c r="G16" s="56"/>
      <c r="H16" s="58"/>
      <c r="I16" s="15">
        <f t="shared" si="3"/>
        <v>0</v>
      </c>
      <c r="J16" s="56">
        <f t="shared" si="0"/>
        <v>0</v>
      </c>
      <c r="K16" s="15"/>
      <c r="L16" s="73">
        <f t="shared" si="1"/>
        <v>0</v>
      </c>
      <c r="M16" s="73">
        <f t="shared" si="2"/>
        <v>0</v>
      </c>
    </row>
    <row r="17" s="3" customFormat="1" spans="1:13">
      <c r="A17" s="59">
        <v>347</v>
      </c>
      <c r="B17" s="61" t="s">
        <v>25</v>
      </c>
      <c r="C17" s="13"/>
      <c r="D17" s="56"/>
      <c r="E17" s="56"/>
      <c r="F17" s="56"/>
      <c r="G17" s="56"/>
      <c r="H17" s="58"/>
      <c r="I17" s="15">
        <f t="shared" si="3"/>
        <v>0</v>
      </c>
      <c r="J17" s="56">
        <f t="shared" si="0"/>
        <v>0</v>
      </c>
      <c r="K17" s="15"/>
      <c r="L17" s="73">
        <f t="shared" si="1"/>
        <v>0</v>
      </c>
      <c r="M17" s="73">
        <f t="shared" si="2"/>
        <v>0</v>
      </c>
    </row>
    <row r="18" s="3" customFormat="1" ht="15" customHeight="1" spans="1:13">
      <c r="A18" s="16">
        <v>349</v>
      </c>
      <c r="B18" s="17" t="s">
        <v>26</v>
      </c>
      <c r="C18" s="13">
        <f>VLOOKUP(A18,[5]发放表!$A:$G,7,0)</f>
        <v>4089.2</v>
      </c>
      <c r="D18" s="18">
        <v>3726.5</v>
      </c>
      <c r="E18" s="18">
        <v>1013.3</v>
      </c>
      <c r="F18" s="18"/>
      <c r="G18" s="18"/>
      <c r="H18" s="14"/>
      <c r="I18" s="15">
        <f t="shared" si="3"/>
        <v>1013.3</v>
      </c>
      <c r="J18" s="20">
        <f t="shared" si="0"/>
        <v>4739.8</v>
      </c>
      <c r="K18" s="15">
        <f>VLOOKUP(A18,[6]各门店任务!$B:$BM,64,0)</f>
        <v>650.6</v>
      </c>
      <c r="L18" s="4">
        <f t="shared" si="1"/>
        <v>4739.8</v>
      </c>
      <c r="M18" s="4">
        <f t="shared" si="2"/>
        <v>0</v>
      </c>
    </row>
    <row r="19" s="3" customFormat="1" spans="1:13">
      <c r="A19" s="16">
        <v>351</v>
      </c>
      <c r="B19" s="22" t="s">
        <v>27</v>
      </c>
      <c r="C19" s="13">
        <f>VLOOKUP(A19,[5]发放表!$A:$G,7,0)</f>
        <v>1890.7</v>
      </c>
      <c r="D19" s="20">
        <v>2898.5</v>
      </c>
      <c r="E19" s="20"/>
      <c r="F19" s="20"/>
      <c r="G19" s="20"/>
      <c r="H19" s="15"/>
      <c r="I19" s="15">
        <f t="shared" si="3"/>
        <v>0</v>
      </c>
      <c r="J19" s="20">
        <f t="shared" si="0"/>
        <v>2898.5</v>
      </c>
      <c r="K19" s="15">
        <f>VLOOKUP(A19,[6]各门店任务!$B:$BM,64,0)</f>
        <v>1007.8</v>
      </c>
      <c r="L19" s="4">
        <f t="shared" si="1"/>
        <v>2898.5</v>
      </c>
      <c r="M19" s="4">
        <f t="shared" si="2"/>
        <v>0</v>
      </c>
    </row>
    <row r="20" s="3" customFormat="1" spans="1:13">
      <c r="A20" s="59"/>
      <c r="B20" s="60" t="s">
        <v>28</v>
      </c>
      <c r="C20" s="13"/>
      <c r="D20" s="56"/>
      <c r="E20" s="56"/>
      <c r="F20" s="56"/>
      <c r="G20" s="56"/>
      <c r="H20" s="58"/>
      <c r="I20" s="15">
        <f t="shared" si="3"/>
        <v>0</v>
      </c>
      <c r="J20" s="56">
        <f t="shared" si="0"/>
        <v>0</v>
      </c>
      <c r="K20" s="15"/>
      <c r="L20" s="73">
        <f t="shared" si="1"/>
        <v>0</v>
      </c>
      <c r="M20" s="73">
        <f t="shared" si="2"/>
        <v>0</v>
      </c>
    </row>
    <row r="21" s="3" customFormat="1" spans="1:13">
      <c r="A21" s="16">
        <v>355</v>
      </c>
      <c r="B21" s="17" t="s">
        <v>29</v>
      </c>
      <c r="C21" s="13">
        <f>VLOOKUP(A21,[5]发放表!$A:$G,7,0)</f>
        <v>4808.4</v>
      </c>
      <c r="D21" s="20">
        <v>5136.3</v>
      </c>
      <c r="E21" s="20">
        <v>889.2</v>
      </c>
      <c r="F21" s="20"/>
      <c r="G21" s="20"/>
      <c r="H21" s="15"/>
      <c r="I21" s="15">
        <f t="shared" si="3"/>
        <v>889.2</v>
      </c>
      <c r="J21" s="20">
        <f t="shared" si="0"/>
        <v>6025.5</v>
      </c>
      <c r="K21" s="15">
        <f>VLOOKUP(A21,[6]各门店任务!$B:$BM,64,0)</f>
        <v>1217.1</v>
      </c>
      <c r="L21" s="4">
        <f t="shared" si="1"/>
        <v>6025.5</v>
      </c>
      <c r="M21" s="4">
        <f t="shared" si="2"/>
        <v>0</v>
      </c>
    </row>
    <row r="22" s="3" customFormat="1" spans="1:13">
      <c r="A22" s="16">
        <v>357</v>
      </c>
      <c r="B22" s="17" t="s">
        <v>30</v>
      </c>
      <c r="C22" s="13">
        <f>VLOOKUP(A22,[5]发放表!$A:$G,7,0)</f>
        <v>2293.8</v>
      </c>
      <c r="D22" s="18">
        <v>2523.6</v>
      </c>
      <c r="E22" s="20"/>
      <c r="F22" s="20"/>
      <c r="G22" s="20"/>
      <c r="H22" s="15"/>
      <c r="I22" s="15">
        <f t="shared" si="3"/>
        <v>0</v>
      </c>
      <c r="J22" s="20">
        <f t="shared" si="0"/>
        <v>2523.6</v>
      </c>
      <c r="K22" s="15">
        <f>VLOOKUP(A22,[6]各门店任务!$B:$BM,64,0)</f>
        <v>229.8</v>
      </c>
      <c r="L22" s="4">
        <f t="shared" si="1"/>
        <v>2523.6</v>
      </c>
      <c r="M22" s="4">
        <f t="shared" si="2"/>
        <v>0</v>
      </c>
    </row>
    <row r="23" s="3" customFormat="1" spans="1:13">
      <c r="A23" s="16">
        <v>359</v>
      </c>
      <c r="B23" s="17" t="s">
        <v>31</v>
      </c>
      <c r="C23" s="13">
        <f>VLOOKUP(A23,[5]发放表!$A:$G,7,0)</f>
        <v>2751.1</v>
      </c>
      <c r="D23" s="20">
        <v>3251.6</v>
      </c>
      <c r="E23" s="20"/>
      <c r="F23" s="20"/>
      <c r="G23" s="20"/>
      <c r="H23" s="15"/>
      <c r="I23" s="15">
        <f t="shared" si="3"/>
        <v>0</v>
      </c>
      <c r="J23" s="20">
        <f t="shared" si="0"/>
        <v>3251.6</v>
      </c>
      <c r="K23" s="15">
        <f>VLOOKUP(A23,[6]各门店任务!$B:$BM,64,0)</f>
        <v>500.5</v>
      </c>
      <c r="L23" s="4">
        <f t="shared" si="1"/>
        <v>3251.6</v>
      </c>
      <c r="M23" s="4">
        <f t="shared" si="2"/>
        <v>0</v>
      </c>
    </row>
    <row r="24" s="3" customFormat="1" spans="1:13">
      <c r="A24" s="16">
        <v>367</v>
      </c>
      <c r="B24" s="22" t="s">
        <v>32</v>
      </c>
      <c r="C24" s="13">
        <f>VLOOKUP(A24,[5]发放表!$A:$G,7,0)</f>
        <v>2405.6</v>
      </c>
      <c r="D24" s="20">
        <v>2740.4</v>
      </c>
      <c r="E24" s="20"/>
      <c r="F24" s="20"/>
      <c r="G24" s="20"/>
      <c r="H24" s="15"/>
      <c r="I24" s="15">
        <f t="shared" si="3"/>
        <v>0</v>
      </c>
      <c r="J24" s="20">
        <f t="shared" si="0"/>
        <v>2740.4</v>
      </c>
      <c r="K24" s="15">
        <f>VLOOKUP(A24,[6]各门店任务!$B:$BM,64,0)</f>
        <v>334.8</v>
      </c>
      <c r="L24" s="4">
        <f t="shared" si="1"/>
        <v>2740.4</v>
      </c>
      <c r="M24" s="4">
        <f t="shared" si="2"/>
        <v>0</v>
      </c>
    </row>
    <row r="25" s="3" customFormat="1" spans="1:13">
      <c r="A25" s="16">
        <v>365</v>
      </c>
      <c r="B25" s="17" t="s">
        <v>33</v>
      </c>
      <c r="C25" s="13">
        <f>VLOOKUP(A25,[5]发放表!$A:$G,7,0)</f>
        <v>7503.1</v>
      </c>
      <c r="D25" s="20">
        <v>8582</v>
      </c>
      <c r="E25" s="20">
        <v>1776.5</v>
      </c>
      <c r="F25" s="20"/>
      <c r="G25" s="20"/>
      <c r="H25" s="15"/>
      <c r="I25" s="15">
        <f t="shared" si="3"/>
        <v>1776.5</v>
      </c>
      <c r="J25" s="20">
        <f t="shared" si="0"/>
        <v>10358.5</v>
      </c>
      <c r="K25" s="15">
        <f>VLOOKUP(A25,[6]各门店任务!$B:$BM,64,0)</f>
        <v>2855.4</v>
      </c>
      <c r="L25" s="4">
        <f t="shared" si="1"/>
        <v>10358.5</v>
      </c>
      <c r="M25" s="4">
        <f t="shared" si="2"/>
        <v>0</v>
      </c>
    </row>
    <row r="26" s="3" customFormat="1" spans="1:13">
      <c r="A26" s="16">
        <v>371</v>
      </c>
      <c r="B26" s="22" t="s">
        <v>34</v>
      </c>
      <c r="C26" s="13">
        <f>VLOOKUP(A26,[5]发放表!$A:$G,7,0)</f>
        <v>1488.9</v>
      </c>
      <c r="D26" s="23">
        <v>1910.3</v>
      </c>
      <c r="E26" s="20"/>
      <c r="F26" s="20"/>
      <c r="G26" s="20"/>
      <c r="H26" s="15"/>
      <c r="I26" s="15">
        <f t="shared" si="3"/>
        <v>0</v>
      </c>
      <c r="J26" s="20">
        <f t="shared" si="0"/>
        <v>1910.3</v>
      </c>
      <c r="K26" s="15">
        <f>VLOOKUP(A26,[6]各门店任务!$B:$BM,64,0)</f>
        <v>421.4</v>
      </c>
      <c r="L26" s="4">
        <f t="shared" si="1"/>
        <v>1910.3</v>
      </c>
      <c r="M26" s="4">
        <f t="shared" si="2"/>
        <v>0</v>
      </c>
    </row>
    <row r="27" s="3" customFormat="1" spans="1:13">
      <c r="A27" s="62">
        <v>363</v>
      </c>
      <c r="B27" s="63" t="s">
        <v>35</v>
      </c>
      <c r="C27" s="13"/>
      <c r="D27" s="64"/>
      <c r="E27" s="65"/>
      <c r="F27" s="65"/>
      <c r="G27" s="65"/>
      <c r="H27" s="66"/>
      <c r="I27" s="15">
        <f t="shared" si="3"/>
        <v>0</v>
      </c>
      <c r="J27" s="65">
        <f t="shared" si="0"/>
        <v>0</v>
      </c>
      <c r="K27" s="15"/>
      <c r="L27" s="73">
        <f t="shared" si="1"/>
        <v>0</v>
      </c>
      <c r="M27" s="73">
        <f t="shared" si="2"/>
        <v>0</v>
      </c>
    </row>
    <row r="28" s="3" customFormat="1" spans="1:13">
      <c r="A28" s="16">
        <v>361</v>
      </c>
      <c r="B28" s="24" t="s">
        <v>36</v>
      </c>
      <c r="C28" s="13">
        <f>VLOOKUP(A28,[5]发放表!$A:$G,7,0)</f>
        <v>958.6</v>
      </c>
      <c r="D28" s="23">
        <v>1163.7</v>
      </c>
      <c r="E28" s="20"/>
      <c r="F28" s="20"/>
      <c r="G28" s="20"/>
      <c r="H28" s="15"/>
      <c r="I28" s="15">
        <f t="shared" si="3"/>
        <v>0</v>
      </c>
      <c r="J28" s="20">
        <f t="shared" si="0"/>
        <v>1163.7</v>
      </c>
      <c r="K28" s="15">
        <f>VLOOKUP(A28,[6]各门店任务!$B:$BM,64,0)</f>
        <v>205.1</v>
      </c>
      <c r="L28" s="4">
        <f t="shared" si="1"/>
        <v>1163.7</v>
      </c>
      <c r="M28" s="4">
        <f t="shared" si="2"/>
        <v>0</v>
      </c>
    </row>
    <row r="29" s="3" customFormat="1" spans="1:13">
      <c r="A29" s="16">
        <v>373</v>
      </c>
      <c r="B29" s="24" t="s">
        <v>37</v>
      </c>
      <c r="C29" s="13">
        <f>VLOOKUP(A29,[5]发放表!$A:$G,7,0)</f>
        <v>2993</v>
      </c>
      <c r="D29" s="20">
        <v>3556.9</v>
      </c>
      <c r="E29" s="20"/>
      <c r="F29" s="20"/>
      <c r="G29" s="20"/>
      <c r="H29" s="15"/>
      <c r="I29" s="15">
        <f t="shared" si="3"/>
        <v>0</v>
      </c>
      <c r="J29" s="20">
        <f t="shared" si="0"/>
        <v>3556.9</v>
      </c>
      <c r="K29" s="15">
        <f>VLOOKUP(A29,[6]各门店任务!$B:$BM,64,0)</f>
        <v>563.9</v>
      </c>
      <c r="L29" s="4">
        <f t="shared" si="1"/>
        <v>3556.9</v>
      </c>
      <c r="M29" s="4">
        <f t="shared" si="2"/>
        <v>0</v>
      </c>
    </row>
    <row r="30" s="3" customFormat="1" spans="1:13">
      <c r="A30" s="67"/>
      <c r="B30" s="68" t="s">
        <v>38</v>
      </c>
      <c r="C30" s="13"/>
      <c r="D30" s="58"/>
      <c r="E30" s="58"/>
      <c r="F30" s="58"/>
      <c r="G30" s="58"/>
      <c r="H30" s="58"/>
      <c r="I30" s="15">
        <f t="shared" si="3"/>
        <v>0</v>
      </c>
      <c r="J30" s="58">
        <f t="shared" si="0"/>
        <v>0</v>
      </c>
      <c r="K30" s="15"/>
      <c r="L30" s="73">
        <f t="shared" si="1"/>
        <v>0</v>
      </c>
      <c r="M30" s="73">
        <f t="shared" si="2"/>
        <v>0</v>
      </c>
    </row>
    <row r="31" s="3" customFormat="1" spans="1:13">
      <c r="A31" s="16">
        <v>379</v>
      </c>
      <c r="B31" s="24" t="s">
        <v>39</v>
      </c>
      <c r="C31" s="13">
        <f>VLOOKUP(A31,[5]发放表!$A:$G,7,0)</f>
        <v>2339.8</v>
      </c>
      <c r="D31" s="20">
        <v>3267.1</v>
      </c>
      <c r="E31" s="20"/>
      <c r="F31" s="20"/>
      <c r="G31" s="20"/>
      <c r="H31" s="15"/>
      <c r="I31" s="15">
        <f t="shared" si="3"/>
        <v>0</v>
      </c>
      <c r="J31" s="20">
        <f t="shared" si="0"/>
        <v>3267.1</v>
      </c>
      <c r="K31" s="15">
        <f>VLOOKUP(A31,[6]各门店任务!$B:$BM,64,0)</f>
        <v>927.3</v>
      </c>
      <c r="L31" s="4">
        <f t="shared" si="1"/>
        <v>3267.1</v>
      </c>
      <c r="M31" s="4">
        <f t="shared" si="2"/>
        <v>0</v>
      </c>
    </row>
    <row r="32" s="3" customFormat="1" spans="1:13">
      <c r="A32" s="57">
        <v>381</v>
      </c>
      <c r="B32" s="69" t="s">
        <v>40</v>
      </c>
      <c r="C32" s="13"/>
      <c r="D32" s="56"/>
      <c r="E32" s="56"/>
      <c r="F32" s="56"/>
      <c r="G32" s="56"/>
      <c r="H32" s="58"/>
      <c r="I32" s="15">
        <f t="shared" si="3"/>
        <v>0</v>
      </c>
      <c r="J32" s="56">
        <f t="shared" si="0"/>
        <v>0</v>
      </c>
      <c r="K32" s="15"/>
      <c r="L32" s="73">
        <f t="shared" si="1"/>
        <v>0</v>
      </c>
      <c r="M32" s="73">
        <f t="shared" si="2"/>
        <v>0</v>
      </c>
    </row>
    <row r="33" s="3" customFormat="1" spans="1:13">
      <c r="A33" s="16">
        <v>385</v>
      </c>
      <c r="B33" s="24" t="s">
        <v>41</v>
      </c>
      <c r="C33" s="13">
        <f>VLOOKUP(A33,[5]发放表!$A:$G,7,0)</f>
        <v>2659.1</v>
      </c>
      <c r="D33" s="20">
        <v>2977.5</v>
      </c>
      <c r="E33" s="20"/>
      <c r="F33" s="20"/>
      <c r="G33" s="20"/>
      <c r="H33" s="15"/>
      <c r="I33" s="15">
        <f t="shared" si="3"/>
        <v>0</v>
      </c>
      <c r="J33" s="20">
        <f t="shared" si="0"/>
        <v>2977.5</v>
      </c>
      <c r="K33" s="15">
        <f>VLOOKUP(A33,[6]各门店任务!$B:$BM,64,0)</f>
        <v>318.4</v>
      </c>
      <c r="L33" s="4">
        <f t="shared" si="1"/>
        <v>2977.5</v>
      </c>
      <c r="M33" s="4">
        <f t="shared" si="2"/>
        <v>0</v>
      </c>
    </row>
    <row r="34" s="3" customFormat="1" spans="1:13">
      <c r="A34" s="16">
        <v>387</v>
      </c>
      <c r="B34" s="24" t="s">
        <v>42</v>
      </c>
      <c r="C34" s="13">
        <f>VLOOKUP(A34,[5]发放表!$A:$G,7,0)</f>
        <v>5096.8</v>
      </c>
      <c r="D34" s="20">
        <v>5880.3</v>
      </c>
      <c r="E34" s="20"/>
      <c r="F34" s="20"/>
      <c r="G34" s="20"/>
      <c r="H34" s="15"/>
      <c r="I34" s="15">
        <f t="shared" si="3"/>
        <v>0</v>
      </c>
      <c r="J34" s="20">
        <f t="shared" si="0"/>
        <v>5880.3</v>
      </c>
      <c r="K34" s="15">
        <f>VLOOKUP(A34,[6]各门店任务!$B:$BM,64,0)</f>
        <v>783.5</v>
      </c>
      <c r="L34" s="4">
        <f t="shared" si="1"/>
        <v>5880.3</v>
      </c>
      <c r="M34" s="4">
        <f t="shared" si="2"/>
        <v>0</v>
      </c>
    </row>
    <row r="35" s="3" customFormat="1" spans="1:13">
      <c r="A35" s="16">
        <v>391</v>
      </c>
      <c r="B35" s="25" t="s">
        <v>43</v>
      </c>
      <c r="C35" s="13">
        <f>VLOOKUP(A35,[5]发放表!$A:$G,7,0)</f>
        <v>3462</v>
      </c>
      <c r="D35" s="18">
        <v>4030.3</v>
      </c>
      <c r="E35" s="20"/>
      <c r="F35" s="20"/>
      <c r="G35" s="20"/>
      <c r="H35" s="15"/>
      <c r="I35" s="15">
        <f t="shared" si="3"/>
        <v>0</v>
      </c>
      <c r="J35" s="20">
        <f t="shared" si="0"/>
        <v>4030.3</v>
      </c>
      <c r="K35" s="15">
        <f>VLOOKUP(A35,[6]各门店任务!$B:$BM,64,0)</f>
        <v>568.3</v>
      </c>
      <c r="L35" s="4">
        <f t="shared" si="1"/>
        <v>4030.3</v>
      </c>
      <c r="M35" s="4">
        <f t="shared" si="2"/>
        <v>0</v>
      </c>
    </row>
    <row r="36" s="3" customFormat="1" spans="1:13">
      <c r="A36" s="16">
        <v>377</v>
      </c>
      <c r="B36" s="24" t="s">
        <v>44</v>
      </c>
      <c r="C36" s="13">
        <f>VLOOKUP(A36,[5]发放表!$A:$G,7,0)</f>
        <v>2354</v>
      </c>
      <c r="D36" s="20">
        <v>2494.4</v>
      </c>
      <c r="E36" s="20"/>
      <c r="F36" s="20"/>
      <c r="G36" s="20"/>
      <c r="H36" s="15"/>
      <c r="I36" s="15">
        <f t="shared" si="3"/>
        <v>0</v>
      </c>
      <c r="J36" s="20">
        <f t="shared" si="0"/>
        <v>2494.4</v>
      </c>
      <c r="K36" s="15">
        <f>VLOOKUP(A36,[6]各门店任务!$B:$BM,64,0)</f>
        <v>140.4</v>
      </c>
      <c r="L36" s="4">
        <f t="shared" si="1"/>
        <v>2494.4</v>
      </c>
      <c r="M36" s="4">
        <f t="shared" si="2"/>
        <v>0</v>
      </c>
    </row>
    <row r="37" s="3" customFormat="1" spans="1:13">
      <c r="A37" s="16">
        <v>389</v>
      </c>
      <c r="B37" s="24" t="s">
        <v>45</v>
      </c>
      <c r="C37" s="13">
        <f>VLOOKUP(A37,[5]发放表!$A:$G,7,0)</f>
        <v>1574.4</v>
      </c>
      <c r="D37" s="20">
        <v>1620.7</v>
      </c>
      <c r="E37" s="20"/>
      <c r="F37" s="20"/>
      <c r="G37" s="20"/>
      <c r="H37" s="15"/>
      <c r="I37" s="15">
        <f t="shared" ref="I37:I68" si="4">E37-F37-G37-H37</f>
        <v>0</v>
      </c>
      <c r="J37" s="20">
        <f t="shared" si="0"/>
        <v>1620.7</v>
      </c>
      <c r="K37" s="15">
        <f>VLOOKUP(A37,[6]各门店任务!$B:$BM,64,0)</f>
        <v>46.3</v>
      </c>
      <c r="L37" s="4">
        <f t="shared" si="1"/>
        <v>1620.7</v>
      </c>
      <c r="M37" s="4">
        <f t="shared" si="2"/>
        <v>0</v>
      </c>
    </row>
    <row r="38" s="3" customFormat="1" spans="1:13">
      <c r="A38" s="59"/>
      <c r="B38" s="69" t="s">
        <v>46</v>
      </c>
      <c r="C38" s="13"/>
      <c r="D38" s="56"/>
      <c r="E38" s="56"/>
      <c r="F38" s="56"/>
      <c r="G38" s="56"/>
      <c r="H38" s="58"/>
      <c r="I38" s="15">
        <f t="shared" si="4"/>
        <v>0</v>
      </c>
      <c r="J38" s="56">
        <f t="shared" si="0"/>
        <v>0</v>
      </c>
      <c r="K38" s="15"/>
      <c r="L38" s="73">
        <f t="shared" si="1"/>
        <v>0</v>
      </c>
      <c r="M38" s="73">
        <f t="shared" si="2"/>
        <v>0</v>
      </c>
    </row>
    <row r="39" s="3" customFormat="1" spans="1:13">
      <c r="A39" s="59"/>
      <c r="B39" s="69" t="s">
        <v>47</v>
      </c>
      <c r="C39" s="13"/>
      <c r="D39" s="55"/>
      <c r="E39" s="56"/>
      <c r="F39" s="56"/>
      <c r="G39" s="56"/>
      <c r="H39" s="58"/>
      <c r="I39" s="15">
        <f t="shared" si="4"/>
        <v>0</v>
      </c>
      <c r="J39" s="56">
        <f t="shared" si="0"/>
        <v>0</v>
      </c>
      <c r="K39" s="15"/>
      <c r="L39" s="73">
        <f t="shared" si="1"/>
        <v>0</v>
      </c>
      <c r="M39" s="73">
        <f t="shared" si="2"/>
        <v>0</v>
      </c>
    </row>
    <row r="40" s="3" customFormat="1" spans="1:13">
      <c r="A40" s="16">
        <v>399</v>
      </c>
      <c r="B40" s="24" t="s">
        <v>48</v>
      </c>
      <c r="C40" s="13">
        <f>VLOOKUP(A40,[5]发放表!$A:$G,7,0)</f>
        <v>2008.3</v>
      </c>
      <c r="D40" s="23">
        <v>2364.3</v>
      </c>
      <c r="E40" s="20"/>
      <c r="F40" s="20"/>
      <c r="G40" s="20"/>
      <c r="H40" s="15"/>
      <c r="I40" s="15">
        <f t="shared" si="4"/>
        <v>0</v>
      </c>
      <c r="J40" s="20">
        <f t="shared" si="0"/>
        <v>2364.3</v>
      </c>
      <c r="K40" s="15">
        <f>VLOOKUP(A40,[6]各门店任务!$B:$BM,64,0)</f>
        <v>356</v>
      </c>
      <c r="L40" s="4">
        <f t="shared" si="1"/>
        <v>2364.3</v>
      </c>
      <c r="M40" s="4">
        <f t="shared" si="2"/>
        <v>0</v>
      </c>
    </row>
    <row r="41" s="3" customFormat="1" spans="1:13">
      <c r="A41" s="59"/>
      <c r="B41" s="69" t="s">
        <v>49</v>
      </c>
      <c r="C41" s="13"/>
      <c r="D41" s="56"/>
      <c r="E41" s="56"/>
      <c r="F41" s="56"/>
      <c r="G41" s="56"/>
      <c r="H41" s="58"/>
      <c r="I41" s="15">
        <f t="shared" si="4"/>
        <v>0</v>
      </c>
      <c r="J41" s="56">
        <f t="shared" si="0"/>
        <v>0</v>
      </c>
      <c r="K41" s="15"/>
      <c r="L41" s="73">
        <f t="shared" si="1"/>
        <v>0</v>
      </c>
      <c r="M41" s="73">
        <f t="shared" si="2"/>
        <v>0</v>
      </c>
    </row>
    <row r="42" s="3" customFormat="1" spans="1:13">
      <c r="A42" s="16">
        <v>539</v>
      </c>
      <c r="B42" s="24" t="s">
        <v>50</v>
      </c>
      <c r="C42" s="13">
        <f>VLOOKUP(A42,[5]发放表!$A:$G,7,0)</f>
        <v>1811.1</v>
      </c>
      <c r="D42" s="20">
        <v>2398.1</v>
      </c>
      <c r="E42" s="20"/>
      <c r="F42" s="20"/>
      <c r="G42" s="20"/>
      <c r="H42" s="15"/>
      <c r="I42" s="15">
        <f t="shared" si="4"/>
        <v>0</v>
      </c>
      <c r="J42" s="20">
        <f t="shared" si="0"/>
        <v>2398.1</v>
      </c>
      <c r="K42" s="15">
        <f>VLOOKUP(A42,[6]各门店任务!$B:$BM,64,0)</f>
        <v>587</v>
      </c>
      <c r="L42" s="4">
        <f t="shared" si="1"/>
        <v>2398.1</v>
      </c>
      <c r="M42" s="4">
        <f t="shared" si="2"/>
        <v>0</v>
      </c>
    </row>
    <row r="43" s="3" customFormat="1" spans="1:13">
      <c r="A43" s="16">
        <v>517</v>
      </c>
      <c r="B43" s="24" t="s">
        <v>51</v>
      </c>
      <c r="C43" s="13">
        <f>VLOOKUP(A43,[5]发放表!$A:$G,7,0)</f>
        <v>3407.9</v>
      </c>
      <c r="D43" s="20">
        <v>4161.3</v>
      </c>
      <c r="E43" s="20"/>
      <c r="F43" s="20"/>
      <c r="G43" s="20"/>
      <c r="H43" s="15"/>
      <c r="I43" s="15">
        <f t="shared" si="4"/>
        <v>0</v>
      </c>
      <c r="J43" s="20">
        <f t="shared" si="0"/>
        <v>4161.3</v>
      </c>
      <c r="K43" s="15">
        <f>VLOOKUP(A43,[6]各门店任务!$B:$BM,64,0)</f>
        <v>753.4</v>
      </c>
      <c r="L43" s="4">
        <f t="shared" si="1"/>
        <v>4161.3</v>
      </c>
      <c r="M43" s="4">
        <f t="shared" si="2"/>
        <v>0</v>
      </c>
    </row>
    <row r="44" s="3" customFormat="1" spans="1:13">
      <c r="A44" s="59"/>
      <c r="B44" s="69" t="s">
        <v>52</v>
      </c>
      <c r="C44" s="13"/>
      <c r="D44" s="56"/>
      <c r="E44" s="56"/>
      <c r="F44" s="56"/>
      <c r="G44" s="56"/>
      <c r="H44" s="58"/>
      <c r="I44" s="15">
        <f t="shared" si="4"/>
        <v>0</v>
      </c>
      <c r="J44" s="56">
        <f t="shared" si="0"/>
        <v>0</v>
      </c>
      <c r="K44" s="15"/>
      <c r="L44" s="73">
        <f t="shared" si="1"/>
        <v>0</v>
      </c>
      <c r="M44" s="73">
        <f t="shared" si="2"/>
        <v>0</v>
      </c>
    </row>
    <row r="45" s="3" customFormat="1" spans="1:13">
      <c r="A45" s="16">
        <v>514</v>
      </c>
      <c r="B45" s="26" t="s">
        <v>53</v>
      </c>
      <c r="C45" s="13">
        <f>VLOOKUP(A45,[5]发放表!$A:$G,7,0)</f>
        <v>2927.1</v>
      </c>
      <c r="D45" s="20">
        <v>3445.2</v>
      </c>
      <c r="E45" s="20"/>
      <c r="F45" s="20"/>
      <c r="G45" s="20"/>
      <c r="H45" s="15"/>
      <c r="I45" s="15">
        <f t="shared" si="4"/>
        <v>0</v>
      </c>
      <c r="J45" s="20">
        <f t="shared" si="0"/>
        <v>3445.2</v>
      </c>
      <c r="K45" s="15">
        <f>VLOOKUP(A45,[6]各门店任务!$B:$BM,64,0)</f>
        <v>518.1</v>
      </c>
      <c r="L45" s="4">
        <f t="shared" si="1"/>
        <v>3445.2</v>
      </c>
      <c r="M45" s="4">
        <f t="shared" si="2"/>
        <v>0</v>
      </c>
    </row>
    <row r="46" s="3" customFormat="1" spans="1:13">
      <c r="A46" s="16">
        <v>545</v>
      </c>
      <c r="B46" s="24" t="s">
        <v>54</v>
      </c>
      <c r="C46" s="13">
        <f>VLOOKUP(A46,[5]发放表!$A:$G,7,0)</f>
        <v>2344.4</v>
      </c>
      <c r="D46" s="20">
        <v>3650.5</v>
      </c>
      <c r="E46" s="20"/>
      <c r="F46" s="20"/>
      <c r="G46" s="20"/>
      <c r="H46" s="15"/>
      <c r="I46" s="15">
        <f t="shared" si="4"/>
        <v>0</v>
      </c>
      <c r="J46" s="20">
        <f t="shared" si="0"/>
        <v>3650.5</v>
      </c>
      <c r="K46" s="15">
        <f>VLOOKUP(A46,[6]各门店任务!$B:$BM,64,0)</f>
        <v>1306.1</v>
      </c>
      <c r="L46" s="4">
        <f t="shared" si="1"/>
        <v>3650.5</v>
      </c>
      <c r="M46" s="4">
        <f t="shared" si="2"/>
        <v>0</v>
      </c>
    </row>
    <row r="47" s="3" customFormat="1" spans="1:13">
      <c r="A47" s="16">
        <v>541</v>
      </c>
      <c r="B47" s="27" t="s">
        <v>55</v>
      </c>
      <c r="C47" s="13">
        <f>VLOOKUP(A47,[5]发放表!$A:$G,7,0)</f>
        <v>5062.6</v>
      </c>
      <c r="D47" s="20">
        <v>6223.3</v>
      </c>
      <c r="E47" s="20"/>
      <c r="F47" s="20"/>
      <c r="G47" s="20"/>
      <c r="H47" s="15"/>
      <c r="I47" s="15">
        <f t="shared" si="4"/>
        <v>0</v>
      </c>
      <c r="J47" s="20">
        <f t="shared" si="0"/>
        <v>6223.3</v>
      </c>
      <c r="K47" s="15">
        <f>VLOOKUP(A47,[6]各门店任务!$B:$BM,64,0)</f>
        <v>1160.7</v>
      </c>
      <c r="L47" s="4">
        <f t="shared" si="1"/>
        <v>6223.3</v>
      </c>
      <c r="M47" s="4">
        <f t="shared" si="2"/>
        <v>0</v>
      </c>
    </row>
    <row r="48" s="3" customFormat="1" spans="1:13">
      <c r="A48" s="57">
        <v>518</v>
      </c>
      <c r="B48" s="69" t="s">
        <v>56</v>
      </c>
      <c r="C48" s="13"/>
      <c r="D48" s="56"/>
      <c r="E48" s="56"/>
      <c r="F48" s="56"/>
      <c r="G48" s="56"/>
      <c r="H48" s="58"/>
      <c r="I48" s="15">
        <f t="shared" si="4"/>
        <v>0</v>
      </c>
      <c r="J48" s="56">
        <f t="shared" si="0"/>
        <v>0</v>
      </c>
      <c r="K48" s="15"/>
      <c r="L48" s="73">
        <f t="shared" si="1"/>
        <v>0</v>
      </c>
      <c r="M48" s="73">
        <f t="shared" si="2"/>
        <v>0</v>
      </c>
    </row>
    <row r="49" s="3" customFormat="1" spans="1:13">
      <c r="A49" s="57">
        <v>395</v>
      </c>
      <c r="B49" s="69" t="s">
        <v>57</v>
      </c>
      <c r="C49" s="13"/>
      <c r="D49" s="56"/>
      <c r="E49" s="56"/>
      <c r="F49" s="56"/>
      <c r="G49" s="56"/>
      <c r="H49" s="58"/>
      <c r="I49" s="15">
        <f t="shared" si="4"/>
        <v>0</v>
      </c>
      <c r="J49" s="56">
        <f t="shared" si="0"/>
        <v>0</v>
      </c>
      <c r="K49" s="15"/>
      <c r="L49" s="73">
        <f t="shared" si="1"/>
        <v>0</v>
      </c>
      <c r="M49" s="73">
        <f t="shared" si="2"/>
        <v>0</v>
      </c>
    </row>
    <row r="50" s="3" customFormat="1" spans="1:13">
      <c r="A50" s="16">
        <v>511</v>
      </c>
      <c r="B50" s="24" t="s">
        <v>58</v>
      </c>
      <c r="C50" s="13">
        <f>VLOOKUP(A50,[5]发放表!$A:$G,7,0)</f>
        <v>2733.7</v>
      </c>
      <c r="D50" s="23">
        <v>3114.9</v>
      </c>
      <c r="E50" s="20"/>
      <c r="F50" s="20"/>
      <c r="G50" s="20"/>
      <c r="H50" s="15"/>
      <c r="I50" s="15">
        <f t="shared" si="4"/>
        <v>0</v>
      </c>
      <c r="J50" s="20">
        <f t="shared" si="0"/>
        <v>3114.9</v>
      </c>
      <c r="K50" s="15">
        <f>VLOOKUP(A50,[6]各门店任务!$B:$BM,64,0)</f>
        <v>381.2</v>
      </c>
      <c r="L50" s="4">
        <f t="shared" si="1"/>
        <v>3114.9</v>
      </c>
      <c r="M50" s="4">
        <f t="shared" si="2"/>
        <v>0</v>
      </c>
    </row>
    <row r="51" s="3" customFormat="1" spans="1:13">
      <c r="A51" s="57">
        <v>512</v>
      </c>
      <c r="B51" s="69" t="s">
        <v>59</v>
      </c>
      <c r="C51" s="70"/>
      <c r="D51" s="55"/>
      <c r="E51" s="56"/>
      <c r="F51" s="56"/>
      <c r="G51" s="56"/>
      <c r="H51" s="58"/>
      <c r="I51" s="15">
        <f t="shared" si="4"/>
        <v>0</v>
      </c>
      <c r="J51" s="56">
        <f t="shared" si="0"/>
        <v>0</v>
      </c>
      <c r="K51" s="58"/>
      <c r="L51" s="73">
        <f t="shared" si="1"/>
        <v>0</v>
      </c>
      <c r="M51" s="73">
        <f t="shared" si="2"/>
        <v>0</v>
      </c>
    </row>
    <row r="52" s="3" customFormat="1" spans="1:13">
      <c r="A52" s="16">
        <v>513</v>
      </c>
      <c r="B52" s="24" t="s">
        <v>60</v>
      </c>
      <c r="C52" s="13">
        <f>VLOOKUP(A52,[5]发放表!$A:$G,7,0)</f>
        <v>1034.2</v>
      </c>
      <c r="D52" s="23">
        <v>1345</v>
      </c>
      <c r="E52" s="20"/>
      <c r="F52" s="20"/>
      <c r="G52" s="20"/>
      <c r="H52" s="15"/>
      <c r="I52" s="15">
        <f t="shared" si="4"/>
        <v>0</v>
      </c>
      <c r="J52" s="20">
        <f t="shared" si="0"/>
        <v>1345</v>
      </c>
      <c r="K52" s="15">
        <f>VLOOKUP(A52,[6]各门店任务!$B:$BM,64,0)</f>
        <v>310.8</v>
      </c>
      <c r="L52" s="4">
        <f t="shared" si="1"/>
        <v>1345</v>
      </c>
      <c r="M52" s="4">
        <f t="shared" si="2"/>
        <v>0</v>
      </c>
    </row>
    <row r="53" s="3" customFormat="1" spans="1:13">
      <c r="A53" s="16">
        <v>515</v>
      </c>
      <c r="B53" s="24" t="s">
        <v>61</v>
      </c>
      <c r="C53" s="13">
        <f>VLOOKUP(A53,[5]发放表!$A:$G,7,0)</f>
        <v>2420.3</v>
      </c>
      <c r="D53" s="23">
        <v>2862.7</v>
      </c>
      <c r="E53" s="20"/>
      <c r="F53" s="20"/>
      <c r="G53" s="20"/>
      <c r="H53" s="15"/>
      <c r="I53" s="15">
        <f t="shared" si="4"/>
        <v>0</v>
      </c>
      <c r="J53" s="20">
        <f t="shared" si="0"/>
        <v>2862.7</v>
      </c>
      <c r="K53" s="15">
        <f>VLOOKUP(A53,[6]各门店任务!$B:$BM,64,0)</f>
        <v>442.4</v>
      </c>
      <c r="L53" s="4">
        <f t="shared" si="1"/>
        <v>2862.7</v>
      </c>
      <c r="M53" s="4">
        <f t="shared" si="2"/>
        <v>0</v>
      </c>
    </row>
    <row r="54" s="3" customFormat="1" spans="1:13">
      <c r="A54" s="57">
        <v>516</v>
      </c>
      <c r="B54" s="69" t="s">
        <v>62</v>
      </c>
      <c r="C54" s="70"/>
      <c r="D54" s="56"/>
      <c r="E54" s="56"/>
      <c r="F54" s="56"/>
      <c r="G54" s="56"/>
      <c r="H54" s="58"/>
      <c r="I54" s="15">
        <f t="shared" si="4"/>
        <v>0</v>
      </c>
      <c r="J54" s="56">
        <f t="shared" si="0"/>
        <v>0</v>
      </c>
      <c r="K54" s="58"/>
      <c r="L54" s="73">
        <f t="shared" si="1"/>
        <v>0</v>
      </c>
      <c r="M54" s="73">
        <f t="shared" si="2"/>
        <v>0</v>
      </c>
    </row>
    <row r="55" s="3" customFormat="1" spans="1:13">
      <c r="A55" s="59"/>
      <c r="B55" s="69" t="s">
        <v>63</v>
      </c>
      <c r="C55" s="13"/>
      <c r="D55" s="56"/>
      <c r="E55" s="56"/>
      <c r="F55" s="56"/>
      <c r="G55" s="56"/>
      <c r="H55" s="58"/>
      <c r="I55" s="15">
        <f t="shared" si="4"/>
        <v>0</v>
      </c>
      <c r="J55" s="56">
        <f t="shared" si="0"/>
        <v>0</v>
      </c>
      <c r="K55" s="15"/>
      <c r="L55" s="73">
        <f t="shared" si="1"/>
        <v>0</v>
      </c>
      <c r="M55" s="73">
        <f t="shared" si="2"/>
        <v>0</v>
      </c>
    </row>
    <row r="56" s="3" customFormat="1" spans="1:13">
      <c r="A56" s="59"/>
      <c r="B56" s="69" t="s">
        <v>64</v>
      </c>
      <c r="C56" s="13"/>
      <c r="D56" s="56"/>
      <c r="E56" s="56"/>
      <c r="F56" s="56"/>
      <c r="G56" s="56"/>
      <c r="H56" s="58"/>
      <c r="I56" s="15">
        <f t="shared" si="4"/>
        <v>0</v>
      </c>
      <c r="J56" s="56">
        <f t="shared" si="0"/>
        <v>0</v>
      </c>
      <c r="K56" s="15"/>
      <c r="L56" s="73">
        <f t="shared" si="1"/>
        <v>0</v>
      </c>
      <c r="M56" s="73">
        <f t="shared" si="2"/>
        <v>0</v>
      </c>
    </row>
    <row r="57" s="3" customFormat="1" spans="1:13">
      <c r="A57" s="71">
        <v>543</v>
      </c>
      <c r="B57" s="63" t="s">
        <v>65</v>
      </c>
      <c r="C57" s="13"/>
      <c r="D57" s="65"/>
      <c r="E57" s="65"/>
      <c r="F57" s="65"/>
      <c r="G57" s="65"/>
      <c r="H57" s="66"/>
      <c r="I57" s="15">
        <f t="shared" si="4"/>
        <v>0</v>
      </c>
      <c r="J57" s="65">
        <f t="shared" si="0"/>
        <v>0</v>
      </c>
      <c r="K57" s="15"/>
      <c r="L57" s="73">
        <f t="shared" si="1"/>
        <v>0</v>
      </c>
      <c r="M57" s="73">
        <f t="shared" si="2"/>
        <v>0</v>
      </c>
    </row>
    <row r="58" s="3" customFormat="1" spans="1:13">
      <c r="A58" s="59"/>
      <c r="B58" s="69" t="s">
        <v>66</v>
      </c>
      <c r="C58" s="13"/>
      <c r="D58" s="56"/>
      <c r="E58" s="56"/>
      <c r="F58" s="56"/>
      <c r="G58" s="56"/>
      <c r="H58" s="58"/>
      <c r="I58" s="15">
        <f t="shared" si="4"/>
        <v>0</v>
      </c>
      <c r="J58" s="56">
        <f t="shared" si="0"/>
        <v>0</v>
      </c>
      <c r="K58" s="15"/>
      <c r="L58" s="73">
        <f t="shared" si="1"/>
        <v>0</v>
      </c>
      <c r="M58" s="73">
        <f t="shared" si="2"/>
        <v>0</v>
      </c>
    </row>
    <row r="59" s="3" customFormat="1" spans="1:13">
      <c r="A59" s="16">
        <v>546</v>
      </c>
      <c r="B59" s="24" t="s">
        <v>67</v>
      </c>
      <c r="C59" s="13">
        <f>VLOOKUP(A59,[5]发放表!$A:$G,7,0)</f>
        <v>1350.7</v>
      </c>
      <c r="D59" s="20">
        <v>1590.6</v>
      </c>
      <c r="E59" s="20"/>
      <c r="F59" s="20"/>
      <c r="G59" s="20"/>
      <c r="H59" s="15"/>
      <c r="I59" s="15">
        <f t="shared" si="4"/>
        <v>0</v>
      </c>
      <c r="J59" s="20">
        <f t="shared" si="0"/>
        <v>1590.6</v>
      </c>
      <c r="K59" s="15">
        <f>VLOOKUP(A59,[6]各门店任务!$B:$BM,64,0)</f>
        <v>239.9</v>
      </c>
      <c r="L59" s="4">
        <f t="shared" si="1"/>
        <v>1590.6</v>
      </c>
      <c r="M59" s="4">
        <f t="shared" si="2"/>
        <v>0</v>
      </c>
    </row>
    <row r="60" s="3" customFormat="1" spans="1:13">
      <c r="A60" s="72">
        <v>547</v>
      </c>
      <c r="B60" s="68" t="s">
        <v>68</v>
      </c>
      <c r="C60" s="13"/>
      <c r="D60" s="70"/>
      <c r="E60" s="58"/>
      <c r="F60" s="58"/>
      <c r="G60" s="58"/>
      <c r="H60" s="58"/>
      <c r="I60" s="15">
        <f t="shared" si="4"/>
        <v>0</v>
      </c>
      <c r="J60" s="58">
        <f t="shared" si="0"/>
        <v>0</v>
      </c>
      <c r="K60" s="15"/>
      <c r="L60" s="73">
        <f t="shared" si="1"/>
        <v>0</v>
      </c>
      <c r="M60" s="73">
        <f t="shared" si="2"/>
        <v>0</v>
      </c>
    </row>
    <row r="61" s="3" customFormat="1" spans="1:13">
      <c r="A61" s="57">
        <v>548</v>
      </c>
      <c r="B61" s="69" t="s">
        <v>69</v>
      </c>
      <c r="C61" s="13"/>
      <c r="D61" s="56"/>
      <c r="E61" s="56"/>
      <c r="F61" s="56"/>
      <c r="G61" s="56"/>
      <c r="H61" s="58"/>
      <c r="I61" s="15">
        <f t="shared" si="4"/>
        <v>0</v>
      </c>
      <c r="J61" s="56">
        <f t="shared" si="0"/>
        <v>0</v>
      </c>
      <c r="K61" s="15"/>
      <c r="L61" s="73">
        <f t="shared" si="1"/>
        <v>0</v>
      </c>
      <c r="M61" s="73">
        <f t="shared" si="2"/>
        <v>0</v>
      </c>
    </row>
    <row r="62" s="3" customFormat="1" spans="1:13">
      <c r="A62" s="16">
        <v>549</v>
      </c>
      <c r="B62" s="24" t="s">
        <v>70</v>
      </c>
      <c r="C62" s="13">
        <f>VLOOKUP(A62,[5]发放表!$A:$G,7,0)</f>
        <v>1827.4</v>
      </c>
      <c r="D62" s="20">
        <v>2258.4</v>
      </c>
      <c r="E62" s="20"/>
      <c r="F62" s="20"/>
      <c r="G62" s="20"/>
      <c r="H62" s="15"/>
      <c r="I62" s="15">
        <f t="shared" si="4"/>
        <v>0</v>
      </c>
      <c r="J62" s="20">
        <f t="shared" si="0"/>
        <v>2258.4</v>
      </c>
      <c r="K62" s="15">
        <f>VLOOKUP(A62,[6]各门店任务!$B:$BM,64,0)</f>
        <v>431</v>
      </c>
      <c r="L62" s="4">
        <f t="shared" si="1"/>
        <v>2258.4</v>
      </c>
      <c r="M62" s="4">
        <f t="shared" si="2"/>
        <v>0</v>
      </c>
    </row>
    <row r="63" s="3" customFormat="1" spans="1:13">
      <c r="A63" s="57">
        <v>550</v>
      </c>
      <c r="B63" s="69" t="s">
        <v>71</v>
      </c>
      <c r="C63" s="13"/>
      <c r="D63" s="56"/>
      <c r="E63" s="56"/>
      <c r="F63" s="56"/>
      <c r="G63" s="56"/>
      <c r="H63" s="58"/>
      <c r="I63" s="15">
        <f t="shared" si="4"/>
        <v>0</v>
      </c>
      <c r="J63" s="56">
        <f t="shared" si="0"/>
        <v>0</v>
      </c>
      <c r="K63" s="15"/>
      <c r="L63" s="73">
        <f t="shared" si="1"/>
        <v>0</v>
      </c>
      <c r="M63" s="73">
        <f t="shared" si="2"/>
        <v>0</v>
      </c>
    </row>
    <row r="64" s="3" customFormat="1" spans="1:13">
      <c r="A64" s="16">
        <v>570</v>
      </c>
      <c r="B64" s="24" t="s">
        <v>72</v>
      </c>
      <c r="C64" s="13">
        <f>VLOOKUP(A64,[5]发放表!$A:$G,7,0)</f>
        <v>2389.8</v>
      </c>
      <c r="D64" s="20">
        <v>2719.5</v>
      </c>
      <c r="E64" s="20"/>
      <c r="F64" s="20"/>
      <c r="G64" s="20"/>
      <c r="H64" s="15"/>
      <c r="I64" s="15">
        <f t="shared" si="4"/>
        <v>0</v>
      </c>
      <c r="J64" s="20">
        <f t="shared" si="0"/>
        <v>2719.5</v>
      </c>
      <c r="K64" s="15">
        <f>VLOOKUP(A64,[6]各门店任务!$B:$BM,64,0)</f>
        <v>329.7</v>
      </c>
      <c r="L64" s="4">
        <f t="shared" si="1"/>
        <v>2719.5</v>
      </c>
      <c r="M64" s="4">
        <f t="shared" si="2"/>
        <v>0</v>
      </c>
    </row>
    <row r="65" s="3" customFormat="1" spans="1:13">
      <c r="A65" s="16">
        <v>571</v>
      </c>
      <c r="B65" s="27" t="s">
        <v>73</v>
      </c>
      <c r="C65" s="13">
        <f>VLOOKUP(A65,[5]发放表!$A:$G,7,0)</f>
        <v>9363.8</v>
      </c>
      <c r="D65" s="18">
        <v>9972.53</v>
      </c>
      <c r="E65" s="20">
        <v>1367.87</v>
      </c>
      <c r="F65" s="20"/>
      <c r="G65" s="20"/>
      <c r="H65" s="15"/>
      <c r="I65" s="15">
        <f t="shared" si="4"/>
        <v>1367.87</v>
      </c>
      <c r="J65" s="20">
        <f t="shared" si="0"/>
        <v>11340.4</v>
      </c>
      <c r="K65" s="15">
        <f>VLOOKUP(A65,[6]各门店任务!$B:$BM,64,0)</f>
        <v>1976.6</v>
      </c>
      <c r="L65" s="4">
        <f t="shared" si="1"/>
        <v>11340.4</v>
      </c>
      <c r="M65" s="4">
        <f t="shared" si="2"/>
        <v>0</v>
      </c>
    </row>
    <row r="66" s="3" customFormat="1" spans="1:13">
      <c r="A66" s="16">
        <v>573</v>
      </c>
      <c r="B66" s="24" t="s">
        <v>74</v>
      </c>
      <c r="C66" s="13">
        <f>VLOOKUP(A66,[5]发放表!$A:$G,7,0)</f>
        <v>1746.1</v>
      </c>
      <c r="D66" s="20">
        <v>1967.3</v>
      </c>
      <c r="E66" s="20"/>
      <c r="F66" s="20"/>
      <c r="G66" s="20"/>
      <c r="H66" s="15"/>
      <c r="I66" s="15">
        <f t="shared" si="4"/>
        <v>0</v>
      </c>
      <c r="J66" s="20">
        <f t="shared" si="0"/>
        <v>1967.3</v>
      </c>
      <c r="K66" s="15">
        <f>VLOOKUP(A66,[6]各门店任务!$B:$BM,64,0)</f>
        <v>221.2</v>
      </c>
      <c r="L66" s="4">
        <f t="shared" si="1"/>
        <v>1967.3</v>
      </c>
      <c r="M66" s="4">
        <f t="shared" si="2"/>
        <v>0</v>
      </c>
    </row>
    <row r="67" s="3" customFormat="1" spans="1:13">
      <c r="A67" s="59"/>
      <c r="B67" s="69" t="s">
        <v>75</v>
      </c>
      <c r="C67" s="13"/>
      <c r="D67" s="56"/>
      <c r="E67" s="56"/>
      <c r="F67" s="56"/>
      <c r="G67" s="56"/>
      <c r="H67" s="58"/>
      <c r="I67" s="15">
        <f t="shared" si="4"/>
        <v>0</v>
      </c>
      <c r="J67" s="56">
        <f t="shared" si="0"/>
        <v>0</v>
      </c>
      <c r="K67" s="15"/>
      <c r="L67" s="73">
        <f t="shared" si="1"/>
        <v>0</v>
      </c>
      <c r="M67" s="73">
        <f t="shared" si="2"/>
        <v>0</v>
      </c>
    </row>
    <row r="68" s="3" customFormat="1" spans="1:13">
      <c r="A68" s="59"/>
      <c r="B68" s="69" t="s">
        <v>76</v>
      </c>
      <c r="C68" s="13"/>
      <c r="D68" s="56"/>
      <c r="E68" s="56"/>
      <c r="F68" s="56"/>
      <c r="G68" s="56"/>
      <c r="H68" s="58"/>
      <c r="I68" s="15">
        <f t="shared" si="4"/>
        <v>0</v>
      </c>
      <c r="J68" s="56">
        <f t="shared" ref="J68:J125" si="5">D68+I68</f>
        <v>0</v>
      </c>
      <c r="K68" s="15"/>
      <c r="L68" s="73">
        <f t="shared" ref="L68:L125" si="6">C68+K68</f>
        <v>0</v>
      </c>
      <c r="M68" s="73">
        <f t="shared" ref="M68:M125" si="7">L68-D68-E68</f>
        <v>0</v>
      </c>
    </row>
    <row r="69" s="3" customFormat="1" spans="1:13">
      <c r="A69" s="16">
        <v>577</v>
      </c>
      <c r="B69" s="24" t="s">
        <v>77</v>
      </c>
      <c r="C69" s="13">
        <f>VLOOKUP(A69,[5]发放表!$A:$G,7,0)</f>
        <v>1461.5</v>
      </c>
      <c r="D69" s="20">
        <v>1544.4</v>
      </c>
      <c r="E69" s="20"/>
      <c r="F69" s="20"/>
      <c r="G69" s="20"/>
      <c r="H69" s="15"/>
      <c r="I69" s="15">
        <f t="shared" ref="I69:I100" si="8">E69-F69-G69-H69</f>
        <v>0</v>
      </c>
      <c r="J69" s="20">
        <f t="shared" si="5"/>
        <v>1544.4</v>
      </c>
      <c r="K69" s="15">
        <f>VLOOKUP(A69,[6]各门店任务!$B:$BM,64,0)</f>
        <v>82.9</v>
      </c>
      <c r="L69" s="4">
        <f t="shared" si="6"/>
        <v>1544.4</v>
      </c>
      <c r="M69" s="4">
        <f t="shared" si="7"/>
        <v>0</v>
      </c>
    </row>
    <row r="70" s="3" customFormat="1" spans="1:13">
      <c r="A70" s="57">
        <v>579</v>
      </c>
      <c r="B70" s="69" t="s">
        <v>78</v>
      </c>
      <c r="C70" s="13"/>
      <c r="D70" s="56"/>
      <c r="E70" s="56"/>
      <c r="F70" s="56"/>
      <c r="G70" s="56"/>
      <c r="H70" s="58"/>
      <c r="I70" s="15">
        <f t="shared" si="8"/>
        <v>0</v>
      </c>
      <c r="J70" s="56">
        <f t="shared" si="5"/>
        <v>0</v>
      </c>
      <c r="K70" s="15"/>
      <c r="L70" s="73">
        <f t="shared" si="6"/>
        <v>0</v>
      </c>
      <c r="M70" s="73">
        <f t="shared" si="7"/>
        <v>0</v>
      </c>
    </row>
    <row r="71" s="3" customFormat="1" spans="1:13">
      <c r="A71" s="57">
        <v>574</v>
      </c>
      <c r="B71" s="69" t="s">
        <v>79</v>
      </c>
      <c r="C71" s="13"/>
      <c r="D71" s="55"/>
      <c r="E71" s="56"/>
      <c r="F71" s="56"/>
      <c r="G71" s="56"/>
      <c r="H71" s="58"/>
      <c r="I71" s="15">
        <f t="shared" si="8"/>
        <v>0</v>
      </c>
      <c r="J71" s="56">
        <f t="shared" si="5"/>
        <v>0</v>
      </c>
      <c r="K71" s="15"/>
      <c r="L71" s="73">
        <f t="shared" si="6"/>
        <v>0</v>
      </c>
      <c r="M71" s="73">
        <f t="shared" si="7"/>
        <v>0</v>
      </c>
    </row>
    <row r="72" s="3" customFormat="1" spans="1:13">
      <c r="A72" s="16">
        <v>581</v>
      </c>
      <c r="B72" s="28" t="s">
        <v>80</v>
      </c>
      <c r="C72" s="13">
        <f>VLOOKUP(A72,[5]发放表!$A:$G,7,0)</f>
        <v>3237.7</v>
      </c>
      <c r="D72" s="23">
        <v>3431.5</v>
      </c>
      <c r="E72" s="20"/>
      <c r="F72" s="20"/>
      <c r="G72" s="20"/>
      <c r="H72" s="15"/>
      <c r="I72" s="15">
        <f t="shared" si="8"/>
        <v>0</v>
      </c>
      <c r="J72" s="20">
        <f t="shared" si="5"/>
        <v>3431.5</v>
      </c>
      <c r="K72" s="15">
        <f>VLOOKUP(A72,[6]各门店任务!$B:$BM,64,0)</f>
        <v>193.8</v>
      </c>
      <c r="L72" s="4">
        <f t="shared" si="6"/>
        <v>3431.5</v>
      </c>
      <c r="M72" s="4">
        <f t="shared" si="7"/>
        <v>0</v>
      </c>
    </row>
    <row r="73" s="3" customFormat="1" spans="1:13">
      <c r="A73" s="16">
        <v>582</v>
      </c>
      <c r="B73" s="24" t="s">
        <v>81</v>
      </c>
      <c r="C73" s="13">
        <f>VLOOKUP(A73,[5]发放表!$A:$G,7,0)</f>
        <v>4651.8</v>
      </c>
      <c r="D73" s="23">
        <v>6640.1</v>
      </c>
      <c r="E73" s="20"/>
      <c r="F73" s="20"/>
      <c r="G73" s="20"/>
      <c r="H73" s="15"/>
      <c r="I73" s="15">
        <f t="shared" si="8"/>
        <v>0</v>
      </c>
      <c r="J73" s="20">
        <f t="shared" si="5"/>
        <v>6640.1</v>
      </c>
      <c r="K73" s="15">
        <f>VLOOKUP(A73,[6]各门店任务!$B:$BM,64,0)</f>
        <v>1988.3</v>
      </c>
      <c r="L73" s="4">
        <f t="shared" si="6"/>
        <v>6640.1</v>
      </c>
      <c r="M73" s="4">
        <f t="shared" si="7"/>
        <v>0</v>
      </c>
    </row>
    <row r="74" s="3" customFormat="1" spans="1:13">
      <c r="A74" s="16">
        <v>572</v>
      </c>
      <c r="B74" s="24" t="s">
        <v>82</v>
      </c>
      <c r="C74" s="13">
        <f>VLOOKUP(A74,[5]发放表!$A:$G,7,0)</f>
        <v>1484</v>
      </c>
      <c r="D74" s="23">
        <v>1878.8</v>
      </c>
      <c r="E74" s="20"/>
      <c r="F74" s="20"/>
      <c r="G74" s="20"/>
      <c r="H74" s="15"/>
      <c r="I74" s="15">
        <f t="shared" si="8"/>
        <v>0</v>
      </c>
      <c r="J74" s="20">
        <f t="shared" si="5"/>
        <v>1878.8</v>
      </c>
      <c r="K74" s="15">
        <f>VLOOKUP(A74,[6]各门店任务!$B:$BM,64,0)</f>
        <v>394.8</v>
      </c>
      <c r="L74" s="4">
        <f t="shared" si="6"/>
        <v>1878.8</v>
      </c>
      <c r="M74" s="4">
        <f t="shared" si="7"/>
        <v>0</v>
      </c>
    </row>
    <row r="75" s="3" customFormat="1" spans="1:13">
      <c r="A75" s="59"/>
      <c r="B75" s="69" t="s">
        <v>83</v>
      </c>
      <c r="C75" s="13"/>
      <c r="D75" s="56"/>
      <c r="E75" s="56"/>
      <c r="F75" s="56"/>
      <c r="G75" s="56"/>
      <c r="H75" s="58"/>
      <c r="I75" s="15">
        <f t="shared" si="8"/>
        <v>0</v>
      </c>
      <c r="J75" s="56">
        <f t="shared" si="5"/>
        <v>0</v>
      </c>
      <c r="K75" s="15"/>
      <c r="L75" s="73">
        <f t="shared" si="6"/>
        <v>0</v>
      </c>
      <c r="M75" s="73">
        <f t="shared" si="7"/>
        <v>0</v>
      </c>
    </row>
    <row r="76" s="3" customFormat="1" spans="1:13">
      <c r="A76" s="16">
        <v>578</v>
      </c>
      <c r="B76" s="24" t="s">
        <v>84</v>
      </c>
      <c r="C76" s="13">
        <f>VLOOKUP(A76,[5]发放表!$A:$G,7,0)</f>
        <v>2372.2</v>
      </c>
      <c r="D76" s="20">
        <v>2695.8</v>
      </c>
      <c r="E76" s="20"/>
      <c r="F76" s="20"/>
      <c r="G76" s="20"/>
      <c r="H76" s="15"/>
      <c r="I76" s="15">
        <f t="shared" si="8"/>
        <v>0</v>
      </c>
      <c r="J76" s="20">
        <f t="shared" si="5"/>
        <v>2695.8</v>
      </c>
      <c r="K76" s="15">
        <f>VLOOKUP(A76,[6]各门店任务!$B:$BM,64,0)</f>
        <v>323.6</v>
      </c>
      <c r="L76" s="4">
        <f t="shared" si="6"/>
        <v>2695.8</v>
      </c>
      <c r="M76" s="4">
        <f t="shared" si="7"/>
        <v>0</v>
      </c>
    </row>
    <row r="77" s="3" customFormat="1" spans="1:13">
      <c r="A77" s="16">
        <v>585</v>
      </c>
      <c r="B77" s="25" t="s">
        <v>85</v>
      </c>
      <c r="C77" s="13">
        <f>VLOOKUP(A77,[5]发放表!$A:$G,7,0)</f>
        <v>4494.2</v>
      </c>
      <c r="D77" s="23">
        <v>5123.3</v>
      </c>
      <c r="E77" s="20"/>
      <c r="F77" s="20"/>
      <c r="G77" s="20"/>
      <c r="H77" s="15"/>
      <c r="I77" s="15">
        <f t="shared" si="8"/>
        <v>0</v>
      </c>
      <c r="J77" s="20">
        <f t="shared" si="5"/>
        <v>5123.3</v>
      </c>
      <c r="K77" s="15">
        <f>VLOOKUP(A77,[6]各门店任务!$B:$BM,64,0)</f>
        <v>629.1</v>
      </c>
      <c r="L77" s="4">
        <f t="shared" si="6"/>
        <v>5123.3</v>
      </c>
      <c r="M77" s="4">
        <f t="shared" si="7"/>
        <v>0</v>
      </c>
    </row>
    <row r="78" s="3" customFormat="1" spans="1:13">
      <c r="A78" s="16">
        <v>584</v>
      </c>
      <c r="B78" s="24" t="s">
        <v>86</v>
      </c>
      <c r="C78" s="13">
        <f>VLOOKUP(A78,[5]发放表!$A:$G,7,0)</f>
        <v>1845.7</v>
      </c>
      <c r="D78" s="23">
        <v>2363.7</v>
      </c>
      <c r="E78" s="20"/>
      <c r="F78" s="20"/>
      <c r="G78" s="20"/>
      <c r="H78" s="15"/>
      <c r="I78" s="15">
        <f t="shared" si="8"/>
        <v>0</v>
      </c>
      <c r="J78" s="20">
        <f t="shared" si="5"/>
        <v>2363.7</v>
      </c>
      <c r="K78" s="15">
        <f>VLOOKUP(A78,[6]各门店任务!$B:$BM,64,0)</f>
        <v>518</v>
      </c>
      <c r="L78" s="4">
        <f t="shared" si="6"/>
        <v>2363.7</v>
      </c>
      <c r="M78" s="4">
        <f t="shared" si="7"/>
        <v>0</v>
      </c>
    </row>
    <row r="79" s="3" customFormat="1" spans="1:13">
      <c r="A79" s="57">
        <v>586</v>
      </c>
      <c r="B79" s="69" t="s">
        <v>87</v>
      </c>
      <c r="C79" s="70"/>
      <c r="D79" s="55"/>
      <c r="E79" s="56"/>
      <c r="F79" s="56"/>
      <c r="G79" s="56"/>
      <c r="H79" s="58"/>
      <c r="I79" s="15">
        <f t="shared" si="8"/>
        <v>0</v>
      </c>
      <c r="J79" s="56">
        <f t="shared" si="5"/>
        <v>0</v>
      </c>
      <c r="K79" s="58"/>
      <c r="L79" s="73">
        <f t="shared" si="6"/>
        <v>0</v>
      </c>
      <c r="M79" s="73">
        <f t="shared" si="7"/>
        <v>0</v>
      </c>
    </row>
    <row r="80" s="3" customFormat="1" spans="1:13">
      <c r="A80" s="16">
        <v>587</v>
      </c>
      <c r="B80" s="24" t="s">
        <v>88</v>
      </c>
      <c r="C80" s="13">
        <f>VLOOKUP(A80,[5]发放表!$A:$G,7,0)</f>
        <v>2064.4</v>
      </c>
      <c r="D80" s="23">
        <v>2255.6</v>
      </c>
      <c r="E80" s="20"/>
      <c r="F80" s="20"/>
      <c r="G80" s="20"/>
      <c r="H80" s="15"/>
      <c r="I80" s="15">
        <f t="shared" si="8"/>
        <v>0</v>
      </c>
      <c r="J80" s="20">
        <f t="shared" si="5"/>
        <v>2255.6</v>
      </c>
      <c r="K80" s="15">
        <f>VLOOKUP(A80,[6]各门店任务!$B:$BM,64,0)</f>
        <v>191.2</v>
      </c>
      <c r="L80" s="4">
        <f t="shared" si="6"/>
        <v>2255.6</v>
      </c>
      <c r="M80" s="4">
        <f t="shared" si="7"/>
        <v>0</v>
      </c>
    </row>
    <row r="81" s="3" customFormat="1" spans="1:13">
      <c r="A81" s="16">
        <v>594</v>
      </c>
      <c r="B81" s="24" t="s">
        <v>89</v>
      </c>
      <c r="C81" s="13">
        <f>VLOOKUP(A81,[5]发放表!$A:$G,7,0)</f>
        <v>3554</v>
      </c>
      <c r="D81" s="23">
        <v>4082.7</v>
      </c>
      <c r="E81" s="20"/>
      <c r="F81" s="20"/>
      <c r="G81" s="20"/>
      <c r="H81" s="15"/>
      <c r="I81" s="15">
        <f t="shared" si="8"/>
        <v>0</v>
      </c>
      <c r="J81" s="20">
        <f t="shared" si="5"/>
        <v>4082.7</v>
      </c>
      <c r="K81" s="15">
        <f>VLOOKUP(A81,[6]各门店任务!$B:$BM,64,0)</f>
        <v>528.7</v>
      </c>
      <c r="L81" s="4">
        <f t="shared" si="6"/>
        <v>4082.7</v>
      </c>
      <c r="M81" s="4">
        <f t="shared" si="7"/>
        <v>0</v>
      </c>
    </row>
    <row r="82" s="3" customFormat="1" spans="1:13">
      <c r="A82" s="16">
        <v>741</v>
      </c>
      <c r="B82" s="24" t="s">
        <v>90</v>
      </c>
      <c r="C82" s="13">
        <f>VLOOKUP(A82,[5]发放表!$A:$G,7,0)</f>
        <v>1766.7</v>
      </c>
      <c r="D82" s="23">
        <v>2039.7</v>
      </c>
      <c r="E82" s="20"/>
      <c r="F82" s="20"/>
      <c r="G82" s="20"/>
      <c r="H82" s="15"/>
      <c r="I82" s="15">
        <f t="shared" si="8"/>
        <v>0</v>
      </c>
      <c r="J82" s="20">
        <f t="shared" si="5"/>
        <v>2039.7</v>
      </c>
      <c r="K82" s="15">
        <f>VLOOKUP(A82,[6]各门店任务!$B:$BM,64,0)</f>
        <v>273</v>
      </c>
      <c r="L82" s="4">
        <f t="shared" si="6"/>
        <v>2039.7</v>
      </c>
      <c r="M82" s="4">
        <f t="shared" si="7"/>
        <v>0</v>
      </c>
    </row>
    <row r="83" s="3" customFormat="1" spans="1:13">
      <c r="A83" s="59">
        <v>590</v>
      </c>
      <c r="B83" s="69" t="s">
        <v>91</v>
      </c>
      <c r="C83" s="13"/>
      <c r="D83" s="56"/>
      <c r="E83" s="56"/>
      <c r="F83" s="56"/>
      <c r="G83" s="56"/>
      <c r="H83" s="58"/>
      <c r="I83" s="15">
        <f t="shared" si="8"/>
        <v>0</v>
      </c>
      <c r="J83" s="56">
        <f t="shared" si="5"/>
        <v>0</v>
      </c>
      <c r="K83" s="15"/>
      <c r="L83" s="73">
        <f t="shared" si="6"/>
        <v>0</v>
      </c>
      <c r="M83" s="73">
        <f t="shared" si="7"/>
        <v>0</v>
      </c>
    </row>
    <row r="84" s="3" customFormat="1" spans="1:13">
      <c r="A84" s="16">
        <v>588</v>
      </c>
      <c r="B84" s="24" t="s">
        <v>92</v>
      </c>
      <c r="C84" s="13">
        <f>VLOOKUP(A84,[5]发放表!$A:$G,7,0)</f>
        <v>1636.4</v>
      </c>
      <c r="D84" s="23">
        <v>1892.8</v>
      </c>
      <c r="E84" s="20"/>
      <c r="F84" s="20"/>
      <c r="G84" s="20"/>
      <c r="H84" s="15"/>
      <c r="I84" s="15">
        <f t="shared" si="8"/>
        <v>0</v>
      </c>
      <c r="J84" s="20">
        <f t="shared" si="5"/>
        <v>1892.8</v>
      </c>
      <c r="K84" s="15">
        <f>VLOOKUP(A84,[6]各门店任务!$B:$BM,64,0)</f>
        <v>256.4</v>
      </c>
      <c r="L84" s="4">
        <f t="shared" si="6"/>
        <v>1892.8</v>
      </c>
      <c r="M84" s="4">
        <f t="shared" si="7"/>
        <v>0</v>
      </c>
    </row>
    <row r="85" s="3" customFormat="1" spans="1:13">
      <c r="A85" s="16">
        <v>591</v>
      </c>
      <c r="B85" s="24" t="s">
        <v>93</v>
      </c>
      <c r="C85" s="13">
        <f>VLOOKUP(A85,[5]发放表!$A:$G,7,0)</f>
        <v>3285.3</v>
      </c>
      <c r="D85" s="23">
        <v>3575.6</v>
      </c>
      <c r="E85" s="20"/>
      <c r="F85" s="20"/>
      <c r="G85" s="20"/>
      <c r="H85" s="15"/>
      <c r="I85" s="15">
        <f t="shared" si="8"/>
        <v>0</v>
      </c>
      <c r="J85" s="20">
        <f t="shared" si="5"/>
        <v>3575.6</v>
      </c>
      <c r="K85" s="15">
        <f>VLOOKUP(A85,[6]各门店任务!$B:$BM,64,0)</f>
        <v>290.3</v>
      </c>
      <c r="L85" s="4">
        <f t="shared" si="6"/>
        <v>3575.6</v>
      </c>
      <c r="M85" s="4">
        <f t="shared" si="7"/>
        <v>0</v>
      </c>
    </row>
    <row r="86" s="3" customFormat="1" spans="1:13">
      <c r="A86" s="57">
        <v>593</v>
      </c>
      <c r="B86" s="69" t="s">
        <v>94</v>
      </c>
      <c r="C86" s="13"/>
      <c r="D86" s="56"/>
      <c r="E86" s="56"/>
      <c r="F86" s="56"/>
      <c r="G86" s="56"/>
      <c r="H86" s="58"/>
      <c r="I86" s="15">
        <f t="shared" si="8"/>
        <v>0</v>
      </c>
      <c r="J86" s="56">
        <f t="shared" si="5"/>
        <v>0</v>
      </c>
      <c r="K86" s="15"/>
      <c r="L86" s="73">
        <f t="shared" si="6"/>
        <v>0</v>
      </c>
      <c r="M86" s="73">
        <f t="shared" si="7"/>
        <v>0</v>
      </c>
    </row>
    <row r="87" s="3" customFormat="1" spans="1:13">
      <c r="A87" s="57"/>
      <c r="B87" s="74" t="s">
        <v>95</v>
      </c>
      <c r="C87" s="13"/>
      <c r="D87" s="56"/>
      <c r="E87" s="56"/>
      <c r="F87" s="56"/>
      <c r="G87" s="56"/>
      <c r="H87" s="58"/>
      <c r="I87" s="15">
        <f t="shared" si="8"/>
        <v>0</v>
      </c>
      <c r="J87" s="56">
        <f t="shared" si="5"/>
        <v>0</v>
      </c>
      <c r="K87" s="15"/>
      <c r="L87" s="73">
        <f t="shared" si="6"/>
        <v>0</v>
      </c>
      <c r="M87" s="73">
        <f t="shared" si="7"/>
        <v>0</v>
      </c>
    </row>
    <row r="88" s="3" customFormat="1" spans="1:13">
      <c r="A88" s="62">
        <v>596</v>
      </c>
      <c r="B88" s="75" t="s">
        <v>96</v>
      </c>
      <c r="C88" s="13"/>
      <c r="D88" s="65"/>
      <c r="E88" s="65"/>
      <c r="F88" s="65"/>
      <c r="G88" s="65"/>
      <c r="H88" s="66"/>
      <c r="I88" s="15">
        <f t="shared" si="8"/>
        <v>0</v>
      </c>
      <c r="J88" s="65">
        <f t="shared" si="5"/>
        <v>0</v>
      </c>
      <c r="K88" s="15"/>
      <c r="L88" s="73">
        <f t="shared" si="6"/>
        <v>0</v>
      </c>
      <c r="M88" s="73">
        <f t="shared" si="7"/>
        <v>0</v>
      </c>
    </row>
    <row r="89" s="3" customFormat="1" spans="1:13">
      <c r="A89" s="57">
        <v>597</v>
      </c>
      <c r="B89" s="74" t="s">
        <v>97</v>
      </c>
      <c r="C89" s="13"/>
      <c r="D89" s="56"/>
      <c r="E89" s="56"/>
      <c r="F89" s="56"/>
      <c r="G89" s="56"/>
      <c r="H89" s="58"/>
      <c r="I89" s="15">
        <f t="shared" si="8"/>
        <v>0</v>
      </c>
      <c r="J89" s="56">
        <f t="shared" si="5"/>
        <v>0</v>
      </c>
      <c r="K89" s="15"/>
      <c r="L89" s="73">
        <f t="shared" si="6"/>
        <v>0</v>
      </c>
      <c r="M89" s="73">
        <f t="shared" si="7"/>
        <v>0</v>
      </c>
    </row>
    <row r="90" s="3" customFormat="1" spans="1:13">
      <c r="A90" s="11">
        <v>707</v>
      </c>
      <c r="B90" s="31" t="s">
        <v>98</v>
      </c>
      <c r="C90" s="13">
        <f>VLOOKUP(A90,[5]发放表!$A:$G,7,0)</f>
        <v>3999.3</v>
      </c>
      <c r="D90" s="13">
        <v>4908</v>
      </c>
      <c r="E90" s="15"/>
      <c r="F90" s="15"/>
      <c r="G90" s="15"/>
      <c r="H90" s="15"/>
      <c r="I90" s="15">
        <f t="shared" si="8"/>
        <v>0</v>
      </c>
      <c r="J90" s="15">
        <f t="shared" si="5"/>
        <v>4908</v>
      </c>
      <c r="K90" s="15">
        <f>VLOOKUP(A90,[6]各门店任务!$B:$BM,64,0)</f>
        <v>908.7</v>
      </c>
      <c r="L90" s="4">
        <f t="shared" si="6"/>
        <v>4908</v>
      </c>
      <c r="M90" s="4">
        <f t="shared" si="7"/>
        <v>0</v>
      </c>
    </row>
    <row r="91" s="3" customFormat="1" spans="1:13">
      <c r="A91" s="16">
        <v>702</v>
      </c>
      <c r="B91" s="74" t="s">
        <v>99</v>
      </c>
      <c r="C91" s="13"/>
      <c r="D91" s="55"/>
      <c r="E91" s="56"/>
      <c r="F91" s="56"/>
      <c r="G91" s="56"/>
      <c r="H91" s="58"/>
      <c r="I91" s="15">
        <f t="shared" si="8"/>
        <v>0</v>
      </c>
      <c r="J91" s="56">
        <f t="shared" si="5"/>
        <v>0</v>
      </c>
      <c r="K91" s="15"/>
      <c r="L91" s="73">
        <f t="shared" si="6"/>
        <v>0</v>
      </c>
      <c r="M91" s="73">
        <f t="shared" si="7"/>
        <v>0</v>
      </c>
    </row>
    <row r="92" s="3" customFormat="1" spans="1:13">
      <c r="A92" s="16">
        <v>704</v>
      </c>
      <c r="B92" s="32" t="s">
        <v>100</v>
      </c>
      <c r="C92" s="13">
        <f>VLOOKUP(A92,[5]发放表!$A:$G,7,0)</f>
        <v>1480.4</v>
      </c>
      <c r="D92" s="23">
        <v>1614.1</v>
      </c>
      <c r="E92" s="20"/>
      <c r="F92" s="20"/>
      <c r="G92" s="20"/>
      <c r="H92" s="15"/>
      <c r="I92" s="15">
        <f t="shared" si="8"/>
        <v>0</v>
      </c>
      <c r="J92" s="20">
        <f t="shared" si="5"/>
        <v>1614.1</v>
      </c>
      <c r="K92" s="15">
        <f>VLOOKUP(A92,[6]各门店任务!$B:$BM,64,0)</f>
        <v>133.7</v>
      </c>
      <c r="L92" s="4">
        <f t="shared" si="6"/>
        <v>1614.1</v>
      </c>
      <c r="M92" s="4">
        <f t="shared" si="7"/>
        <v>0</v>
      </c>
    </row>
    <row r="93" s="3" customFormat="1" spans="1:13">
      <c r="A93" s="16">
        <v>598</v>
      </c>
      <c r="B93" s="32" t="s">
        <v>101</v>
      </c>
      <c r="C93" s="13">
        <f>VLOOKUP(A93,[5]发放表!$A:$G,7,0)</f>
        <v>2663.3</v>
      </c>
      <c r="D93" s="23">
        <v>3169.9</v>
      </c>
      <c r="E93" s="20"/>
      <c r="F93" s="20"/>
      <c r="G93" s="20"/>
      <c r="H93" s="15"/>
      <c r="I93" s="15">
        <f t="shared" si="8"/>
        <v>0</v>
      </c>
      <c r="J93" s="20">
        <f t="shared" si="5"/>
        <v>3169.9</v>
      </c>
      <c r="K93" s="15">
        <f>VLOOKUP(A93,[6]各门店任务!$B:$BM,64,0)</f>
        <v>506.6</v>
      </c>
      <c r="L93" s="4">
        <f t="shared" si="6"/>
        <v>3169.9</v>
      </c>
      <c r="M93" s="4">
        <f t="shared" si="7"/>
        <v>0</v>
      </c>
    </row>
    <row r="94" s="3" customFormat="1" spans="1:13">
      <c r="A94" s="16">
        <v>706</v>
      </c>
      <c r="B94" s="32" t="s">
        <v>102</v>
      </c>
      <c r="C94" s="13">
        <f>VLOOKUP(A94,[5]发放表!$A:$G,7,0)</f>
        <v>2080.4</v>
      </c>
      <c r="D94" s="23">
        <v>3354.7</v>
      </c>
      <c r="E94" s="20"/>
      <c r="F94" s="20"/>
      <c r="G94" s="20"/>
      <c r="H94" s="15"/>
      <c r="I94" s="15">
        <f t="shared" si="8"/>
        <v>0</v>
      </c>
      <c r="J94" s="20">
        <f t="shared" si="5"/>
        <v>3354.7</v>
      </c>
      <c r="K94" s="15">
        <f>VLOOKUP(A94,[6]各门店任务!$B:$BM,64,0)</f>
        <v>1274.3</v>
      </c>
      <c r="L94" s="4">
        <f t="shared" si="6"/>
        <v>3354.7</v>
      </c>
      <c r="M94" s="4">
        <f t="shared" si="7"/>
        <v>0</v>
      </c>
    </row>
    <row r="95" s="3" customFormat="1" spans="1:13">
      <c r="A95" s="16">
        <v>740</v>
      </c>
      <c r="B95" s="32" t="s">
        <v>103</v>
      </c>
      <c r="C95" s="13">
        <f>VLOOKUP(A95,[5]发放表!$A:$G,7,0)</f>
        <v>1263.2</v>
      </c>
      <c r="D95" s="20">
        <v>1683</v>
      </c>
      <c r="E95" s="20"/>
      <c r="F95" s="20"/>
      <c r="G95" s="20"/>
      <c r="H95" s="15"/>
      <c r="I95" s="15">
        <f t="shared" si="8"/>
        <v>0</v>
      </c>
      <c r="J95" s="20">
        <f t="shared" si="5"/>
        <v>1683</v>
      </c>
      <c r="K95" s="15">
        <f>VLOOKUP(A95,[6]各门店任务!$B:$BM,64,0)</f>
        <v>419.8</v>
      </c>
      <c r="L95" s="4">
        <f t="shared" si="6"/>
        <v>1683</v>
      </c>
      <c r="M95" s="4">
        <f t="shared" si="7"/>
        <v>0</v>
      </c>
    </row>
    <row r="96" s="3" customFormat="1" spans="1:13">
      <c r="A96" s="59"/>
      <c r="B96" s="74" t="s">
        <v>104</v>
      </c>
      <c r="C96" s="13"/>
      <c r="D96" s="56"/>
      <c r="E96" s="56"/>
      <c r="F96" s="56"/>
      <c r="G96" s="56"/>
      <c r="H96" s="58"/>
      <c r="I96" s="15">
        <f t="shared" si="8"/>
        <v>0</v>
      </c>
      <c r="J96" s="56">
        <f t="shared" si="5"/>
        <v>0</v>
      </c>
      <c r="K96" s="15"/>
      <c r="L96" s="73">
        <f t="shared" si="6"/>
        <v>0</v>
      </c>
      <c r="M96" s="73">
        <f t="shared" si="7"/>
        <v>0</v>
      </c>
    </row>
    <row r="97" s="3" customFormat="1" spans="1:13">
      <c r="A97" s="16">
        <v>710</v>
      </c>
      <c r="B97" s="32" t="s">
        <v>105</v>
      </c>
      <c r="C97" s="13">
        <f>VLOOKUP(A97,[5]发放表!$A:$G,7,0)</f>
        <v>1333.4</v>
      </c>
      <c r="D97" s="20">
        <v>1412.3</v>
      </c>
      <c r="E97" s="20"/>
      <c r="F97" s="20"/>
      <c r="G97" s="20"/>
      <c r="H97" s="15"/>
      <c r="I97" s="15">
        <f t="shared" si="8"/>
        <v>0</v>
      </c>
      <c r="J97" s="20">
        <f t="shared" si="5"/>
        <v>1412.3</v>
      </c>
      <c r="K97" s="15">
        <f>VLOOKUP(A97,[6]各门店任务!$B:$BM,64,0)</f>
        <v>78.9</v>
      </c>
      <c r="L97" s="4">
        <f t="shared" si="6"/>
        <v>1412.3</v>
      </c>
      <c r="M97" s="4">
        <f t="shared" si="7"/>
        <v>0</v>
      </c>
    </row>
    <row r="98" s="3" customFormat="1" spans="1:13">
      <c r="A98" s="59"/>
      <c r="B98" s="74" t="s">
        <v>106</v>
      </c>
      <c r="C98" s="13"/>
      <c r="D98" s="56"/>
      <c r="E98" s="56"/>
      <c r="F98" s="56"/>
      <c r="G98" s="56"/>
      <c r="H98" s="58"/>
      <c r="I98" s="15">
        <f t="shared" si="8"/>
        <v>0</v>
      </c>
      <c r="J98" s="56">
        <f t="shared" si="5"/>
        <v>0</v>
      </c>
      <c r="K98" s="15"/>
      <c r="L98" s="73">
        <f t="shared" si="6"/>
        <v>0</v>
      </c>
      <c r="M98" s="73">
        <f t="shared" si="7"/>
        <v>0</v>
      </c>
    </row>
    <row r="99" s="3" customFormat="1" spans="1:13">
      <c r="A99" s="16">
        <v>709</v>
      </c>
      <c r="B99" s="32" t="s">
        <v>107</v>
      </c>
      <c r="C99" s="13">
        <f>VLOOKUP(A99,[5]发放表!$A:$G,7,0)</f>
        <v>1980.5</v>
      </c>
      <c r="D99" s="20">
        <v>2408</v>
      </c>
      <c r="E99" s="20"/>
      <c r="F99" s="20"/>
      <c r="G99" s="20"/>
      <c r="H99" s="15"/>
      <c r="I99" s="15">
        <f t="shared" si="8"/>
        <v>0</v>
      </c>
      <c r="J99" s="20">
        <f t="shared" si="5"/>
        <v>2408</v>
      </c>
      <c r="K99" s="15">
        <f>VLOOKUP(A99,[6]各门店任务!$B:$BM,64,0)</f>
        <v>427.5</v>
      </c>
      <c r="L99" s="4">
        <f t="shared" si="6"/>
        <v>2408</v>
      </c>
      <c r="M99" s="4">
        <f t="shared" si="7"/>
        <v>0</v>
      </c>
    </row>
    <row r="100" s="3" customFormat="1" spans="1:13">
      <c r="A100" s="57">
        <v>714</v>
      </c>
      <c r="B100" s="74" t="s">
        <v>108</v>
      </c>
      <c r="C100" s="70"/>
      <c r="D100" s="55"/>
      <c r="E100" s="56"/>
      <c r="F100" s="56"/>
      <c r="G100" s="56"/>
      <c r="H100" s="58"/>
      <c r="I100" s="15">
        <f t="shared" si="8"/>
        <v>0</v>
      </c>
      <c r="J100" s="56">
        <f t="shared" si="5"/>
        <v>0</v>
      </c>
      <c r="K100" s="58"/>
      <c r="L100" s="73">
        <f t="shared" si="6"/>
        <v>0</v>
      </c>
      <c r="M100" s="73">
        <f t="shared" si="7"/>
        <v>0</v>
      </c>
    </row>
    <row r="101" s="3" customFormat="1" spans="1:13">
      <c r="A101" s="16">
        <v>713</v>
      </c>
      <c r="B101" s="32" t="s">
        <v>109</v>
      </c>
      <c r="C101" s="13">
        <f>VLOOKUP(A101,[5]发放表!$A:$G,7,0)</f>
        <v>2258.7</v>
      </c>
      <c r="D101" s="23">
        <v>3003.4</v>
      </c>
      <c r="E101" s="20"/>
      <c r="F101" s="20"/>
      <c r="G101" s="20"/>
      <c r="H101" s="15"/>
      <c r="I101" s="15">
        <f t="shared" ref="I101:I125" si="9">E101-F101-G101-H101</f>
        <v>0</v>
      </c>
      <c r="J101" s="20">
        <f t="shared" si="5"/>
        <v>3003.4</v>
      </c>
      <c r="K101" s="15">
        <f>VLOOKUP(A101,[6]各门店任务!$B:$BM,64,0)</f>
        <v>744.7</v>
      </c>
      <c r="L101" s="4">
        <f t="shared" si="6"/>
        <v>3003.4</v>
      </c>
      <c r="M101" s="4">
        <f t="shared" si="7"/>
        <v>0</v>
      </c>
    </row>
    <row r="102" s="3" customFormat="1" spans="1:13">
      <c r="A102" s="57">
        <v>715</v>
      </c>
      <c r="B102" s="74" t="s">
        <v>110</v>
      </c>
      <c r="C102" s="70"/>
      <c r="D102" s="56"/>
      <c r="E102" s="56"/>
      <c r="F102" s="56"/>
      <c r="G102" s="56"/>
      <c r="H102" s="58"/>
      <c r="I102" s="15">
        <f t="shared" si="9"/>
        <v>0</v>
      </c>
      <c r="J102" s="56">
        <f t="shared" si="5"/>
        <v>0</v>
      </c>
      <c r="K102" s="58"/>
      <c r="L102" s="73">
        <f t="shared" si="6"/>
        <v>0</v>
      </c>
      <c r="M102" s="73">
        <f t="shared" si="7"/>
        <v>0</v>
      </c>
    </row>
    <row r="103" s="3" customFormat="1" spans="1:13">
      <c r="A103" s="16">
        <v>712</v>
      </c>
      <c r="B103" s="36" t="s">
        <v>111</v>
      </c>
      <c r="C103" s="13">
        <f>VLOOKUP(A103,[5]发放表!$A:$G,7,0)</f>
        <v>6789.6</v>
      </c>
      <c r="D103" s="18">
        <v>8782.9</v>
      </c>
      <c r="E103" s="20"/>
      <c r="F103" s="20"/>
      <c r="G103" s="20"/>
      <c r="H103" s="15"/>
      <c r="I103" s="15">
        <f t="shared" si="9"/>
        <v>0</v>
      </c>
      <c r="J103" s="20">
        <f t="shared" si="5"/>
        <v>8782.9</v>
      </c>
      <c r="K103" s="15">
        <f>VLOOKUP(A103,[6]各门店任务!$B:$BM,64,0)</f>
        <v>1993.3</v>
      </c>
      <c r="L103" s="4">
        <f t="shared" si="6"/>
        <v>8782.9</v>
      </c>
      <c r="M103" s="4">
        <f t="shared" si="7"/>
        <v>0</v>
      </c>
    </row>
    <row r="104" s="3" customFormat="1" spans="1:13">
      <c r="A104" s="16">
        <v>717</v>
      </c>
      <c r="B104" s="32" t="s">
        <v>112</v>
      </c>
      <c r="C104" s="13">
        <f>VLOOKUP(A104,[5]发放表!$A:$G,7,0)</f>
        <v>3105.9</v>
      </c>
      <c r="D104" s="23">
        <v>3620</v>
      </c>
      <c r="E104" s="20"/>
      <c r="F104" s="20"/>
      <c r="G104" s="20"/>
      <c r="H104" s="15"/>
      <c r="I104" s="15">
        <f t="shared" si="9"/>
        <v>0</v>
      </c>
      <c r="J104" s="20">
        <f t="shared" si="5"/>
        <v>3620</v>
      </c>
      <c r="K104" s="15">
        <f>VLOOKUP(A104,[6]各门店任务!$B:$BM,64,0)</f>
        <v>514.1</v>
      </c>
      <c r="L104" s="4">
        <f t="shared" si="6"/>
        <v>3620</v>
      </c>
      <c r="M104" s="4">
        <f t="shared" si="7"/>
        <v>0</v>
      </c>
    </row>
    <row r="105" s="3" customFormat="1" spans="1:13">
      <c r="A105" s="16">
        <v>721</v>
      </c>
      <c r="B105" s="32" t="s">
        <v>113</v>
      </c>
      <c r="C105" s="13">
        <f>VLOOKUP(A105,[5]发放表!$A:$G,7,0)</f>
        <v>2373.7</v>
      </c>
      <c r="D105" s="23">
        <v>2766.2</v>
      </c>
      <c r="E105" s="20"/>
      <c r="F105" s="20"/>
      <c r="G105" s="20"/>
      <c r="H105" s="15"/>
      <c r="I105" s="15">
        <f t="shared" si="9"/>
        <v>0</v>
      </c>
      <c r="J105" s="20">
        <f t="shared" si="5"/>
        <v>2766.2</v>
      </c>
      <c r="K105" s="15">
        <f>VLOOKUP(A105,[6]各门店任务!$B:$BM,64,0)</f>
        <v>392.5</v>
      </c>
      <c r="L105" s="4">
        <f t="shared" si="6"/>
        <v>2766.2</v>
      </c>
      <c r="M105" s="4">
        <f t="shared" si="7"/>
        <v>0</v>
      </c>
    </row>
    <row r="106" s="3" customFormat="1" spans="1:13">
      <c r="A106" s="16">
        <v>726</v>
      </c>
      <c r="B106" s="32" t="s">
        <v>114</v>
      </c>
      <c r="C106" s="13">
        <f>VLOOKUP(A106,[5]发放表!$A:$G,7,0)</f>
        <v>4729.7</v>
      </c>
      <c r="D106" s="20">
        <v>5387.3</v>
      </c>
      <c r="E106" s="20"/>
      <c r="F106" s="20"/>
      <c r="G106" s="20"/>
      <c r="H106" s="15"/>
      <c r="I106" s="15">
        <f t="shared" si="9"/>
        <v>0</v>
      </c>
      <c r="J106" s="20">
        <f t="shared" si="5"/>
        <v>5387.3</v>
      </c>
      <c r="K106" s="15">
        <f>VLOOKUP(A106,[6]各门店任务!$B:$BM,64,0)</f>
        <v>657.6</v>
      </c>
      <c r="L106" s="4">
        <f t="shared" si="6"/>
        <v>5387.3</v>
      </c>
      <c r="M106" s="4">
        <f t="shared" si="7"/>
        <v>0</v>
      </c>
    </row>
    <row r="107" s="3" customFormat="1" spans="1:13">
      <c r="A107" s="16">
        <v>720</v>
      </c>
      <c r="B107" s="32" t="s">
        <v>115</v>
      </c>
      <c r="C107" s="13">
        <f>VLOOKUP(A107,[5]发放表!$A:$G,7,0)</f>
        <v>1998.3</v>
      </c>
      <c r="D107" s="20">
        <v>2541.8</v>
      </c>
      <c r="E107" s="20"/>
      <c r="F107" s="20"/>
      <c r="G107" s="20"/>
      <c r="H107" s="15"/>
      <c r="I107" s="15">
        <f t="shared" si="9"/>
        <v>0</v>
      </c>
      <c r="J107" s="20">
        <f t="shared" si="5"/>
        <v>2541.8</v>
      </c>
      <c r="K107" s="15">
        <f>VLOOKUP(A107,[6]各门店任务!$B:$BM,64,0)</f>
        <v>543.5</v>
      </c>
      <c r="L107" s="4">
        <f t="shared" si="6"/>
        <v>2541.8</v>
      </c>
      <c r="M107" s="4">
        <f t="shared" si="7"/>
        <v>0</v>
      </c>
    </row>
    <row r="108" s="3" customFormat="1" spans="1:13">
      <c r="A108" s="16">
        <v>716</v>
      </c>
      <c r="B108" s="32" t="s">
        <v>116</v>
      </c>
      <c r="C108" s="13">
        <f>VLOOKUP(A108,[5]发放表!$A:$G,7,0)</f>
        <v>1837.7</v>
      </c>
      <c r="D108" s="20">
        <v>2427.6</v>
      </c>
      <c r="E108" s="20"/>
      <c r="F108" s="20"/>
      <c r="G108" s="20"/>
      <c r="H108" s="15"/>
      <c r="I108" s="15">
        <f t="shared" si="9"/>
        <v>0</v>
      </c>
      <c r="J108" s="20">
        <f t="shared" si="5"/>
        <v>2427.6</v>
      </c>
      <c r="K108" s="15">
        <f>VLOOKUP(A108,[6]各门店任务!$B:$BM,64,0)</f>
        <v>589.9</v>
      </c>
      <c r="L108" s="4">
        <f t="shared" si="6"/>
        <v>2427.6</v>
      </c>
      <c r="M108" s="4">
        <f t="shared" si="7"/>
        <v>0</v>
      </c>
    </row>
    <row r="109" s="3" customFormat="1" spans="1:13">
      <c r="A109" s="16">
        <v>718</v>
      </c>
      <c r="B109" s="32" t="s">
        <v>117</v>
      </c>
      <c r="C109" s="13">
        <f>VLOOKUP(A109,[5]发放表!$A:$G,7,0)</f>
        <v>1146</v>
      </c>
      <c r="D109" s="20">
        <v>1483.5</v>
      </c>
      <c r="E109" s="20"/>
      <c r="F109" s="20"/>
      <c r="G109" s="20"/>
      <c r="H109" s="15"/>
      <c r="I109" s="15">
        <f t="shared" si="9"/>
        <v>0</v>
      </c>
      <c r="J109" s="20">
        <f t="shared" si="5"/>
        <v>1483.5</v>
      </c>
      <c r="K109" s="15">
        <f>VLOOKUP(A109,[6]各门店任务!$B:$BM,64,0)</f>
        <v>337.5</v>
      </c>
      <c r="L109" s="4">
        <f t="shared" si="6"/>
        <v>1483.5</v>
      </c>
      <c r="M109" s="4">
        <f t="shared" si="7"/>
        <v>0</v>
      </c>
    </row>
    <row r="110" s="3" customFormat="1" spans="1:13">
      <c r="A110" s="16">
        <v>734</v>
      </c>
      <c r="B110" s="32" t="s">
        <v>118</v>
      </c>
      <c r="C110" s="13">
        <f>VLOOKUP(A110,[5]发放表!$A:$G,7,0)</f>
        <v>3055.6</v>
      </c>
      <c r="D110" s="20">
        <v>3194.5</v>
      </c>
      <c r="E110" s="20"/>
      <c r="F110" s="20"/>
      <c r="G110" s="20"/>
      <c r="H110" s="15"/>
      <c r="I110" s="15">
        <f t="shared" si="9"/>
        <v>0</v>
      </c>
      <c r="J110" s="20">
        <f t="shared" si="5"/>
        <v>3194.5</v>
      </c>
      <c r="K110" s="15">
        <f>VLOOKUP(A110,[6]各门店任务!$B:$BM,64,0)</f>
        <v>138.9</v>
      </c>
      <c r="L110" s="4">
        <f t="shared" si="6"/>
        <v>3194.5</v>
      </c>
      <c r="M110" s="4">
        <f t="shared" si="7"/>
        <v>0</v>
      </c>
    </row>
    <row r="111" s="3" customFormat="1" spans="1:13">
      <c r="A111" s="16">
        <v>719</v>
      </c>
      <c r="B111" s="32" t="s">
        <v>119</v>
      </c>
      <c r="C111" s="13">
        <f>VLOOKUP(A111,[5]发放表!$A:$G,7,0)</f>
        <v>3407.7</v>
      </c>
      <c r="D111" s="20">
        <v>4445.9</v>
      </c>
      <c r="E111" s="20"/>
      <c r="F111" s="20"/>
      <c r="G111" s="20"/>
      <c r="H111" s="15"/>
      <c r="I111" s="15">
        <f t="shared" si="9"/>
        <v>0</v>
      </c>
      <c r="J111" s="20">
        <f t="shared" si="5"/>
        <v>4445.9</v>
      </c>
      <c r="K111" s="15">
        <f>VLOOKUP(A111,[6]各门店任务!$B:$BM,64,0)</f>
        <v>1038.2</v>
      </c>
      <c r="L111" s="4">
        <f t="shared" si="6"/>
        <v>4445.9</v>
      </c>
      <c r="M111" s="4">
        <f t="shared" si="7"/>
        <v>0</v>
      </c>
    </row>
    <row r="112" s="3" customFormat="1" spans="1:13">
      <c r="A112" s="16">
        <v>724</v>
      </c>
      <c r="B112" s="36" t="s">
        <v>120</v>
      </c>
      <c r="C112" s="13">
        <f>VLOOKUP(A112,[5]发放表!$A:$G,7,0)</f>
        <v>2847.7</v>
      </c>
      <c r="D112" s="23">
        <v>3051.8</v>
      </c>
      <c r="E112" s="18"/>
      <c r="F112" s="20"/>
      <c r="G112" s="20"/>
      <c r="H112" s="15"/>
      <c r="I112" s="15">
        <f t="shared" si="9"/>
        <v>0</v>
      </c>
      <c r="J112" s="20">
        <f t="shared" si="5"/>
        <v>3051.8</v>
      </c>
      <c r="K112" s="15">
        <f>VLOOKUP(A112,[6]各门店任务!$B:$BM,64,0)</f>
        <v>204.1</v>
      </c>
      <c r="L112" s="4">
        <f t="shared" si="6"/>
        <v>3051.8</v>
      </c>
      <c r="M112" s="4">
        <f t="shared" si="7"/>
        <v>0</v>
      </c>
    </row>
    <row r="113" s="3" customFormat="1" spans="1:13">
      <c r="A113" s="57">
        <v>731</v>
      </c>
      <c r="B113" s="74" t="s">
        <v>121</v>
      </c>
      <c r="C113" s="13"/>
      <c r="D113" s="55"/>
      <c r="E113" s="56"/>
      <c r="F113" s="56"/>
      <c r="G113" s="56"/>
      <c r="H113" s="58"/>
      <c r="I113" s="15">
        <f t="shared" si="9"/>
        <v>0</v>
      </c>
      <c r="J113" s="56">
        <f t="shared" si="5"/>
        <v>0</v>
      </c>
      <c r="K113" s="15"/>
      <c r="L113" s="73">
        <f t="shared" si="6"/>
        <v>0</v>
      </c>
      <c r="M113" s="73">
        <f t="shared" si="7"/>
        <v>0</v>
      </c>
    </row>
    <row r="114" s="3" customFormat="1" spans="1:13">
      <c r="A114" s="59"/>
      <c r="B114" s="74" t="s">
        <v>122</v>
      </c>
      <c r="C114" s="13"/>
      <c r="D114" s="56"/>
      <c r="E114" s="56"/>
      <c r="F114" s="56"/>
      <c r="G114" s="56"/>
      <c r="H114" s="58"/>
      <c r="I114" s="15">
        <f t="shared" si="9"/>
        <v>0</v>
      </c>
      <c r="J114" s="56">
        <f t="shared" si="5"/>
        <v>0</v>
      </c>
      <c r="K114" s="15"/>
      <c r="L114" s="73">
        <f t="shared" si="6"/>
        <v>0</v>
      </c>
      <c r="M114" s="73">
        <f t="shared" si="7"/>
        <v>0</v>
      </c>
    </row>
    <row r="115" s="3" customFormat="1" spans="1:13">
      <c r="A115" s="16">
        <v>723</v>
      </c>
      <c r="B115" s="32" t="s">
        <v>123</v>
      </c>
      <c r="C115" s="13">
        <f>VLOOKUP(A115,[5]发放表!$A:$G,7,0)</f>
        <v>1904.8</v>
      </c>
      <c r="D115" s="23">
        <v>2066.7</v>
      </c>
      <c r="E115" s="20"/>
      <c r="F115" s="20"/>
      <c r="G115" s="20"/>
      <c r="H115" s="15"/>
      <c r="I115" s="15">
        <f t="shared" si="9"/>
        <v>0</v>
      </c>
      <c r="J115" s="20">
        <f t="shared" si="5"/>
        <v>2066.7</v>
      </c>
      <c r="K115" s="15">
        <f>VLOOKUP(A115,[6]各门店任务!$B:$BM,64,0)</f>
        <v>161.9</v>
      </c>
      <c r="L115" s="4">
        <f t="shared" si="6"/>
        <v>2066.7</v>
      </c>
      <c r="M115" s="4">
        <f t="shared" si="7"/>
        <v>0</v>
      </c>
    </row>
    <row r="116" s="3" customFormat="1" spans="1:13">
      <c r="A116" s="16">
        <v>737</v>
      </c>
      <c r="B116" s="32" t="s">
        <v>124</v>
      </c>
      <c r="C116" s="13">
        <f>VLOOKUP(A116,[5]发放表!$A:$G,7,0)</f>
        <v>1311.9</v>
      </c>
      <c r="D116" s="20">
        <v>1515.7</v>
      </c>
      <c r="E116" s="20"/>
      <c r="F116" s="20"/>
      <c r="G116" s="20"/>
      <c r="H116" s="15"/>
      <c r="I116" s="15">
        <f t="shared" si="9"/>
        <v>0</v>
      </c>
      <c r="J116" s="20">
        <f t="shared" si="5"/>
        <v>1515.7</v>
      </c>
      <c r="K116" s="15">
        <f>VLOOKUP(A116,[6]各门店任务!$B:$BM,64,0)</f>
        <v>203.8</v>
      </c>
      <c r="L116" s="4">
        <f t="shared" si="6"/>
        <v>1515.7</v>
      </c>
      <c r="M116" s="4">
        <f t="shared" si="7"/>
        <v>0</v>
      </c>
    </row>
    <row r="117" s="3" customFormat="1" spans="1:13">
      <c r="A117" s="16">
        <v>732</v>
      </c>
      <c r="B117" s="32" t="s">
        <v>125</v>
      </c>
      <c r="C117" s="13">
        <f>VLOOKUP(A117,[5]发放表!$A:$G,7,0)</f>
        <v>1340.9</v>
      </c>
      <c r="D117" s="20">
        <v>1446.8</v>
      </c>
      <c r="E117" s="20"/>
      <c r="F117" s="20"/>
      <c r="G117" s="20"/>
      <c r="H117" s="15"/>
      <c r="I117" s="15">
        <f t="shared" si="9"/>
        <v>0</v>
      </c>
      <c r="J117" s="20">
        <f t="shared" si="5"/>
        <v>1446.8</v>
      </c>
      <c r="K117" s="15">
        <f>VLOOKUP(A117,[6]各门店任务!$B:$BM,64,0)</f>
        <v>105.9</v>
      </c>
      <c r="L117" s="4">
        <f t="shared" si="6"/>
        <v>1446.8</v>
      </c>
      <c r="M117" s="4">
        <f t="shared" si="7"/>
        <v>0</v>
      </c>
    </row>
    <row r="118" s="3" customFormat="1" spans="1:13">
      <c r="A118" s="37">
        <v>727</v>
      </c>
      <c r="B118" s="38" t="s">
        <v>126</v>
      </c>
      <c r="C118" s="13">
        <f>VLOOKUP(A118,[5]发放表!$A:$G,7,0)</f>
        <v>1934.2</v>
      </c>
      <c r="D118" s="39">
        <v>2118.5</v>
      </c>
      <c r="E118" s="39"/>
      <c r="F118" s="39"/>
      <c r="G118" s="39"/>
      <c r="H118" s="40"/>
      <c r="I118" s="15">
        <f t="shared" si="9"/>
        <v>0</v>
      </c>
      <c r="J118" s="39">
        <f t="shared" si="5"/>
        <v>2118.5</v>
      </c>
      <c r="K118" s="15">
        <f>VLOOKUP(A118,[6]各门店任务!$B:$BM,64,0)</f>
        <v>184.3</v>
      </c>
      <c r="L118" s="4">
        <f t="shared" si="6"/>
        <v>2118.5</v>
      </c>
      <c r="M118" s="4">
        <f t="shared" si="7"/>
        <v>0</v>
      </c>
    </row>
    <row r="119" s="3" customFormat="1" spans="1:13">
      <c r="A119" s="59"/>
      <c r="B119" s="74" t="s">
        <v>127</v>
      </c>
      <c r="C119" s="13"/>
      <c r="D119" s="56"/>
      <c r="E119" s="56"/>
      <c r="F119" s="56"/>
      <c r="G119" s="56"/>
      <c r="H119" s="58"/>
      <c r="I119" s="15">
        <f t="shared" si="9"/>
        <v>0</v>
      </c>
      <c r="J119" s="56">
        <f t="shared" si="5"/>
        <v>0</v>
      </c>
      <c r="K119" s="15"/>
      <c r="L119" s="73">
        <f t="shared" si="6"/>
        <v>0</v>
      </c>
      <c r="M119" s="73">
        <f t="shared" si="7"/>
        <v>0</v>
      </c>
    </row>
    <row r="120" s="3" customFormat="1" spans="1:13">
      <c r="A120" s="11">
        <v>730</v>
      </c>
      <c r="B120" s="31" t="s">
        <v>128</v>
      </c>
      <c r="C120" s="13">
        <f>VLOOKUP(A120,[5]发放表!$A:$G,7,0)</f>
        <v>2913.3</v>
      </c>
      <c r="D120" s="15">
        <v>3833.4</v>
      </c>
      <c r="E120" s="15"/>
      <c r="F120" s="15"/>
      <c r="G120" s="15"/>
      <c r="H120" s="15"/>
      <c r="I120" s="15">
        <f t="shared" si="9"/>
        <v>0</v>
      </c>
      <c r="J120" s="15">
        <f t="shared" si="5"/>
        <v>3833.4</v>
      </c>
      <c r="K120" s="15">
        <f>VLOOKUP(A120,[6]各门店任务!$B:$BM,64,0)</f>
        <v>920.1</v>
      </c>
      <c r="L120" s="4">
        <f t="shared" si="6"/>
        <v>3833.4</v>
      </c>
      <c r="M120" s="4">
        <f t="shared" si="7"/>
        <v>0</v>
      </c>
    </row>
    <row r="121" s="3" customFormat="1" spans="1:13">
      <c r="A121" s="57">
        <v>733</v>
      </c>
      <c r="B121" s="74" t="s">
        <v>129</v>
      </c>
      <c r="C121" s="13"/>
      <c r="D121" s="56"/>
      <c r="E121" s="56"/>
      <c r="F121" s="56"/>
      <c r="G121" s="56"/>
      <c r="H121" s="58"/>
      <c r="I121" s="15">
        <f t="shared" si="9"/>
        <v>0</v>
      </c>
      <c r="J121" s="56">
        <f t="shared" si="5"/>
        <v>0</v>
      </c>
      <c r="K121" s="15"/>
      <c r="L121" s="73">
        <f t="shared" si="6"/>
        <v>0</v>
      </c>
      <c r="M121" s="73">
        <f t="shared" si="7"/>
        <v>0</v>
      </c>
    </row>
    <row r="122" s="3" customFormat="1" spans="1:13">
      <c r="A122" s="16">
        <v>738</v>
      </c>
      <c r="B122" s="32" t="s">
        <v>130</v>
      </c>
      <c r="C122" s="13">
        <f>VLOOKUP(A122,[5]发放表!$A:$G,7,0)</f>
        <v>2275.8</v>
      </c>
      <c r="D122" s="20">
        <v>2752.3</v>
      </c>
      <c r="E122" s="20"/>
      <c r="F122" s="20"/>
      <c r="G122" s="20"/>
      <c r="H122" s="15"/>
      <c r="I122" s="15">
        <f t="shared" si="9"/>
        <v>0</v>
      </c>
      <c r="J122" s="20">
        <f t="shared" si="5"/>
        <v>2752.3</v>
      </c>
      <c r="K122" s="15">
        <f>VLOOKUP(A122,[6]各门店任务!$B:$BM,64,0)</f>
        <v>476.5</v>
      </c>
      <c r="L122" s="4">
        <f t="shared" si="6"/>
        <v>2752.3</v>
      </c>
      <c r="M122" s="4">
        <f t="shared" si="7"/>
        <v>0</v>
      </c>
    </row>
    <row r="123" s="3" customFormat="1" spans="1:13">
      <c r="A123" s="16">
        <v>743</v>
      </c>
      <c r="B123" s="32" t="s">
        <v>131</v>
      </c>
      <c r="C123" s="13">
        <f>VLOOKUP(A123,[5]发放表!$A:$G,7,0)</f>
        <v>1266.3</v>
      </c>
      <c r="D123" s="20">
        <v>1335</v>
      </c>
      <c r="E123" s="20"/>
      <c r="F123" s="20"/>
      <c r="G123" s="20"/>
      <c r="H123" s="15"/>
      <c r="I123" s="15">
        <f t="shared" si="9"/>
        <v>0</v>
      </c>
      <c r="J123" s="20">
        <f t="shared" si="5"/>
        <v>1335</v>
      </c>
      <c r="K123" s="15">
        <f>VLOOKUP(A123,[6]各门店任务!$B:$BM,64,0)</f>
        <v>68.7</v>
      </c>
      <c r="L123" s="4">
        <f t="shared" si="6"/>
        <v>1335</v>
      </c>
      <c r="M123" s="4">
        <f t="shared" si="7"/>
        <v>0</v>
      </c>
    </row>
    <row r="124" s="3" customFormat="1" spans="1:13">
      <c r="A124" s="16">
        <v>742</v>
      </c>
      <c r="B124" s="41" t="s">
        <v>132</v>
      </c>
      <c r="C124" s="13">
        <f>VLOOKUP(A124,[5]发放表!$A:$G,7,0)</f>
        <v>2724.5</v>
      </c>
      <c r="D124" s="20">
        <v>3000.2</v>
      </c>
      <c r="E124" s="20"/>
      <c r="F124" s="20"/>
      <c r="G124" s="20"/>
      <c r="H124" s="15"/>
      <c r="I124" s="15">
        <f t="shared" si="9"/>
        <v>0</v>
      </c>
      <c r="J124" s="20">
        <f t="shared" si="5"/>
        <v>3000.2</v>
      </c>
      <c r="K124" s="15">
        <f>VLOOKUP(A124,[6]各门店任务!$B:$BM,64,0)</f>
        <v>275.7</v>
      </c>
      <c r="L124" s="4">
        <f t="shared" si="6"/>
        <v>3000.2</v>
      </c>
      <c r="M124" s="4">
        <f t="shared" si="7"/>
        <v>0</v>
      </c>
    </row>
    <row r="125" s="3" customFormat="1" spans="1:13">
      <c r="A125" s="59">
        <v>739</v>
      </c>
      <c r="B125" s="74" t="s">
        <v>133</v>
      </c>
      <c r="C125" s="13"/>
      <c r="D125" s="56"/>
      <c r="E125" s="56"/>
      <c r="F125" s="56"/>
      <c r="G125" s="56"/>
      <c r="H125" s="58"/>
      <c r="I125" s="15">
        <f t="shared" si="9"/>
        <v>0</v>
      </c>
      <c r="J125" s="56">
        <f t="shared" si="5"/>
        <v>0</v>
      </c>
      <c r="K125" s="15"/>
      <c r="L125" s="73">
        <f t="shared" si="6"/>
        <v>0</v>
      </c>
      <c r="M125" s="73">
        <f t="shared" si="7"/>
        <v>0</v>
      </c>
    </row>
    <row r="126" s="3" customFormat="1" spans="1:13">
      <c r="A126" s="16"/>
      <c r="B126" s="22" t="s">
        <v>134</v>
      </c>
      <c r="C126" s="42">
        <f>SUM(C4:C125)</f>
        <v>256083.3</v>
      </c>
      <c r="D126" s="20">
        <f>SUM(D4:D125)</f>
        <v>278812.74</v>
      </c>
      <c r="E126" s="20">
        <f>SUM(E4:E125)</f>
        <v>38124.76</v>
      </c>
      <c r="F126" s="20">
        <f t="shared" ref="F126:L126" si="10">SUM(F4:F125)</f>
        <v>0</v>
      </c>
      <c r="G126" s="20">
        <f t="shared" si="10"/>
        <v>1140.75</v>
      </c>
      <c r="H126" s="20">
        <f t="shared" si="10"/>
        <v>233.5</v>
      </c>
      <c r="I126" s="20">
        <f t="shared" si="10"/>
        <v>36750.51</v>
      </c>
      <c r="J126" s="20">
        <f t="shared" si="10"/>
        <v>315563.25</v>
      </c>
      <c r="K126" s="20">
        <f t="shared" si="10"/>
        <v>60854.2</v>
      </c>
      <c r="L126" s="20">
        <f t="shared" si="10"/>
        <v>316937.5</v>
      </c>
      <c r="M126" s="4">
        <f>L126-J126</f>
        <v>1374.25</v>
      </c>
    </row>
    <row r="127" s="3" customFormat="1" spans="3:13">
      <c r="C127" s="43"/>
      <c r="E127" s="44">
        <f>D126+E126</f>
        <v>316937.5</v>
      </c>
      <c r="L127" s="46">
        <f>C126+K126</f>
        <v>316937.5</v>
      </c>
      <c r="M127" s="47">
        <f>L127-E127</f>
        <v>0</v>
      </c>
    </row>
    <row r="128" customFormat="1" spans="1:16383">
      <c r="A128" s="3"/>
      <c r="B128" s="3"/>
      <c r="C128" s="3"/>
      <c r="D128" s="3"/>
      <c r="E128" s="3"/>
      <c r="F128" s="3"/>
      <c r="G128" s="3"/>
      <c r="H128" s="3"/>
      <c r="I128" s="3"/>
      <c r="J128" s="3" t="s">
        <v>135</v>
      </c>
      <c r="K128" s="3" t="s">
        <v>136</v>
      </c>
      <c r="L128" s="4"/>
      <c r="M128" s="4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</row>
    <row r="129" s="3" customFormat="1" spans="12:13">
      <c r="L129" s="4"/>
      <c r="M129" s="4"/>
    </row>
    <row r="130" customFormat="1" spans="1:16383">
      <c r="A130" s="45" t="s">
        <v>137</v>
      </c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"/>
      <c r="M130" s="4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67" activePane="bottomRight" state="frozen"/>
      <selection/>
      <selection pane="topRight"/>
      <selection pane="bottomLeft"/>
      <selection pane="bottomRight" activeCell="E19" sqref="E19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9.5" style="3" customWidth="1"/>
    <col min="10" max="10" width="10.125" style="3" customWidth="1"/>
    <col min="11" max="11" width="13.5" style="4" customWidth="1"/>
    <col min="12" max="12" width="10.375" style="4" customWidth="1"/>
    <col min="13" max="13" width="12.125" style="3" customWidth="1"/>
    <col min="14" max="14" width="9" style="3" customWidth="1"/>
    <col min="15" max="16383" width="9" style="3"/>
  </cols>
  <sheetData>
    <row r="1" customFormat="1" ht="24" customHeight="1" spans="1:16382">
      <c r="A1" s="3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3" t="s">
        <v>148</v>
      </c>
      <c r="J2" s="33" t="s">
        <v>149</v>
      </c>
      <c r="K2" s="4"/>
      <c r="L2" s="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="2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34"/>
      <c r="J3" s="34"/>
      <c r="K3" s="35" t="s">
        <v>10</v>
      </c>
      <c r="L3" s="35" t="s">
        <v>11</v>
      </c>
    </row>
    <row r="4" s="3" customFormat="1" spans="1:12">
      <c r="A4" s="11">
        <v>52</v>
      </c>
      <c r="B4" s="12" t="s">
        <v>12</v>
      </c>
      <c r="C4" s="13">
        <f>VLOOKUP(A4,[7]发放表!$A:$G,7,0)</f>
        <v>4044.9</v>
      </c>
      <c r="D4" s="14">
        <v>6843.1</v>
      </c>
      <c r="E4" s="14"/>
      <c r="F4" s="15"/>
      <c r="G4" s="15">
        <f>E4-F4</f>
        <v>0</v>
      </c>
      <c r="H4" s="15">
        <f t="shared" ref="H4:H67" si="0">D4+G4</f>
        <v>6843.1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>C4+I4+J4</f>
        <v>6843.1</v>
      </c>
      <c r="L4" s="4">
        <f t="shared" ref="L4:L67" si="1">K4-D4-E4</f>
        <v>0</v>
      </c>
    </row>
    <row r="5" s="3" customFormat="1" spans="1:12">
      <c r="A5" s="16">
        <v>54</v>
      </c>
      <c r="B5" s="17" t="s">
        <v>13</v>
      </c>
      <c r="C5" s="13">
        <f>VLOOKUP(A5,[7]发放表!$A:$G,7,0)</f>
        <v>4506.3</v>
      </c>
      <c r="D5" s="18">
        <v>6418.39</v>
      </c>
      <c r="E5" s="19">
        <v>689.91</v>
      </c>
      <c r="F5" s="14"/>
      <c r="G5" s="15">
        <f t="shared" ref="G5:G36" si="2">E5-F5</f>
        <v>689.91</v>
      </c>
      <c r="H5" s="20">
        <f t="shared" si="0"/>
        <v>7108.3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ref="K5:K36" si="3">C5+I5+J5</f>
        <v>7108.3</v>
      </c>
      <c r="L5" s="4">
        <f t="shared" si="1"/>
        <v>0</v>
      </c>
    </row>
    <row r="6" s="3" customFormat="1" spans="1:12">
      <c r="A6" s="16">
        <v>56</v>
      </c>
      <c r="B6" s="17" t="s">
        <v>14</v>
      </c>
      <c r="C6" s="13">
        <f>VLOOKUP(A6,[7]发放表!$A:$G,7,0)</f>
        <v>2948.1</v>
      </c>
      <c r="D6" s="20">
        <v>3013.9</v>
      </c>
      <c r="E6" s="18">
        <v>507.9</v>
      </c>
      <c r="F6" s="15"/>
      <c r="G6" s="15">
        <f t="shared" si="2"/>
        <v>507.9</v>
      </c>
      <c r="H6" s="20">
        <f t="shared" si="0"/>
        <v>3521.8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3"/>
        <v>3521.8</v>
      </c>
      <c r="L6" s="4">
        <f t="shared" si="1"/>
        <v>0</v>
      </c>
    </row>
    <row r="7" s="3" customFormat="1" spans="1:12">
      <c r="A7" s="16">
        <v>307</v>
      </c>
      <c r="B7" s="17" t="s">
        <v>16</v>
      </c>
      <c r="C7" s="13">
        <f>VLOOKUP(A7,[7]发放表!$A:$G,7,0)</f>
        <v>17348.6</v>
      </c>
      <c r="D7" s="20">
        <v>9386.2</v>
      </c>
      <c r="E7" s="18">
        <v>13953.48</v>
      </c>
      <c r="F7" s="14"/>
      <c r="G7" s="15">
        <f t="shared" si="2"/>
        <v>13953.48</v>
      </c>
      <c r="H7" s="20">
        <f t="shared" si="0"/>
        <v>23339.68</v>
      </c>
      <c r="I7" s="15">
        <f>VLOOKUP(A7,[8]现场认购品种!$B:$EL,141,0)</f>
        <v>1083.28</v>
      </c>
      <c r="J7" s="15">
        <f>VLOOKUP(A7,[8]藏药、惠氏系列!$B:$V,21,0)</f>
        <v>4907.8</v>
      </c>
      <c r="K7" s="4">
        <f t="shared" si="3"/>
        <v>23339.68</v>
      </c>
      <c r="L7" s="4">
        <f t="shared" si="1"/>
        <v>0</v>
      </c>
    </row>
    <row r="8" s="3" customFormat="1" spans="1:12">
      <c r="A8" s="16">
        <v>308</v>
      </c>
      <c r="B8" s="17" t="s">
        <v>17</v>
      </c>
      <c r="C8" s="13">
        <f>VLOOKUP(A8,[7]发放表!$A:$G,7,0)</f>
        <v>2772.5</v>
      </c>
      <c r="D8" s="18">
        <v>3621.9</v>
      </c>
      <c r="E8" s="18">
        <v>615</v>
      </c>
      <c r="F8" s="14"/>
      <c r="G8" s="15">
        <f t="shared" si="2"/>
        <v>615</v>
      </c>
      <c r="H8" s="20">
        <f t="shared" si="0"/>
        <v>4236.9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3"/>
        <v>4236.9</v>
      </c>
      <c r="L8" s="4">
        <f t="shared" si="1"/>
        <v>0</v>
      </c>
    </row>
    <row r="9" s="3" customFormat="1" spans="1:12">
      <c r="A9" s="16">
        <v>311</v>
      </c>
      <c r="B9" s="17" t="s">
        <v>18</v>
      </c>
      <c r="C9" s="13">
        <f>VLOOKUP(A9,[7]发放表!$A:$G,7,0)</f>
        <v>3559.8</v>
      </c>
      <c r="D9" s="20">
        <v>5753.1</v>
      </c>
      <c r="E9" s="21">
        <v>2262.9</v>
      </c>
      <c r="F9" s="21"/>
      <c r="G9" s="15">
        <f t="shared" si="2"/>
        <v>2262.9</v>
      </c>
      <c r="H9" s="20">
        <f t="shared" si="0"/>
        <v>8016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3"/>
        <v>8016</v>
      </c>
      <c r="L9" s="4">
        <f t="shared" si="1"/>
        <v>0</v>
      </c>
    </row>
    <row r="10" s="3" customFormat="1" spans="1:12">
      <c r="A10" s="16">
        <v>329</v>
      </c>
      <c r="B10" s="16" t="s">
        <v>19</v>
      </c>
      <c r="C10" s="13">
        <f>VLOOKUP(A10,[7]发放表!$A:$G,7,0)</f>
        <v>3248.7</v>
      </c>
      <c r="D10" s="20">
        <v>4214</v>
      </c>
      <c r="E10" s="20"/>
      <c r="F10" s="15"/>
      <c r="G10" s="15">
        <f t="shared" si="2"/>
        <v>0</v>
      </c>
      <c r="H10" s="20">
        <f t="shared" si="0"/>
        <v>4214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3"/>
        <v>4214</v>
      </c>
      <c r="L10" s="4">
        <f t="shared" si="1"/>
        <v>0</v>
      </c>
    </row>
    <row r="11" s="3" customFormat="1" spans="1:12">
      <c r="A11" s="16">
        <v>337</v>
      </c>
      <c r="B11" s="17" t="s">
        <v>20</v>
      </c>
      <c r="C11" s="13">
        <f>VLOOKUP(A11,[7]发放表!$A:$G,7,0)</f>
        <v>9781</v>
      </c>
      <c r="D11" s="20">
        <v>11977.61</v>
      </c>
      <c r="E11" s="20">
        <v>3702.69</v>
      </c>
      <c r="F11" s="15"/>
      <c r="G11" s="15">
        <f t="shared" si="2"/>
        <v>3702.69</v>
      </c>
      <c r="H11" s="20">
        <f t="shared" si="0"/>
        <v>15680.3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3"/>
        <v>15680.3</v>
      </c>
      <c r="L11" s="4">
        <f t="shared" si="1"/>
        <v>0</v>
      </c>
    </row>
    <row r="12" s="3" customFormat="1" ht="13.5" customHeight="1" spans="1:12">
      <c r="A12" s="16">
        <v>339</v>
      </c>
      <c r="B12" s="17" t="s">
        <v>21</v>
      </c>
      <c r="C12" s="13">
        <f>VLOOKUP(A12,[7]发放表!$A:$G,7,0)</f>
        <v>1986.3</v>
      </c>
      <c r="D12" s="20">
        <v>3840.1</v>
      </c>
      <c r="E12" s="20"/>
      <c r="F12" s="15"/>
      <c r="G12" s="15">
        <f t="shared" si="2"/>
        <v>0</v>
      </c>
      <c r="H12" s="20">
        <f t="shared" si="0"/>
        <v>3840.1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3"/>
        <v>3840.1</v>
      </c>
      <c r="L12" s="4">
        <f t="shared" si="1"/>
        <v>0</v>
      </c>
    </row>
    <row r="13" s="3" customFormat="1" spans="1:12">
      <c r="A13" s="16">
        <v>341</v>
      </c>
      <c r="B13" s="17" t="s">
        <v>22</v>
      </c>
      <c r="C13" s="13">
        <f>VLOOKUP(A13,[7]发放表!$A:$G,7,0)</f>
        <v>7882.3</v>
      </c>
      <c r="D13" s="18">
        <v>3646</v>
      </c>
      <c r="E13" s="18">
        <v>8168.4</v>
      </c>
      <c r="F13" s="14"/>
      <c r="G13" s="15">
        <f t="shared" si="2"/>
        <v>8168.4</v>
      </c>
      <c r="H13" s="20">
        <f t="shared" si="0"/>
        <v>11814.4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3"/>
        <v>11814.4</v>
      </c>
      <c r="L13" s="4">
        <f t="shared" si="1"/>
        <v>0</v>
      </c>
    </row>
    <row r="14" s="3" customFormat="1" spans="1:12">
      <c r="A14" s="16">
        <v>343</v>
      </c>
      <c r="B14" s="17" t="s">
        <v>23</v>
      </c>
      <c r="C14" s="13">
        <f>VLOOKUP(A14,[7]发放表!$A:$G,7,0)</f>
        <v>6491.8</v>
      </c>
      <c r="D14" s="20">
        <v>11697.2</v>
      </c>
      <c r="E14" s="20"/>
      <c r="F14" s="15"/>
      <c r="G14" s="15">
        <f t="shared" si="2"/>
        <v>0</v>
      </c>
      <c r="H14" s="20">
        <f t="shared" si="0"/>
        <v>11697.2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3"/>
        <v>11697.2</v>
      </c>
      <c r="L14" s="4">
        <f t="shared" si="1"/>
        <v>0</v>
      </c>
    </row>
    <row r="15" s="3" customFormat="1" ht="15" customHeight="1" spans="1:12">
      <c r="A15" s="16">
        <v>349</v>
      </c>
      <c r="B15" s="17" t="s">
        <v>26</v>
      </c>
      <c r="C15" s="13">
        <f>VLOOKUP(A15,[7]发放表!$A:$G,7,0)</f>
        <v>3867.3</v>
      </c>
      <c r="D15" s="18">
        <v>4617.8</v>
      </c>
      <c r="E15" s="18">
        <v>759</v>
      </c>
      <c r="F15" s="14"/>
      <c r="G15" s="15">
        <f t="shared" si="2"/>
        <v>759</v>
      </c>
      <c r="H15" s="20">
        <f t="shared" si="0"/>
        <v>5376.8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3"/>
        <v>5376.8</v>
      </c>
      <c r="L15" s="4">
        <f t="shared" si="1"/>
        <v>0</v>
      </c>
    </row>
    <row r="16" s="3" customFormat="1" spans="1:12">
      <c r="A16" s="16">
        <v>351</v>
      </c>
      <c r="B16" s="22" t="s">
        <v>27</v>
      </c>
      <c r="C16" s="13">
        <f>VLOOKUP(A16,[7]发放表!$A:$G,7,0)</f>
        <v>1866.1</v>
      </c>
      <c r="D16" s="20">
        <v>2353.3</v>
      </c>
      <c r="E16" s="20"/>
      <c r="F16" s="15"/>
      <c r="G16" s="15">
        <f t="shared" si="2"/>
        <v>0</v>
      </c>
      <c r="H16" s="20">
        <f t="shared" si="0"/>
        <v>2353.3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3"/>
        <v>2353.3</v>
      </c>
      <c r="L16" s="4">
        <f t="shared" si="1"/>
        <v>0</v>
      </c>
    </row>
    <row r="17" s="3" customFormat="1" spans="1:12">
      <c r="A17" s="16">
        <v>355</v>
      </c>
      <c r="B17" s="17" t="s">
        <v>29</v>
      </c>
      <c r="C17" s="13">
        <f>VLOOKUP(A17,[7]发放表!$A:$G,7,0)</f>
        <v>3896.6</v>
      </c>
      <c r="D17" s="20">
        <v>4614.8</v>
      </c>
      <c r="E17" s="20">
        <v>844.1</v>
      </c>
      <c r="F17" s="15"/>
      <c r="G17" s="15">
        <f t="shared" si="2"/>
        <v>844.1</v>
      </c>
      <c r="H17" s="20">
        <f t="shared" si="0"/>
        <v>5458.9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3"/>
        <v>5458.9</v>
      </c>
      <c r="L17" s="4">
        <f t="shared" si="1"/>
        <v>-5.6843418860808e-13</v>
      </c>
    </row>
    <row r="18" s="3" customFormat="1" spans="1:12">
      <c r="A18" s="16">
        <v>357</v>
      </c>
      <c r="B18" s="17" t="s">
        <v>30</v>
      </c>
      <c r="C18" s="13">
        <f>VLOOKUP(A18,[7]发放表!$A:$G,7,0)</f>
        <v>1633</v>
      </c>
      <c r="D18" s="18">
        <v>2432.7</v>
      </c>
      <c r="E18" s="20"/>
      <c r="F18" s="15"/>
      <c r="G18" s="15">
        <f t="shared" si="2"/>
        <v>0</v>
      </c>
      <c r="H18" s="20">
        <f t="shared" si="0"/>
        <v>2432.7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3"/>
        <v>2432.7</v>
      </c>
      <c r="L18" s="4">
        <f t="shared" si="1"/>
        <v>0</v>
      </c>
    </row>
    <row r="19" s="3" customFormat="1" spans="1:12">
      <c r="A19" s="16">
        <v>359</v>
      </c>
      <c r="B19" s="17" t="s">
        <v>31</v>
      </c>
      <c r="C19" s="13">
        <f>VLOOKUP(A19,[7]发放表!$A:$G,7,0)</f>
        <v>3052.7</v>
      </c>
      <c r="D19" s="20">
        <v>3807.1</v>
      </c>
      <c r="E19" s="20"/>
      <c r="F19" s="15"/>
      <c r="G19" s="15">
        <f t="shared" si="2"/>
        <v>0</v>
      </c>
      <c r="H19" s="20">
        <f t="shared" si="0"/>
        <v>3807.1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3"/>
        <v>3807.1</v>
      </c>
      <c r="L19" s="4">
        <f t="shared" si="1"/>
        <v>0</v>
      </c>
    </row>
    <row r="20" s="3" customFormat="1" spans="1:12">
      <c r="A20" s="16">
        <v>367</v>
      </c>
      <c r="B20" s="22" t="s">
        <v>32</v>
      </c>
      <c r="C20" s="13">
        <f>VLOOKUP(A20,[7]发放表!$A:$G,7,0)</f>
        <v>2104.4</v>
      </c>
      <c r="D20" s="20">
        <v>3491.2</v>
      </c>
      <c r="E20" s="20"/>
      <c r="F20" s="15"/>
      <c r="G20" s="15">
        <f t="shared" si="2"/>
        <v>0</v>
      </c>
      <c r="H20" s="20">
        <f t="shared" si="0"/>
        <v>3491.2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3"/>
        <v>3491.2</v>
      </c>
      <c r="L20" s="4">
        <f t="shared" si="1"/>
        <v>0</v>
      </c>
    </row>
    <row r="21" s="3" customFormat="1" spans="1:12">
      <c r="A21" s="16">
        <v>365</v>
      </c>
      <c r="B21" s="17" t="s">
        <v>33</v>
      </c>
      <c r="C21" s="13">
        <f>VLOOKUP(A21,[7]发放表!$A:$G,7,0)</f>
        <v>6674.3</v>
      </c>
      <c r="D21" s="20">
        <v>9154.7</v>
      </c>
      <c r="E21" s="20">
        <v>2092.22</v>
      </c>
      <c r="F21" s="15"/>
      <c r="G21" s="15">
        <f t="shared" si="2"/>
        <v>2092.22</v>
      </c>
      <c r="H21" s="20">
        <f t="shared" si="0"/>
        <v>11246.92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3"/>
        <v>11246.92</v>
      </c>
      <c r="L21" s="4">
        <f t="shared" si="1"/>
        <v>0</v>
      </c>
    </row>
    <row r="22" s="3" customFormat="1" spans="1:12">
      <c r="A22" s="16">
        <v>371</v>
      </c>
      <c r="B22" s="22" t="s">
        <v>34</v>
      </c>
      <c r="C22" s="13">
        <f>VLOOKUP(A22,[7]发放表!$A:$G,7,0)</f>
        <v>1583.1</v>
      </c>
      <c r="D22" s="23">
        <v>2011.3</v>
      </c>
      <c r="E22" s="20"/>
      <c r="F22" s="15"/>
      <c r="G22" s="15">
        <f t="shared" si="2"/>
        <v>0</v>
      </c>
      <c r="H22" s="20">
        <f t="shared" si="0"/>
        <v>2011.3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3"/>
        <v>2011.3</v>
      </c>
      <c r="L22" s="4">
        <f t="shared" si="1"/>
        <v>0</v>
      </c>
    </row>
    <row r="23" s="3" customFormat="1" spans="1:12">
      <c r="A23" s="16">
        <v>361</v>
      </c>
      <c r="B23" s="24" t="s">
        <v>36</v>
      </c>
      <c r="C23" s="13"/>
      <c r="D23" s="23">
        <v>55</v>
      </c>
      <c r="E23" s="20"/>
      <c r="F23" s="15"/>
      <c r="G23" s="15">
        <f t="shared" si="2"/>
        <v>0</v>
      </c>
      <c r="H23" s="20">
        <f t="shared" si="0"/>
        <v>55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3"/>
        <v>55</v>
      </c>
      <c r="L23" s="4">
        <f t="shared" si="1"/>
        <v>0</v>
      </c>
    </row>
    <row r="24" s="3" customFormat="1" spans="1:12">
      <c r="A24" s="16">
        <v>373</v>
      </c>
      <c r="B24" s="24" t="s">
        <v>37</v>
      </c>
      <c r="C24" s="13">
        <f>VLOOKUP(A24,[7]发放表!$A:$G,7,0)</f>
        <v>2614.8</v>
      </c>
      <c r="D24" s="20">
        <v>3531.4</v>
      </c>
      <c r="E24" s="20"/>
      <c r="F24" s="15"/>
      <c r="G24" s="15">
        <f t="shared" si="2"/>
        <v>0</v>
      </c>
      <c r="H24" s="20">
        <f t="shared" si="0"/>
        <v>3531.4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3"/>
        <v>3531.4</v>
      </c>
      <c r="L24" s="4">
        <f t="shared" si="1"/>
        <v>0</v>
      </c>
    </row>
    <row r="25" s="3" customFormat="1" spans="1:12">
      <c r="A25" s="16">
        <v>379</v>
      </c>
      <c r="B25" s="24" t="s">
        <v>39</v>
      </c>
      <c r="C25" s="13">
        <f>VLOOKUP(A25,[7]发放表!$A:$G,7,0)</f>
        <v>2528</v>
      </c>
      <c r="D25" s="20">
        <v>3764.4</v>
      </c>
      <c r="E25" s="20"/>
      <c r="F25" s="15"/>
      <c r="G25" s="15">
        <f t="shared" si="2"/>
        <v>0</v>
      </c>
      <c r="H25" s="20">
        <f t="shared" si="0"/>
        <v>3764.4</v>
      </c>
      <c r="I25" s="15">
        <f>VLOOKUP(A25,[8]现场认购品种!$B:$EL,141,0)</f>
        <v>274</v>
      </c>
      <c r="J25" s="15">
        <f>VLOOKUP(A25,[8]藏药、惠氏系列!$B:$V,21,0)</f>
        <v>962.4</v>
      </c>
      <c r="K25" s="4">
        <f t="shared" si="3"/>
        <v>3764.4</v>
      </c>
      <c r="L25" s="4">
        <f t="shared" si="1"/>
        <v>0</v>
      </c>
    </row>
    <row r="26" s="3" customFormat="1" spans="1:12">
      <c r="A26" s="16">
        <v>385</v>
      </c>
      <c r="B26" s="24" t="s">
        <v>41</v>
      </c>
      <c r="C26" s="13">
        <f>VLOOKUP(A26,[7]发放表!$A:$G,7,0)</f>
        <v>2922.2</v>
      </c>
      <c r="D26" s="20">
        <v>4383.2</v>
      </c>
      <c r="E26" s="20"/>
      <c r="F26" s="15"/>
      <c r="G26" s="15">
        <f t="shared" si="2"/>
        <v>0</v>
      </c>
      <c r="H26" s="20">
        <f t="shared" si="0"/>
        <v>4383.2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3"/>
        <v>4383.2</v>
      </c>
      <c r="L26" s="4">
        <f t="shared" si="1"/>
        <v>0</v>
      </c>
    </row>
    <row r="27" s="3" customFormat="1" spans="1:12">
      <c r="A27" s="16">
        <v>387</v>
      </c>
      <c r="B27" s="24" t="s">
        <v>42</v>
      </c>
      <c r="C27" s="13">
        <f>VLOOKUP(A27,[7]发放表!$A:$G,7,0)</f>
        <v>4745.9</v>
      </c>
      <c r="D27" s="20">
        <v>7356</v>
      </c>
      <c r="E27" s="20"/>
      <c r="F27" s="15"/>
      <c r="G27" s="15">
        <f t="shared" si="2"/>
        <v>0</v>
      </c>
      <c r="H27" s="20">
        <f t="shared" si="0"/>
        <v>7356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3"/>
        <v>7356</v>
      </c>
      <c r="L27" s="4">
        <f t="shared" si="1"/>
        <v>0</v>
      </c>
    </row>
    <row r="28" s="3" customFormat="1" spans="1:12">
      <c r="A28" s="16">
        <v>391</v>
      </c>
      <c r="B28" s="25" t="s">
        <v>43</v>
      </c>
      <c r="C28" s="13">
        <f>VLOOKUP(A28,[7]发放表!$A:$G,7,0)</f>
        <v>3108.2</v>
      </c>
      <c r="D28" s="18">
        <v>4123.8</v>
      </c>
      <c r="E28" s="20"/>
      <c r="F28" s="15"/>
      <c r="G28" s="15">
        <f t="shared" si="2"/>
        <v>0</v>
      </c>
      <c r="H28" s="20">
        <f t="shared" si="0"/>
        <v>4123.8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3"/>
        <v>4123.8</v>
      </c>
      <c r="L28" s="4">
        <f t="shared" si="1"/>
        <v>0</v>
      </c>
    </row>
    <row r="29" s="3" customFormat="1" spans="1:12">
      <c r="A29" s="16">
        <v>377</v>
      </c>
      <c r="B29" s="24" t="s">
        <v>44</v>
      </c>
      <c r="C29" s="13">
        <f>VLOOKUP(A29,[7]发放表!$A:$G,7,0)</f>
        <v>2398.4</v>
      </c>
      <c r="D29" s="20">
        <v>2858.9</v>
      </c>
      <c r="E29" s="20"/>
      <c r="F29" s="15"/>
      <c r="G29" s="15">
        <f t="shared" si="2"/>
        <v>0</v>
      </c>
      <c r="H29" s="20">
        <f t="shared" si="0"/>
        <v>2858.9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3"/>
        <v>2858.9</v>
      </c>
      <c r="L29" s="4">
        <f t="shared" si="1"/>
        <v>0</v>
      </c>
    </row>
    <row r="30" s="3" customFormat="1" ht="15" customHeight="1" spans="1:12">
      <c r="A30" s="16">
        <v>389</v>
      </c>
      <c r="B30" s="24" t="s">
        <v>45</v>
      </c>
      <c r="C30" s="13"/>
      <c r="D30" s="20">
        <v>139.5</v>
      </c>
      <c r="E30" s="20"/>
      <c r="F30" s="15"/>
      <c r="G30" s="15">
        <f t="shared" si="2"/>
        <v>0</v>
      </c>
      <c r="H30" s="20">
        <f t="shared" si="0"/>
        <v>139.5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3"/>
        <v>139.5</v>
      </c>
      <c r="L30" s="4">
        <f t="shared" si="1"/>
        <v>0</v>
      </c>
    </row>
    <row r="31" s="3" customFormat="1" spans="1:12">
      <c r="A31" s="16">
        <v>399</v>
      </c>
      <c r="B31" s="24" t="s">
        <v>48</v>
      </c>
      <c r="C31" s="13">
        <f>VLOOKUP(A31,[7]发放表!$A:$G,7,0)</f>
        <v>1920.8</v>
      </c>
      <c r="D31" s="23">
        <v>3349.7</v>
      </c>
      <c r="E31" s="20"/>
      <c r="F31" s="15"/>
      <c r="G31" s="15">
        <f t="shared" si="2"/>
        <v>0</v>
      </c>
      <c r="H31" s="20">
        <f t="shared" si="0"/>
        <v>3349.7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3"/>
        <v>3349.7</v>
      </c>
      <c r="L31" s="4">
        <f t="shared" si="1"/>
        <v>0</v>
      </c>
    </row>
    <row r="32" s="3" customFormat="1" spans="1:12">
      <c r="A32" s="16">
        <v>539</v>
      </c>
      <c r="B32" s="24" t="s">
        <v>50</v>
      </c>
      <c r="C32" s="13">
        <f>VLOOKUP(A32,[7]发放表!$A:$G,7,0)</f>
        <v>1364.5</v>
      </c>
      <c r="D32" s="20">
        <v>3137.5</v>
      </c>
      <c r="E32" s="20"/>
      <c r="F32" s="15"/>
      <c r="G32" s="15">
        <f t="shared" si="2"/>
        <v>0</v>
      </c>
      <c r="H32" s="20">
        <f t="shared" si="0"/>
        <v>3137.5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3"/>
        <v>3137.5</v>
      </c>
      <c r="L32" s="4">
        <f t="shared" si="1"/>
        <v>0</v>
      </c>
    </row>
    <row r="33" s="3" customFormat="1" spans="1:12">
      <c r="A33" s="16">
        <v>517</v>
      </c>
      <c r="B33" s="24" t="s">
        <v>51</v>
      </c>
      <c r="C33" s="13">
        <f>VLOOKUP(A33,[7]发放表!$A:$G,7,0)</f>
        <v>2951.8</v>
      </c>
      <c r="D33" s="20">
        <v>4501.4</v>
      </c>
      <c r="E33" s="20"/>
      <c r="F33" s="15"/>
      <c r="G33" s="15">
        <f t="shared" si="2"/>
        <v>0</v>
      </c>
      <c r="H33" s="20">
        <f t="shared" si="0"/>
        <v>4501.4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3"/>
        <v>4501.4</v>
      </c>
      <c r="L33" s="4">
        <f t="shared" si="1"/>
        <v>0</v>
      </c>
    </row>
    <row r="34" s="3" customFormat="1" spans="1:12">
      <c r="A34" s="16">
        <v>514</v>
      </c>
      <c r="B34" s="26" t="s">
        <v>53</v>
      </c>
      <c r="C34" s="13">
        <f>VLOOKUP(A34,[7]发放表!$A:$G,7,0)</f>
        <v>2995.9</v>
      </c>
      <c r="D34" s="20">
        <v>5172.8</v>
      </c>
      <c r="E34" s="20"/>
      <c r="F34" s="15"/>
      <c r="G34" s="15">
        <f t="shared" si="2"/>
        <v>0</v>
      </c>
      <c r="H34" s="20">
        <f t="shared" si="0"/>
        <v>5172.8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3"/>
        <v>5172.8</v>
      </c>
      <c r="L34" s="4">
        <f t="shared" si="1"/>
        <v>0</v>
      </c>
    </row>
    <row r="35" s="3" customFormat="1" spans="1:12">
      <c r="A35" s="16">
        <v>545</v>
      </c>
      <c r="B35" s="24" t="s">
        <v>54</v>
      </c>
      <c r="C35" s="13">
        <f>VLOOKUP(A35,[7]发放表!$A:$G,7,0)</f>
        <v>2200.1</v>
      </c>
      <c r="D35" s="20">
        <v>4241.5</v>
      </c>
      <c r="E35" s="20"/>
      <c r="F35" s="15"/>
      <c r="G35" s="15">
        <f t="shared" si="2"/>
        <v>0</v>
      </c>
      <c r="H35" s="20">
        <f t="shared" si="0"/>
        <v>4241.5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3"/>
        <v>4241.5</v>
      </c>
      <c r="L35" s="4">
        <f t="shared" si="1"/>
        <v>0</v>
      </c>
    </row>
    <row r="36" s="3" customFormat="1" spans="1:12">
      <c r="A36" s="16">
        <v>541</v>
      </c>
      <c r="B36" s="27" t="s">
        <v>55</v>
      </c>
      <c r="C36" s="13">
        <f>VLOOKUP(A36,[7]发放表!$A:$G,7,0)</f>
        <v>4798</v>
      </c>
      <c r="D36" s="20">
        <v>7413.8</v>
      </c>
      <c r="E36" s="20"/>
      <c r="F36" s="15"/>
      <c r="G36" s="15">
        <f t="shared" si="2"/>
        <v>0</v>
      </c>
      <c r="H36" s="20">
        <f t="shared" si="0"/>
        <v>7413.8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3"/>
        <v>7413.8</v>
      </c>
      <c r="L36" s="4">
        <f t="shared" si="1"/>
        <v>0</v>
      </c>
    </row>
    <row r="37" s="3" customFormat="1" spans="1:12">
      <c r="A37" s="16">
        <v>511</v>
      </c>
      <c r="B37" s="24" t="s">
        <v>58</v>
      </c>
      <c r="C37" s="13">
        <f>VLOOKUP(A37,[7]发放表!$A:$G,7,0)</f>
        <v>2422.3</v>
      </c>
      <c r="D37" s="23">
        <v>2969.3</v>
      </c>
      <c r="E37" s="20"/>
      <c r="F37" s="15"/>
      <c r="G37" s="15">
        <f t="shared" ref="G37:G82" si="4">E37-F37</f>
        <v>0</v>
      </c>
      <c r="H37" s="20">
        <f t="shared" si="0"/>
        <v>2969.3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ref="K37:K82" si="5">C37+I37+J37</f>
        <v>2969.3</v>
      </c>
      <c r="L37" s="4">
        <f t="shared" si="1"/>
        <v>0</v>
      </c>
    </row>
    <row r="38" s="3" customFormat="1" spans="1:12">
      <c r="A38" s="16">
        <v>513</v>
      </c>
      <c r="B38" s="24" t="s">
        <v>60</v>
      </c>
      <c r="C38" s="13">
        <f>VLOOKUP(A38,[7]发放表!$A:$G,7,0)</f>
        <v>2432.1</v>
      </c>
      <c r="D38" s="23">
        <v>3114.2</v>
      </c>
      <c r="E38" s="20"/>
      <c r="F38" s="15"/>
      <c r="G38" s="15">
        <f t="shared" si="4"/>
        <v>0</v>
      </c>
      <c r="H38" s="20">
        <f t="shared" si="0"/>
        <v>3114.2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5"/>
        <v>3114.2</v>
      </c>
      <c r="L38" s="4">
        <f t="shared" si="1"/>
        <v>0</v>
      </c>
    </row>
    <row r="39" s="3" customFormat="1" spans="1:12">
      <c r="A39" s="16">
        <v>515</v>
      </c>
      <c r="B39" s="24" t="s">
        <v>61</v>
      </c>
      <c r="C39" s="13">
        <f>VLOOKUP(A39,[7]发放表!$A:$G,7,0)</f>
        <v>2393</v>
      </c>
      <c r="D39" s="23">
        <v>3204.3</v>
      </c>
      <c r="E39" s="20"/>
      <c r="F39" s="15"/>
      <c r="G39" s="15">
        <f t="shared" si="4"/>
        <v>0</v>
      </c>
      <c r="H39" s="20">
        <f t="shared" si="0"/>
        <v>3204.3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5"/>
        <v>3204.3</v>
      </c>
      <c r="L39" s="4">
        <f t="shared" si="1"/>
        <v>0</v>
      </c>
    </row>
    <row r="40" s="3" customFormat="1" spans="1:12">
      <c r="A40" s="16">
        <v>546</v>
      </c>
      <c r="B40" s="24" t="s">
        <v>67</v>
      </c>
      <c r="C40" s="13">
        <f>VLOOKUP(A40,[7]发放表!$A:$G,7,0)</f>
        <v>1565.2</v>
      </c>
      <c r="D40" s="20">
        <v>1956.4</v>
      </c>
      <c r="E40" s="20"/>
      <c r="F40" s="15"/>
      <c r="G40" s="15">
        <f t="shared" si="4"/>
        <v>0</v>
      </c>
      <c r="H40" s="20">
        <f t="shared" si="0"/>
        <v>1956.4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5"/>
        <v>1956.4</v>
      </c>
      <c r="L40" s="4">
        <f t="shared" si="1"/>
        <v>0</v>
      </c>
    </row>
    <row r="41" s="3" customFormat="1" spans="1:12">
      <c r="A41" s="16">
        <v>549</v>
      </c>
      <c r="B41" s="24" t="s">
        <v>70</v>
      </c>
      <c r="C41" s="13">
        <f>VLOOKUP(A41,[7]发放表!$A:$G,7,0)</f>
        <v>1259.6</v>
      </c>
      <c r="D41" s="20">
        <v>2161</v>
      </c>
      <c r="E41" s="20"/>
      <c r="F41" s="15"/>
      <c r="G41" s="15">
        <f t="shared" si="4"/>
        <v>0</v>
      </c>
      <c r="H41" s="20">
        <f t="shared" si="0"/>
        <v>2161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5"/>
        <v>2161</v>
      </c>
      <c r="L41" s="4">
        <f t="shared" si="1"/>
        <v>0</v>
      </c>
    </row>
    <row r="42" s="3" customFormat="1" spans="1:12">
      <c r="A42" s="16">
        <v>570</v>
      </c>
      <c r="B42" s="24" t="s">
        <v>72</v>
      </c>
      <c r="C42" s="13">
        <f>VLOOKUP(A42,[7]发放表!$A:$G,7,0)</f>
        <v>2530.1</v>
      </c>
      <c r="D42" s="20">
        <v>3255.4</v>
      </c>
      <c r="E42" s="20"/>
      <c r="F42" s="15"/>
      <c r="G42" s="15">
        <f t="shared" si="4"/>
        <v>0</v>
      </c>
      <c r="H42" s="20">
        <f t="shared" si="0"/>
        <v>3255.4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5"/>
        <v>3255.4</v>
      </c>
      <c r="L42" s="4">
        <f t="shared" si="1"/>
        <v>0</v>
      </c>
    </row>
    <row r="43" s="3" customFormat="1" spans="1:12">
      <c r="A43" s="16">
        <v>571</v>
      </c>
      <c r="B43" s="27" t="s">
        <v>73</v>
      </c>
      <c r="C43" s="13">
        <f>VLOOKUP(A43,[7]发放表!$A:$G,7,0)</f>
        <v>9382.1</v>
      </c>
      <c r="D43" s="18">
        <v>10691.94</v>
      </c>
      <c r="E43" s="20">
        <v>2620.16</v>
      </c>
      <c r="F43" s="15"/>
      <c r="G43" s="15">
        <f t="shared" si="4"/>
        <v>2620.16</v>
      </c>
      <c r="H43" s="20">
        <f t="shared" si="0"/>
        <v>13312.1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5"/>
        <v>13312.1</v>
      </c>
      <c r="L43" s="4">
        <f t="shared" si="1"/>
        <v>0</v>
      </c>
    </row>
    <row r="44" s="3" customFormat="1" ht="15" customHeight="1" spans="1:12">
      <c r="A44" s="16">
        <v>573</v>
      </c>
      <c r="B44" s="24" t="s">
        <v>74</v>
      </c>
      <c r="C44" s="13">
        <f>VLOOKUP(A44,[7]发放表!$A:$G,7,0)</f>
        <v>1865.4</v>
      </c>
      <c r="D44" s="20">
        <v>2188.1</v>
      </c>
      <c r="E44" s="20"/>
      <c r="F44" s="15"/>
      <c r="G44" s="15">
        <f t="shared" si="4"/>
        <v>0</v>
      </c>
      <c r="H44" s="20">
        <f t="shared" si="0"/>
        <v>2188.1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5"/>
        <v>2188.1</v>
      </c>
      <c r="L44" s="4">
        <f t="shared" si="1"/>
        <v>0</v>
      </c>
    </row>
    <row r="45" s="3" customFormat="1" spans="1:12">
      <c r="A45" s="16">
        <v>577</v>
      </c>
      <c r="B45" s="24" t="s">
        <v>77</v>
      </c>
      <c r="C45" s="13">
        <f>VLOOKUP(A45,[7]发放表!$A:$G,7,0)</f>
        <v>1269.1</v>
      </c>
      <c r="D45" s="20">
        <v>1468</v>
      </c>
      <c r="E45" s="20"/>
      <c r="F45" s="15"/>
      <c r="G45" s="15">
        <f t="shared" si="4"/>
        <v>0</v>
      </c>
      <c r="H45" s="20">
        <f t="shared" si="0"/>
        <v>1468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5"/>
        <v>1468</v>
      </c>
      <c r="L45" s="4">
        <f t="shared" si="1"/>
        <v>0</v>
      </c>
    </row>
    <row r="46" s="3" customFormat="1" spans="1:12">
      <c r="A46" s="16">
        <v>581</v>
      </c>
      <c r="B46" s="28" t="s">
        <v>80</v>
      </c>
      <c r="C46" s="13">
        <f>VLOOKUP(A46,[7]发放表!$A:$G,7,0)</f>
        <v>3051</v>
      </c>
      <c r="D46" s="23">
        <v>3650.6</v>
      </c>
      <c r="E46" s="20"/>
      <c r="F46" s="15"/>
      <c r="G46" s="15">
        <f t="shared" si="4"/>
        <v>0</v>
      </c>
      <c r="H46" s="20">
        <f t="shared" si="0"/>
        <v>3650.6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5"/>
        <v>3650.6</v>
      </c>
      <c r="L46" s="4">
        <f t="shared" si="1"/>
        <v>0</v>
      </c>
    </row>
    <row r="47" s="3" customFormat="1" spans="1:12">
      <c r="A47" s="16">
        <v>582</v>
      </c>
      <c r="B47" s="25" t="s">
        <v>81</v>
      </c>
      <c r="C47" s="13">
        <f>VLOOKUP(A47,[7]发放表!$A:$G,7,0)</f>
        <v>4840.9</v>
      </c>
      <c r="D47" s="55">
        <v>6745.3</v>
      </c>
      <c r="E47" s="56">
        <v>1029.9</v>
      </c>
      <c r="F47" s="15"/>
      <c r="G47" s="15">
        <f t="shared" si="4"/>
        <v>1029.9</v>
      </c>
      <c r="H47" s="20">
        <f t="shared" si="0"/>
        <v>7775.2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5"/>
        <v>7775.2</v>
      </c>
      <c r="L47" s="4">
        <f t="shared" si="1"/>
        <v>0</v>
      </c>
    </row>
    <row r="48" s="3" customFormat="1" spans="1:12">
      <c r="A48" s="16">
        <v>572</v>
      </c>
      <c r="B48" s="24" t="s">
        <v>82</v>
      </c>
      <c r="C48" s="13">
        <f>VLOOKUP(A48,[7]发放表!$A:$G,7,0)</f>
        <v>1485.2</v>
      </c>
      <c r="D48" s="23">
        <v>1979</v>
      </c>
      <c r="E48" s="20"/>
      <c r="F48" s="15"/>
      <c r="G48" s="15">
        <f t="shared" si="4"/>
        <v>0</v>
      </c>
      <c r="H48" s="20">
        <f t="shared" si="0"/>
        <v>1979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5"/>
        <v>1979</v>
      </c>
      <c r="L48" s="4">
        <f t="shared" si="1"/>
        <v>0</v>
      </c>
    </row>
    <row r="49" s="3" customFormat="1" spans="1:12">
      <c r="A49" s="16">
        <v>578</v>
      </c>
      <c r="B49" s="24" t="s">
        <v>84</v>
      </c>
      <c r="C49" s="13">
        <f>VLOOKUP(A49,[7]发放表!$A:$G,7,0)</f>
        <v>2835.2</v>
      </c>
      <c r="D49" s="20">
        <v>3770.1</v>
      </c>
      <c r="E49" s="20"/>
      <c r="F49" s="15"/>
      <c r="G49" s="15">
        <f t="shared" si="4"/>
        <v>0</v>
      </c>
      <c r="H49" s="20">
        <f t="shared" si="0"/>
        <v>3770.1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5"/>
        <v>3770.1</v>
      </c>
      <c r="L49" s="4">
        <f t="shared" si="1"/>
        <v>0</v>
      </c>
    </row>
    <row r="50" s="3" customFormat="1" spans="1:12">
      <c r="A50" s="16">
        <v>585</v>
      </c>
      <c r="B50" s="25" t="s">
        <v>85</v>
      </c>
      <c r="C50" s="13">
        <f>VLOOKUP(A50,[7]发放表!$A:$G,7,0)</f>
        <v>4666.2</v>
      </c>
      <c r="D50" s="23">
        <v>5618.4</v>
      </c>
      <c r="E50" s="20">
        <v>182.5</v>
      </c>
      <c r="F50" s="15"/>
      <c r="G50" s="15">
        <f t="shared" si="4"/>
        <v>182.5</v>
      </c>
      <c r="H50" s="20">
        <f t="shared" si="0"/>
        <v>5800.9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5"/>
        <v>5800.9</v>
      </c>
      <c r="L50" s="4">
        <f t="shared" si="1"/>
        <v>0</v>
      </c>
    </row>
    <row r="51" s="3" customFormat="1" spans="1:12">
      <c r="A51" s="16">
        <v>584</v>
      </c>
      <c r="B51" s="24" t="s">
        <v>86</v>
      </c>
      <c r="C51" s="13">
        <f>VLOOKUP(A51,[7]发放表!$A:$G,7,0)</f>
        <v>1878.3</v>
      </c>
      <c r="D51" s="23">
        <v>3233.4</v>
      </c>
      <c r="E51" s="20"/>
      <c r="F51" s="15"/>
      <c r="G51" s="15">
        <f t="shared" si="4"/>
        <v>0</v>
      </c>
      <c r="H51" s="20">
        <f t="shared" si="0"/>
        <v>3233.4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5"/>
        <v>3233.4</v>
      </c>
      <c r="L51" s="4">
        <f t="shared" si="1"/>
        <v>0</v>
      </c>
    </row>
    <row r="52" s="3" customFormat="1" spans="1:12">
      <c r="A52" s="16">
        <v>587</v>
      </c>
      <c r="B52" s="24" t="s">
        <v>88</v>
      </c>
      <c r="C52" s="13">
        <f>VLOOKUP(A52,[7]发放表!$A:$G,7,0)</f>
        <v>1789.6</v>
      </c>
      <c r="D52" s="23">
        <v>2237.1</v>
      </c>
      <c r="E52" s="20"/>
      <c r="F52" s="15"/>
      <c r="G52" s="15">
        <f t="shared" si="4"/>
        <v>0</v>
      </c>
      <c r="H52" s="20">
        <f t="shared" si="0"/>
        <v>2237.1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5"/>
        <v>2237.1</v>
      </c>
      <c r="L52" s="4">
        <f t="shared" si="1"/>
        <v>0</v>
      </c>
    </row>
    <row r="53" s="3" customFormat="1" spans="1:12">
      <c r="A53" s="16">
        <v>594</v>
      </c>
      <c r="B53" s="24" t="s">
        <v>89</v>
      </c>
      <c r="C53" s="13">
        <f>VLOOKUP(A53,[7]发放表!$A:$G,7,0)</f>
        <v>2741.1</v>
      </c>
      <c r="D53" s="23">
        <v>4255.8</v>
      </c>
      <c r="E53" s="20"/>
      <c r="F53" s="15"/>
      <c r="G53" s="15">
        <f t="shared" si="4"/>
        <v>0</v>
      </c>
      <c r="H53" s="20">
        <f t="shared" si="0"/>
        <v>4255.8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5"/>
        <v>4255.8</v>
      </c>
      <c r="L53" s="4">
        <f t="shared" si="1"/>
        <v>0</v>
      </c>
    </row>
    <row r="54" s="3" customFormat="1" spans="1:12">
      <c r="A54" s="16">
        <v>741</v>
      </c>
      <c r="B54" s="24" t="s">
        <v>90</v>
      </c>
      <c r="C54" s="13">
        <f>VLOOKUP(A54,[7]发放表!$A:$G,7,0)</f>
        <v>1427.3</v>
      </c>
      <c r="D54" s="23">
        <v>2915.4</v>
      </c>
      <c r="E54" s="20"/>
      <c r="F54" s="15"/>
      <c r="G54" s="15">
        <f t="shared" si="4"/>
        <v>0</v>
      </c>
      <c r="H54" s="20">
        <f t="shared" si="0"/>
        <v>2915.4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5"/>
        <v>2915.4</v>
      </c>
      <c r="L54" s="4">
        <f t="shared" si="1"/>
        <v>0</v>
      </c>
    </row>
    <row r="55" s="3" customFormat="1" spans="1:12">
      <c r="A55" s="16">
        <v>588</v>
      </c>
      <c r="B55" s="24" t="s">
        <v>92</v>
      </c>
      <c r="C55" s="13">
        <f>VLOOKUP(A55,[7]发放表!$A:$G,7,0)</f>
        <v>1471.4</v>
      </c>
      <c r="D55" s="23">
        <v>2235.2</v>
      </c>
      <c r="E55" s="20"/>
      <c r="F55" s="15"/>
      <c r="G55" s="15">
        <f t="shared" si="4"/>
        <v>0</v>
      </c>
      <c r="H55" s="20">
        <f t="shared" si="0"/>
        <v>2235.2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5"/>
        <v>2235.2</v>
      </c>
      <c r="L55" s="4">
        <f t="shared" si="1"/>
        <v>0</v>
      </c>
    </row>
    <row r="56" s="3" customFormat="1" spans="1:12">
      <c r="A56" s="16">
        <v>591</v>
      </c>
      <c r="B56" s="24" t="s">
        <v>93</v>
      </c>
      <c r="C56" s="13">
        <f>VLOOKUP(A56,[7]发放表!$A:$G,7,0)</f>
        <v>2986.4</v>
      </c>
      <c r="D56" s="23">
        <v>3470</v>
      </c>
      <c r="E56" s="20"/>
      <c r="F56" s="15"/>
      <c r="G56" s="15">
        <f t="shared" si="4"/>
        <v>0</v>
      </c>
      <c r="H56" s="20">
        <f t="shared" si="0"/>
        <v>3470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5"/>
        <v>3470</v>
      </c>
      <c r="L56" s="4">
        <f t="shared" si="1"/>
        <v>0</v>
      </c>
    </row>
    <row r="57" s="3" customFormat="1" spans="1:12">
      <c r="A57" s="11">
        <v>707</v>
      </c>
      <c r="B57" s="31" t="s">
        <v>98</v>
      </c>
      <c r="C57" s="13">
        <f>VLOOKUP(A57,[7]发放表!$A:$G,7,0)</f>
        <v>4175.5</v>
      </c>
      <c r="D57" s="13">
        <v>5083.9</v>
      </c>
      <c r="E57" s="15"/>
      <c r="F57" s="15"/>
      <c r="G57" s="15">
        <f t="shared" si="4"/>
        <v>0</v>
      </c>
      <c r="H57" s="15">
        <f t="shared" si="0"/>
        <v>5083.9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5"/>
        <v>5083.9</v>
      </c>
      <c r="L57" s="4">
        <f t="shared" si="1"/>
        <v>0</v>
      </c>
    </row>
    <row r="58" s="3" customFormat="1" spans="1:12">
      <c r="A58" s="16">
        <v>704</v>
      </c>
      <c r="B58" s="32" t="s">
        <v>100</v>
      </c>
      <c r="C58" s="13">
        <f>VLOOKUP(A58,[7]发放表!$A:$G,7,0)</f>
        <v>1285.4</v>
      </c>
      <c r="D58" s="23">
        <v>2461.2</v>
      </c>
      <c r="E58" s="20"/>
      <c r="F58" s="15"/>
      <c r="G58" s="15">
        <f t="shared" si="4"/>
        <v>0</v>
      </c>
      <c r="H58" s="20">
        <f t="shared" si="0"/>
        <v>2461.2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5"/>
        <v>2461.2</v>
      </c>
      <c r="L58" s="4">
        <f t="shared" si="1"/>
        <v>0</v>
      </c>
    </row>
    <row r="59" s="3" customFormat="1" spans="1:12">
      <c r="A59" s="16">
        <v>598</v>
      </c>
      <c r="B59" s="32" t="s">
        <v>101</v>
      </c>
      <c r="C59" s="13">
        <f>VLOOKUP(A59,[7]发放表!$A:$G,7,0)</f>
        <v>1943.2</v>
      </c>
      <c r="D59" s="23">
        <v>2349.8</v>
      </c>
      <c r="E59" s="20"/>
      <c r="F59" s="15"/>
      <c r="G59" s="15">
        <f t="shared" si="4"/>
        <v>0</v>
      </c>
      <c r="H59" s="20">
        <f t="shared" si="0"/>
        <v>2349.8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5"/>
        <v>2349.8</v>
      </c>
      <c r="L59" s="4">
        <f t="shared" si="1"/>
        <v>0</v>
      </c>
    </row>
    <row r="60" s="3" customFormat="1" spans="1:12">
      <c r="A60" s="16">
        <v>706</v>
      </c>
      <c r="B60" s="32" t="s">
        <v>102</v>
      </c>
      <c r="C60" s="13">
        <f>VLOOKUP(A60,[7]发放表!$A:$G,7,0)</f>
        <v>1957</v>
      </c>
      <c r="D60" s="23">
        <v>2244</v>
      </c>
      <c r="E60" s="20"/>
      <c r="F60" s="15"/>
      <c r="G60" s="15">
        <f t="shared" si="4"/>
        <v>0</v>
      </c>
      <c r="H60" s="20">
        <f t="shared" si="0"/>
        <v>2244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5"/>
        <v>2244</v>
      </c>
      <c r="L60" s="4">
        <f t="shared" si="1"/>
        <v>0</v>
      </c>
    </row>
    <row r="61" s="3" customFormat="1" spans="1:12">
      <c r="A61" s="16">
        <v>740</v>
      </c>
      <c r="B61" s="32" t="s">
        <v>103</v>
      </c>
      <c r="C61" s="13">
        <f>VLOOKUP(A61,[7]发放表!$A:$G,7,0)</f>
        <v>943.1</v>
      </c>
      <c r="D61" s="20">
        <v>1330.6</v>
      </c>
      <c r="E61" s="20"/>
      <c r="F61" s="15"/>
      <c r="G61" s="15">
        <f t="shared" si="4"/>
        <v>0</v>
      </c>
      <c r="H61" s="20">
        <f t="shared" si="0"/>
        <v>1330.6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5"/>
        <v>1330.6</v>
      </c>
      <c r="L61" s="4">
        <f t="shared" si="1"/>
        <v>0</v>
      </c>
    </row>
    <row r="62" s="3" customFormat="1" spans="1:12">
      <c r="A62" s="16">
        <v>710</v>
      </c>
      <c r="B62" s="32" t="s">
        <v>105</v>
      </c>
      <c r="C62" s="13">
        <f>VLOOKUP(A62,[7]发放表!$A:$G,7,0)</f>
        <v>1363.7</v>
      </c>
      <c r="D62" s="20">
        <v>1661.8</v>
      </c>
      <c r="E62" s="20"/>
      <c r="F62" s="15"/>
      <c r="G62" s="15">
        <f t="shared" si="4"/>
        <v>0</v>
      </c>
      <c r="H62" s="20">
        <f t="shared" si="0"/>
        <v>1661.8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5"/>
        <v>1661.8</v>
      </c>
      <c r="L62" s="4">
        <f t="shared" si="1"/>
        <v>0</v>
      </c>
    </row>
    <row r="63" s="3" customFormat="1" spans="1:12">
      <c r="A63" s="16">
        <v>709</v>
      </c>
      <c r="B63" s="32" t="s">
        <v>107</v>
      </c>
      <c r="C63" s="13">
        <f>VLOOKUP(A63,[7]发放表!$A:$G,7,0)</f>
        <v>1544.6</v>
      </c>
      <c r="D63" s="20">
        <v>2211.7</v>
      </c>
      <c r="E63" s="20"/>
      <c r="F63" s="15"/>
      <c r="G63" s="15">
        <f t="shared" si="4"/>
        <v>0</v>
      </c>
      <c r="H63" s="20">
        <f t="shared" si="0"/>
        <v>2211.7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5"/>
        <v>2211.7</v>
      </c>
      <c r="L63" s="4">
        <f t="shared" si="1"/>
        <v>0</v>
      </c>
    </row>
    <row r="64" s="3" customFormat="1" spans="1:12">
      <c r="A64" s="16">
        <v>713</v>
      </c>
      <c r="B64" s="32" t="s">
        <v>109</v>
      </c>
      <c r="C64" s="13">
        <f>VLOOKUP(A64,[7]发放表!$A:$G,7,0)</f>
        <v>2015.9</v>
      </c>
      <c r="D64" s="23">
        <v>2898.7</v>
      </c>
      <c r="E64" s="20"/>
      <c r="F64" s="15"/>
      <c r="G64" s="15">
        <f t="shared" si="4"/>
        <v>0</v>
      </c>
      <c r="H64" s="20">
        <f t="shared" si="0"/>
        <v>2898.7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5"/>
        <v>2898.7</v>
      </c>
      <c r="L64" s="4">
        <f t="shared" si="1"/>
        <v>0</v>
      </c>
    </row>
    <row r="65" s="3" customFormat="1" spans="1:12">
      <c r="A65" s="16">
        <v>712</v>
      </c>
      <c r="B65" s="36" t="s">
        <v>111</v>
      </c>
      <c r="C65" s="13">
        <f>VLOOKUP(A65,[7]发放表!$A:$G,7,0)</f>
        <v>5489.6</v>
      </c>
      <c r="D65" s="18">
        <v>9058.4</v>
      </c>
      <c r="E65" s="20"/>
      <c r="F65" s="15"/>
      <c r="G65" s="15">
        <f t="shared" si="4"/>
        <v>0</v>
      </c>
      <c r="H65" s="20">
        <f t="shared" si="0"/>
        <v>9058.4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5"/>
        <v>9058.4</v>
      </c>
      <c r="L65" s="4">
        <f t="shared" si="1"/>
        <v>0</v>
      </c>
    </row>
    <row r="66" s="3" customFormat="1" spans="1:12">
      <c r="A66" s="16">
        <v>717</v>
      </c>
      <c r="B66" s="32" t="s">
        <v>112</v>
      </c>
      <c r="C66" s="13">
        <f>VLOOKUP(A66,[7]发放表!$A:$G,7,0)</f>
        <v>2682</v>
      </c>
      <c r="D66" s="23">
        <v>3670</v>
      </c>
      <c r="E66" s="20"/>
      <c r="F66" s="15"/>
      <c r="G66" s="15">
        <f t="shared" si="4"/>
        <v>0</v>
      </c>
      <c r="H66" s="20">
        <f t="shared" si="0"/>
        <v>3670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5"/>
        <v>3670</v>
      </c>
      <c r="L66" s="4">
        <f t="shared" si="1"/>
        <v>0</v>
      </c>
    </row>
    <row r="67" s="3" customFormat="1" spans="1:12">
      <c r="A67" s="16">
        <v>721</v>
      </c>
      <c r="B67" s="32" t="s">
        <v>113</v>
      </c>
      <c r="C67" s="13">
        <f>VLOOKUP(A67,[7]发放表!$A:$G,7,0)</f>
        <v>1996</v>
      </c>
      <c r="D67" s="23">
        <v>2685.6</v>
      </c>
      <c r="E67" s="20"/>
      <c r="F67" s="15"/>
      <c r="G67" s="15">
        <f t="shared" si="4"/>
        <v>0</v>
      </c>
      <c r="H67" s="20">
        <f t="shared" si="0"/>
        <v>2685.6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5"/>
        <v>2685.6</v>
      </c>
      <c r="L67" s="4">
        <f t="shared" si="1"/>
        <v>0</v>
      </c>
    </row>
    <row r="68" s="3" customFormat="1" spans="1:12">
      <c r="A68" s="16">
        <v>726</v>
      </c>
      <c r="B68" s="32" t="s">
        <v>114</v>
      </c>
      <c r="C68" s="13">
        <f>VLOOKUP(A68,[7]发放表!$A:$G,7,0)</f>
        <v>4316.2</v>
      </c>
      <c r="D68" s="20">
        <v>7239.5</v>
      </c>
      <c r="E68" s="20"/>
      <c r="F68" s="15"/>
      <c r="G68" s="15">
        <f t="shared" si="4"/>
        <v>0</v>
      </c>
      <c r="H68" s="20">
        <f t="shared" ref="H68:H82" si="6">D68+G68</f>
        <v>7239.5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si="5"/>
        <v>7239.5</v>
      </c>
      <c r="L68" s="4">
        <f t="shared" ref="L68:L82" si="7">K68-D68-E68</f>
        <v>0</v>
      </c>
    </row>
    <row r="69" s="3" customFormat="1" spans="1:12">
      <c r="A69" s="16">
        <v>720</v>
      </c>
      <c r="B69" s="32" t="s">
        <v>115</v>
      </c>
      <c r="C69" s="13">
        <f>VLOOKUP(A69,[7]发放表!$A:$G,7,0)</f>
        <v>1498.5</v>
      </c>
      <c r="D69" s="20">
        <v>2495.1</v>
      </c>
      <c r="E69" s="20"/>
      <c r="F69" s="15"/>
      <c r="G69" s="15">
        <f t="shared" si="4"/>
        <v>0</v>
      </c>
      <c r="H69" s="20">
        <f t="shared" si="6"/>
        <v>2495.1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5"/>
        <v>2495.1</v>
      </c>
      <c r="L69" s="4">
        <f t="shared" si="7"/>
        <v>0</v>
      </c>
    </row>
    <row r="70" s="3" customFormat="1" spans="1:12">
      <c r="A70" s="16">
        <v>716</v>
      </c>
      <c r="B70" s="32" t="s">
        <v>116</v>
      </c>
      <c r="C70" s="13">
        <f>VLOOKUP(A70,[7]发放表!$A:$G,7,0)</f>
        <v>1925.3</v>
      </c>
      <c r="D70" s="20">
        <v>2727.5</v>
      </c>
      <c r="E70" s="20"/>
      <c r="F70" s="15"/>
      <c r="G70" s="15">
        <f t="shared" si="4"/>
        <v>0</v>
      </c>
      <c r="H70" s="20">
        <f t="shared" si="6"/>
        <v>2727.5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5"/>
        <v>2727.5</v>
      </c>
      <c r="L70" s="4">
        <f t="shared" si="7"/>
        <v>0</v>
      </c>
    </row>
    <row r="71" s="3" customFormat="1" spans="1:12">
      <c r="A71" s="16">
        <v>718</v>
      </c>
      <c r="B71" s="32" t="s">
        <v>117</v>
      </c>
      <c r="C71" s="13">
        <f>VLOOKUP(A71,[7]发放表!$A:$G,7,0)</f>
        <v>1176.3</v>
      </c>
      <c r="D71" s="20">
        <v>1503</v>
      </c>
      <c r="E71" s="20"/>
      <c r="F71" s="15"/>
      <c r="G71" s="15">
        <f t="shared" si="4"/>
        <v>0</v>
      </c>
      <c r="H71" s="20">
        <f t="shared" si="6"/>
        <v>1503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5"/>
        <v>1503</v>
      </c>
      <c r="L71" s="4">
        <f t="shared" si="7"/>
        <v>0</v>
      </c>
    </row>
    <row r="72" s="3" customFormat="1" spans="1:12">
      <c r="A72" s="16">
        <v>734</v>
      </c>
      <c r="B72" s="32" t="s">
        <v>118</v>
      </c>
      <c r="C72" s="13">
        <f>VLOOKUP(A72,[7]发放表!$A:$G,7,0)</f>
        <v>2181.7</v>
      </c>
      <c r="D72" s="20">
        <v>2480</v>
      </c>
      <c r="E72" s="20"/>
      <c r="F72" s="15"/>
      <c r="G72" s="15">
        <f t="shared" si="4"/>
        <v>0</v>
      </c>
      <c r="H72" s="20">
        <f t="shared" si="6"/>
        <v>2480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5"/>
        <v>2480</v>
      </c>
      <c r="L72" s="4">
        <f t="shared" si="7"/>
        <v>0</v>
      </c>
    </row>
    <row r="73" s="3" customFormat="1" spans="1:12">
      <c r="A73" s="16">
        <v>719</v>
      </c>
      <c r="B73" s="32" t="s">
        <v>119</v>
      </c>
      <c r="C73" s="13">
        <f>VLOOKUP(A73,[7]发放表!$A:$G,7,0)</f>
        <v>3072</v>
      </c>
      <c r="D73" s="20">
        <v>4767.6</v>
      </c>
      <c r="E73" s="20"/>
      <c r="F73" s="15"/>
      <c r="G73" s="15">
        <f t="shared" si="4"/>
        <v>0</v>
      </c>
      <c r="H73" s="20">
        <f t="shared" si="6"/>
        <v>4767.6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5"/>
        <v>4767.6</v>
      </c>
      <c r="L73" s="4">
        <f t="shared" si="7"/>
        <v>0</v>
      </c>
    </row>
    <row r="74" s="3" customFormat="1" spans="1:12">
      <c r="A74" s="16">
        <v>724</v>
      </c>
      <c r="B74" s="36" t="s">
        <v>120</v>
      </c>
      <c r="C74" s="13">
        <f>VLOOKUP(A74,[7]发放表!$A:$G,7,0)</f>
        <v>2999.4</v>
      </c>
      <c r="D74" s="23">
        <v>3725.9</v>
      </c>
      <c r="E74" s="18"/>
      <c r="F74" s="15"/>
      <c r="G74" s="15">
        <f t="shared" si="4"/>
        <v>0</v>
      </c>
      <c r="H74" s="20">
        <f t="shared" si="6"/>
        <v>3725.9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5"/>
        <v>3725.9</v>
      </c>
      <c r="L74" s="4">
        <f t="shared" si="7"/>
        <v>0</v>
      </c>
    </row>
    <row r="75" s="3" customFormat="1" spans="1:12">
      <c r="A75" s="16">
        <v>723</v>
      </c>
      <c r="B75" s="32" t="s">
        <v>123</v>
      </c>
      <c r="C75" s="13">
        <f>VLOOKUP(A75,[7]发放表!$A:$G,7,0)</f>
        <v>1919.1</v>
      </c>
      <c r="D75" s="23">
        <v>2393.9</v>
      </c>
      <c r="E75" s="20"/>
      <c r="F75" s="15"/>
      <c r="G75" s="15">
        <f t="shared" si="4"/>
        <v>0</v>
      </c>
      <c r="H75" s="20">
        <f t="shared" si="6"/>
        <v>2393.9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5"/>
        <v>2393.9</v>
      </c>
      <c r="L75" s="4">
        <f t="shared" si="7"/>
        <v>0</v>
      </c>
    </row>
    <row r="76" s="3" customFormat="1" spans="1:12">
      <c r="A76" s="16">
        <v>737</v>
      </c>
      <c r="B76" s="32" t="s">
        <v>124</v>
      </c>
      <c r="C76" s="13">
        <f>VLOOKUP(A76,[7]发放表!$A:$G,7,0)</f>
        <v>2016.5</v>
      </c>
      <c r="D76" s="20">
        <v>2329.9</v>
      </c>
      <c r="E76" s="20"/>
      <c r="F76" s="15"/>
      <c r="G76" s="15">
        <f t="shared" si="4"/>
        <v>0</v>
      </c>
      <c r="H76" s="20">
        <f t="shared" si="6"/>
        <v>2329.9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5"/>
        <v>2329.9</v>
      </c>
      <c r="L76" s="4">
        <f t="shared" si="7"/>
        <v>0</v>
      </c>
    </row>
    <row r="77" s="3" customFormat="1" spans="1:12">
      <c r="A77" s="16">
        <v>732</v>
      </c>
      <c r="B77" s="32" t="s">
        <v>125</v>
      </c>
      <c r="C77" s="13">
        <f>VLOOKUP(A77,[7]发放表!$A:$G,7,0)</f>
        <v>1276.8</v>
      </c>
      <c r="D77" s="20">
        <v>1603</v>
      </c>
      <c r="E77" s="20"/>
      <c r="F77" s="15"/>
      <c r="G77" s="15">
        <f t="shared" si="4"/>
        <v>0</v>
      </c>
      <c r="H77" s="20">
        <f t="shared" si="6"/>
        <v>1603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5"/>
        <v>1603</v>
      </c>
      <c r="L77" s="4">
        <f t="shared" si="7"/>
        <v>0</v>
      </c>
    </row>
    <row r="78" s="3" customFormat="1" spans="1:12">
      <c r="A78" s="37">
        <v>727</v>
      </c>
      <c r="B78" s="38" t="s">
        <v>126</v>
      </c>
      <c r="C78" s="13">
        <f>VLOOKUP(A78,[7]发放表!$A:$G,7,0)</f>
        <v>1537.4</v>
      </c>
      <c r="D78" s="39">
        <v>1843.2</v>
      </c>
      <c r="E78" s="39"/>
      <c r="F78" s="40"/>
      <c r="G78" s="15">
        <f t="shared" si="4"/>
        <v>0</v>
      </c>
      <c r="H78" s="39">
        <f t="shared" si="6"/>
        <v>1843.2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5"/>
        <v>1843.2</v>
      </c>
      <c r="L78" s="4">
        <f t="shared" si="7"/>
        <v>0</v>
      </c>
    </row>
    <row r="79" s="3" customFormat="1" spans="1:12">
      <c r="A79" s="11">
        <v>730</v>
      </c>
      <c r="B79" s="31" t="s">
        <v>128</v>
      </c>
      <c r="C79" s="13">
        <f>VLOOKUP(A79,[7]发放表!$A:$G,7,0)</f>
        <v>2439.7</v>
      </c>
      <c r="D79" s="15">
        <v>4185.1</v>
      </c>
      <c r="E79" s="15"/>
      <c r="F79" s="15"/>
      <c r="G79" s="15">
        <f t="shared" si="4"/>
        <v>0</v>
      </c>
      <c r="H79" s="15">
        <f t="shared" si="6"/>
        <v>4185.1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5"/>
        <v>4185.1</v>
      </c>
      <c r="L79" s="4">
        <f t="shared" si="7"/>
        <v>0</v>
      </c>
    </row>
    <row r="80" s="3" customFormat="1" spans="1:12">
      <c r="A80" s="16">
        <v>738</v>
      </c>
      <c r="B80" s="32" t="s">
        <v>130</v>
      </c>
      <c r="C80" s="13">
        <f>VLOOKUP(A80,[7]发放表!$A:$G,7,0)</f>
        <v>1861.7</v>
      </c>
      <c r="D80" s="20">
        <v>2355.8</v>
      </c>
      <c r="E80" s="20"/>
      <c r="F80" s="15"/>
      <c r="G80" s="15">
        <f t="shared" si="4"/>
        <v>0</v>
      </c>
      <c r="H80" s="20">
        <f t="shared" si="6"/>
        <v>2355.8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5"/>
        <v>2355.8</v>
      </c>
      <c r="L80" s="4">
        <f t="shared" si="7"/>
        <v>0</v>
      </c>
    </row>
    <row r="81" s="3" customFormat="1" spans="1:12">
      <c r="A81" s="16">
        <v>743</v>
      </c>
      <c r="B81" s="32" t="s">
        <v>131</v>
      </c>
      <c r="C81" s="13">
        <f>VLOOKUP(A81,[7]发放表!$A:$G,7,0)</f>
        <v>977.2</v>
      </c>
      <c r="D81" s="20">
        <v>1547.6</v>
      </c>
      <c r="E81" s="20"/>
      <c r="F81" s="15"/>
      <c r="G81" s="15">
        <f t="shared" si="4"/>
        <v>0</v>
      </c>
      <c r="H81" s="20">
        <f t="shared" si="6"/>
        <v>1547.6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5"/>
        <v>1547.6</v>
      </c>
      <c r="L81" s="4">
        <f t="shared" si="7"/>
        <v>0</v>
      </c>
    </row>
    <row r="82" s="3" customFormat="1" spans="1:12">
      <c r="A82" s="16">
        <v>742</v>
      </c>
      <c r="B82" s="41" t="s">
        <v>132</v>
      </c>
      <c r="C82" s="13">
        <f>VLOOKUP(A82,[7]发放表!$A:$G,7,0)</f>
        <v>2402.3</v>
      </c>
      <c r="D82" s="20">
        <v>3621.3</v>
      </c>
      <c r="E82" s="20"/>
      <c r="F82" s="15"/>
      <c r="G82" s="15">
        <f t="shared" si="4"/>
        <v>0</v>
      </c>
      <c r="H82" s="20">
        <f t="shared" si="6"/>
        <v>3621.3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5"/>
        <v>3621.3</v>
      </c>
      <c r="L82" s="4">
        <f t="shared" si="7"/>
        <v>0</v>
      </c>
    </row>
    <row r="83" s="3" customFormat="1" spans="1:12">
      <c r="A83" s="16"/>
      <c r="B83" s="22" t="s">
        <v>134</v>
      </c>
      <c r="C83" s="42">
        <f t="shared" ref="C83:K83" si="8">SUM(C4:C82)</f>
        <v>235084</v>
      </c>
      <c r="D83" s="20">
        <f t="shared" si="8"/>
        <v>308516.34</v>
      </c>
      <c r="E83" s="20">
        <f t="shared" si="8"/>
        <v>37428.16</v>
      </c>
      <c r="F83" s="20">
        <f t="shared" si="8"/>
        <v>0</v>
      </c>
      <c r="G83" s="20">
        <f t="shared" si="8"/>
        <v>37428.16</v>
      </c>
      <c r="H83" s="20">
        <f t="shared" si="8"/>
        <v>345944.5</v>
      </c>
      <c r="I83" s="20">
        <f t="shared" si="8"/>
        <v>24180.5</v>
      </c>
      <c r="J83" s="20">
        <f t="shared" si="8"/>
        <v>86680</v>
      </c>
      <c r="K83" s="20">
        <f t="shared" si="8"/>
        <v>345944.5</v>
      </c>
      <c r="L83" s="4">
        <f>K83-H83</f>
        <v>0</v>
      </c>
    </row>
    <row r="84" s="3" customFormat="1" spans="3:12">
      <c r="C84" s="43"/>
      <c r="E84" s="44">
        <f>D83+E83</f>
        <v>345944.5</v>
      </c>
      <c r="K84" s="46">
        <f>C83+I83+J83</f>
        <v>345944.5</v>
      </c>
      <c r="L84" s="47">
        <f>K84-E84</f>
        <v>0</v>
      </c>
    </row>
    <row r="85" customFormat="1" spans="1:16382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3" t="s">
        <v>136</v>
      </c>
      <c r="K85" s="4">
        <f>K83-K84</f>
        <v>0</v>
      </c>
      <c r="L85" s="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</row>
    <row r="86" s="3" customFormat="1" spans="11:12">
      <c r="K86" s="4"/>
      <c r="L86" s="4"/>
    </row>
    <row r="87" customFormat="1" spans="1:16382">
      <c r="A87" s="45" t="s">
        <v>137</v>
      </c>
      <c r="B87" s="45"/>
      <c r="C87" s="45"/>
      <c r="D87" s="45"/>
      <c r="E87" s="45"/>
      <c r="F87" s="45"/>
      <c r="G87" s="45"/>
      <c r="H87" s="45"/>
      <c r="I87" s="45"/>
      <c r="J87" s="45"/>
      <c r="K87" s="4"/>
      <c r="L87" s="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6" sqref="F6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11" style="3" customWidth="1"/>
    <col min="10" max="10" width="13.5" style="4" customWidth="1"/>
    <col min="11" max="11" width="10.375" style="4" customWidth="1"/>
    <col min="12" max="12" width="12.125" style="3" customWidth="1"/>
    <col min="13" max="13" width="9" style="3" customWidth="1"/>
    <col min="14" max="16382" width="9" style="3"/>
  </cols>
  <sheetData>
    <row r="1" customFormat="1" ht="24" customHeight="1" spans="1:16381">
      <c r="A1" s="3"/>
      <c r="B1" s="5" t="s">
        <v>151</v>
      </c>
      <c r="C1" s="5"/>
      <c r="D1" s="5"/>
      <c r="E1" s="5"/>
      <c r="F1" s="5"/>
      <c r="G1" s="5"/>
      <c r="H1" s="5"/>
      <c r="I1" s="5"/>
      <c r="J1" s="4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</row>
    <row r="2" customFormat="1" ht="24" customHeight="1" spans="1:16381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3" t="s">
        <v>152</v>
      </c>
      <c r="J2" s="4"/>
      <c r="K2" s="4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</row>
    <row r="3" s="2" customFormat="1" ht="28.5" spans="1:11">
      <c r="A3" s="10"/>
      <c r="B3" s="6"/>
      <c r="C3" s="6"/>
      <c r="D3" s="6"/>
      <c r="E3" s="10" t="s">
        <v>5</v>
      </c>
      <c r="F3" s="10" t="s">
        <v>153</v>
      </c>
      <c r="G3" s="10" t="s">
        <v>9</v>
      </c>
      <c r="H3" s="10" t="s">
        <v>6</v>
      </c>
      <c r="I3" s="34"/>
      <c r="J3" s="35" t="s">
        <v>10</v>
      </c>
      <c r="K3" s="35" t="s">
        <v>11</v>
      </c>
    </row>
    <row r="4" s="3" customFormat="1" spans="1:11">
      <c r="A4" s="11">
        <v>52</v>
      </c>
      <c r="B4" s="12" t="s">
        <v>12</v>
      </c>
      <c r="C4" s="13"/>
      <c r="D4" s="14">
        <v>2404.7</v>
      </c>
      <c r="E4" s="14"/>
      <c r="F4" s="15"/>
      <c r="G4" s="15">
        <f t="shared" ref="G4:G67" si="0">E4-F4</f>
        <v>0</v>
      </c>
      <c r="H4" s="15">
        <f t="shared" ref="H4:H67" si="1">D4+G4</f>
        <v>2404.7</v>
      </c>
      <c r="I4" s="15">
        <f>VLOOKUP(A4,[9]Sheet2!$B:$DP,119,0)</f>
        <v>2404.7</v>
      </c>
      <c r="J4" s="4">
        <f>C4+I4</f>
        <v>2404.7</v>
      </c>
      <c r="K4" s="4">
        <f t="shared" ref="K4:K67" si="2">J4-D4-E4</f>
        <v>0</v>
      </c>
    </row>
    <row r="5" s="3" customFormat="1" spans="1:11">
      <c r="A5" s="16">
        <v>54</v>
      </c>
      <c r="B5" s="17" t="s">
        <v>13</v>
      </c>
      <c r="C5" s="13"/>
      <c r="D5" s="18">
        <v>4184</v>
      </c>
      <c r="E5" s="48">
        <v>336.9</v>
      </c>
      <c r="F5" s="14"/>
      <c r="G5" s="15">
        <f t="shared" si="0"/>
        <v>336.9</v>
      </c>
      <c r="H5" s="20">
        <f t="shared" si="1"/>
        <v>4520.9</v>
      </c>
      <c r="I5" s="15">
        <f>VLOOKUP(A5,[9]Sheet2!$B:$DP,119,0)</f>
        <v>4520.9</v>
      </c>
      <c r="J5" s="4">
        <f t="shared" ref="J5:J36" si="3">C5+I5</f>
        <v>4520.9</v>
      </c>
      <c r="K5" s="4">
        <f t="shared" si="2"/>
        <v>-3.41060513164848e-13</v>
      </c>
    </row>
    <row r="6" s="3" customFormat="1" spans="1:11">
      <c r="A6" s="16">
        <v>56</v>
      </c>
      <c r="B6" s="17" t="s">
        <v>14</v>
      </c>
      <c r="C6" s="13"/>
      <c r="D6" s="20">
        <v>4259</v>
      </c>
      <c r="E6" s="48">
        <v>130</v>
      </c>
      <c r="F6" s="15"/>
      <c r="G6" s="15">
        <f t="shared" si="0"/>
        <v>130</v>
      </c>
      <c r="H6" s="20">
        <f t="shared" si="1"/>
        <v>4389</v>
      </c>
      <c r="I6" s="15">
        <f>VLOOKUP(A6,[9]Sheet2!$B:$DP,119,0)</f>
        <v>4389</v>
      </c>
      <c r="J6" s="4">
        <f t="shared" si="3"/>
        <v>4389</v>
      </c>
      <c r="K6" s="4">
        <f t="shared" si="2"/>
        <v>0</v>
      </c>
    </row>
    <row r="7" s="3" customFormat="1" spans="1:11">
      <c r="A7" s="16">
        <v>307</v>
      </c>
      <c r="B7" s="17" t="s">
        <v>16</v>
      </c>
      <c r="C7" s="13">
        <v>23981.5</v>
      </c>
      <c r="D7" s="20">
        <v>17155.2</v>
      </c>
      <c r="E7" s="18">
        <v>19389.8</v>
      </c>
      <c r="F7" s="14"/>
      <c r="G7" s="15">
        <f t="shared" si="0"/>
        <v>19389.8</v>
      </c>
      <c r="H7" s="20">
        <f t="shared" si="1"/>
        <v>36545</v>
      </c>
      <c r="I7" s="15">
        <f>VLOOKUP(A7,[9]Sheet2!$B:$DP,119,0)</f>
        <v>12563.5</v>
      </c>
      <c r="J7" s="4">
        <f t="shared" si="3"/>
        <v>36545</v>
      </c>
      <c r="K7" s="4">
        <f t="shared" si="2"/>
        <v>0</v>
      </c>
    </row>
    <row r="8" s="3" customFormat="1" spans="1:11">
      <c r="A8" s="16">
        <v>308</v>
      </c>
      <c r="B8" s="17" t="s">
        <v>17</v>
      </c>
      <c r="C8" s="13"/>
      <c r="D8" s="18">
        <v>2705</v>
      </c>
      <c r="E8" s="49">
        <v>427</v>
      </c>
      <c r="F8" s="50"/>
      <c r="G8" s="15">
        <f t="shared" si="0"/>
        <v>427</v>
      </c>
      <c r="H8" s="20">
        <f t="shared" si="1"/>
        <v>3132</v>
      </c>
      <c r="I8" s="15">
        <f>VLOOKUP(A8,[9]Sheet2!$B:$DP,119,0)</f>
        <v>3132</v>
      </c>
      <c r="J8" s="4">
        <f t="shared" si="3"/>
        <v>3132</v>
      </c>
      <c r="K8" s="4">
        <f t="shared" si="2"/>
        <v>0</v>
      </c>
    </row>
    <row r="9" s="3" customFormat="1" spans="1:11">
      <c r="A9" s="16">
        <v>311</v>
      </c>
      <c r="B9" s="17" t="s">
        <v>18</v>
      </c>
      <c r="C9" s="13"/>
      <c r="D9" s="51">
        <v>5931.8</v>
      </c>
      <c r="E9" s="52">
        <v>1248</v>
      </c>
      <c r="F9" s="52"/>
      <c r="G9" s="53">
        <f t="shared" si="0"/>
        <v>1248</v>
      </c>
      <c r="H9" s="20">
        <f t="shared" si="1"/>
        <v>7179.8</v>
      </c>
      <c r="I9" s="15">
        <f>VLOOKUP(A9,[9]Sheet2!$B:$DP,119,0)</f>
        <v>7179.8</v>
      </c>
      <c r="J9" s="4">
        <f t="shared" si="3"/>
        <v>7179.8</v>
      </c>
      <c r="K9" s="4">
        <f t="shared" si="2"/>
        <v>0</v>
      </c>
    </row>
    <row r="10" s="3" customFormat="1" spans="1:11">
      <c r="A10" s="16">
        <v>329</v>
      </c>
      <c r="B10" s="16" t="s">
        <v>19</v>
      </c>
      <c r="C10" s="13"/>
      <c r="D10" s="20">
        <v>1799.4</v>
      </c>
      <c r="E10" s="15"/>
      <c r="F10" s="15"/>
      <c r="G10" s="15">
        <f t="shared" si="0"/>
        <v>0</v>
      </c>
      <c r="H10" s="20">
        <f t="shared" si="1"/>
        <v>1799.4</v>
      </c>
      <c r="I10" s="15">
        <f>VLOOKUP(A10,[9]Sheet2!$B:$DP,119,0)</f>
        <v>1799.4</v>
      </c>
      <c r="J10" s="4">
        <f t="shared" si="3"/>
        <v>1799.4</v>
      </c>
      <c r="K10" s="4">
        <f t="shared" si="2"/>
        <v>0</v>
      </c>
    </row>
    <row r="11" s="3" customFormat="1" spans="1:11">
      <c r="A11" s="16">
        <v>337</v>
      </c>
      <c r="B11" s="17" t="s">
        <v>20</v>
      </c>
      <c r="C11" s="13"/>
      <c r="D11" s="20">
        <v>7776</v>
      </c>
      <c r="E11" s="20">
        <v>4399.7</v>
      </c>
      <c r="F11" s="15"/>
      <c r="G11" s="15">
        <f t="shared" si="0"/>
        <v>4399.7</v>
      </c>
      <c r="H11" s="20">
        <f t="shared" si="1"/>
        <v>12175.7</v>
      </c>
      <c r="I11" s="15">
        <f>VLOOKUP(A11,[9]Sheet2!$B:$DP,119,0)</f>
        <v>12175.7</v>
      </c>
      <c r="J11" s="4">
        <f t="shared" si="3"/>
        <v>12175.7</v>
      </c>
      <c r="K11" s="4">
        <f t="shared" si="2"/>
        <v>0</v>
      </c>
    </row>
    <row r="12" s="3" customFormat="1" ht="13.5" customHeight="1" spans="1:11">
      <c r="A12" s="16">
        <v>339</v>
      </c>
      <c r="B12" s="17" t="s">
        <v>21</v>
      </c>
      <c r="C12" s="13"/>
      <c r="D12" s="44">
        <v>3109.8</v>
      </c>
      <c r="F12" s="15"/>
      <c r="G12" s="15">
        <f t="shared" si="0"/>
        <v>0</v>
      </c>
      <c r="H12" s="20">
        <f t="shared" ref="H12:H17" si="4">D12+G12</f>
        <v>3109.8</v>
      </c>
      <c r="I12" s="15">
        <f>VLOOKUP(A12,[9]Sheet2!$B:$DP,119,0)</f>
        <v>3109.8</v>
      </c>
      <c r="J12" s="4">
        <f t="shared" si="3"/>
        <v>3109.8</v>
      </c>
      <c r="K12" s="4">
        <f t="shared" si="2"/>
        <v>0</v>
      </c>
    </row>
    <row r="13" s="3" customFormat="1" spans="1:11">
      <c r="A13" s="16">
        <v>341</v>
      </c>
      <c r="B13" s="17" t="s">
        <v>22</v>
      </c>
      <c r="C13" s="13"/>
      <c r="D13" s="20">
        <v>1187.8</v>
      </c>
      <c r="E13" s="20">
        <v>7117.2</v>
      </c>
      <c r="F13" s="14"/>
      <c r="G13" s="15">
        <f t="shared" si="0"/>
        <v>7117.2</v>
      </c>
      <c r="H13" s="20">
        <f t="shared" si="4"/>
        <v>8305</v>
      </c>
      <c r="I13" s="15">
        <f>VLOOKUP(A13,[9]Sheet2!$B:$DP,119,0)</f>
        <v>8305</v>
      </c>
      <c r="J13" s="4">
        <f t="shared" si="3"/>
        <v>8305</v>
      </c>
      <c r="K13" s="4">
        <f t="shared" si="2"/>
        <v>0</v>
      </c>
    </row>
    <row r="14" s="3" customFormat="1" spans="1:11">
      <c r="A14" s="16">
        <v>343</v>
      </c>
      <c r="B14" s="17" t="s">
        <v>23</v>
      </c>
      <c r="C14" s="13"/>
      <c r="D14" s="20">
        <v>10559.5</v>
      </c>
      <c r="E14" s="20"/>
      <c r="F14" s="15"/>
      <c r="G14" s="15">
        <f t="shared" si="0"/>
        <v>0</v>
      </c>
      <c r="H14" s="20">
        <f t="shared" si="4"/>
        <v>10559.5</v>
      </c>
      <c r="I14" s="15">
        <f>VLOOKUP(A14,[9]Sheet2!$B:$DP,119,0)</f>
        <v>10559.5</v>
      </c>
      <c r="J14" s="4">
        <f t="shared" si="3"/>
        <v>10559.5</v>
      </c>
      <c r="K14" s="4">
        <f t="shared" si="2"/>
        <v>0</v>
      </c>
    </row>
    <row r="15" s="3" customFormat="1" ht="15" customHeight="1" spans="1:11">
      <c r="A15" s="16">
        <v>349</v>
      </c>
      <c r="B15" s="17" t="s">
        <v>26</v>
      </c>
      <c r="C15" s="13"/>
      <c r="D15" s="18">
        <v>2445.6</v>
      </c>
      <c r="E15" s="18">
        <v>557.5</v>
      </c>
      <c r="F15" s="14"/>
      <c r="G15" s="15">
        <f t="shared" si="0"/>
        <v>557.5</v>
      </c>
      <c r="H15" s="20">
        <f t="shared" si="4"/>
        <v>3003.1</v>
      </c>
      <c r="I15" s="15">
        <f>VLOOKUP(A15,[9]Sheet2!$B:$DP,119,0)</f>
        <v>3003.1</v>
      </c>
      <c r="J15" s="4">
        <f t="shared" si="3"/>
        <v>3003.1</v>
      </c>
      <c r="K15" s="4">
        <f t="shared" si="2"/>
        <v>0</v>
      </c>
    </row>
    <row r="16" s="3" customFormat="1" spans="1:11">
      <c r="A16" s="16">
        <v>351</v>
      </c>
      <c r="B16" s="22" t="s">
        <v>27</v>
      </c>
      <c r="C16" s="13"/>
      <c r="D16" s="20">
        <v>2430.1</v>
      </c>
      <c r="E16" s="20"/>
      <c r="F16" s="15"/>
      <c r="G16" s="15">
        <f t="shared" si="0"/>
        <v>0</v>
      </c>
      <c r="H16" s="20">
        <f t="shared" si="4"/>
        <v>2430.1</v>
      </c>
      <c r="I16" s="15">
        <f>VLOOKUP(A16,[9]Sheet2!$B:$DP,119,0)</f>
        <v>2430.1</v>
      </c>
      <c r="J16" s="4">
        <f t="shared" si="3"/>
        <v>2430.1</v>
      </c>
      <c r="K16" s="4">
        <f t="shared" si="2"/>
        <v>0</v>
      </c>
    </row>
    <row r="17" s="3" customFormat="1" spans="1:11">
      <c r="A17" s="16">
        <v>355</v>
      </c>
      <c r="B17" s="17" t="s">
        <v>29</v>
      </c>
      <c r="C17" s="13"/>
      <c r="D17" s="20">
        <v>5227.6</v>
      </c>
      <c r="E17" s="20">
        <v>1020.4</v>
      </c>
      <c r="F17" s="15"/>
      <c r="G17" s="15">
        <f t="shared" si="0"/>
        <v>1020.4</v>
      </c>
      <c r="H17" s="20">
        <f t="shared" si="4"/>
        <v>6248</v>
      </c>
      <c r="I17" s="15">
        <f>VLOOKUP(A17,[9]Sheet2!$B:$DP,119,0)</f>
        <v>6248</v>
      </c>
      <c r="J17" s="4">
        <f t="shared" si="3"/>
        <v>6248</v>
      </c>
      <c r="K17" s="4">
        <f t="shared" si="2"/>
        <v>0</v>
      </c>
    </row>
    <row r="18" s="3" customFormat="1" spans="1:11">
      <c r="A18" s="16">
        <v>357</v>
      </c>
      <c r="B18" s="17" t="s">
        <v>30</v>
      </c>
      <c r="C18" s="13"/>
      <c r="D18" s="18">
        <v>1617.5</v>
      </c>
      <c r="E18" s="20"/>
      <c r="F18" s="15"/>
      <c r="G18" s="15">
        <f t="shared" si="0"/>
        <v>0</v>
      </c>
      <c r="H18" s="20">
        <f t="shared" si="1"/>
        <v>1617.5</v>
      </c>
      <c r="I18" s="15">
        <f>VLOOKUP(A18,[9]Sheet2!$B:$DP,119,0)</f>
        <v>1617.5</v>
      </c>
      <c r="J18" s="4">
        <f t="shared" si="3"/>
        <v>1617.5</v>
      </c>
      <c r="K18" s="4">
        <f t="shared" si="2"/>
        <v>0</v>
      </c>
    </row>
    <row r="19" s="3" customFormat="1" spans="1:11">
      <c r="A19" s="16">
        <v>359</v>
      </c>
      <c r="B19" s="17" t="s">
        <v>31</v>
      </c>
      <c r="C19" s="13"/>
      <c r="D19" s="20">
        <v>1225.6</v>
      </c>
      <c r="E19" s="20"/>
      <c r="F19" s="15"/>
      <c r="G19" s="15">
        <f t="shared" si="0"/>
        <v>0</v>
      </c>
      <c r="H19" s="20">
        <f t="shared" si="1"/>
        <v>1225.6</v>
      </c>
      <c r="I19" s="15">
        <f>VLOOKUP(A19,[9]Sheet2!$B:$DP,119,0)</f>
        <v>1225.6</v>
      </c>
      <c r="J19" s="4">
        <f t="shared" si="3"/>
        <v>1225.6</v>
      </c>
      <c r="K19" s="4">
        <f t="shared" si="2"/>
        <v>0</v>
      </c>
    </row>
    <row r="20" s="3" customFormat="1" spans="1:11">
      <c r="A20" s="16">
        <v>367</v>
      </c>
      <c r="B20" s="22" t="s">
        <v>32</v>
      </c>
      <c r="C20" s="13"/>
      <c r="D20" s="20">
        <v>1445.9</v>
      </c>
      <c r="E20" s="20"/>
      <c r="F20" s="15"/>
      <c r="G20" s="15">
        <f t="shared" si="0"/>
        <v>0</v>
      </c>
      <c r="H20" s="20">
        <f t="shared" si="1"/>
        <v>1445.9</v>
      </c>
      <c r="I20" s="15">
        <f>VLOOKUP(A20,[9]Sheet2!$B:$DP,119,0)</f>
        <v>1445.9</v>
      </c>
      <c r="J20" s="4">
        <f t="shared" si="3"/>
        <v>1445.9</v>
      </c>
      <c r="K20" s="4">
        <f t="shared" si="2"/>
        <v>0</v>
      </c>
    </row>
    <row r="21" s="3" customFormat="1" spans="1:11">
      <c r="A21" s="16">
        <v>365</v>
      </c>
      <c r="B21" s="17" t="s">
        <v>33</v>
      </c>
      <c r="C21" s="13"/>
      <c r="D21" s="20">
        <v>7644.9</v>
      </c>
      <c r="E21" s="20">
        <v>1703.6</v>
      </c>
      <c r="F21" s="15"/>
      <c r="G21" s="15">
        <f t="shared" si="0"/>
        <v>1703.6</v>
      </c>
      <c r="H21" s="20">
        <f t="shared" si="1"/>
        <v>9348.5</v>
      </c>
      <c r="I21" s="15">
        <f>VLOOKUP(A21,[9]Sheet2!$B:$DP,119,0)</f>
        <v>9348.5</v>
      </c>
      <c r="J21" s="4">
        <f t="shared" si="3"/>
        <v>9348.5</v>
      </c>
      <c r="K21" s="4">
        <f t="shared" si="2"/>
        <v>0</v>
      </c>
    </row>
    <row r="22" s="3" customFormat="1" spans="1:11">
      <c r="A22" s="16">
        <v>371</v>
      </c>
      <c r="B22" s="22" t="s">
        <v>34</v>
      </c>
      <c r="C22" s="13"/>
      <c r="D22" s="23">
        <v>891</v>
      </c>
      <c r="E22" s="20"/>
      <c r="F22" s="15"/>
      <c r="G22" s="15">
        <f t="shared" si="0"/>
        <v>0</v>
      </c>
      <c r="H22" s="20">
        <f t="shared" si="1"/>
        <v>891</v>
      </c>
      <c r="I22" s="15">
        <f>VLOOKUP(A22,[9]Sheet2!$B:$DP,119,0)</f>
        <v>891</v>
      </c>
      <c r="J22" s="4">
        <f t="shared" si="3"/>
        <v>891</v>
      </c>
      <c r="K22" s="4">
        <f t="shared" si="2"/>
        <v>0</v>
      </c>
    </row>
    <row r="23" s="3" customFormat="1" spans="1:11">
      <c r="A23" s="16">
        <v>361</v>
      </c>
      <c r="B23" s="24" t="s">
        <v>36</v>
      </c>
      <c r="C23" s="13"/>
      <c r="D23" s="23">
        <v>0</v>
      </c>
      <c r="E23" s="20"/>
      <c r="F23" s="15"/>
      <c r="G23" s="15">
        <f t="shared" si="0"/>
        <v>0</v>
      </c>
      <c r="H23" s="20">
        <f t="shared" si="1"/>
        <v>0</v>
      </c>
      <c r="I23" s="15"/>
      <c r="J23" s="4">
        <f t="shared" si="3"/>
        <v>0</v>
      </c>
      <c r="K23" s="4">
        <f t="shared" si="2"/>
        <v>0</v>
      </c>
    </row>
    <row r="24" s="3" customFormat="1" spans="1:11">
      <c r="A24" s="16">
        <v>373</v>
      </c>
      <c r="B24" s="24" t="s">
        <v>37</v>
      </c>
      <c r="C24" s="13"/>
      <c r="D24" s="20">
        <v>3206</v>
      </c>
      <c r="E24" s="20"/>
      <c r="F24" s="15"/>
      <c r="G24" s="15">
        <f t="shared" si="0"/>
        <v>0</v>
      </c>
      <c r="H24" s="20">
        <f t="shared" si="1"/>
        <v>3206</v>
      </c>
      <c r="I24" s="15">
        <f>VLOOKUP(A24,[9]Sheet2!$B:$DP,119,0)</f>
        <v>3206</v>
      </c>
      <c r="J24" s="4">
        <f t="shared" si="3"/>
        <v>3206</v>
      </c>
      <c r="K24" s="4">
        <f t="shared" si="2"/>
        <v>0</v>
      </c>
    </row>
    <row r="25" s="3" customFormat="1" spans="1:11">
      <c r="A25" s="16">
        <v>379</v>
      </c>
      <c r="B25" s="24" t="s">
        <v>39</v>
      </c>
      <c r="C25" s="13"/>
      <c r="D25" s="20">
        <v>2416.3</v>
      </c>
      <c r="E25" s="20"/>
      <c r="F25" s="15"/>
      <c r="G25" s="15">
        <f t="shared" si="0"/>
        <v>0</v>
      </c>
      <c r="H25" s="20">
        <f t="shared" si="1"/>
        <v>2416.3</v>
      </c>
      <c r="I25" s="15">
        <f>VLOOKUP(A25,[9]Sheet2!$B:$DP,119,0)</f>
        <v>2416.3</v>
      </c>
      <c r="J25" s="4">
        <f t="shared" si="3"/>
        <v>2416.3</v>
      </c>
      <c r="K25" s="4">
        <f t="shared" si="2"/>
        <v>0</v>
      </c>
    </row>
    <row r="26" s="3" customFormat="1" spans="1:11">
      <c r="A26" s="16">
        <v>385</v>
      </c>
      <c r="B26" s="24" t="s">
        <v>41</v>
      </c>
      <c r="C26" s="13"/>
      <c r="D26" s="20">
        <v>4241.8</v>
      </c>
      <c r="E26" s="20"/>
      <c r="F26" s="15"/>
      <c r="G26" s="15">
        <f t="shared" si="0"/>
        <v>0</v>
      </c>
      <c r="H26" s="20">
        <f t="shared" si="1"/>
        <v>4241.8</v>
      </c>
      <c r="I26" s="15">
        <f>VLOOKUP(A26,[9]Sheet2!$B:$DP,119,0)</f>
        <v>4241.8</v>
      </c>
      <c r="J26" s="4">
        <f t="shared" si="3"/>
        <v>4241.8</v>
      </c>
      <c r="K26" s="4">
        <f t="shared" si="2"/>
        <v>0</v>
      </c>
    </row>
    <row r="27" s="3" customFormat="1" spans="1:11">
      <c r="A27" s="16">
        <v>387</v>
      </c>
      <c r="B27" s="24" t="s">
        <v>42</v>
      </c>
      <c r="C27" s="13"/>
      <c r="D27" s="20">
        <v>2793.4</v>
      </c>
      <c r="E27" s="20"/>
      <c r="F27" s="15"/>
      <c r="G27" s="15">
        <f t="shared" si="0"/>
        <v>0</v>
      </c>
      <c r="H27" s="20">
        <f t="shared" si="1"/>
        <v>2793.4</v>
      </c>
      <c r="I27" s="15">
        <f>VLOOKUP(A27,[9]Sheet2!$B:$DP,119,0)</f>
        <v>2793.4</v>
      </c>
      <c r="J27" s="4">
        <f t="shared" si="3"/>
        <v>2793.4</v>
      </c>
      <c r="K27" s="4">
        <f t="shared" si="2"/>
        <v>0</v>
      </c>
    </row>
    <row r="28" s="3" customFormat="1" spans="1:11">
      <c r="A28" s="16">
        <v>391</v>
      </c>
      <c r="B28" s="25" t="s">
        <v>43</v>
      </c>
      <c r="C28" s="13"/>
      <c r="D28" s="18">
        <v>1646.8</v>
      </c>
      <c r="E28" s="20"/>
      <c r="F28" s="15"/>
      <c r="G28" s="15">
        <f t="shared" si="0"/>
        <v>0</v>
      </c>
      <c r="H28" s="20">
        <f t="shared" si="1"/>
        <v>1646.8</v>
      </c>
      <c r="I28" s="15">
        <f>VLOOKUP(A28,[9]Sheet2!$B:$DP,119,0)</f>
        <v>1646.8</v>
      </c>
      <c r="J28" s="4">
        <f t="shared" si="3"/>
        <v>1646.8</v>
      </c>
      <c r="K28" s="4">
        <f t="shared" si="2"/>
        <v>0</v>
      </c>
    </row>
    <row r="29" s="3" customFormat="1" spans="1:11">
      <c r="A29" s="16">
        <v>377</v>
      </c>
      <c r="B29" s="24" t="s">
        <v>44</v>
      </c>
      <c r="C29" s="13"/>
      <c r="D29" s="20">
        <v>888.1</v>
      </c>
      <c r="E29" s="20"/>
      <c r="F29" s="15"/>
      <c r="G29" s="15">
        <f t="shared" si="0"/>
        <v>0</v>
      </c>
      <c r="H29" s="20">
        <f t="shared" si="1"/>
        <v>888.1</v>
      </c>
      <c r="I29" s="15">
        <f>VLOOKUP(A29,[9]Sheet2!$B:$DP,119,0)</f>
        <v>888.1</v>
      </c>
      <c r="J29" s="4">
        <f t="shared" si="3"/>
        <v>888.1</v>
      </c>
      <c r="K29" s="4">
        <f t="shared" si="2"/>
        <v>0</v>
      </c>
    </row>
    <row r="30" s="3" customFormat="1" ht="15" customHeight="1" spans="1:11">
      <c r="A30" s="16">
        <v>389</v>
      </c>
      <c r="B30" s="24" t="s">
        <v>45</v>
      </c>
      <c r="C30" s="13"/>
      <c r="D30" s="20">
        <v>0</v>
      </c>
      <c r="E30" s="20"/>
      <c r="F30" s="15"/>
      <c r="G30" s="15">
        <f t="shared" si="0"/>
        <v>0</v>
      </c>
      <c r="H30" s="20">
        <f t="shared" si="1"/>
        <v>0</v>
      </c>
      <c r="I30" s="15"/>
      <c r="J30" s="4">
        <f t="shared" si="3"/>
        <v>0</v>
      </c>
      <c r="K30" s="4">
        <f t="shared" si="2"/>
        <v>0</v>
      </c>
    </row>
    <row r="31" s="3" customFormat="1" spans="1:11">
      <c r="A31" s="16">
        <v>399</v>
      </c>
      <c r="B31" s="24" t="s">
        <v>48</v>
      </c>
      <c r="C31" s="13"/>
      <c r="D31" s="23">
        <v>2306.6</v>
      </c>
      <c r="E31" s="20"/>
      <c r="F31" s="15"/>
      <c r="G31" s="15">
        <f t="shared" si="0"/>
        <v>0</v>
      </c>
      <c r="H31" s="20">
        <f t="shared" si="1"/>
        <v>2306.6</v>
      </c>
      <c r="I31" s="15">
        <f>VLOOKUP(A31,[9]Sheet2!$B:$DP,119,0)</f>
        <v>2306.6</v>
      </c>
      <c r="J31" s="4">
        <f t="shared" si="3"/>
        <v>2306.6</v>
      </c>
      <c r="K31" s="4">
        <f t="shared" si="2"/>
        <v>0</v>
      </c>
    </row>
    <row r="32" s="3" customFormat="1" spans="1:11">
      <c r="A32" s="16">
        <v>539</v>
      </c>
      <c r="B32" s="24" t="s">
        <v>50</v>
      </c>
      <c r="C32" s="13"/>
      <c r="D32" s="20">
        <v>2015</v>
      </c>
      <c r="E32" s="20"/>
      <c r="F32" s="15"/>
      <c r="G32" s="15">
        <f t="shared" si="0"/>
        <v>0</v>
      </c>
      <c r="H32" s="20">
        <f t="shared" si="1"/>
        <v>2015</v>
      </c>
      <c r="I32" s="15">
        <f>VLOOKUP(A32,[9]Sheet2!$B:$DP,119,0)</f>
        <v>2015</v>
      </c>
      <c r="J32" s="4">
        <f t="shared" si="3"/>
        <v>2015</v>
      </c>
      <c r="K32" s="4">
        <f t="shared" si="2"/>
        <v>0</v>
      </c>
    </row>
    <row r="33" s="3" customFormat="1" spans="1:11">
      <c r="A33" s="16">
        <v>517</v>
      </c>
      <c r="B33" s="24" t="s">
        <v>51</v>
      </c>
      <c r="C33" s="13"/>
      <c r="D33" s="20">
        <v>1813.8</v>
      </c>
      <c r="E33" s="20"/>
      <c r="F33" s="15"/>
      <c r="G33" s="15">
        <f t="shared" si="0"/>
        <v>0</v>
      </c>
      <c r="H33" s="20">
        <f t="shared" si="1"/>
        <v>1813.8</v>
      </c>
      <c r="I33" s="15">
        <f>VLOOKUP(A33,[9]Sheet2!$B:$DP,119,0)</f>
        <v>1813.8</v>
      </c>
      <c r="J33" s="4">
        <f t="shared" si="3"/>
        <v>1813.8</v>
      </c>
      <c r="K33" s="4">
        <f t="shared" si="2"/>
        <v>0</v>
      </c>
    </row>
    <row r="34" s="3" customFormat="1" spans="1:11">
      <c r="A34" s="16">
        <v>514</v>
      </c>
      <c r="B34" s="26" t="s">
        <v>53</v>
      </c>
      <c r="C34" s="13"/>
      <c r="D34" s="20">
        <v>3189.9</v>
      </c>
      <c r="E34" s="20"/>
      <c r="F34" s="15"/>
      <c r="G34" s="15">
        <f t="shared" si="0"/>
        <v>0</v>
      </c>
      <c r="H34" s="20">
        <f t="shared" si="1"/>
        <v>3189.9</v>
      </c>
      <c r="I34" s="15">
        <f>VLOOKUP(A34,[9]Sheet2!$B:$DP,119,0)</f>
        <v>3189.9</v>
      </c>
      <c r="J34" s="4">
        <f t="shared" si="3"/>
        <v>3189.9</v>
      </c>
      <c r="K34" s="4">
        <f t="shared" si="2"/>
        <v>0</v>
      </c>
    </row>
    <row r="35" s="3" customFormat="1" spans="1:11">
      <c r="A35" s="16">
        <v>545</v>
      </c>
      <c r="B35" s="24" t="s">
        <v>54</v>
      </c>
      <c r="C35" s="13"/>
      <c r="D35" s="20">
        <v>3773.8</v>
      </c>
      <c r="E35" s="20"/>
      <c r="F35" s="15"/>
      <c r="G35" s="15">
        <f t="shared" si="0"/>
        <v>0</v>
      </c>
      <c r="H35" s="20">
        <f t="shared" si="1"/>
        <v>3773.8</v>
      </c>
      <c r="I35" s="15">
        <f>VLOOKUP(A35,[9]Sheet2!$B:$DP,119,0)</f>
        <v>3773.8</v>
      </c>
      <c r="J35" s="4">
        <f t="shared" si="3"/>
        <v>3773.8</v>
      </c>
      <c r="K35" s="4">
        <f t="shared" si="2"/>
        <v>0</v>
      </c>
    </row>
    <row r="36" s="3" customFormat="1" spans="1:11">
      <c r="A36" s="16">
        <v>541</v>
      </c>
      <c r="B36" s="27" t="s">
        <v>55</v>
      </c>
      <c r="C36" s="13"/>
      <c r="D36" s="20">
        <v>3872.7</v>
      </c>
      <c r="E36" s="20"/>
      <c r="F36" s="15"/>
      <c r="G36" s="15">
        <f t="shared" si="0"/>
        <v>0</v>
      </c>
      <c r="H36" s="20">
        <f t="shared" si="1"/>
        <v>3872.7</v>
      </c>
      <c r="I36" s="15">
        <f>VLOOKUP(A36,[9]Sheet2!$B:$DP,119,0)</f>
        <v>3872.7</v>
      </c>
      <c r="J36" s="4">
        <f t="shared" si="3"/>
        <v>3872.7</v>
      </c>
      <c r="K36" s="4">
        <f t="shared" si="2"/>
        <v>0</v>
      </c>
    </row>
    <row r="37" s="3" customFormat="1" spans="1:11">
      <c r="A37" s="16">
        <v>511</v>
      </c>
      <c r="B37" s="24" t="s">
        <v>58</v>
      </c>
      <c r="C37" s="13"/>
      <c r="D37" s="23">
        <v>1603</v>
      </c>
      <c r="E37" s="20"/>
      <c r="F37" s="15"/>
      <c r="G37" s="15">
        <f t="shared" si="0"/>
        <v>0</v>
      </c>
      <c r="H37" s="20">
        <f t="shared" si="1"/>
        <v>1603</v>
      </c>
      <c r="I37" s="15">
        <f>VLOOKUP(A37,[9]Sheet2!$B:$DP,119,0)</f>
        <v>1603</v>
      </c>
      <c r="J37" s="4">
        <f t="shared" ref="J37:J84" si="5">C37+I37</f>
        <v>1603</v>
      </c>
      <c r="K37" s="4">
        <f t="shared" si="2"/>
        <v>0</v>
      </c>
    </row>
    <row r="38" s="3" customFormat="1" spans="1:11">
      <c r="A38" s="16">
        <v>513</v>
      </c>
      <c r="B38" s="24" t="s">
        <v>60</v>
      </c>
      <c r="C38" s="13"/>
      <c r="D38" s="23">
        <v>2072.3</v>
      </c>
      <c r="E38" s="20"/>
      <c r="F38" s="15"/>
      <c r="G38" s="15">
        <f t="shared" si="0"/>
        <v>0</v>
      </c>
      <c r="H38" s="20">
        <f t="shared" si="1"/>
        <v>2072.3</v>
      </c>
      <c r="I38" s="15">
        <f>VLOOKUP(A38,[9]Sheet2!$B:$DP,119,0)</f>
        <v>2072.3</v>
      </c>
      <c r="J38" s="4">
        <f t="shared" si="5"/>
        <v>2072.3</v>
      </c>
      <c r="K38" s="4">
        <f t="shared" si="2"/>
        <v>0</v>
      </c>
    </row>
    <row r="39" s="3" customFormat="1" spans="1:11">
      <c r="A39" s="16">
        <v>515</v>
      </c>
      <c r="B39" s="24" t="s">
        <v>61</v>
      </c>
      <c r="C39" s="13"/>
      <c r="D39" s="23">
        <v>1632.8</v>
      </c>
      <c r="E39" s="20"/>
      <c r="F39" s="15"/>
      <c r="G39" s="15">
        <f t="shared" si="0"/>
        <v>0</v>
      </c>
      <c r="H39" s="20">
        <f t="shared" si="1"/>
        <v>1632.8</v>
      </c>
      <c r="I39" s="15">
        <f>VLOOKUP(A39,[9]Sheet2!$B:$DP,119,0)</f>
        <v>1632.8</v>
      </c>
      <c r="J39" s="4">
        <f t="shared" si="5"/>
        <v>1632.8</v>
      </c>
      <c r="K39" s="4">
        <f t="shared" si="2"/>
        <v>0</v>
      </c>
    </row>
    <row r="40" s="3" customFormat="1" spans="1:11">
      <c r="A40" s="16">
        <v>546</v>
      </c>
      <c r="B40" s="24" t="s">
        <v>67</v>
      </c>
      <c r="C40" s="13"/>
      <c r="D40" s="20">
        <v>1226.7</v>
      </c>
      <c r="E40" s="20"/>
      <c r="F40" s="15"/>
      <c r="G40" s="15">
        <f t="shared" si="0"/>
        <v>0</v>
      </c>
      <c r="H40" s="20">
        <f t="shared" si="1"/>
        <v>1226.7</v>
      </c>
      <c r="I40" s="15">
        <f>VLOOKUP(A40,[9]Sheet2!$B:$DP,119,0)</f>
        <v>1226.7</v>
      </c>
      <c r="J40" s="4">
        <f t="shared" si="5"/>
        <v>1226.7</v>
      </c>
      <c r="K40" s="4">
        <f t="shared" si="2"/>
        <v>0</v>
      </c>
    </row>
    <row r="41" s="3" customFormat="1" spans="1:11">
      <c r="A41" s="16">
        <v>549</v>
      </c>
      <c r="B41" s="24" t="s">
        <v>70</v>
      </c>
      <c r="C41" s="13"/>
      <c r="D41" s="20">
        <v>967.9</v>
      </c>
      <c r="E41" s="20"/>
      <c r="F41" s="15"/>
      <c r="G41" s="15">
        <f t="shared" si="0"/>
        <v>0</v>
      </c>
      <c r="H41" s="20">
        <f t="shared" si="1"/>
        <v>967.9</v>
      </c>
      <c r="I41" s="15">
        <f>VLOOKUP(A41,[9]Sheet2!$B:$DP,119,0)</f>
        <v>967.9</v>
      </c>
      <c r="J41" s="4">
        <f t="shared" si="5"/>
        <v>967.9</v>
      </c>
      <c r="K41" s="4">
        <f t="shared" si="2"/>
        <v>0</v>
      </c>
    </row>
    <row r="42" s="3" customFormat="1" spans="1:11">
      <c r="A42" s="16">
        <v>570</v>
      </c>
      <c r="B42" s="24" t="s">
        <v>72</v>
      </c>
      <c r="C42" s="13"/>
      <c r="D42" s="20">
        <v>1831.1</v>
      </c>
      <c r="E42" s="20"/>
      <c r="F42" s="15"/>
      <c r="G42" s="15">
        <f t="shared" si="0"/>
        <v>0</v>
      </c>
      <c r="H42" s="20">
        <f t="shared" si="1"/>
        <v>1831.1</v>
      </c>
      <c r="I42" s="15">
        <f>VLOOKUP(A42,[9]Sheet2!$B:$DP,119,0)</f>
        <v>1831.1</v>
      </c>
      <c r="J42" s="4">
        <f t="shared" si="5"/>
        <v>1831.1</v>
      </c>
      <c r="K42" s="4">
        <f t="shared" si="2"/>
        <v>0</v>
      </c>
    </row>
    <row r="43" s="3" customFormat="1" spans="1:11">
      <c r="A43" s="16">
        <v>571</v>
      </c>
      <c r="B43" s="27" t="s">
        <v>73</v>
      </c>
      <c r="C43" s="13"/>
      <c r="D43" s="18">
        <v>6741.4</v>
      </c>
      <c r="E43" s="20">
        <v>1157.7</v>
      </c>
      <c r="F43" s="15"/>
      <c r="G43" s="15">
        <f t="shared" si="0"/>
        <v>1157.7</v>
      </c>
      <c r="H43" s="20">
        <f t="shared" si="1"/>
        <v>7899.1</v>
      </c>
      <c r="I43" s="15">
        <f>VLOOKUP(A43,[9]Sheet2!$B:$DP,119,0)</f>
        <v>7899.1</v>
      </c>
      <c r="J43" s="4">
        <f t="shared" si="5"/>
        <v>7899.1</v>
      </c>
      <c r="K43" s="4">
        <f t="shared" si="2"/>
        <v>0</v>
      </c>
    </row>
    <row r="44" s="3" customFormat="1" ht="15" customHeight="1" spans="1:11">
      <c r="A44" s="16">
        <v>573</v>
      </c>
      <c r="B44" s="24" t="s">
        <v>74</v>
      </c>
      <c r="C44" s="13"/>
      <c r="D44" s="20">
        <v>564.9</v>
      </c>
      <c r="E44" s="20"/>
      <c r="F44" s="15"/>
      <c r="G44" s="15">
        <f t="shared" si="0"/>
        <v>0</v>
      </c>
      <c r="H44" s="20">
        <f t="shared" si="1"/>
        <v>564.9</v>
      </c>
      <c r="I44" s="15">
        <f>VLOOKUP(A44,[9]Sheet2!$B:$DP,119,0)</f>
        <v>564.9</v>
      </c>
      <c r="J44" s="4">
        <f t="shared" si="5"/>
        <v>564.9</v>
      </c>
      <c r="K44" s="4">
        <f t="shared" si="2"/>
        <v>0</v>
      </c>
    </row>
    <row r="45" s="3" customFormat="1" spans="1:11">
      <c r="A45" s="16">
        <v>577</v>
      </c>
      <c r="B45" s="24" t="s">
        <v>77</v>
      </c>
      <c r="C45" s="13"/>
      <c r="D45" s="20">
        <v>345.9</v>
      </c>
      <c r="E45" s="20"/>
      <c r="F45" s="15"/>
      <c r="G45" s="15">
        <f t="shared" si="0"/>
        <v>0</v>
      </c>
      <c r="H45" s="20">
        <f t="shared" si="1"/>
        <v>345.9</v>
      </c>
      <c r="I45" s="15">
        <f>VLOOKUP(A45,[9]Sheet2!$B:$DP,119,0)</f>
        <v>345.9</v>
      </c>
      <c r="J45" s="4">
        <f t="shared" si="5"/>
        <v>345.9</v>
      </c>
      <c r="K45" s="4">
        <f t="shared" si="2"/>
        <v>0</v>
      </c>
    </row>
    <row r="46" s="3" customFormat="1" spans="1:11">
      <c r="A46" s="16">
        <v>581</v>
      </c>
      <c r="B46" s="28" t="s">
        <v>80</v>
      </c>
      <c r="C46" s="13"/>
      <c r="D46" s="23">
        <v>1200.9</v>
      </c>
      <c r="E46" s="20"/>
      <c r="F46" s="15"/>
      <c r="G46" s="15">
        <f t="shared" si="0"/>
        <v>0</v>
      </c>
      <c r="H46" s="20">
        <f t="shared" si="1"/>
        <v>1200.9</v>
      </c>
      <c r="I46" s="15">
        <f>VLOOKUP(A46,[9]Sheet2!$B:$DP,119,0)</f>
        <v>1200.9</v>
      </c>
      <c r="J46" s="4">
        <f t="shared" si="5"/>
        <v>1200.9</v>
      </c>
      <c r="K46" s="4">
        <f t="shared" si="2"/>
        <v>0</v>
      </c>
    </row>
    <row r="47" s="3" customFormat="1" spans="1:11">
      <c r="A47" s="16">
        <v>582</v>
      </c>
      <c r="B47" s="25" t="s">
        <v>81</v>
      </c>
      <c r="C47" s="13"/>
      <c r="D47" s="29">
        <v>5305.19</v>
      </c>
      <c r="E47" s="30">
        <v>2695.41</v>
      </c>
      <c r="F47" s="54"/>
      <c r="G47" s="15">
        <f t="shared" si="0"/>
        <v>2695.41</v>
      </c>
      <c r="H47" s="20">
        <f t="shared" si="1"/>
        <v>8000.6</v>
      </c>
      <c r="I47" s="15">
        <f>VLOOKUP(A47,[9]Sheet2!$B:$DP,119,0)</f>
        <v>8000.6</v>
      </c>
      <c r="J47" s="4">
        <f t="shared" si="5"/>
        <v>8000.6</v>
      </c>
      <c r="K47" s="4">
        <f t="shared" si="2"/>
        <v>0</v>
      </c>
    </row>
    <row r="48" s="3" customFormat="1" spans="1:11">
      <c r="A48" s="16">
        <v>572</v>
      </c>
      <c r="B48" s="24" t="s">
        <v>82</v>
      </c>
      <c r="C48" s="13"/>
      <c r="D48" s="23">
        <v>629</v>
      </c>
      <c r="E48" s="20"/>
      <c r="F48" s="15"/>
      <c r="G48" s="15">
        <f t="shared" si="0"/>
        <v>0</v>
      </c>
      <c r="H48" s="20">
        <f t="shared" si="1"/>
        <v>629</v>
      </c>
      <c r="I48" s="15">
        <f>VLOOKUP(A48,[9]Sheet2!$B:$DP,119,0)</f>
        <v>629</v>
      </c>
      <c r="J48" s="4">
        <f t="shared" si="5"/>
        <v>629</v>
      </c>
      <c r="K48" s="4">
        <f t="shared" si="2"/>
        <v>0</v>
      </c>
    </row>
    <row r="49" s="3" customFormat="1" spans="1:11">
      <c r="A49" s="16">
        <v>578</v>
      </c>
      <c r="B49" s="25" t="s">
        <v>84</v>
      </c>
      <c r="C49" s="13"/>
      <c r="D49" s="20">
        <v>453.35</v>
      </c>
      <c r="E49" s="20">
        <v>72.75</v>
      </c>
      <c r="F49" s="15"/>
      <c r="G49" s="15">
        <f t="shared" si="0"/>
        <v>72.75</v>
      </c>
      <c r="H49" s="20">
        <f t="shared" si="1"/>
        <v>526.1</v>
      </c>
      <c r="I49" s="15">
        <f>VLOOKUP(A49,[9]Sheet2!$B:$DP,119,0)</f>
        <v>526.1</v>
      </c>
      <c r="J49" s="4">
        <f t="shared" si="5"/>
        <v>526.1</v>
      </c>
      <c r="K49" s="4">
        <f t="shared" si="2"/>
        <v>0</v>
      </c>
    </row>
    <row r="50" s="3" customFormat="1" spans="1:11">
      <c r="A50" s="16">
        <v>585</v>
      </c>
      <c r="B50" s="25" t="s">
        <v>85</v>
      </c>
      <c r="C50" s="13"/>
      <c r="D50" s="23">
        <v>2798.7</v>
      </c>
      <c r="E50" s="20"/>
      <c r="F50" s="15"/>
      <c r="G50" s="15">
        <f t="shared" si="0"/>
        <v>0</v>
      </c>
      <c r="H50" s="20">
        <f t="shared" si="1"/>
        <v>2798.7</v>
      </c>
      <c r="I50" s="15">
        <f>VLOOKUP(A50,[9]Sheet2!$B:$DP,119,0)</f>
        <v>2798.7</v>
      </c>
      <c r="J50" s="4">
        <f t="shared" si="5"/>
        <v>2798.7</v>
      </c>
      <c r="K50" s="4">
        <f t="shared" si="2"/>
        <v>0</v>
      </c>
    </row>
    <row r="51" s="3" customFormat="1" spans="1:11">
      <c r="A51" s="16">
        <v>584</v>
      </c>
      <c r="B51" s="24" t="s">
        <v>86</v>
      </c>
      <c r="C51" s="13"/>
      <c r="D51" s="23">
        <v>1330.4</v>
      </c>
      <c r="E51" s="20"/>
      <c r="F51" s="15"/>
      <c r="G51" s="15">
        <f t="shared" si="0"/>
        <v>0</v>
      </c>
      <c r="H51" s="20">
        <f t="shared" si="1"/>
        <v>1330.4</v>
      </c>
      <c r="I51" s="15">
        <f>VLOOKUP(A51,[9]Sheet2!$B:$DP,119,0)</f>
        <v>1330.4</v>
      </c>
      <c r="J51" s="4">
        <f t="shared" si="5"/>
        <v>1330.4</v>
      </c>
      <c r="K51" s="4">
        <f t="shared" si="2"/>
        <v>0</v>
      </c>
    </row>
    <row r="52" s="3" customFormat="1" spans="1:11">
      <c r="A52" s="16">
        <v>587</v>
      </c>
      <c r="B52" s="24" t="s">
        <v>88</v>
      </c>
      <c r="C52" s="13"/>
      <c r="D52" s="23">
        <v>1807.7</v>
      </c>
      <c r="E52" s="20"/>
      <c r="F52" s="15"/>
      <c r="G52" s="15">
        <f t="shared" si="0"/>
        <v>0</v>
      </c>
      <c r="H52" s="20">
        <f t="shared" si="1"/>
        <v>1807.7</v>
      </c>
      <c r="I52" s="15">
        <f>VLOOKUP(A52,[9]Sheet2!$B:$DP,119,0)</f>
        <v>1807.7</v>
      </c>
      <c r="J52" s="4">
        <f t="shared" si="5"/>
        <v>1807.7</v>
      </c>
      <c r="K52" s="4">
        <f t="shared" si="2"/>
        <v>0</v>
      </c>
    </row>
    <row r="53" s="3" customFormat="1" spans="1:11">
      <c r="A53" s="16">
        <v>594</v>
      </c>
      <c r="B53" s="24" t="s">
        <v>89</v>
      </c>
      <c r="C53" s="13"/>
      <c r="D53" s="23">
        <v>1598.4</v>
      </c>
      <c r="E53" s="20"/>
      <c r="F53" s="15"/>
      <c r="G53" s="15">
        <f t="shared" si="0"/>
        <v>0</v>
      </c>
      <c r="H53" s="20">
        <f t="shared" si="1"/>
        <v>1598.4</v>
      </c>
      <c r="I53" s="15">
        <f>VLOOKUP(A53,[9]Sheet2!$B:$DP,119,0)</f>
        <v>1598.4</v>
      </c>
      <c r="J53" s="4">
        <f t="shared" si="5"/>
        <v>1598.4</v>
      </c>
      <c r="K53" s="4">
        <f t="shared" si="2"/>
        <v>0</v>
      </c>
    </row>
    <row r="54" s="3" customFormat="1" spans="1:11">
      <c r="A54" s="16">
        <v>741</v>
      </c>
      <c r="B54" s="24" t="s">
        <v>90</v>
      </c>
      <c r="C54" s="13"/>
      <c r="D54" s="23">
        <v>2535.7</v>
      </c>
      <c r="E54" s="20"/>
      <c r="F54" s="15"/>
      <c r="G54" s="15">
        <f t="shared" si="0"/>
        <v>0</v>
      </c>
      <c r="H54" s="20">
        <f t="shared" si="1"/>
        <v>2535.7</v>
      </c>
      <c r="I54" s="15">
        <f>VLOOKUP(A54,[9]Sheet2!$B:$DP,119,0)</f>
        <v>2535.7</v>
      </c>
      <c r="J54" s="4">
        <f t="shared" si="5"/>
        <v>2535.7</v>
      </c>
      <c r="K54" s="4">
        <f t="shared" si="2"/>
        <v>0</v>
      </c>
    </row>
    <row r="55" s="3" customFormat="1" spans="1:11">
      <c r="A55" s="16">
        <v>588</v>
      </c>
      <c r="B55" s="24" t="s">
        <v>92</v>
      </c>
      <c r="C55" s="13"/>
      <c r="D55" s="23">
        <v>804.4</v>
      </c>
      <c r="E55" s="20"/>
      <c r="F55" s="15"/>
      <c r="G55" s="15">
        <f t="shared" si="0"/>
        <v>0</v>
      </c>
      <c r="H55" s="20">
        <f t="shared" si="1"/>
        <v>804.4</v>
      </c>
      <c r="I55" s="15">
        <f>VLOOKUP(A55,[9]Sheet2!$B:$DP,119,0)</f>
        <v>804.4</v>
      </c>
      <c r="J55" s="4">
        <f t="shared" si="5"/>
        <v>804.4</v>
      </c>
      <c r="K55" s="4">
        <f t="shared" si="2"/>
        <v>0</v>
      </c>
    </row>
    <row r="56" s="3" customFormat="1" spans="1:11">
      <c r="A56" s="16">
        <v>591</v>
      </c>
      <c r="B56" s="24" t="s">
        <v>93</v>
      </c>
      <c r="C56" s="13"/>
      <c r="D56" s="23">
        <v>1450.9</v>
      </c>
      <c r="E56" s="20"/>
      <c r="F56" s="15"/>
      <c r="G56" s="15">
        <f t="shared" si="0"/>
        <v>0</v>
      </c>
      <c r="H56" s="20">
        <f t="shared" si="1"/>
        <v>1450.9</v>
      </c>
      <c r="I56" s="15">
        <f>VLOOKUP(A56,[9]Sheet2!$B:$DP,119,0)</f>
        <v>1450.9</v>
      </c>
      <c r="J56" s="4">
        <f t="shared" si="5"/>
        <v>1450.9</v>
      </c>
      <c r="K56" s="4">
        <f t="shared" si="2"/>
        <v>0</v>
      </c>
    </row>
    <row r="57" s="3" customFormat="1" spans="1:11">
      <c r="A57" s="11">
        <v>707</v>
      </c>
      <c r="B57" s="31" t="s">
        <v>98</v>
      </c>
      <c r="C57" s="13"/>
      <c r="D57" s="13">
        <v>1806.2</v>
      </c>
      <c r="E57" s="15"/>
      <c r="F57" s="15"/>
      <c r="G57" s="15">
        <f t="shared" si="0"/>
        <v>0</v>
      </c>
      <c r="H57" s="15">
        <f t="shared" si="1"/>
        <v>1806.2</v>
      </c>
      <c r="I57" s="15">
        <f>VLOOKUP(A57,[9]Sheet2!$B:$DP,119,0)</f>
        <v>1806.2</v>
      </c>
      <c r="J57" s="4">
        <f t="shared" si="5"/>
        <v>1806.2</v>
      </c>
      <c r="K57" s="4">
        <f t="shared" si="2"/>
        <v>0</v>
      </c>
    </row>
    <row r="58" s="3" customFormat="1" spans="1:11">
      <c r="A58" s="16">
        <v>704</v>
      </c>
      <c r="B58" s="32" t="s">
        <v>100</v>
      </c>
      <c r="C58" s="13"/>
      <c r="D58" s="23">
        <v>1229.2</v>
      </c>
      <c r="E58" s="20"/>
      <c r="F58" s="15"/>
      <c r="G58" s="15">
        <f t="shared" si="0"/>
        <v>0</v>
      </c>
      <c r="H58" s="20">
        <f t="shared" si="1"/>
        <v>1229.2</v>
      </c>
      <c r="I58" s="15">
        <f>VLOOKUP(A58,[9]Sheet2!$B:$DP,119,0)</f>
        <v>1229.2</v>
      </c>
      <c r="J58" s="4">
        <f t="shared" si="5"/>
        <v>1229.2</v>
      </c>
      <c r="K58" s="4">
        <f t="shared" si="2"/>
        <v>0</v>
      </c>
    </row>
    <row r="59" s="3" customFormat="1" spans="1:11">
      <c r="A59" s="16">
        <v>598</v>
      </c>
      <c r="B59" s="32" t="s">
        <v>101</v>
      </c>
      <c r="C59" s="13"/>
      <c r="D59" s="23">
        <v>870.3</v>
      </c>
      <c r="E59" s="20"/>
      <c r="F59" s="15"/>
      <c r="G59" s="15">
        <f t="shared" si="0"/>
        <v>0</v>
      </c>
      <c r="H59" s="20">
        <f t="shared" si="1"/>
        <v>870.3</v>
      </c>
      <c r="I59" s="15">
        <f>VLOOKUP(A59,[9]Sheet2!$B:$DP,119,0)</f>
        <v>870.3</v>
      </c>
      <c r="J59" s="4">
        <f t="shared" si="5"/>
        <v>870.3</v>
      </c>
      <c r="K59" s="4">
        <f t="shared" si="2"/>
        <v>0</v>
      </c>
    </row>
    <row r="60" s="3" customFormat="1" spans="1:11">
      <c r="A60" s="16">
        <v>706</v>
      </c>
      <c r="B60" s="32" t="s">
        <v>102</v>
      </c>
      <c r="C60" s="13"/>
      <c r="D60" s="23">
        <v>837</v>
      </c>
      <c r="E60" s="20"/>
      <c r="F60" s="15"/>
      <c r="G60" s="15">
        <f t="shared" si="0"/>
        <v>0</v>
      </c>
      <c r="H60" s="20">
        <f t="shared" si="1"/>
        <v>837</v>
      </c>
      <c r="I60" s="15">
        <f>VLOOKUP(A60,[9]Sheet2!$B:$DP,119,0)</f>
        <v>837</v>
      </c>
      <c r="J60" s="4">
        <f t="shared" si="5"/>
        <v>837</v>
      </c>
      <c r="K60" s="4">
        <f t="shared" si="2"/>
        <v>0</v>
      </c>
    </row>
    <row r="61" s="3" customFormat="1" spans="1:11">
      <c r="A61" s="16">
        <v>740</v>
      </c>
      <c r="B61" s="32" t="s">
        <v>103</v>
      </c>
      <c r="C61" s="13"/>
      <c r="D61" s="20">
        <v>483.1</v>
      </c>
      <c r="E61" s="20"/>
      <c r="F61" s="15"/>
      <c r="G61" s="15">
        <f t="shared" si="0"/>
        <v>0</v>
      </c>
      <c r="H61" s="20">
        <f t="shared" si="1"/>
        <v>483.1</v>
      </c>
      <c r="I61" s="15">
        <f>VLOOKUP(A61,[9]Sheet2!$B:$DP,119,0)</f>
        <v>483.1</v>
      </c>
      <c r="J61" s="4">
        <f t="shared" si="5"/>
        <v>483.1</v>
      </c>
      <c r="K61" s="4">
        <f t="shared" si="2"/>
        <v>0</v>
      </c>
    </row>
    <row r="62" s="3" customFormat="1" spans="1:11">
      <c r="A62" s="16">
        <v>710</v>
      </c>
      <c r="B62" s="32" t="s">
        <v>105</v>
      </c>
      <c r="C62" s="13"/>
      <c r="D62" s="20">
        <v>479.7</v>
      </c>
      <c r="E62" s="20"/>
      <c r="F62" s="15"/>
      <c r="G62" s="15">
        <f t="shared" si="0"/>
        <v>0</v>
      </c>
      <c r="H62" s="20">
        <f t="shared" si="1"/>
        <v>479.7</v>
      </c>
      <c r="I62" s="15">
        <f>VLOOKUP(A62,[9]Sheet2!$B:$DP,119,0)</f>
        <v>479.7</v>
      </c>
      <c r="J62" s="4">
        <f t="shared" si="5"/>
        <v>479.7</v>
      </c>
      <c r="K62" s="4">
        <f t="shared" si="2"/>
        <v>0</v>
      </c>
    </row>
    <row r="63" s="3" customFormat="1" spans="1:11">
      <c r="A63" s="16">
        <v>709</v>
      </c>
      <c r="B63" s="32" t="s">
        <v>107</v>
      </c>
      <c r="C63" s="13"/>
      <c r="D63" s="20">
        <v>543.7</v>
      </c>
      <c r="E63" s="20"/>
      <c r="F63" s="15"/>
      <c r="G63" s="15">
        <f t="shared" si="0"/>
        <v>0</v>
      </c>
      <c r="H63" s="20">
        <f t="shared" si="1"/>
        <v>543.7</v>
      </c>
      <c r="I63" s="15">
        <f>VLOOKUP(A63,[9]Sheet2!$B:$DP,119,0)</f>
        <v>543.7</v>
      </c>
      <c r="J63" s="4">
        <f t="shared" si="5"/>
        <v>543.7</v>
      </c>
      <c r="K63" s="4">
        <f t="shared" si="2"/>
        <v>0</v>
      </c>
    </row>
    <row r="64" s="3" customFormat="1" spans="1:11">
      <c r="A64" s="16">
        <v>713</v>
      </c>
      <c r="B64" s="32" t="s">
        <v>109</v>
      </c>
      <c r="C64" s="13"/>
      <c r="D64" s="23">
        <v>1261.2</v>
      </c>
      <c r="E64" s="20"/>
      <c r="F64" s="15"/>
      <c r="G64" s="15">
        <f t="shared" si="0"/>
        <v>0</v>
      </c>
      <c r="H64" s="20">
        <f t="shared" si="1"/>
        <v>1261.2</v>
      </c>
      <c r="I64" s="15">
        <f>VLOOKUP(A64,[9]Sheet2!$B:$DP,119,0)</f>
        <v>1261.2</v>
      </c>
      <c r="J64" s="4">
        <f t="shared" si="5"/>
        <v>1261.2</v>
      </c>
      <c r="K64" s="4">
        <f t="shared" si="2"/>
        <v>0</v>
      </c>
    </row>
    <row r="65" s="3" customFormat="1" spans="1:11">
      <c r="A65" s="16">
        <v>712</v>
      </c>
      <c r="B65" s="36" t="s">
        <v>111</v>
      </c>
      <c r="C65" s="13"/>
      <c r="D65" s="18">
        <v>7293.1</v>
      </c>
      <c r="E65" s="20"/>
      <c r="F65" s="15"/>
      <c r="G65" s="15">
        <f t="shared" si="0"/>
        <v>0</v>
      </c>
      <c r="H65" s="20">
        <f t="shared" si="1"/>
        <v>7293.1</v>
      </c>
      <c r="I65" s="15">
        <f>VLOOKUP(A65,[9]Sheet2!$B:$DP,119,0)</f>
        <v>7293.1</v>
      </c>
      <c r="J65" s="4">
        <f t="shared" si="5"/>
        <v>7293.1</v>
      </c>
      <c r="K65" s="4">
        <f t="shared" si="2"/>
        <v>0</v>
      </c>
    </row>
    <row r="66" s="3" customFormat="1" spans="1:11">
      <c r="A66" s="16">
        <v>717</v>
      </c>
      <c r="B66" s="32" t="s">
        <v>112</v>
      </c>
      <c r="C66" s="13"/>
      <c r="D66" s="23">
        <v>1389.2</v>
      </c>
      <c r="E66" s="20"/>
      <c r="F66" s="15"/>
      <c r="G66" s="15">
        <f t="shared" si="0"/>
        <v>0</v>
      </c>
      <c r="H66" s="20">
        <f t="shared" si="1"/>
        <v>1389.2</v>
      </c>
      <c r="I66" s="15">
        <f>VLOOKUP(A66,[9]Sheet2!$B:$DP,119,0)</f>
        <v>1389.2</v>
      </c>
      <c r="J66" s="4">
        <f t="shared" si="5"/>
        <v>1389.2</v>
      </c>
      <c r="K66" s="4">
        <f t="shared" si="2"/>
        <v>0</v>
      </c>
    </row>
    <row r="67" s="3" customFormat="1" spans="1:11">
      <c r="A67" s="16">
        <v>721</v>
      </c>
      <c r="B67" s="32" t="s">
        <v>113</v>
      </c>
      <c r="C67" s="13"/>
      <c r="D67" s="23">
        <v>983.8</v>
      </c>
      <c r="E67" s="20"/>
      <c r="F67" s="15"/>
      <c r="G67" s="15">
        <f t="shared" si="0"/>
        <v>0</v>
      </c>
      <c r="H67" s="20">
        <f t="shared" si="1"/>
        <v>983.8</v>
      </c>
      <c r="I67" s="15">
        <f>VLOOKUP(A67,[9]Sheet2!$B:$DP,119,0)</f>
        <v>983.8</v>
      </c>
      <c r="J67" s="4">
        <f t="shared" si="5"/>
        <v>983.8</v>
      </c>
      <c r="K67" s="4">
        <f t="shared" si="2"/>
        <v>0</v>
      </c>
    </row>
    <row r="68" s="3" customFormat="1" spans="1:11">
      <c r="A68" s="16">
        <v>726</v>
      </c>
      <c r="B68" s="32" t="s">
        <v>114</v>
      </c>
      <c r="C68" s="13"/>
      <c r="D68" s="20">
        <v>7130.3</v>
      </c>
      <c r="E68" s="20"/>
      <c r="F68" s="15"/>
      <c r="G68" s="15">
        <f t="shared" ref="G68:G82" si="6">E68-F68</f>
        <v>0</v>
      </c>
      <c r="H68" s="20">
        <f t="shared" ref="H68:H82" si="7">D68+G68</f>
        <v>7130.3</v>
      </c>
      <c r="I68" s="15">
        <f>VLOOKUP(A68,[9]Sheet2!$B:$DP,119,0)</f>
        <v>7130.3</v>
      </c>
      <c r="J68" s="4">
        <f t="shared" si="5"/>
        <v>7130.3</v>
      </c>
      <c r="K68" s="4">
        <f t="shared" ref="K68:K82" si="8">J68-D68-E68</f>
        <v>0</v>
      </c>
    </row>
    <row r="69" s="3" customFormat="1" spans="1:11">
      <c r="A69" s="16">
        <v>720</v>
      </c>
      <c r="B69" s="32" t="s">
        <v>115</v>
      </c>
      <c r="C69" s="13"/>
      <c r="D69" s="20">
        <v>1735.5</v>
      </c>
      <c r="E69" s="20"/>
      <c r="F69" s="15"/>
      <c r="G69" s="15">
        <f t="shared" si="6"/>
        <v>0</v>
      </c>
      <c r="H69" s="20">
        <f t="shared" si="7"/>
        <v>1735.5</v>
      </c>
      <c r="I69" s="15">
        <f>VLOOKUP(A69,[9]Sheet2!$B:$DP,119,0)</f>
        <v>1735.5</v>
      </c>
      <c r="J69" s="4">
        <f t="shared" si="5"/>
        <v>1735.5</v>
      </c>
      <c r="K69" s="4">
        <f t="shared" si="8"/>
        <v>0</v>
      </c>
    </row>
    <row r="70" s="3" customFormat="1" spans="1:11">
      <c r="A70" s="16">
        <v>716</v>
      </c>
      <c r="B70" s="32" t="s">
        <v>116</v>
      </c>
      <c r="C70" s="13"/>
      <c r="D70" s="20">
        <v>2243.1</v>
      </c>
      <c r="E70" s="20"/>
      <c r="F70" s="15"/>
      <c r="G70" s="15">
        <f t="shared" si="6"/>
        <v>0</v>
      </c>
      <c r="H70" s="20">
        <f t="shared" si="7"/>
        <v>2243.1</v>
      </c>
      <c r="I70" s="15">
        <f>VLOOKUP(A70,[9]Sheet2!$B:$DP,119,0)</f>
        <v>2243.1</v>
      </c>
      <c r="J70" s="4">
        <f t="shared" si="5"/>
        <v>2243.1</v>
      </c>
      <c r="K70" s="4">
        <f t="shared" si="8"/>
        <v>0</v>
      </c>
    </row>
    <row r="71" s="3" customFormat="1" spans="1:11">
      <c r="A71" s="16">
        <v>718</v>
      </c>
      <c r="B71" s="32" t="s">
        <v>117</v>
      </c>
      <c r="C71" s="13"/>
      <c r="D71" s="20">
        <v>380.9</v>
      </c>
      <c r="E71" s="20"/>
      <c r="F71" s="15"/>
      <c r="G71" s="15">
        <f t="shared" si="6"/>
        <v>0</v>
      </c>
      <c r="H71" s="20">
        <f t="shared" si="7"/>
        <v>380.9</v>
      </c>
      <c r="I71" s="15">
        <f>VLOOKUP(A71,[9]Sheet2!$B:$DP,119,0)</f>
        <v>380.9</v>
      </c>
      <c r="J71" s="4">
        <f t="shared" si="5"/>
        <v>380.9</v>
      </c>
      <c r="K71" s="4">
        <f t="shared" si="8"/>
        <v>0</v>
      </c>
    </row>
    <row r="72" s="3" customFormat="1" spans="1:11">
      <c r="A72" s="16">
        <v>734</v>
      </c>
      <c r="B72" s="32" t="s">
        <v>118</v>
      </c>
      <c r="C72" s="13"/>
      <c r="D72" s="20">
        <v>937.6</v>
      </c>
      <c r="E72" s="20"/>
      <c r="F72" s="15"/>
      <c r="G72" s="15">
        <f t="shared" si="6"/>
        <v>0</v>
      </c>
      <c r="H72" s="20">
        <f t="shared" si="7"/>
        <v>937.6</v>
      </c>
      <c r="I72" s="15">
        <f>VLOOKUP(A72,[9]Sheet2!$B:$DP,119,0)</f>
        <v>937.6</v>
      </c>
      <c r="J72" s="4">
        <f t="shared" si="5"/>
        <v>937.6</v>
      </c>
      <c r="K72" s="4">
        <f t="shared" si="8"/>
        <v>0</v>
      </c>
    </row>
    <row r="73" s="3" customFormat="1" spans="1:11">
      <c r="A73" s="16">
        <v>719</v>
      </c>
      <c r="B73" s="32" t="s">
        <v>119</v>
      </c>
      <c r="C73" s="13"/>
      <c r="D73" s="20">
        <v>2048.3</v>
      </c>
      <c r="E73" s="20"/>
      <c r="F73" s="15"/>
      <c r="G73" s="15">
        <f t="shared" si="6"/>
        <v>0</v>
      </c>
      <c r="H73" s="20">
        <f t="shared" si="7"/>
        <v>2048.3</v>
      </c>
      <c r="I73" s="15">
        <f>VLOOKUP(A73,[9]Sheet2!$B:$DP,119,0)</f>
        <v>2048.3</v>
      </c>
      <c r="J73" s="4">
        <f t="shared" si="5"/>
        <v>2048.3</v>
      </c>
      <c r="K73" s="4">
        <f t="shared" si="8"/>
        <v>0</v>
      </c>
    </row>
    <row r="74" s="3" customFormat="1" spans="1:11">
      <c r="A74" s="16">
        <v>724</v>
      </c>
      <c r="B74" s="36" t="s">
        <v>120</v>
      </c>
      <c r="C74" s="13"/>
      <c r="D74" s="23">
        <v>867.45</v>
      </c>
      <c r="E74" s="18">
        <v>289.15</v>
      </c>
      <c r="F74" s="15"/>
      <c r="G74" s="15">
        <f t="shared" si="6"/>
        <v>289.15</v>
      </c>
      <c r="H74" s="20">
        <f t="shared" si="7"/>
        <v>1156.6</v>
      </c>
      <c r="I74" s="15">
        <f>VLOOKUP(A74,[9]Sheet2!$B:$DP,119,0)</f>
        <v>1156.6</v>
      </c>
      <c r="J74" s="4">
        <f t="shared" si="5"/>
        <v>1156.6</v>
      </c>
      <c r="K74" s="4">
        <f t="shared" si="8"/>
        <v>0</v>
      </c>
    </row>
    <row r="75" s="3" customFormat="1" spans="1:11">
      <c r="A75" s="16">
        <v>723</v>
      </c>
      <c r="B75" s="41" t="s">
        <v>123</v>
      </c>
      <c r="C75" s="13"/>
      <c r="D75" s="23">
        <v>492</v>
      </c>
      <c r="E75" s="20">
        <v>101.5</v>
      </c>
      <c r="F75" s="15"/>
      <c r="G75" s="15">
        <f t="shared" si="6"/>
        <v>101.5</v>
      </c>
      <c r="H75" s="20">
        <f t="shared" si="7"/>
        <v>593.5</v>
      </c>
      <c r="I75" s="15">
        <f>VLOOKUP(A75,[9]Sheet2!$B:$DP,119,0)</f>
        <v>593.5</v>
      </c>
      <c r="J75" s="4">
        <f t="shared" si="5"/>
        <v>593.5</v>
      </c>
      <c r="K75" s="4">
        <f t="shared" si="8"/>
        <v>0</v>
      </c>
    </row>
    <row r="76" s="3" customFormat="1" spans="1:11">
      <c r="A76" s="16">
        <v>737</v>
      </c>
      <c r="B76" s="32" t="s">
        <v>124</v>
      </c>
      <c r="C76" s="13"/>
      <c r="D76" s="20">
        <v>671.4</v>
      </c>
      <c r="E76" s="20"/>
      <c r="F76" s="15"/>
      <c r="G76" s="15">
        <f t="shared" si="6"/>
        <v>0</v>
      </c>
      <c r="H76" s="20">
        <f t="shared" si="7"/>
        <v>671.4</v>
      </c>
      <c r="I76" s="15">
        <f>VLOOKUP(A76,[9]Sheet2!$B:$DP,119,0)</f>
        <v>671.4</v>
      </c>
      <c r="J76" s="4">
        <f t="shared" si="5"/>
        <v>671.4</v>
      </c>
      <c r="K76" s="4">
        <f t="shared" si="8"/>
        <v>0</v>
      </c>
    </row>
    <row r="77" s="3" customFormat="1" spans="1:11">
      <c r="A77" s="16">
        <v>732</v>
      </c>
      <c r="B77" s="32" t="s">
        <v>125</v>
      </c>
      <c r="C77" s="13"/>
      <c r="D77" s="20">
        <v>668.4</v>
      </c>
      <c r="E77" s="20"/>
      <c r="F77" s="15"/>
      <c r="G77" s="15">
        <f t="shared" si="6"/>
        <v>0</v>
      </c>
      <c r="H77" s="20">
        <f t="shared" si="7"/>
        <v>668.4</v>
      </c>
      <c r="I77" s="15">
        <f>VLOOKUP(A77,[9]Sheet2!$B:$DP,119,0)</f>
        <v>668.4</v>
      </c>
      <c r="J77" s="4">
        <f t="shared" si="5"/>
        <v>668.4</v>
      </c>
      <c r="K77" s="4">
        <f t="shared" si="8"/>
        <v>0</v>
      </c>
    </row>
    <row r="78" s="3" customFormat="1" spans="1:11">
      <c r="A78" s="37">
        <v>727</v>
      </c>
      <c r="B78" s="38" t="s">
        <v>126</v>
      </c>
      <c r="C78" s="13"/>
      <c r="D78" s="39">
        <v>1075.8</v>
      </c>
      <c r="E78" s="39"/>
      <c r="F78" s="40"/>
      <c r="G78" s="15">
        <f t="shared" si="6"/>
        <v>0</v>
      </c>
      <c r="H78" s="39">
        <f t="shared" si="7"/>
        <v>1075.8</v>
      </c>
      <c r="I78" s="15">
        <f>VLOOKUP(A78,[9]Sheet2!$B:$DP,119,0)</f>
        <v>1075.8</v>
      </c>
      <c r="J78" s="4">
        <f t="shared" si="5"/>
        <v>1075.8</v>
      </c>
      <c r="K78" s="4">
        <f t="shared" si="8"/>
        <v>0</v>
      </c>
    </row>
    <row r="79" s="3" customFormat="1" spans="1:11">
      <c r="A79" s="11">
        <v>730</v>
      </c>
      <c r="B79" s="31" t="s">
        <v>128</v>
      </c>
      <c r="C79" s="13"/>
      <c r="D79" s="15">
        <v>6118.4</v>
      </c>
      <c r="E79" s="15"/>
      <c r="F79" s="15"/>
      <c r="G79" s="15">
        <f t="shared" si="6"/>
        <v>0</v>
      </c>
      <c r="H79" s="15">
        <f t="shared" si="7"/>
        <v>6118.4</v>
      </c>
      <c r="I79" s="15">
        <f>VLOOKUP(A79,[9]Sheet2!$B:$DP,119,0)</f>
        <v>6118.4</v>
      </c>
      <c r="J79" s="4">
        <f t="shared" si="5"/>
        <v>6118.4</v>
      </c>
      <c r="K79" s="4">
        <f t="shared" si="8"/>
        <v>0</v>
      </c>
    </row>
    <row r="80" s="3" customFormat="1" spans="1:11">
      <c r="A80" s="16">
        <v>738</v>
      </c>
      <c r="B80" s="32" t="s">
        <v>130</v>
      </c>
      <c r="C80" s="13"/>
      <c r="D80" s="20">
        <v>922.6</v>
      </c>
      <c r="E80" s="20"/>
      <c r="F80" s="15"/>
      <c r="G80" s="15">
        <f t="shared" si="6"/>
        <v>0</v>
      </c>
      <c r="H80" s="20">
        <f t="shared" si="7"/>
        <v>922.6</v>
      </c>
      <c r="I80" s="15">
        <f>VLOOKUP(A80,[9]Sheet2!$B:$DP,119,0)</f>
        <v>922.6</v>
      </c>
      <c r="J80" s="4">
        <f t="shared" si="5"/>
        <v>922.6</v>
      </c>
      <c r="K80" s="4">
        <f t="shared" si="8"/>
        <v>0</v>
      </c>
    </row>
    <row r="81" s="3" customFormat="1" spans="1:11">
      <c r="A81" s="16">
        <v>743</v>
      </c>
      <c r="B81" s="32" t="s">
        <v>131</v>
      </c>
      <c r="C81" s="13"/>
      <c r="D81" s="20">
        <v>885.8</v>
      </c>
      <c r="E81" s="20"/>
      <c r="F81" s="15"/>
      <c r="G81" s="15">
        <f t="shared" si="6"/>
        <v>0</v>
      </c>
      <c r="H81" s="20">
        <f t="shared" si="7"/>
        <v>885.8</v>
      </c>
      <c r="I81" s="15">
        <f>VLOOKUP(A81,[9]Sheet2!$B:$DP,119,0)</f>
        <v>885.8</v>
      </c>
      <c r="J81" s="4">
        <f t="shared" si="5"/>
        <v>885.8</v>
      </c>
      <c r="K81" s="4">
        <f t="shared" si="8"/>
        <v>0</v>
      </c>
    </row>
    <row r="82" s="3" customFormat="1" spans="1:11">
      <c r="A82" s="16">
        <v>742</v>
      </c>
      <c r="B82" s="41" t="s">
        <v>132</v>
      </c>
      <c r="C82" s="13"/>
      <c r="D82" s="20">
        <v>507.9</v>
      </c>
      <c r="E82" s="20"/>
      <c r="F82" s="15"/>
      <c r="G82" s="15">
        <f t="shared" si="6"/>
        <v>0</v>
      </c>
      <c r="H82" s="20">
        <f t="shared" si="7"/>
        <v>507.9</v>
      </c>
      <c r="I82" s="15">
        <f>VLOOKUP(A82,[9]Sheet2!$B:$DP,119,0)</f>
        <v>507.9</v>
      </c>
      <c r="J82" s="4">
        <f t="shared" si="5"/>
        <v>507.9</v>
      </c>
      <c r="K82" s="4">
        <f t="shared" si="8"/>
        <v>0</v>
      </c>
    </row>
    <row r="83" s="3" customFormat="1" spans="1:11">
      <c r="A83" s="16"/>
      <c r="B83" s="22" t="s">
        <v>134</v>
      </c>
      <c r="C83" s="42">
        <f t="shared" ref="C83:K83" si="9">SUM(C4:C82)</f>
        <v>23981.5</v>
      </c>
      <c r="D83" s="20">
        <f t="shared" si="9"/>
        <v>196927.19</v>
      </c>
      <c r="E83" s="20">
        <f t="shared" si="9"/>
        <v>40646.61</v>
      </c>
      <c r="F83" s="20">
        <f t="shared" si="9"/>
        <v>0</v>
      </c>
      <c r="G83" s="20">
        <f t="shared" si="9"/>
        <v>40646.61</v>
      </c>
      <c r="H83" s="20">
        <f t="shared" si="9"/>
        <v>237573.8</v>
      </c>
      <c r="I83" s="20">
        <f t="shared" si="9"/>
        <v>213592.3</v>
      </c>
      <c r="J83" s="4">
        <f t="shared" si="5"/>
        <v>237573.8</v>
      </c>
      <c r="K83" s="4">
        <f>J83-H83</f>
        <v>0</v>
      </c>
    </row>
    <row r="84" s="3" customFormat="1" spans="3:11">
      <c r="C84" s="43"/>
      <c r="E84" s="44"/>
      <c r="J84" s="4">
        <f t="shared" si="5"/>
        <v>0</v>
      </c>
      <c r="K84" s="47">
        <f>J84-E84</f>
        <v>0</v>
      </c>
    </row>
    <row r="85" customFormat="1" spans="1:16381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4">
        <f>J83-J84</f>
        <v>237573.8</v>
      </c>
      <c r="K85" s="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</row>
    <row r="86" s="3" customFormat="1" spans="10:11">
      <c r="J86" s="4"/>
      <c r="K86" s="4"/>
    </row>
    <row r="87" customFormat="1" spans="1:16381">
      <c r="A87" s="45" t="s">
        <v>137</v>
      </c>
      <c r="B87" s="45"/>
      <c r="C87" s="45"/>
      <c r="D87" s="45"/>
      <c r="E87" s="45"/>
      <c r="F87" s="45"/>
      <c r="G87" s="45"/>
      <c r="H87" s="45"/>
      <c r="I87" s="45"/>
      <c r="J87" s="4"/>
      <c r="K87" s="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tabSelected="1" workbookViewId="0">
      <pane xSplit="2" ySplit="3" topLeftCell="C68" activePane="bottomRight" state="frozen"/>
      <selection/>
      <selection pane="topRight"/>
      <selection pane="bottomLeft"/>
      <selection pane="bottomRight" activeCell="I83" sqref="I83:J83"/>
    </sheetView>
  </sheetViews>
  <sheetFormatPr defaultColWidth="9" defaultRowHeight="14.25"/>
  <cols>
    <col min="1" max="1" width="4.125" style="3" customWidth="1"/>
    <col min="2" max="2" width="20.375" style="3" customWidth="1"/>
    <col min="3" max="3" width="10.75" style="3" customWidth="1"/>
    <col min="4" max="4" width="10.5" style="3" customWidth="1"/>
    <col min="5" max="5" width="9.625" style="3" customWidth="1"/>
    <col min="6" max="6" width="8.75" style="3" customWidth="1"/>
    <col min="7" max="7" width="10.75" style="3" customWidth="1"/>
    <col min="8" max="8" width="11.625" style="3" customWidth="1"/>
    <col min="9" max="9" width="9.5" style="3" customWidth="1"/>
    <col min="10" max="10" width="10.125" style="3" customWidth="1"/>
    <col min="11" max="11" width="13.5" style="4" customWidth="1"/>
    <col min="12" max="12" width="10.375" style="4" customWidth="1"/>
    <col min="13" max="13" width="12.125" style="3" customWidth="1"/>
    <col min="14" max="14" width="9" style="3" customWidth="1"/>
    <col min="15" max="16383" width="9" style="3"/>
    <col min="16384" max="16384" width="9" style="1"/>
  </cols>
  <sheetData>
    <row r="1" s="1" customFormat="1" ht="24" customHeight="1" spans="1:16382">
      <c r="A1" s="3"/>
      <c r="B1" s="5" t="s">
        <v>147</v>
      </c>
      <c r="C1" s="5"/>
      <c r="D1" s="5"/>
      <c r="E1" s="5"/>
      <c r="F1" s="5"/>
      <c r="G1" s="5"/>
      <c r="H1" s="5"/>
      <c r="I1" s="5"/>
      <c r="J1" s="5"/>
      <c r="K1" s="4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="1" customFormat="1" ht="24" customHeight="1" spans="1:16382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8"/>
      <c r="G2" s="8"/>
      <c r="H2" s="9"/>
      <c r="I2" s="33" t="s">
        <v>148</v>
      </c>
      <c r="J2" s="33" t="s">
        <v>149</v>
      </c>
      <c r="K2" s="4"/>
      <c r="L2" s="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="2" customFormat="1" ht="28.5" spans="1:12">
      <c r="A3" s="10"/>
      <c r="B3" s="6"/>
      <c r="C3" s="6"/>
      <c r="D3" s="6"/>
      <c r="E3" s="10" t="s">
        <v>5</v>
      </c>
      <c r="F3" s="10" t="s">
        <v>150</v>
      </c>
      <c r="G3" s="10" t="s">
        <v>9</v>
      </c>
      <c r="H3" s="10" t="s">
        <v>6</v>
      </c>
      <c r="I3" s="34"/>
      <c r="J3" s="34"/>
      <c r="K3" s="35" t="s">
        <v>10</v>
      </c>
      <c r="L3" s="35" t="s">
        <v>11</v>
      </c>
    </row>
    <row r="4" s="3" customFormat="1" spans="1:12">
      <c r="A4" s="11">
        <v>52</v>
      </c>
      <c r="B4" s="12" t="s">
        <v>12</v>
      </c>
      <c r="C4" s="13">
        <f>VLOOKUP(A4,[10]发放表!$A:$G,7,0)</f>
        <v>3346.4</v>
      </c>
      <c r="D4" s="14"/>
      <c r="E4" s="14"/>
      <c r="F4" s="15"/>
      <c r="G4" s="15">
        <f t="shared" ref="G4:G67" si="0">E4-F4</f>
        <v>0</v>
      </c>
      <c r="H4" s="15">
        <f t="shared" ref="H4:H67" si="1">D4+G4</f>
        <v>0</v>
      </c>
      <c r="I4" s="15">
        <f>VLOOKUP(A4,[8]现场认购品种!$B:$EL,141,0)</f>
        <v>356</v>
      </c>
      <c r="J4" s="15">
        <f>VLOOKUP(A4,[8]藏药、惠氏系列!$B:$V,21,0)</f>
        <v>2442.2</v>
      </c>
      <c r="K4" s="4">
        <f t="shared" ref="K4:K67" si="2">C4+I4+J4</f>
        <v>6144.6</v>
      </c>
      <c r="L4" s="4">
        <f t="shared" ref="L4:L67" si="3">K4-D4-E4</f>
        <v>6144.6</v>
      </c>
    </row>
    <row r="5" s="3" customFormat="1" spans="1:12">
      <c r="A5" s="16">
        <v>54</v>
      </c>
      <c r="B5" s="17" t="s">
        <v>13</v>
      </c>
      <c r="C5" s="13">
        <f>VLOOKUP(A5,[10]发放表!$A:$G,7,0)</f>
        <v>4178</v>
      </c>
      <c r="D5" s="18"/>
      <c r="E5" s="19"/>
      <c r="F5" s="14"/>
      <c r="G5" s="15">
        <f t="shared" si="0"/>
        <v>0</v>
      </c>
      <c r="H5" s="20">
        <f t="shared" si="1"/>
        <v>0</v>
      </c>
      <c r="I5" s="15">
        <f>VLOOKUP(A5,[8]现场认购品种!$B:$EL,141,0)</f>
        <v>888</v>
      </c>
      <c r="J5" s="15">
        <f>VLOOKUP(A5,[8]藏药、惠氏系列!$B:$V,21,0)</f>
        <v>1714</v>
      </c>
      <c r="K5" s="4">
        <f t="shared" si="2"/>
        <v>6780</v>
      </c>
      <c r="L5" s="4">
        <f t="shared" si="3"/>
        <v>6780</v>
      </c>
    </row>
    <row r="6" s="3" customFormat="1" spans="1:12">
      <c r="A6" s="16">
        <v>56</v>
      </c>
      <c r="B6" s="17" t="s">
        <v>14</v>
      </c>
      <c r="C6" s="13">
        <f>VLOOKUP(A6,[10]发放表!$A:$G,7,0)</f>
        <v>2766</v>
      </c>
      <c r="D6" s="20"/>
      <c r="E6" s="18"/>
      <c r="F6" s="15"/>
      <c r="G6" s="15">
        <f t="shared" si="0"/>
        <v>0</v>
      </c>
      <c r="H6" s="20">
        <f t="shared" si="1"/>
        <v>0</v>
      </c>
      <c r="I6" s="15">
        <f>VLOOKUP(A6,[8]现场认购品种!$B:$EL,141,0)</f>
        <v>72</v>
      </c>
      <c r="J6" s="15">
        <f>VLOOKUP(A6,[8]藏药、惠氏系列!$B:$V,21,0)</f>
        <v>501.7</v>
      </c>
      <c r="K6" s="4">
        <f t="shared" si="2"/>
        <v>3339.7</v>
      </c>
      <c r="L6" s="4">
        <f t="shared" si="3"/>
        <v>3339.7</v>
      </c>
    </row>
    <row r="7" s="3" customFormat="1" spans="1:12">
      <c r="A7" s="16">
        <v>307</v>
      </c>
      <c r="B7" s="17" t="s">
        <v>16</v>
      </c>
      <c r="C7" s="13">
        <f>VLOOKUP(A7,[10]发放表!$A:$G,7,0)</f>
        <v>0</v>
      </c>
      <c r="D7" s="20"/>
      <c r="E7" s="18"/>
      <c r="F7" s="14"/>
      <c r="G7" s="15">
        <f t="shared" si="0"/>
        <v>0</v>
      </c>
      <c r="H7" s="20">
        <f t="shared" si="1"/>
        <v>0</v>
      </c>
      <c r="I7" s="15">
        <f>VLOOKUP(A7,[8]现场认购品种!$B:$EL,141,0)</f>
        <v>1083.28</v>
      </c>
      <c r="J7" s="15">
        <f>VLOOKUP(A7,[8]藏药、惠氏系列!$B:$V,21,0)</f>
        <v>4907.8</v>
      </c>
      <c r="K7" s="4">
        <f t="shared" si="2"/>
        <v>5991.08</v>
      </c>
      <c r="L7" s="4">
        <f t="shared" si="3"/>
        <v>5991.08</v>
      </c>
    </row>
    <row r="8" s="3" customFormat="1" spans="1:12">
      <c r="A8" s="16">
        <v>308</v>
      </c>
      <c r="B8" s="17" t="s">
        <v>17</v>
      </c>
      <c r="C8" s="13">
        <f>VLOOKUP(A8,[10]发放表!$A:$G,7,0)</f>
        <v>2460.8</v>
      </c>
      <c r="D8" s="18"/>
      <c r="E8" s="18"/>
      <c r="F8" s="14"/>
      <c r="G8" s="15">
        <f t="shared" si="0"/>
        <v>0</v>
      </c>
      <c r="H8" s="20">
        <f t="shared" si="1"/>
        <v>0</v>
      </c>
      <c r="I8" s="15">
        <f>VLOOKUP(A8,[8]现场认购品种!$B:$EL,141,0)</f>
        <v>1056.1</v>
      </c>
      <c r="J8" s="15">
        <f>VLOOKUP(A8,[8]藏药、惠氏系列!$B:$V,21,0)</f>
        <v>408.3</v>
      </c>
      <c r="K8" s="4">
        <f t="shared" si="2"/>
        <v>3925.2</v>
      </c>
      <c r="L8" s="4">
        <f t="shared" si="3"/>
        <v>3925.2</v>
      </c>
    </row>
    <row r="9" s="3" customFormat="1" spans="1:12">
      <c r="A9" s="16">
        <v>311</v>
      </c>
      <c r="B9" s="17" t="s">
        <v>18</v>
      </c>
      <c r="C9" s="13">
        <f>VLOOKUP(A9,[10]发放表!$A:$G,7,0)</f>
        <v>2851.1</v>
      </c>
      <c r="D9" s="20"/>
      <c r="E9" s="21"/>
      <c r="F9" s="21"/>
      <c r="G9" s="15">
        <f t="shared" si="0"/>
        <v>0</v>
      </c>
      <c r="H9" s="20">
        <f t="shared" si="1"/>
        <v>0</v>
      </c>
      <c r="I9" s="15">
        <f>VLOOKUP(A9,[8]现场认购品种!$B:$EL,141,0)</f>
        <v>578</v>
      </c>
      <c r="J9" s="15">
        <f>VLOOKUP(A9,[8]藏药、惠氏系列!$B:$V,21,0)</f>
        <v>3878.2</v>
      </c>
      <c r="K9" s="4">
        <f t="shared" si="2"/>
        <v>7307.3</v>
      </c>
      <c r="L9" s="4">
        <f t="shared" si="3"/>
        <v>7307.3</v>
      </c>
    </row>
    <row r="10" s="3" customFormat="1" spans="1:12">
      <c r="A10" s="16">
        <v>329</v>
      </c>
      <c r="B10" s="16" t="s">
        <v>19</v>
      </c>
      <c r="C10" s="13">
        <f>VLOOKUP(A10,[10]发放表!$A:$G,7,0)</f>
        <v>2837.7</v>
      </c>
      <c r="D10" s="20"/>
      <c r="E10" s="20"/>
      <c r="F10" s="15"/>
      <c r="G10" s="15">
        <f t="shared" si="0"/>
        <v>0</v>
      </c>
      <c r="H10" s="20">
        <f t="shared" si="1"/>
        <v>0</v>
      </c>
      <c r="I10" s="15">
        <f>VLOOKUP(A10,[8]现场认购品种!$B:$EL,141,0)</f>
        <v>200</v>
      </c>
      <c r="J10" s="15">
        <f>VLOOKUP(A10,[8]藏药、惠氏系列!$B:$V,21,0)</f>
        <v>765.3</v>
      </c>
      <c r="K10" s="4">
        <f t="shared" si="2"/>
        <v>3803</v>
      </c>
      <c r="L10" s="4">
        <f t="shared" si="3"/>
        <v>3803</v>
      </c>
    </row>
    <row r="11" s="3" customFormat="1" spans="1:12">
      <c r="A11" s="16">
        <v>337</v>
      </c>
      <c r="B11" s="17" t="s">
        <v>20</v>
      </c>
      <c r="C11" s="13">
        <f>VLOOKUP(A11,[10]发放表!$A:$G,7,0)</f>
        <v>9180</v>
      </c>
      <c r="D11" s="20"/>
      <c r="E11" s="20"/>
      <c r="F11" s="15"/>
      <c r="G11" s="15">
        <f t="shared" si="0"/>
        <v>0</v>
      </c>
      <c r="H11" s="20">
        <f t="shared" si="1"/>
        <v>0</v>
      </c>
      <c r="I11" s="15">
        <f>VLOOKUP(A11,[8]现场认购品种!$B:$EL,141,0)</f>
        <v>541</v>
      </c>
      <c r="J11" s="15">
        <f>VLOOKUP(A11,[8]藏药、惠氏系列!$B:$V,21,0)</f>
        <v>5358.3</v>
      </c>
      <c r="K11" s="4">
        <f t="shared" si="2"/>
        <v>15079.3</v>
      </c>
      <c r="L11" s="4">
        <f t="shared" si="3"/>
        <v>15079.3</v>
      </c>
    </row>
    <row r="12" s="3" customFormat="1" ht="13.5" customHeight="1" spans="1:12">
      <c r="A12" s="16">
        <v>339</v>
      </c>
      <c r="B12" s="17" t="s">
        <v>21</v>
      </c>
      <c r="C12" s="13">
        <f>VLOOKUP(A12,[10]发放表!$A:$G,7,0)</f>
        <v>1809.9</v>
      </c>
      <c r="D12" s="20"/>
      <c r="E12" s="20"/>
      <c r="F12" s="15"/>
      <c r="G12" s="15">
        <f t="shared" si="0"/>
        <v>0</v>
      </c>
      <c r="H12" s="20">
        <f t="shared" si="1"/>
        <v>0</v>
      </c>
      <c r="I12" s="15">
        <f>VLOOKUP(A12,[8]现场认购品种!$B:$EL,141,0)</f>
        <v>505.2</v>
      </c>
      <c r="J12" s="15">
        <f>VLOOKUP(A12,[8]藏药、惠氏系列!$B:$V,21,0)</f>
        <v>1348.6</v>
      </c>
      <c r="K12" s="4">
        <f t="shared" si="2"/>
        <v>3663.7</v>
      </c>
      <c r="L12" s="4">
        <f t="shared" si="3"/>
        <v>3663.7</v>
      </c>
    </row>
    <row r="13" s="3" customFormat="1" spans="1:12">
      <c r="A13" s="16">
        <v>341</v>
      </c>
      <c r="B13" s="17" t="s">
        <v>22</v>
      </c>
      <c r="C13" s="13">
        <f>VLOOKUP(A13,[10]发放表!$A:$G,7,0)</f>
        <v>7246.7</v>
      </c>
      <c r="D13" s="18"/>
      <c r="E13" s="18"/>
      <c r="F13" s="14"/>
      <c r="G13" s="15">
        <f t="shared" si="0"/>
        <v>0</v>
      </c>
      <c r="H13" s="20">
        <f t="shared" si="1"/>
        <v>0</v>
      </c>
      <c r="I13" s="15">
        <f>VLOOKUP(A13,[8]现场认购品种!$B:$EL,141,0)</f>
        <v>994.4</v>
      </c>
      <c r="J13" s="15">
        <f>VLOOKUP(A13,[8]藏药、惠氏系列!$B:$V,21,0)</f>
        <v>2937.7</v>
      </c>
      <c r="K13" s="4">
        <f t="shared" si="2"/>
        <v>11178.8</v>
      </c>
      <c r="L13" s="4">
        <f t="shared" si="3"/>
        <v>11178.8</v>
      </c>
    </row>
    <row r="14" s="3" customFormat="1" spans="1:12">
      <c r="A14" s="16">
        <v>343</v>
      </c>
      <c r="B14" s="17" t="s">
        <v>23</v>
      </c>
      <c r="C14" s="13">
        <f>VLOOKUP(A14,[10]发放表!$A:$G,7,0)</f>
        <v>5604.6</v>
      </c>
      <c r="D14" s="20"/>
      <c r="E14" s="20"/>
      <c r="F14" s="15"/>
      <c r="G14" s="15">
        <f t="shared" si="0"/>
        <v>0</v>
      </c>
      <c r="H14" s="20">
        <f t="shared" si="1"/>
        <v>0</v>
      </c>
      <c r="I14" s="15">
        <f>VLOOKUP(A14,[8]现场认购品种!$B:$EL,141,0)</f>
        <v>907.6</v>
      </c>
      <c r="J14" s="15">
        <f>VLOOKUP(A14,[8]藏药、惠氏系列!$B:$V,21,0)</f>
        <v>4297.8</v>
      </c>
      <c r="K14" s="4">
        <f t="shared" si="2"/>
        <v>10810</v>
      </c>
      <c r="L14" s="4">
        <f t="shared" si="3"/>
        <v>10810</v>
      </c>
    </row>
    <row r="15" s="3" customFormat="1" ht="15" customHeight="1" spans="1:12">
      <c r="A15" s="16">
        <v>349</v>
      </c>
      <c r="B15" s="17" t="s">
        <v>26</v>
      </c>
      <c r="C15" s="13">
        <f>VLOOKUP(A15,[10]发放表!$A:$G,7,0)</f>
        <v>3345</v>
      </c>
      <c r="D15" s="18"/>
      <c r="E15" s="18"/>
      <c r="F15" s="14"/>
      <c r="G15" s="15">
        <f t="shared" si="0"/>
        <v>0</v>
      </c>
      <c r="H15" s="20">
        <f t="shared" si="1"/>
        <v>0</v>
      </c>
      <c r="I15" s="15">
        <f>VLOOKUP(A15,[8]现场认购品种!$B:$EL,141,0)</f>
        <v>150</v>
      </c>
      <c r="J15" s="15">
        <f>VLOOKUP(A15,[8]藏药、惠氏系列!$B:$V,21,0)</f>
        <v>1359.5</v>
      </c>
      <c r="K15" s="4">
        <f t="shared" si="2"/>
        <v>4854.5</v>
      </c>
      <c r="L15" s="4">
        <f t="shared" si="3"/>
        <v>4854.5</v>
      </c>
    </row>
    <row r="16" s="3" customFormat="1" spans="1:12">
      <c r="A16" s="16">
        <v>351</v>
      </c>
      <c r="B16" s="22" t="s">
        <v>27</v>
      </c>
      <c r="C16" s="13">
        <f>VLOOKUP(A16,[10]发放表!$A:$G,7,0)</f>
        <v>1617.9</v>
      </c>
      <c r="D16" s="20"/>
      <c r="E16" s="20"/>
      <c r="F16" s="15"/>
      <c r="G16" s="15">
        <f t="shared" si="0"/>
        <v>0</v>
      </c>
      <c r="H16" s="20">
        <f t="shared" si="1"/>
        <v>0</v>
      </c>
      <c r="I16" s="15">
        <f>VLOOKUP(A16,[8]现场认购品种!$B:$EL,141,0)</f>
        <v>74.6</v>
      </c>
      <c r="J16" s="15">
        <f>VLOOKUP(A16,[8]藏药、惠氏系列!$B:$V,21,0)</f>
        <v>412.6</v>
      </c>
      <c r="K16" s="4">
        <f t="shared" si="2"/>
        <v>2105.1</v>
      </c>
      <c r="L16" s="4">
        <f t="shared" si="3"/>
        <v>2105.1</v>
      </c>
    </row>
    <row r="17" s="3" customFormat="1" spans="1:12">
      <c r="A17" s="16">
        <v>355</v>
      </c>
      <c r="B17" s="17" t="s">
        <v>29</v>
      </c>
      <c r="C17" s="13">
        <f>VLOOKUP(A17,[10]发放表!$A:$G,7,0)</f>
        <v>3683.4</v>
      </c>
      <c r="D17" s="20"/>
      <c r="E17" s="20"/>
      <c r="F17" s="15"/>
      <c r="G17" s="15">
        <f t="shared" si="0"/>
        <v>0</v>
      </c>
      <c r="H17" s="20">
        <f t="shared" si="1"/>
        <v>0</v>
      </c>
      <c r="I17" s="15">
        <f>VLOOKUP(A17,[8]现场认购品种!$B:$EL,141,0)</f>
        <v>258.5</v>
      </c>
      <c r="J17" s="15">
        <f>VLOOKUP(A17,[8]藏药、惠氏系列!$B:$V,21,0)</f>
        <v>1303.8</v>
      </c>
      <c r="K17" s="4">
        <f t="shared" si="2"/>
        <v>5245.7</v>
      </c>
      <c r="L17" s="4">
        <f t="shared" si="3"/>
        <v>5245.7</v>
      </c>
    </row>
    <row r="18" s="3" customFormat="1" spans="1:12">
      <c r="A18" s="16">
        <v>357</v>
      </c>
      <c r="B18" s="17" t="s">
        <v>30</v>
      </c>
      <c r="C18" s="13">
        <f>VLOOKUP(A18,[10]发放表!$A:$G,7,0)</f>
        <v>1385.9</v>
      </c>
      <c r="D18" s="18"/>
      <c r="E18" s="20"/>
      <c r="F18" s="15"/>
      <c r="G18" s="15">
        <f t="shared" si="0"/>
        <v>0</v>
      </c>
      <c r="H18" s="20">
        <f t="shared" si="1"/>
        <v>0</v>
      </c>
      <c r="I18" s="15">
        <f>VLOOKUP(A18,[8]现场认购品种!$B:$EL,141,0)</f>
        <v>333</v>
      </c>
      <c r="J18" s="15">
        <f>VLOOKUP(A18,[8]藏药、惠氏系列!$B:$V,21,0)</f>
        <v>466.7</v>
      </c>
      <c r="K18" s="4">
        <f t="shared" si="2"/>
        <v>2185.6</v>
      </c>
      <c r="L18" s="4">
        <f t="shared" si="3"/>
        <v>2185.6</v>
      </c>
    </row>
    <row r="19" s="3" customFormat="1" spans="1:12">
      <c r="A19" s="16">
        <v>359</v>
      </c>
      <c r="B19" s="17" t="s">
        <v>31</v>
      </c>
      <c r="C19" s="13">
        <f>VLOOKUP(A19,[10]发放表!$A:$G,7,0)</f>
        <v>2885.1</v>
      </c>
      <c r="D19" s="20"/>
      <c r="E19" s="20"/>
      <c r="F19" s="15"/>
      <c r="G19" s="15">
        <f t="shared" si="0"/>
        <v>0</v>
      </c>
      <c r="H19" s="20">
        <f t="shared" si="1"/>
        <v>0</v>
      </c>
      <c r="I19" s="15">
        <f>VLOOKUP(A19,[8]现场认购品种!$B:$EL,141,0)</f>
        <v>126</v>
      </c>
      <c r="J19" s="15">
        <f>VLOOKUP(A19,[8]藏药、惠氏系列!$B:$V,21,0)</f>
        <v>628.4</v>
      </c>
      <c r="K19" s="4">
        <f t="shared" si="2"/>
        <v>3639.5</v>
      </c>
      <c r="L19" s="4">
        <f t="shared" si="3"/>
        <v>3639.5</v>
      </c>
    </row>
    <row r="20" s="3" customFormat="1" spans="1:12">
      <c r="A20" s="16">
        <v>367</v>
      </c>
      <c r="B20" s="22" t="s">
        <v>32</v>
      </c>
      <c r="C20" s="13">
        <f>VLOOKUP(A20,[10]发放表!$A:$G,7,0)</f>
        <v>1910.2</v>
      </c>
      <c r="D20" s="20"/>
      <c r="E20" s="20"/>
      <c r="F20" s="15"/>
      <c r="G20" s="15">
        <f t="shared" si="0"/>
        <v>0</v>
      </c>
      <c r="H20" s="20">
        <f t="shared" si="1"/>
        <v>0</v>
      </c>
      <c r="I20" s="15">
        <f>VLOOKUP(A20,[8]现场认购品种!$B:$EL,141,0)</f>
        <v>76</v>
      </c>
      <c r="J20" s="15">
        <f>VLOOKUP(A20,[8]藏药、惠氏系列!$B:$V,21,0)</f>
        <v>1310.8</v>
      </c>
      <c r="K20" s="4">
        <f t="shared" si="2"/>
        <v>3297</v>
      </c>
      <c r="L20" s="4">
        <f t="shared" si="3"/>
        <v>3297</v>
      </c>
    </row>
    <row r="21" s="3" customFormat="1" spans="1:12">
      <c r="A21" s="16">
        <v>365</v>
      </c>
      <c r="B21" s="17" t="s">
        <v>33</v>
      </c>
      <c r="C21" s="13">
        <f>VLOOKUP(A21,[10]发放表!$A:$G,7,0)</f>
        <v>6381</v>
      </c>
      <c r="D21" s="20"/>
      <c r="E21" s="20"/>
      <c r="F21" s="15"/>
      <c r="G21" s="15">
        <f t="shared" si="0"/>
        <v>0</v>
      </c>
      <c r="H21" s="20">
        <f t="shared" si="1"/>
        <v>0</v>
      </c>
      <c r="I21" s="15">
        <f>VLOOKUP(A21,[8]现场认购品种!$B:$EL,141,0)</f>
        <v>609.62</v>
      </c>
      <c r="J21" s="15">
        <f>VLOOKUP(A21,[8]藏药、惠氏系列!$B:$V,21,0)</f>
        <v>3963</v>
      </c>
      <c r="K21" s="4">
        <f t="shared" si="2"/>
        <v>10953.62</v>
      </c>
      <c r="L21" s="4">
        <f t="shared" si="3"/>
        <v>10953.62</v>
      </c>
    </row>
    <row r="22" s="3" customFormat="1" spans="1:12">
      <c r="A22" s="16">
        <v>371</v>
      </c>
      <c r="B22" s="22" t="s">
        <v>34</v>
      </c>
      <c r="C22" s="13">
        <f>VLOOKUP(A22,[10]发放表!$A:$G,7,0)</f>
        <v>1504</v>
      </c>
      <c r="D22" s="23"/>
      <c r="E22" s="20"/>
      <c r="F22" s="15"/>
      <c r="G22" s="15">
        <f t="shared" si="0"/>
        <v>0</v>
      </c>
      <c r="H22" s="20">
        <f t="shared" si="1"/>
        <v>0</v>
      </c>
      <c r="I22" s="15">
        <f>VLOOKUP(A22,[8]现场认购品种!$B:$EL,141,0)</f>
        <v>132.1</v>
      </c>
      <c r="J22" s="15">
        <f>VLOOKUP(A22,[8]藏药、惠氏系列!$B:$V,21,0)</f>
        <v>296.1</v>
      </c>
      <c r="K22" s="4">
        <f t="shared" si="2"/>
        <v>1932.2</v>
      </c>
      <c r="L22" s="4">
        <f t="shared" si="3"/>
        <v>1932.2</v>
      </c>
    </row>
    <row r="23" s="3" customFormat="1" spans="1:12">
      <c r="A23" s="16">
        <v>361</v>
      </c>
      <c r="B23" s="24" t="s">
        <v>36</v>
      </c>
      <c r="C23" s="13"/>
      <c r="D23" s="23"/>
      <c r="E23" s="20"/>
      <c r="F23" s="15"/>
      <c r="G23" s="15">
        <f t="shared" si="0"/>
        <v>0</v>
      </c>
      <c r="H23" s="20">
        <f t="shared" si="1"/>
        <v>0</v>
      </c>
      <c r="I23" s="15">
        <f>VLOOKUP(A23,[8]现场认购品种!$B:$EL,141,0)</f>
        <v>0</v>
      </c>
      <c r="J23" s="15">
        <f>VLOOKUP(A23,[8]藏药、惠氏系列!$B:$V,21,0)</f>
        <v>55</v>
      </c>
      <c r="K23" s="4">
        <f t="shared" si="2"/>
        <v>55</v>
      </c>
      <c r="L23" s="4">
        <f t="shared" si="3"/>
        <v>55</v>
      </c>
    </row>
    <row r="24" s="3" customFormat="1" spans="1:12">
      <c r="A24" s="16">
        <v>373</v>
      </c>
      <c r="B24" s="24" t="s">
        <v>37</v>
      </c>
      <c r="C24" s="13">
        <f>VLOOKUP(A24,[10]发放表!$A:$G,7,0)</f>
        <v>2200.1</v>
      </c>
      <c r="D24" s="20"/>
      <c r="E24" s="20"/>
      <c r="F24" s="15"/>
      <c r="G24" s="15">
        <f t="shared" si="0"/>
        <v>0</v>
      </c>
      <c r="H24" s="20">
        <f t="shared" si="1"/>
        <v>0</v>
      </c>
      <c r="I24" s="15">
        <f>VLOOKUP(A24,[8]现场认购品种!$B:$EL,141,0)</f>
        <v>343.3</v>
      </c>
      <c r="J24" s="15">
        <f>VLOOKUP(A24,[8]藏药、惠氏系列!$B:$V,21,0)</f>
        <v>573.3</v>
      </c>
      <c r="K24" s="4">
        <f t="shared" si="2"/>
        <v>3116.7</v>
      </c>
      <c r="L24" s="4">
        <f t="shared" si="3"/>
        <v>3116.7</v>
      </c>
    </row>
    <row r="25" s="3" customFormat="1" spans="1:12">
      <c r="A25" s="16">
        <v>379</v>
      </c>
      <c r="B25" s="24" t="s">
        <v>39</v>
      </c>
      <c r="C25" s="13">
        <f>VLOOKUP(A25,[10]发放表!$A:$G,7,0)</f>
        <v>2315.6</v>
      </c>
      <c r="D25" s="20"/>
      <c r="E25" s="20"/>
      <c r="F25" s="15"/>
      <c r="G25" s="15">
        <f t="shared" si="0"/>
        <v>0</v>
      </c>
      <c r="H25" s="20">
        <f t="shared" si="1"/>
        <v>0</v>
      </c>
      <c r="I25" s="15">
        <f>VLOOKUP(A25,[8]现场认购品种!$B:$EL,141,0)</f>
        <v>274</v>
      </c>
      <c r="J25" s="15">
        <f>VLOOKUP(A25,[8]藏药、惠氏系列!$B:$V,21,0)</f>
        <v>962.4</v>
      </c>
      <c r="K25" s="4">
        <f t="shared" si="2"/>
        <v>3552</v>
      </c>
      <c r="L25" s="4">
        <f t="shared" si="3"/>
        <v>3552</v>
      </c>
    </row>
    <row r="26" s="3" customFormat="1" spans="1:12">
      <c r="A26" s="16">
        <v>385</v>
      </c>
      <c r="B26" s="24" t="s">
        <v>41</v>
      </c>
      <c r="C26" s="13">
        <f>VLOOKUP(A26,[10]发放表!$A:$G,7,0)</f>
        <v>2719.1</v>
      </c>
      <c r="D26" s="20"/>
      <c r="E26" s="20"/>
      <c r="F26" s="15"/>
      <c r="G26" s="15">
        <f t="shared" si="0"/>
        <v>0</v>
      </c>
      <c r="H26" s="20">
        <f t="shared" si="1"/>
        <v>0</v>
      </c>
      <c r="I26" s="15">
        <f>VLOOKUP(A26,[8]现场认购品种!$B:$EL,141,0)</f>
        <v>377.5</v>
      </c>
      <c r="J26" s="15">
        <f>VLOOKUP(A26,[8]藏药、惠氏系列!$B:$V,21,0)</f>
        <v>1083.5</v>
      </c>
      <c r="K26" s="4">
        <f t="shared" si="2"/>
        <v>4180.1</v>
      </c>
      <c r="L26" s="4">
        <f t="shared" si="3"/>
        <v>4180.1</v>
      </c>
    </row>
    <row r="27" s="3" customFormat="1" spans="1:12">
      <c r="A27" s="16">
        <v>387</v>
      </c>
      <c r="B27" s="24" t="s">
        <v>42</v>
      </c>
      <c r="C27" s="13">
        <f>VLOOKUP(A27,[10]发放表!$A:$G,7,0)</f>
        <v>4273.3</v>
      </c>
      <c r="D27" s="20"/>
      <c r="E27" s="20"/>
      <c r="F27" s="15"/>
      <c r="G27" s="15">
        <f t="shared" si="0"/>
        <v>0</v>
      </c>
      <c r="H27" s="20">
        <f t="shared" si="1"/>
        <v>0</v>
      </c>
      <c r="I27" s="15">
        <f>VLOOKUP(A27,[8]现场认购品种!$B:$EL,141,0)</f>
        <v>703.7</v>
      </c>
      <c r="J27" s="15">
        <f>VLOOKUP(A27,[8]藏药、惠氏系列!$B:$V,21,0)</f>
        <v>1906.4</v>
      </c>
      <c r="K27" s="4">
        <f t="shared" si="2"/>
        <v>6883.4</v>
      </c>
      <c r="L27" s="4">
        <f t="shared" si="3"/>
        <v>6883.4</v>
      </c>
    </row>
    <row r="28" s="3" customFormat="1" spans="1:12">
      <c r="A28" s="16">
        <v>391</v>
      </c>
      <c r="B28" s="25" t="s">
        <v>43</v>
      </c>
      <c r="C28" s="13">
        <f>VLOOKUP(A28,[10]发放表!$A:$G,7,0)</f>
        <v>2751.3</v>
      </c>
      <c r="D28" s="18"/>
      <c r="E28" s="20"/>
      <c r="F28" s="15"/>
      <c r="G28" s="15">
        <f t="shared" si="0"/>
        <v>0</v>
      </c>
      <c r="H28" s="20">
        <f t="shared" si="1"/>
        <v>0</v>
      </c>
      <c r="I28" s="15">
        <f>VLOOKUP(A28,[8]现场认购品种!$B:$EL,141,0)</f>
        <v>341.3</v>
      </c>
      <c r="J28" s="15">
        <f>VLOOKUP(A28,[8]藏药、惠氏系列!$B:$V,21,0)</f>
        <v>674.3</v>
      </c>
      <c r="K28" s="4">
        <f t="shared" si="2"/>
        <v>3766.9</v>
      </c>
      <c r="L28" s="4">
        <f t="shared" si="3"/>
        <v>3766.9</v>
      </c>
    </row>
    <row r="29" s="3" customFormat="1" spans="1:12">
      <c r="A29" s="16">
        <v>377</v>
      </c>
      <c r="B29" s="24" t="s">
        <v>44</v>
      </c>
      <c r="C29" s="13">
        <f>VLOOKUP(A29,[10]发放表!$A:$G,7,0)</f>
        <v>2276.3</v>
      </c>
      <c r="D29" s="20"/>
      <c r="E29" s="20"/>
      <c r="F29" s="15"/>
      <c r="G29" s="15">
        <f t="shared" si="0"/>
        <v>0</v>
      </c>
      <c r="H29" s="20">
        <f t="shared" si="1"/>
        <v>0</v>
      </c>
      <c r="I29" s="15">
        <f>VLOOKUP(A29,[8]现场认购品种!$B:$EL,141,0)</f>
        <v>15</v>
      </c>
      <c r="J29" s="15">
        <f>VLOOKUP(A29,[8]藏药、惠氏系列!$B:$V,21,0)</f>
        <v>445.5</v>
      </c>
      <c r="K29" s="4">
        <f t="shared" si="2"/>
        <v>2736.8</v>
      </c>
      <c r="L29" s="4">
        <f t="shared" si="3"/>
        <v>2736.8</v>
      </c>
    </row>
    <row r="30" s="3" customFormat="1" ht="15" customHeight="1" spans="1:12">
      <c r="A30" s="16">
        <v>389</v>
      </c>
      <c r="B30" s="24" t="s">
        <v>45</v>
      </c>
      <c r="C30" s="13"/>
      <c r="D30" s="20"/>
      <c r="E30" s="20"/>
      <c r="F30" s="15"/>
      <c r="G30" s="15">
        <f t="shared" si="0"/>
        <v>0</v>
      </c>
      <c r="H30" s="20">
        <f t="shared" si="1"/>
        <v>0</v>
      </c>
      <c r="I30" s="15">
        <f>VLOOKUP(A30,[8]现场认购品种!$B:$EL,141,0)</f>
        <v>20</v>
      </c>
      <c r="J30" s="15">
        <f>VLOOKUP(A30,[8]藏药、惠氏系列!$B:$V,21,0)</f>
        <v>119.5</v>
      </c>
      <c r="K30" s="4">
        <f t="shared" si="2"/>
        <v>139.5</v>
      </c>
      <c r="L30" s="4">
        <f t="shared" si="3"/>
        <v>139.5</v>
      </c>
    </row>
    <row r="31" s="3" customFormat="1" spans="1:12">
      <c r="A31" s="16">
        <v>399</v>
      </c>
      <c r="B31" s="24" t="s">
        <v>48</v>
      </c>
      <c r="C31" s="13">
        <f>VLOOKUP(A31,[10]发放表!$A:$G,7,0)</f>
        <v>1817.4</v>
      </c>
      <c r="D31" s="23"/>
      <c r="E31" s="20"/>
      <c r="F31" s="15"/>
      <c r="G31" s="15">
        <f t="shared" si="0"/>
        <v>0</v>
      </c>
      <c r="H31" s="20">
        <f t="shared" si="1"/>
        <v>0</v>
      </c>
      <c r="I31" s="15">
        <f>VLOOKUP(A31,[8]现场认购品种!$B:$EL,141,0)</f>
        <v>375.9</v>
      </c>
      <c r="J31" s="15">
        <f>VLOOKUP(A31,[8]藏药、惠氏系列!$B:$V,21,0)</f>
        <v>1053</v>
      </c>
      <c r="K31" s="4">
        <f t="shared" si="2"/>
        <v>3246.3</v>
      </c>
      <c r="L31" s="4">
        <f t="shared" si="3"/>
        <v>3246.3</v>
      </c>
    </row>
    <row r="32" s="3" customFormat="1" spans="1:12">
      <c r="A32" s="16">
        <v>539</v>
      </c>
      <c r="B32" s="24" t="s">
        <v>50</v>
      </c>
      <c r="C32" s="13">
        <f>VLOOKUP(A32,[10]发放表!$A:$G,7,0)</f>
        <v>1261.7</v>
      </c>
      <c r="D32" s="20"/>
      <c r="E32" s="20"/>
      <c r="F32" s="15"/>
      <c r="G32" s="15">
        <f t="shared" si="0"/>
        <v>0</v>
      </c>
      <c r="H32" s="20">
        <f t="shared" si="1"/>
        <v>0</v>
      </c>
      <c r="I32" s="15">
        <f>VLOOKUP(A32,[8]现场认购品种!$B:$EL,141,0)</f>
        <v>745.1</v>
      </c>
      <c r="J32" s="15">
        <f>VLOOKUP(A32,[8]藏药、惠氏系列!$B:$V,21,0)</f>
        <v>1027.9</v>
      </c>
      <c r="K32" s="4">
        <f t="shared" si="2"/>
        <v>3034.7</v>
      </c>
      <c r="L32" s="4">
        <f t="shared" si="3"/>
        <v>3034.7</v>
      </c>
    </row>
    <row r="33" s="3" customFormat="1" spans="1:12">
      <c r="A33" s="16">
        <v>517</v>
      </c>
      <c r="B33" s="24" t="s">
        <v>51</v>
      </c>
      <c r="C33" s="13">
        <f>VLOOKUP(A33,[10]发放表!$A:$G,7,0)</f>
        <v>2531</v>
      </c>
      <c r="D33" s="20"/>
      <c r="E33" s="20"/>
      <c r="F33" s="15"/>
      <c r="G33" s="15">
        <f t="shared" si="0"/>
        <v>0</v>
      </c>
      <c r="H33" s="20">
        <f t="shared" si="1"/>
        <v>0</v>
      </c>
      <c r="I33" s="15">
        <f>VLOOKUP(A33,[8]现场认购品种!$B:$EL,141,0)</f>
        <v>219.8</v>
      </c>
      <c r="J33" s="15">
        <f>VLOOKUP(A33,[8]藏药、惠氏系列!$B:$V,21,0)</f>
        <v>1329.8</v>
      </c>
      <c r="K33" s="4">
        <f t="shared" si="2"/>
        <v>4080.6</v>
      </c>
      <c r="L33" s="4">
        <f t="shared" si="3"/>
        <v>4080.6</v>
      </c>
    </row>
    <row r="34" s="3" customFormat="1" spans="1:12">
      <c r="A34" s="16">
        <v>514</v>
      </c>
      <c r="B34" s="26" t="s">
        <v>53</v>
      </c>
      <c r="C34" s="13">
        <f>VLOOKUP(A34,[10]发放表!$A:$G,7,0)</f>
        <v>2777.9</v>
      </c>
      <c r="D34" s="20"/>
      <c r="E34" s="20"/>
      <c r="F34" s="15"/>
      <c r="G34" s="15">
        <f t="shared" si="0"/>
        <v>0</v>
      </c>
      <c r="H34" s="20">
        <f t="shared" si="1"/>
        <v>0</v>
      </c>
      <c r="I34" s="15">
        <f>VLOOKUP(A34,[8]现场认购品种!$B:$EL,141,0)</f>
        <v>180.1</v>
      </c>
      <c r="J34" s="15">
        <f>VLOOKUP(A34,[8]藏药、惠氏系列!$B:$V,21,0)</f>
        <v>1996.8</v>
      </c>
      <c r="K34" s="4">
        <f t="shared" si="2"/>
        <v>4954.8</v>
      </c>
      <c r="L34" s="4">
        <f t="shared" si="3"/>
        <v>4954.8</v>
      </c>
    </row>
    <row r="35" s="3" customFormat="1" spans="1:12">
      <c r="A35" s="16">
        <v>545</v>
      </c>
      <c r="B35" s="24" t="s">
        <v>54</v>
      </c>
      <c r="C35" s="13">
        <f>VLOOKUP(A35,[10]发放表!$A:$G,7,0)</f>
        <v>1997.1</v>
      </c>
      <c r="D35" s="20"/>
      <c r="E35" s="20"/>
      <c r="F35" s="15"/>
      <c r="G35" s="15">
        <f t="shared" si="0"/>
        <v>0</v>
      </c>
      <c r="H35" s="20">
        <f t="shared" si="1"/>
        <v>0</v>
      </c>
      <c r="I35" s="15">
        <f>VLOOKUP(A35,[8]现场认购品种!$B:$EL,141,0)</f>
        <v>988</v>
      </c>
      <c r="J35" s="15">
        <f>VLOOKUP(A35,[8]藏药、惠氏系列!$B:$V,21,0)</f>
        <v>1053.4</v>
      </c>
      <c r="K35" s="4">
        <f t="shared" si="2"/>
        <v>4038.5</v>
      </c>
      <c r="L35" s="4">
        <f t="shared" si="3"/>
        <v>4038.5</v>
      </c>
    </row>
    <row r="36" s="3" customFormat="1" spans="1:12">
      <c r="A36" s="16">
        <v>541</v>
      </c>
      <c r="B36" s="27" t="s">
        <v>55</v>
      </c>
      <c r="C36" s="13">
        <f>VLOOKUP(A36,[10]发放表!$A:$G,7,0)</f>
        <v>4533.7</v>
      </c>
      <c r="D36" s="20"/>
      <c r="E36" s="20"/>
      <c r="F36" s="15"/>
      <c r="G36" s="15">
        <f t="shared" si="0"/>
        <v>0</v>
      </c>
      <c r="H36" s="20">
        <f t="shared" si="1"/>
        <v>0</v>
      </c>
      <c r="I36" s="15">
        <f>VLOOKUP(A36,[8]现场认购品种!$B:$EL,141,0)</f>
        <v>655.1</v>
      </c>
      <c r="J36" s="15">
        <f>VLOOKUP(A36,[8]藏药、惠氏系列!$B:$V,21,0)</f>
        <v>1960.7</v>
      </c>
      <c r="K36" s="4">
        <f t="shared" si="2"/>
        <v>7149.5</v>
      </c>
      <c r="L36" s="4">
        <f t="shared" si="3"/>
        <v>7149.5</v>
      </c>
    </row>
    <row r="37" s="3" customFormat="1" spans="1:12">
      <c r="A37" s="16">
        <v>511</v>
      </c>
      <c r="B37" s="24" t="s">
        <v>58</v>
      </c>
      <c r="C37" s="13">
        <f>VLOOKUP(A37,[10]发放表!$A:$G,7,0)</f>
        <v>2252.1</v>
      </c>
      <c r="D37" s="23"/>
      <c r="E37" s="20"/>
      <c r="F37" s="15"/>
      <c r="G37" s="15">
        <f t="shared" si="0"/>
        <v>0</v>
      </c>
      <c r="H37" s="20">
        <f t="shared" si="1"/>
        <v>0</v>
      </c>
      <c r="I37" s="15">
        <f>VLOOKUP(A37,[8]现场认购品种!$B:$EL,141,0)</f>
        <v>34</v>
      </c>
      <c r="J37" s="15">
        <f>VLOOKUP(A37,[8]藏药、惠氏系列!$B:$V,21,0)</f>
        <v>513</v>
      </c>
      <c r="K37" s="4">
        <f t="shared" si="2"/>
        <v>2799.1</v>
      </c>
      <c r="L37" s="4">
        <f t="shared" si="3"/>
        <v>2799.1</v>
      </c>
    </row>
    <row r="38" s="3" customFormat="1" spans="1:12">
      <c r="A38" s="16">
        <v>513</v>
      </c>
      <c r="B38" s="24" t="s">
        <v>60</v>
      </c>
      <c r="C38" s="13">
        <f>VLOOKUP(A38,[10]发放表!$A:$G,7,0)</f>
        <v>2319.7</v>
      </c>
      <c r="D38" s="23"/>
      <c r="E38" s="20"/>
      <c r="F38" s="15"/>
      <c r="G38" s="15">
        <f t="shared" si="0"/>
        <v>0</v>
      </c>
      <c r="H38" s="20">
        <f t="shared" si="1"/>
        <v>0</v>
      </c>
      <c r="I38" s="15">
        <f>VLOOKUP(A38,[8]现场认购品种!$B:$EL,141,0)</f>
        <v>218</v>
      </c>
      <c r="J38" s="15">
        <f>VLOOKUP(A38,[8]藏药、惠氏系列!$B:$V,21,0)</f>
        <v>464.1</v>
      </c>
      <c r="K38" s="4">
        <f t="shared" si="2"/>
        <v>3001.8</v>
      </c>
      <c r="L38" s="4">
        <f t="shared" si="3"/>
        <v>3001.8</v>
      </c>
    </row>
    <row r="39" s="3" customFormat="1" spans="1:12">
      <c r="A39" s="16">
        <v>515</v>
      </c>
      <c r="B39" s="24" t="s">
        <v>61</v>
      </c>
      <c r="C39" s="13">
        <f>VLOOKUP(A39,[10]发放表!$A:$G,7,0)</f>
        <v>2255.3</v>
      </c>
      <c r="D39" s="23"/>
      <c r="E39" s="20"/>
      <c r="F39" s="15"/>
      <c r="G39" s="15">
        <f t="shared" si="0"/>
        <v>0</v>
      </c>
      <c r="H39" s="20">
        <f t="shared" si="1"/>
        <v>0</v>
      </c>
      <c r="I39" s="15">
        <f>VLOOKUP(A39,[8]现场认购品种!$B:$EL,141,0)</f>
        <v>218</v>
      </c>
      <c r="J39" s="15">
        <f>VLOOKUP(A39,[8]藏药、惠氏系列!$B:$V,21,0)</f>
        <v>593.3</v>
      </c>
      <c r="K39" s="4">
        <f t="shared" si="2"/>
        <v>3066.6</v>
      </c>
      <c r="L39" s="4">
        <f t="shared" si="3"/>
        <v>3066.6</v>
      </c>
    </row>
    <row r="40" s="3" customFormat="1" spans="1:12">
      <c r="A40" s="16">
        <v>546</v>
      </c>
      <c r="B40" s="24" t="s">
        <v>67</v>
      </c>
      <c r="C40" s="13">
        <f>VLOOKUP(A40,[10]发放表!$A:$G,7,0)</f>
        <v>1395.5</v>
      </c>
      <c r="D40" s="20"/>
      <c r="E40" s="20"/>
      <c r="F40" s="15"/>
      <c r="G40" s="15">
        <f t="shared" si="0"/>
        <v>0</v>
      </c>
      <c r="H40" s="20">
        <f t="shared" si="1"/>
        <v>0</v>
      </c>
      <c r="I40" s="15">
        <f>VLOOKUP(A40,[8]现场认购品种!$B:$EL,141,0)</f>
        <v>176</v>
      </c>
      <c r="J40" s="15">
        <f>VLOOKUP(A40,[8]藏药、惠氏系列!$B:$V,21,0)</f>
        <v>215.2</v>
      </c>
      <c r="K40" s="4">
        <f t="shared" si="2"/>
        <v>1786.7</v>
      </c>
      <c r="L40" s="4">
        <f t="shared" si="3"/>
        <v>1786.7</v>
      </c>
    </row>
    <row r="41" s="3" customFormat="1" spans="1:12">
      <c r="A41" s="16">
        <v>549</v>
      </c>
      <c r="B41" s="24" t="s">
        <v>70</v>
      </c>
      <c r="C41" s="13">
        <f>VLOOKUP(A41,[10]发放表!$A:$G,7,0)</f>
        <v>1108.4</v>
      </c>
      <c r="D41" s="20"/>
      <c r="E41" s="20"/>
      <c r="F41" s="15"/>
      <c r="G41" s="15">
        <f t="shared" si="0"/>
        <v>0</v>
      </c>
      <c r="H41" s="20">
        <f t="shared" si="1"/>
        <v>0</v>
      </c>
      <c r="I41" s="15">
        <f>VLOOKUP(A41,[8]现场认购品种!$B:$EL,141,0)</f>
        <v>85</v>
      </c>
      <c r="J41" s="15">
        <f>VLOOKUP(A41,[8]藏药、惠氏系列!$B:$V,21,0)</f>
        <v>816.4</v>
      </c>
      <c r="K41" s="4">
        <f t="shared" si="2"/>
        <v>2009.8</v>
      </c>
      <c r="L41" s="4">
        <f t="shared" si="3"/>
        <v>2009.8</v>
      </c>
    </row>
    <row r="42" s="3" customFormat="1" spans="1:12">
      <c r="A42" s="16">
        <v>570</v>
      </c>
      <c r="B42" s="24" t="s">
        <v>72</v>
      </c>
      <c r="C42" s="13">
        <f>VLOOKUP(A42,[10]发放表!$A:$G,7,0)</f>
        <v>2214</v>
      </c>
      <c r="D42" s="20"/>
      <c r="E42" s="20"/>
      <c r="F42" s="15"/>
      <c r="G42" s="15">
        <f t="shared" si="0"/>
        <v>0</v>
      </c>
      <c r="H42" s="20">
        <f t="shared" si="1"/>
        <v>0</v>
      </c>
      <c r="I42" s="15">
        <f>VLOOKUP(A42,[8]现场认购品种!$B:$EL,141,0)</f>
        <v>207.7</v>
      </c>
      <c r="J42" s="15">
        <f>VLOOKUP(A42,[8]藏药、惠氏系列!$B:$V,21,0)</f>
        <v>517.6</v>
      </c>
      <c r="K42" s="4">
        <f t="shared" si="2"/>
        <v>2939.3</v>
      </c>
      <c r="L42" s="4">
        <f t="shared" si="3"/>
        <v>2939.3</v>
      </c>
    </row>
    <row r="43" s="3" customFormat="1" spans="1:12">
      <c r="A43" s="16">
        <v>571</v>
      </c>
      <c r="B43" s="27" t="s">
        <v>73</v>
      </c>
      <c r="C43" s="13">
        <f>VLOOKUP(A43,[10]发放表!$A:$G,7,0)</f>
        <v>8340.5</v>
      </c>
      <c r="D43" s="18"/>
      <c r="E43" s="20"/>
      <c r="F43" s="15"/>
      <c r="G43" s="15">
        <f t="shared" si="0"/>
        <v>0</v>
      </c>
      <c r="H43" s="20">
        <f t="shared" si="1"/>
        <v>0</v>
      </c>
      <c r="I43" s="15">
        <f>VLOOKUP(A43,[8]现场认购品种!$B:$EL,141,0)</f>
        <v>907.1</v>
      </c>
      <c r="J43" s="15">
        <f>VLOOKUP(A43,[8]藏药、惠氏系列!$B:$V,21,0)</f>
        <v>3022.9</v>
      </c>
      <c r="K43" s="4">
        <f t="shared" si="2"/>
        <v>12270.5</v>
      </c>
      <c r="L43" s="4">
        <f t="shared" si="3"/>
        <v>12270.5</v>
      </c>
    </row>
    <row r="44" s="3" customFormat="1" ht="15" customHeight="1" spans="1:12">
      <c r="A44" s="16">
        <v>573</v>
      </c>
      <c r="B44" s="24" t="s">
        <v>74</v>
      </c>
      <c r="C44" s="13">
        <f>VLOOKUP(A44,[10]发放表!$A:$G,7,0)</f>
        <v>1845</v>
      </c>
      <c r="D44" s="20"/>
      <c r="E44" s="20"/>
      <c r="F44" s="15"/>
      <c r="G44" s="15">
        <f t="shared" si="0"/>
        <v>0</v>
      </c>
      <c r="H44" s="20">
        <f t="shared" si="1"/>
        <v>0</v>
      </c>
      <c r="I44" s="15">
        <f>VLOOKUP(A44,[8]现场认购品种!$B:$EL,141,0)</f>
        <v>30</v>
      </c>
      <c r="J44" s="15">
        <f>VLOOKUP(A44,[8]藏药、惠氏系列!$B:$V,21,0)</f>
        <v>292.7</v>
      </c>
      <c r="K44" s="4">
        <f t="shared" si="2"/>
        <v>2167.7</v>
      </c>
      <c r="L44" s="4">
        <f t="shared" si="3"/>
        <v>2167.7</v>
      </c>
    </row>
    <row r="45" s="3" customFormat="1" spans="1:12">
      <c r="A45" s="16">
        <v>577</v>
      </c>
      <c r="B45" s="24" t="s">
        <v>77</v>
      </c>
      <c r="C45" s="13">
        <f>VLOOKUP(A45,[10]发放表!$A:$G,7,0)</f>
        <v>1190.8</v>
      </c>
      <c r="D45" s="20"/>
      <c r="E45" s="20"/>
      <c r="F45" s="15"/>
      <c r="G45" s="15">
        <f t="shared" si="0"/>
        <v>0</v>
      </c>
      <c r="H45" s="20">
        <f t="shared" si="1"/>
        <v>0</v>
      </c>
      <c r="I45" s="15">
        <f>VLOOKUP(A45,[8]现场认购品种!$B:$EL,141,0)</f>
        <v>84</v>
      </c>
      <c r="J45" s="15">
        <f>VLOOKUP(A45,[8]藏药、惠氏系列!$B:$V,21,0)</f>
        <v>114.9</v>
      </c>
      <c r="K45" s="4">
        <f t="shared" si="2"/>
        <v>1389.7</v>
      </c>
      <c r="L45" s="4">
        <f t="shared" si="3"/>
        <v>1389.7</v>
      </c>
    </row>
    <row r="46" s="3" customFormat="1" spans="1:12">
      <c r="A46" s="16">
        <v>581</v>
      </c>
      <c r="B46" s="28" t="s">
        <v>80</v>
      </c>
      <c r="C46" s="13">
        <f>VLOOKUP(A46,[10]发放表!$A:$G,7,0)</f>
        <v>2809.7</v>
      </c>
      <c r="D46" s="23"/>
      <c r="E46" s="20"/>
      <c r="F46" s="15"/>
      <c r="G46" s="15">
        <f t="shared" si="0"/>
        <v>0</v>
      </c>
      <c r="H46" s="20">
        <f t="shared" si="1"/>
        <v>0</v>
      </c>
      <c r="I46" s="15">
        <f>VLOOKUP(A46,[8]现场认购品种!$B:$EL,141,0)</f>
        <v>177</v>
      </c>
      <c r="J46" s="15">
        <f>VLOOKUP(A46,[8]藏药、惠氏系列!$B:$V,21,0)</f>
        <v>422.6</v>
      </c>
      <c r="K46" s="4">
        <f t="shared" si="2"/>
        <v>3409.3</v>
      </c>
      <c r="L46" s="4">
        <f t="shared" si="3"/>
        <v>3409.3</v>
      </c>
    </row>
    <row r="47" s="3" customFormat="1" spans="1:12">
      <c r="A47" s="16">
        <v>582</v>
      </c>
      <c r="B47" s="25" t="s">
        <v>81</v>
      </c>
      <c r="C47" s="13">
        <f>VLOOKUP(A47,[10]发放表!$A:$G,7,0)</f>
        <v>4446.7</v>
      </c>
      <c r="D47" s="29"/>
      <c r="E47" s="30"/>
      <c r="F47" s="15"/>
      <c r="G47" s="15">
        <f t="shared" si="0"/>
        <v>0</v>
      </c>
      <c r="H47" s="20">
        <f t="shared" si="1"/>
        <v>0</v>
      </c>
      <c r="I47" s="15">
        <f>VLOOKUP(A47,[8]现场认购品种!$B:$EL,141,0)</f>
        <v>132</v>
      </c>
      <c r="J47" s="15">
        <f>VLOOKUP(A47,[8]藏药、惠氏系列!$B:$V,21,0)</f>
        <v>2802.3</v>
      </c>
      <c r="K47" s="4">
        <f t="shared" si="2"/>
        <v>7381</v>
      </c>
      <c r="L47" s="4">
        <f t="shared" si="3"/>
        <v>7381</v>
      </c>
    </row>
    <row r="48" s="3" customFormat="1" spans="1:12">
      <c r="A48" s="16">
        <v>572</v>
      </c>
      <c r="B48" s="24" t="s">
        <v>82</v>
      </c>
      <c r="C48" s="13">
        <f>VLOOKUP(A48,[10]发放表!$A:$G,7,0)</f>
        <v>1257.6</v>
      </c>
      <c r="D48" s="23"/>
      <c r="E48" s="20"/>
      <c r="F48" s="15"/>
      <c r="G48" s="15">
        <f t="shared" si="0"/>
        <v>0</v>
      </c>
      <c r="H48" s="20">
        <f t="shared" si="1"/>
        <v>0</v>
      </c>
      <c r="I48" s="15">
        <f>VLOOKUP(A48,[8]现场认购品种!$B:$EL,141,0)</f>
        <v>24</v>
      </c>
      <c r="J48" s="15">
        <f>VLOOKUP(A48,[8]藏药、惠氏系列!$B:$V,21,0)</f>
        <v>469.8</v>
      </c>
      <c r="K48" s="4">
        <f t="shared" si="2"/>
        <v>1751.4</v>
      </c>
      <c r="L48" s="4">
        <f t="shared" si="3"/>
        <v>1751.4</v>
      </c>
    </row>
    <row r="49" s="3" customFormat="1" spans="1:12">
      <c r="A49" s="16">
        <v>578</v>
      </c>
      <c r="B49" s="24" t="s">
        <v>84</v>
      </c>
      <c r="C49" s="13">
        <f>VLOOKUP(A49,[10]发放表!$A:$G,7,0)</f>
        <v>2406.8</v>
      </c>
      <c r="D49" s="20"/>
      <c r="E49" s="20"/>
      <c r="F49" s="15"/>
      <c r="G49" s="15">
        <f t="shared" si="0"/>
        <v>0</v>
      </c>
      <c r="H49" s="20">
        <f t="shared" si="1"/>
        <v>0</v>
      </c>
      <c r="I49" s="15">
        <f>VLOOKUP(A49,[8]现场认购品种!$B:$EL,141,0)</f>
        <v>468</v>
      </c>
      <c r="J49" s="15">
        <f>VLOOKUP(A49,[8]藏药、惠氏系列!$B:$V,21,0)</f>
        <v>466.9</v>
      </c>
      <c r="K49" s="4">
        <f t="shared" si="2"/>
        <v>3341.7</v>
      </c>
      <c r="L49" s="4">
        <f t="shared" si="3"/>
        <v>3341.7</v>
      </c>
    </row>
    <row r="50" s="3" customFormat="1" spans="1:12">
      <c r="A50" s="16">
        <v>585</v>
      </c>
      <c r="B50" s="25" t="s">
        <v>85</v>
      </c>
      <c r="C50" s="13">
        <f>VLOOKUP(A50,[10]发放表!$A:$G,7,0)</f>
        <v>4131.8</v>
      </c>
      <c r="D50" s="23"/>
      <c r="E50" s="20"/>
      <c r="F50" s="15"/>
      <c r="G50" s="15">
        <f t="shared" si="0"/>
        <v>0</v>
      </c>
      <c r="H50" s="20">
        <f t="shared" si="1"/>
        <v>0</v>
      </c>
      <c r="I50" s="15">
        <f>VLOOKUP(A50,[8]现场认购品种!$B:$EL,141,0)</f>
        <v>301.7</v>
      </c>
      <c r="J50" s="15">
        <f>VLOOKUP(A50,[8]藏药、惠氏系列!$B:$V,21,0)</f>
        <v>833</v>
      </c>
      <c r="K50" s="4">
        <f t="shared" si="2"/>
        <v>5266.5</v>
      </c>
      <c r="L50" s="4">
        <f t="shared" si="3"/>
        <v>5266.5</v>
      </c>
    </row>
    <row r="51" s="3" customFormat="1" spans="1:12">
      <c r="A51" s="16">
        <v>584</v>
      </c>
      <c r="B51" s="24" t="s">
        <v>86</v>
      </c>
      <c r="C51" s="13">
        <f>VLOOKUP(A51,[10]发放表!$A:$G,7,0)</f>
        <v>1803.6</v>
      </c>
      <c r="D51" s="23"/>
      <c r="E51" s="20"/>
      <c r="F51" s="15"/>
      <c r="G51" s="15">
        <f t="shared" si="0"/>
        <v>0</v>
      </c>
      <c r="H51" s="20">
        <f t="shared" si="1"/>
        <v>0</v>
      </c>
      <c r="I51" s="15">
        <f>VLOOKUP(A51,[8]现场认购品种!$B:$EL,141,0)</f>
        <v>239</v>
      </c>
      <c r="J51" s="15">
        <f>VLOOKUP(A51,[8]藏药、惠氏系列!$B:$V,21,0)</f>
        <v>1116.1</v>
      </c>
      <c r="K51" s="4">
        <f t="shared" si="2"/>
        <v>3158.7</v>
      </c>
      <c r="L51" s="4">
        <f t="shared" si="3"/>
        <v>3158.7</v>
      </c>
    </row>
    <row r="52" s="3" customFormat="1" spans="1:12">
      <c r="A52" s="16">
        <v>587</v>
      </c>
      <c r="B52" s="24" t="s">
        <v>88</v>
      </c>
      <c r="C52" s="13">
        <f>VLOOKUP(A52,[10]发放表!$A:$G,7,0)</f>
        <v>1641</v>
      </c>
      <c r="D52" s="23"/>
      <c r="E52" s="20"/>
      <c r="F52" s="15"/>
      <c r="G52" s="15">
        <f t="shared" si="0"/>
        <v>0</v>
      </c>
      <c r="H52" s="20">
        <f t="shared" si="1"/>
        <v>0</v>
      </c>
      <c r="I52" s="15">
        <f>VLOOKUP(A52,[8]现场认购品种!$B:$EL,141,0)</f>
        <v>170.5</v>
      </c>
      <c r="J52" s="15">
        <f>VLOOKUP(A52,[8]藏药、惠氏系列!$B:$V,21,0)</f>
        <v>277</v>
      </c>
      <c r="K52" s="4">
        <f t="shared" si="2"/>
        <v>2088.5</v>
      </c>
      <c r="L52" s="4">
        <f t="shared" si="3"/>
        <v>2088.5</v>
      </c>
    </row>
    <row r="53" s="3" customFormat="1" spans="1:12">
      <c r="A53" s="16">
        <v>594</v>
      </c>
      <c r="B53" s="24" t="s">
        <v>89</v>
      </c>
      <c r="C53" s="13">
        <f>VLOOKUP(A53,[10]发放表!$A:$G,7,0)</f>
        <v>2492.5</v>
      </c>
      <c r="D53" s="23"/>
      <c r="E53" s="20"/>
      <c r="F53" s="15"/>
      <c r="G53" s="15">
        <f t="shared" si="0"/>
        <v>0</v>
      </c>
      <c r="H53" s="20">
        <f t="shared" si="1"/>
        <v>0</v>
      </c>
      <c r="I53" s="15">
        <f>VLOOKUP(A53,[8]现场认购品种!$B:$EL,141,0)</f>
        <v>385.2</v>
      </c>
      <c r="J53" s="15">
        <f>VLOOKUP(A53,[8]藏药、惠氏系列!$B:$V,21,0)</f>
        <v>1129.5</v>
      </c>
      <c r="K53" s="4">
        <f t="shared" si="2"/>
        <v>4007.2</v>
      </c>
      <c r="L53" s="4">
        <f t="shared" si="3"/>
        <v>4007.2</v>
      </c>
    </row>
    <row r="54" s="3" customFormat="1" spans="1:12">
      <c r="A54" s="16">
        <v>741</v>
      </c>
      <c r="B54" s="24" t="s">
        <v>90</v>
      </c>
      <c r="C54" s="13">
        <f>VLOOKUP(A54,[10]发放表!$A:$G,7,0)</f>
        <v>1396.4</v>
      </c>
      <c r="D54" s="23"/>
      <c r="E54" s="20"/>
      <c r="F54" s="15"/>
      <c r="G54" s="15">
        <f t="shared" si="0"/>
        <v>0</v>
      </c>
      <c r="H54" s="20">
        <f t="shared" si="1"/>
        <v>0</v>
      </c>
      <c r="I54" s="15">
        <f>VLOOKUP(A54,[8]现场认购品种!$B:$EL,141,0)</f>
        <v>504.5</v>
      </c>
      <c r="J54" s="15">
        <f>VLOOKUP(A54,[8]藏药、惠氏系列!$B:$V,21,0)</f>
        <v>983.6</v>
      </c>
      <c r="K54" s="4">
        <f t="shared" si="2"/>
        <v>2884.5</v>
      </c>
      <c r="L54" s="4">
        <f t="shared" si="3"/>
        <v>2884.5</v>
      </c>
    </row>
    <row r="55" s="3" customFormat="1" spans="1:12">
      <c r="A55" s="16">
        <v>588</v>
      </c>
      <c r="B55" s="24" t="s">
        <v>92</v>
      </c>
      <c r="C55" s="13">
        <f>VLOOKUP(A55,[10]发放表!$A:$G,7,0)</f>
        <v>1324.9</v>
      </c>
      <c r="D55" s="23"/>
      <c r="E55" s="20"/>
      <c r="F55" s="15"/>
      <c r="G55" s="15">
        <f t="shared" si="0"/>
        <v>0</v>
      </c>
      <c r="H55" s="20">
        <f t="shared" si="1"/>
        <v>0</v>
      </c>
      <c r="I55" s="15">
        <f>VLOOKUP(A55,[8]现场认购品种!$B:$EL,141,0)</f>
        <v>357.9</v>
      </c>
      <c r="J55" s="15">
        <f>VLOOKUP(A55,[8]藏药、惠氏系列!$B:$V,21,0)</f>
        <v>405.9</v>
      </c>
      <c r="K55" s="4">
        <f t="shared" si="2"/>
        <v>2088.7</v>
      </c>
      <c r="L55" s="4">
        <f t="shared" si="3"/>
        <v>2088.7</v>
      </c>
    </row>
    <row r="56" s="3" customFormat="1" spans="1:12">
      <c r="A56" s="16">
        <v>591</v>
      </c>
      <c r="B56" s="24" t="s">
        <v>93</v>
      </c>
      <c r="C56" s="13">
        <f>VLOOKUP(A56,[10]发放表!$A:$G,7,0)</f>
        <v>2899.9</v>
      </c>
      <c r="D56" s="23"/>
      <c r="E56" s="20"/>
      <c r="F56" s="15"/>
      <c r="G56" s="15">
        <f t="shared" si="0"/>
        <v>0</v>
      </c>
      <c r="H56" s="20">
        <f t="shared" si="1"/>
        <v>0</v>
      </c>
      <c r="I56" s="15">
        <f>VLOOKUP(A56,[8]现场认购品种!$B:$EL,141,0)</f>
        <v>57.1</v>
      </c>
      <c r="J56" s="15">
        <f>VLOOKUP(A56,[8]藏药、惠氏系列!$B:$V,21,0)</f>
        <v>426.5</v>
      </c>
      <c r="K56" s="4">
        <f t="shared" si="2"/>
        <v>3383.5</v>
      </c>
      <c r="L56" s="4">
        <f t="shared" si="3"/>
        <v>3383.5</v>
      </c>
    </row>
    <row r="57" s="3" customFormat="1" spans="1:12">
      <c r="A57" s="11">
        <v>707</v>
      </c>
      <c r="B57" s="31" t="s">
        <v>98</v>
      </c>
      <c r="C57" s="13">
        <f>VLOOKUP(A57,[10]发放表!$A:$G,7,0)</f>
        <v>3944.7</v>
      </c>
      <c r="D57" s="13"/>
      <c r="E57" s="15"/>
      <c r="F57" s="15"/>
      <c r="G57" s="15">
        <f t="shared" si="0"/>
        <v>0</v>
      </c>
      <c r="H57" s="15">
        <f t="shared" si="1"/>
        <v>0</v>
      </c>
      <c r="I57" s="15">
        <f>VLOOKUP(A57,[8]现场认购品种!$B:$EL,141,0)</f>
        <v>93</v>
      </c>
      <c r="J57" s="15">
        <f>VLOOKUP(A57,[8]藏药、惠氏系列!$B:$V,21,0)</f>
        <v>815.4</v>
      </c>
      <c r="K57" s="4">
        <f t="shared" si="2"/>
        <v>4853.1</v>
      </c>
      <c r="L57" s="4">
        <f t="shared" si="3"/>
        <v>4853.1</v>
      </c>
    </row>
    <row r="58" s="3" customFormat="1" spans="1:12">
      <c r="A58" s="16">
        <v>704</v>
      </c>
      <c r="B58" s="32" t="s">
        <v>100</v>
      </c>
      <c r="C58" s="13">
        <f>VLOOKUP(A58,[10]发放表!$A:$G,7,0)</f>
        <v>1215.6</v>
      </c>
      <c r="D58" s="23"/>
      <c r="E58" s="20"/>
      <c r="F58" s="15"/>
      <c r="G58" s="15">
        <f t="shared" si="0"/>
        <v>0</v>
      </c>
      <c r="H58" s="20">
        <f t="shared" si="1"/>
        <v>0</v>
      </c>
      <c r="I58" s="15">
        <f>VLOOKUP(A58,[8]现场认购品种!$B:$EL,141,0)</f>
        <v>131</v>
      </c>
      <c r="J58" s="15">
        <f>VLOOKUP(A58,[8]藏药、惠氏系列!$B:$V,21,0)</f>
        <v>1044.8</v>
      </c>
      <c r="K58" s="4">
        <f t="shared" si="2"/>
        <v>2391.4</v>
      </c>
      <c r="L58" s="4">
        <f t="shared" si="3"/>
        <v>2391.4</v>
      </c>
    </row>
    <row r="59" s="3" customFormat="1" spans="1:12">
      <c r="A59" s="16">
        <v>598</v>
      </c>
      <c r="B59" s="32" t="s">
        <v>101</v>
      </c>
      <c r="C59" s="13">
        <f>VLOOKUP(A59,[10]发放表!$A:$G,7,0)</f>
        <v>1888.1</v>
      </c>
      <c r="D59" s="23"/>
      <c r="E59" s="20"/>
      <c r="F59" s="15"/>
      <c r="G59" s="15">
        <f t="shared" si="0"/>
        <v>0</v>
      </c>
      <c r="H59" s="20">
        <f t="shared" si="1"/>
        <v>0</v>
      </c>
      <c r="I59" s="15">
        <f>VLOOKUP(A59,[8]现场认购品种!$B:$EL,141,0)</f>
        <v>27</v>
      </c>
      <c r="J59" s="15">
        <f>VLOOKUP(A59,[8]藏药、惠氏系列!$B:$V,21,0)</f>
        <v>379.6</v>
      </c>
      <c r="K59" s="4">
        <f t="shared" si="2"/>
        <v>2294.7</v>
      </c>
      <c r="L59" s="4">
        <f t="shared" si="3"/>
        <v>2294.7</v>
      </c>
    </row>
    <row r="60" s="3" customFormat="1" spans="1:12">
      <c r="A60" s="16">
        <v>706</v>
      </c>
      <c r="B60" s="32" t="s">
        <v>102</v>
      </c>
      <c r="C60" s="13">
        <f>VLOOKUP(A60,[10]发放表!$A:$G,7,0)</f>
        <v>1647.3</v>
      </c>
      <c r="D60" s="23"/>
      <c r="E60" s="20"/>
      <c r="F60" s="15"/>
      <c r="G60" s="15">
        <f t="shared" si="0"/>
        <v>0</v>
      </c>
      <c r="H60" s="20">
        <f t="shared" si="1"/>
        <v>0</v>
      </c>
      <c r="I60" s="15">
        <f>VLOOKUP(A60,[8]现场认购品种!$B:$EL,141,0)</f>
        <v>48</v>
      </c>
      <c r="J60" s="15">
        <f>VLOOKUP(A60,[8]藏药、惠氏系列!$B:$V,21,0)</f>
        <v>239</v>
      </c>
      <c r="K60" s="4">
        <f t="shared" si="2"/>
        <v>1934.3</v>
      </c>
      <c r="L60" s="4">
        <f t="shared" si="3"/>
        <v>1934.3</v>
      </c>
    </row>
    <row r="61" s="3" customFormat="1" spans="1:12">
      <c r="A61" s="16">
        <v>740</v>
      </c>
      <c r="B61" s="32" t="s">
        <v>103</v>
      </c>
      <c r="C61" s="13">
        <f>VLOOKUP(A61,[10]发放表!$A:$G,7,0)</f>
        <v>851.4</v>
      </c>
      <c r="D61" s="20"/>
      <c r="E61" s="20"/>
      <c r="F61" s="15"/>
      <c r="G61" s="15">
        <f t="shared" si="0"/>
        <v>0</v>
      </c>
      <c r="H61" s="20">
        <f t="shared" si="1"/>
        <v>0</v>
      </c>
      <c r="I61" s="15">
        <f>VLOOKUP(A61,[8]现场认购品种!$B:$EL,141,0)</f>
        <v>197.4</v>
      </c>
      <c r="J61" s="15">
        <f>VLOOKUP(A61,[8]藏药、惠氏系列!$B:$V,21,0)</f>
        <v>190.1</v>
      </c>
      <c r="K61" s="4">
        <f t="shared" si="2"/>
        <v>1238.9</v>
      </c>
      <c r="L61" s="4">
        <f t="shared" si="3"/>
        <v>1238.9</v>
      </c>
    </row>
    <row r="62" s="3" customFormat="1" spans="1:12">
      <c r="A62" s="16">
        <v>710</v>
      </c>
      <c r="B62" s="32" t="s">
        <v>105</v>
      </c>
      <c r="C62" s="13">
        <f>VLOOKUP(A62,[10]发放表!$A:$G,7,0)</f>
        <v>1318.3</v>
      </c>
      <c r="D62" s="20"/>
      <c r="E62" s="20"/>
      <c r="F62" s="15"/>
      <c r="G62" s="15">
        <f t="shared" si="0"/>
        <v>0</v>
      </c>
      <c r="H62" s="20">
        <f t="shared" si="1"/>
        <v>0</v>
      </c>
      <c r="I62" s="15">
        <f>VLOOKUP(A62,[8]现场认购品种!$B:$EL,141,0)</f>
        <v>27</v>
      </c>
      <c r="J62" s="15">
        <f>VLOOKUP(A62,[8]藏药、惠氏系列!$B:$V,21,0)</f>
        <v>271.1</v>
      </c>
      <c r="K62" s="4">
        <f t="shared" si="2"/>
        <v>1616.4</v>
      </c>
      <c r="L62" s="4">
        <f t="shared" si="3"/>
        <v>1616.4</v>
      </c>
    </row>
    <row r="63" s="3" customFormat="1" spans="1:12">
      <c r="A63" s="16">
        <v>709</v>
      </c>
      <c r="B63" s="32" t="s">
        <v>107</v>
      </c>
      <c r="C63" s="13">
        <f>VLOOKUP(A63,[10]发放表!$A:$G,7,0)</f>
        <v>1461.5</v>
      </c>
      <c r="D63" s="20"/>
      <c r="E63" s="20"/>
      <c r="F63" s="15"/>
      <c r="G63" s="15">
        <f t="shared" si="0"/>
        <v>0</v>
      </c>
      <c r="H63" s="20">
        <f t="shared" si="1"/>
        <v>0</v>
      </c>
      <c r="I63" s="15">
        <f>VLOOKUP(A63,[8]现场认购品种!$B:$EL,141,0)</f>
        <v>178.3</v>
      </c>
      <c r="J63" s="15">
        <f>VLOOKUP(A63,[8]藏药、惠氏系列!$B:$V,21,0)</f>
        <v>488.8</v>
      </c>
      <c r="K63" s="4">
        <f t="shared" si="2"/>
        <v>2128.6</v>
      </c>
      <c r="L63" s="4">
        <f t="shared" si="3"/>
        <v>2128.6</v>
      </c>
    </row>
    <row r="64" s="3" customFormat="1" spans="1:12">
      <c r="A64" s="16">
        <v>713</v>
      </c>
      <c r="B64" s="32" t="s">
        <v>109</v>
      </c>
      <c r="C64" s="13">
        <f>VLOOKUP(A64,[10]发放表!$A:$G,7,0)</f>
        <v>1825.5</v>
      </c>
      <c r="D64" s="23"/>
      <c r="E64" s="20"/>
      <c r="F64" s="15"/>
      <c r="G64" s="15">
        <f t="shared" si="0"/>
        <v>0</v>
      </c>
      <c r="H64" s="20">
        <f t="shared" si="1"/>
        <v>0</v>
      </c>
      <c r="I64" s="15">
        <f>VLOOKUP(A64,[8]现场认购品种!$B:$EL,141,0)</f>
        <v>253</v>
      </c>
      <c r="J64" s="15">
        <f>VLOOKUP(A64,[8]藏药、惠氏系列!$B:$V,21,0)</f>
        <v>629.8</v>
      </c>
      <c r="K64" s="4">
        <f t="shared" si="2"/>
        <v>2708.3</v>
      </c>
      <c r="L64" s="4">
        <f t="shared" si="3"/>
        <v>2708.3</v>
      </c>
    </row>
    <row r="65" s="3" customFormat="1" spans="1:12">
      <c r="A65" s="16">
        <v>712</v>
      </c>
      <c r="B65" s="36" t="s">
        <v>111</v>
      </c>
      <c r="C65" s="13">
        <f>VLOOKUP(A65,[10]发放表!$A:$G,7,0)</f>
        <v>5126.5</v>
      </c>
      <c r="D65" s="18"/>
      <c r="E65" s="20"/>
      <c r="F65" s="15"/>
      <c r="G65" s="15">
        <f t="shared" si="0"/>
        <v>0</v>
      </c>
      <c r="H65" s="20">
        <f t="shared" si="1"/>
        <v>0</v>
      </c>
      <c r="I65" s="15">
        <f>VLOOKUP(A65,[8]现场认购品种!$B:$EL,141,0)</f>
        <v>484</v>
      </c>
      <c r="J65" s="15">
        <f>VLOOKUP(A65,[8]藏药、惠氏系列!$B:$V,21,0)</f>
        <v>3084.8</v>
      </c>
      <c r="K65" s="4">
        <f t="shared" si="2"/>
        <v>8695.3</v>
      </c>
      <c r="L65" s="4">
        <f t="shared" si="3"/>
        <v>8695.3</v>
      </c>
    </row>
    <row r="66" s="3" customFormat="1" spans="1:12">
      <c r="A66" s="16">
        <v>717</v>
      </c>
      <c r="B66" s="32" t="s">
        <v>112</v>
      </c>
      <c r="C66" s="13">
        <f>VLOOKUP(A66,[10]发放表!$A:$G,7,0)</f>
        <v>2654.3</v>
      </c>
      <c r="D66" s="23"/>
      <c r="E66" s="20"/>
      <c r="F66" s="15"/>
      <c r="G66" s="15">
        <f t="shared" si="0"/>
        <v>0</v>
      </c>
      <c r="H66" s="20">
        <f t="shared" si="1"/>
        <v>0</v>
      </c>
      <c r="I66" s="15">
        <f>VLOOKUP(A66,[8]现场认购品种!$B:$EL,141,0)</f>
        <v>365.3</v>
      </c>
      <c r="J66" s="15">
        <f>VLOOKUP(A66,[8]藏药、惠氏系列!$B:$V,21,0)</f>
        <v>622.7</v>
      </c>
      <c r="K66" s="4">
        <f t="shared" si="2"/>
        <v>3642.3</v>
      </c>
      <c r="L66" s="4">
        <f t="shared" si="3"/>
        <v>3642.3</v>
      </c>
    </row>
    <row r="67" s="3" customFormat="1" spans="1:12">
      <c r="A67" s="16">
        <v>721</v>
      </c>
      <c r="B67" s="32" t="s">
        <v>113</v>
      </c>
      <c r="C67" s="13">
        <f>VLOOKUP(A67,[10]发放表!$A:$G,7,0)</f>
        <v>1802.4</v>
      </c>
      <c r="D67" s="23"/>
      <c r="E67" s="20"/>
      <c r="F67" s="15"/>
      <c r="G67" s="15">
        <f t="shared" si="0"/>
        <v>0</v>
      </c>
      <c r="H67" s="20">
        <f t="shared" si="1"/>
        <v>0</v>
      </c>
      <c r="I67" s="15">
        <f>VLOOKUP(A67,[8]现场认购品种!$B:$EL,141,0)</f>
        <v>198.7</v>
      </c>
      <c r="J67" s="15">
        <f>VLOOKUP(A67,[8]藏药、惠氏系列!$B:$V,21,0)</f>
        <v>490.9</v>
      </c>
      <c r="K67" s="4">
        <f t="shared" si="2"/>
        <v>2492</v>
      </c>
      <c r="L67" s="4">
        <f t="shared" si="3"/>
        <v>2492</v>
      </c>
    </row>
    <row r="68" s="3" customFormat="1" spans="1:12">
      <c r="A68" s="16">
        <v>726</v>
      </c>
      <c r="B68" s="32" t="s">
        <v>114</v>
      </c>
      <c r="C68" s="13">
        <f>VLOOKUP(A68,[10]发放表!$A:$G,7,0)</f>
        <v>3841.2</v>
      </c>
      <c r="D68" s="20"/>
      <c r="E68" s="20"/>
      <c r="F68" s="15"/>
      <c r="G68" s="15">
        <f t="shared" ref="G68:G82" si="4">E68-F68</f>
        <v>0</v>
      </c>
      <c r="H68" s="20">
        <f t="shared" ref="H68:H82" si="5">D68+G68</f>
        <v>0</v>
      </c>
      <c r="I68" s="15">
        <f>VLOOKUP(A68,[8]现场认购品种!$B:$EL,141,0)</f>
        <v>870</v>
      </c>
      <c r="J68" s="15">
        <f>VLOOKUP(A68,[8]藏药、惠氏系列!$B:$V,21,0)</f>
        <v>2053.3</v>
      </c>
      <c r="K68" s="4">
        <f t="shared" ref="K68:K82" si="6">C68+I68+J68</f>
        <v>6764.5</v>
      </c>
      <c r="L68" s="4">
        <f t="shared" ref="L68:L82" si="7">K68-D68-E68</f>
        <v>6764.5</v>
      </c>
    </row>
    <row r="69" s="3" customFormat="1" spans="1:12">
      <c r="A69" s="16">
        <v>720</v>
      </c>
      <c r="B69" s="32" t="s">
        <v>115</v>
      </c>
      <c r="C69" s="13">
        <f>VLOOKUP(A69,[10]发放表!$A:$G,7,0)</f>
        <v>1325.8</v>
      </c>
      <c r="D69" s="20"/>
      <c r="E69" s="20"/>
      <c r="F69" s="15"/>
      <c r="G69" s="15">
        <f t="shared" si="4"/>
        <v>0</v>
      </c>
      <c r="H69" s="20">
        <f t="shared" si="5"/>
        <v>0</v>
      </c>
      <c r="I69" s="15">
        <f>VLOOKUP(A69,[8]现场认购品种!$B:$EL,141,0)</f>
        <v>101.3</v>
      </c>
      <c r="J69" s="15">
        <f>VLOOKUP(A69,[8]藏药、惠氏系列!$B:$V,21,0)</f>
        <v>895.3</v>
      </c>
      <c r="K69" s="4">
        <f t="shared" si="6"/>
        <v>2322.4</v>
      </c>
      <c r="L69" s="4">
        <f t="shared" si="7"/>
        <v>2322.4</v>
      </c>
    </row>
    <row r="70" s="3" customFormat="1" spans="1:12">
      <c r="A70" s="16">
        <v>716</v>
      </c>
      <c r="B70" s="32" t="s">
        <v>116</v>
      </c>
      <c r="C70" s="13">
        <f>VLOOKUP(A70,[10]发放表!$A:$G,7,0)</f>
        <v>1734.8</v>
      </c>
      <c r="D70" s="20"/>
      <c r="E70" s="20"/>
      <c r="F70" s="15"/>
      <c r="G70" s="15">
        <f t="shared" si="4"/>
        <v>0</v>
      </c>
      <c r="H70" s="20">
        <f t="shared" si="5"/>
        <v>0</v>
      </c>
      <c r="I70" s="15">
        <f>VLOOKUP(A70,[8]现场认购品种!$B:$EL,141,0)</f>
        <v>340.6</v>
      </c>
      <c r="J70" s="15">
        <f>VLOOKUP(A70,[8]藏药、惠氏系列!$B:$V,21,0)</f>
        <v>461.6</v>
      </c>
      <c r="K70" s="4">
        <f t="shared" si="6"/>
        <v>2537</v>
      </c>
      <c r="L70" s="4">
        <f t="shared" si="7"/>
        <v>2537</v>
      </c>
    </row>
    <row r="71" s="3" customFormat="1" spans="1:12">
      <c r="A71" s="16">
        <v>718</v>
      </c>
      <c r="B71" s="32" t="s">
        <v>117</v>
      </c>
      <c r="C71" s="13">
        <f>VLOOKUP(A71,[10]发放表!$A:$G,7,0)</f>
        <v>1069.3</v>
      </c>
      <c r="D71" s="20"/>
      <c r="E71" s="20"/>
      <c r="F71" s="15"/>
      <c r="G71" s="15">
        <f t="shared" si="4"/>
        <v>0</v>
      </c>
      <c r="H71" s="20">
        <f t="shared" si="5"/>
        <v>0</v>
      </c>
      <c r="I71" s="15">
        <f>VLOOKUP(A71,[8]现场认购品种!$B:$EL,141,0)</f>
        <v>159</v>
      </c>
      <c r="J71" s="15">
        <f>VLOOKUP(A71,[8]藏药、惠氏系列!$B:$V,21,0)</f>
        <v>167.7</v>
      </c>
      <c r="K71" s="4">
        <f t="shared" si="6"/>
        <v>1396</v>
      </c>
      <c r="L71" s="4">
        <f t="shared" si="7"/>
        <v>1396</v>
      </c>
    </row>
    <row r="72" s="3" customFormat="1" spans="1:12">
      <c r="A72" s="16">
        <v>734</v>
      </c>
      <c r="B72" s="32" t="s">
        <v>118</v>
      </c>
      <c r="C72" s="13">
        <f>VLOOKUP(A72,[10]发放表!$A:$G,7,0)</f>
        <v>2002.3</v>
      </c>
      <c r="D72" s="20"/>
      <c r="E72" s="20"/>
      <c r="F72" s="15"/>
      <c r="G72" s="15">
        <f t="shared" si="4"/>
        <v>0</v>
      </c>
      <c r="H72" s="20">
        <f t="shared" si="5"/>
        <v>0</v>
      </c>
      <c r="I72" s="15">
        <f>VLOOKUP(A72,[8]现场认购品种!$B:$EL,141,0)</f>
        <v>0</v>
      </c>
      <c r="J72" s="15">
        <f>VLOOKUP(A72,[8]藏药、惠氏系列!$B:$V,21,0)</f>
        <v>298.3</v>
      </c>
      <c r="K72" s="4">
        <f t="shared" si="6"/>
        <v>2300.6</v>
      </c>
      <c r="L72" s="4">
        <f t="shared" si="7"/>
        <v>2300.6</v>
      </c>
    </row>
    <row r="73" s="3" customFormat="1" spans="1:12">
      <c r="A73" s="16">
        <v>719</v>
      </c>
      <c r="B73" s="32" t="s">
        <v>119</v>
      </c>
      <c r="C73" s="13">
        <f>VLOOKUP(A73,[10]发放表!$A:$G,7,0)</f>
        <v>2848.4</v>
      </c>
      <c r="D73" s="20"/>
      <c r="E73" s="20"/>
      <c r="F73" s="15"/>
      <c r="G73" s="15">
        <f t="shared" si="4"/>
        <v>0</v>
      </c>
      <c r="H73" s="20">
        <f t="shared" si="5"/>
        <v>0</v>
      </c>
      <c r="I73" s="15">
        <f>VLOOKUP(A73,[8]现场认购品种!$B:$EL,141,0)</f>
        <v>98.2</v>
      </c>
      <c r="J73" s="15">
        <f>VLOOKUP(A73,[8]藏药、惠氏系列!$B:$V,21,0)</f>
        <v>1597.4</v>
      </c>
      <c r="K73" s="4">
        <f t="shared" si="6"/>
        <v>4544</v>
      </c>
      <c r="L73" s="4">
        <f t="shared" si="7"/>
        <v>4544</v>
      </c>
    </row>
    <row r="74" s="3" customFormat="1" spans="1:12">
      <c r="A74" s="16">
        <v>724</v>
      </c>
      <c r="B74" s="36" t="s">
        <v>120</v>
      </c>
      <c r="C74" s="13">
        <f>VLOOKUP(A74,[10]发放表!$A:$G,7,0)</f>
        <v>2603.7</v>
      </c>
      <c r="D74" s="23"/>
      <c r="E74" s="18"/>
      <c r="F74" s="15"/>
      <c r="G74" s="15">
        <f t="shared" si="4"/>
        <v>0</v>
      </c>
      <c r="H74" s="20">
        <f t="shared" si="5"/>
        <v>0</v>
      </c>
      <c r="I74" s="15">
        <f>VLOOKUP(A74,[8]现场认购品种!$B:$EL,141,0)</f>
        <v>90</v>
      </c>
      <c r="J74" s="15">
        <f>VLOOKUP(A74,[8]藏药、惠氏系列!$B:$V,21,0)</f>
        <v>636.5</v>
      </c>
      <c r="K74" s="4">
        <f t="shared" si="6"/>
        <v>3330.2</v>
      </c>
      <c r="L74" s="4">
        <f t="shared" si="7"/>
        <v>3330.2</v>
      </c>
    </row>
    <row r="75" s="3" customFormat="1" spans="1:12">
      <c r="A75" s="16">
        <v>723</v>
      </c>
      <c r="B75" s="32" t="s">
        <v>123</v>
      </c>
      <c r="C75" s="13">
        <f>VLOOKUP(A75,[10]发放表!$A:$G,7,0)</f>
        <v>1703.7</v>
      </c>
      <c r="D75" s="23"/>
      <c r="E75" s="20"/>
      <c r="F75" s="15"/>
      <c r="G75" s="15">
        <f t="shared" si="4"/>
        <v>0</v>
      </c>
      <c r="H75" s="20">
        <f t="shared" si="5"/>
        <v>0</v>
      </c>
      <c r="I75" s="15">
        <f>VLOOKUP(A75,[8]现场认购品种!$B:$EL,141,0)</f>
        <v>80</v>
      </c>
      <c r="J75" s="15">
        <f>VLOOKUP(A75,[8]藏药、惠氏系列!$B:$V,21,0)</f>
        <v>394.8</v>
      </c>
      <c r="K75" s="4">
        <f t="shared" si="6"/>
        <v>2178.5</v>
      </c>
      <c r="L75" s="4">
        <f t="shared" si="7"/>
        <v>2178.5</v>
      </c>
    </row>
    <row r="76" s="3" customFormat="1" spans="1:12">
      <c r="A76" s="16">
        <v>737</v>
      </c>
      <c r="B76" s="32" t="s">
        <v>124</v>
      </c>
      <c r="C76" s="13">
        <f>VLOOKUP(A76,[10]发放表!$A:$G,7,0)</f>
        <v>1736.4</v>
      </c>
      <c r="D76" s="20"/>
      <c r="E76" s="20"/>
      <c r="F76" s="15"/>
      <c r="G76" s="15">
        <f t="shared" si="4"/>
        <v>0</v>
      </c>
      <c r="H76" s="20">
        <f t="shared" si="5"/>
        <v>0</v>
      </c>
      <c r="I76" s="15">
        <f>VLOOKUP(A76,[8]现场认购品种!$B:$EL,141,0)</f>
        <v>53</v>
      </c>
      <c r="J76" s="15">
        <f>VLOOKUP(A76,[8]藏药、惠氏系列!$B:$V,21,0)</f>
        <v>260.4</v>
      </c>
      <c r="K76" s="4">
        <f t="shared" si="6"/>
        <v>2049.8</v>
      </c>
      <c r="L76" s="4">
        <f t="shared" si="7"/>
        <v>2049.8</v>
      </c>
    </row>
    <row r="77" s="3" customFormat="1" spans="1:12">
      <c r="A77" s="16">
        <v>732</v>
      </c>
      <c r="B77" s="32" t="s">
        <v>125</v>
      </c>
      <c r="C77" s="13">
        <f>VLOOKUP(A77,[10]发放表!$A:$G,7,0)</f>
        <v>1079.8</v>
      </c>
      <c r="D77" s="20"/>
      <c r="E77" s="20"/>
      <c r="F77" s="15"/>
      <c r="G77" s="15">
        <f t="shared" si="4"/>
        <v>0</v>
      </c>
      <c r="H77" s="20">
        <f t="shared" si="5"/>
        <v>0</v>
      </c>
      <c r="I77" s="15">
        <f>VLOOKUP(A77,[8]现场认购品种!$B:$EL,141,0)</f>
        <v>84</v>
      </c>
      <c r="J77" s="15">
        <f>VLOOKUP(A77,[8]藏药、惠氏系列!$B:$V,21,0)</f>
        <v>242.2</v>
      </c>
      <c r="K77" s="4">
        <f t="shared" si="6"/>
        <v>1406</v>
      </c>
      <c r="L77" s="4">
        <f t="shared" si="7"/>
        <v>1406</v>
      </c>
    </row>
    <row r="78" s="3" customFormat="1" spans="1:12">
      <c r="A78" s="37">
        <v>727</v>
      </c>
      <c r="B78" s="38" t="s">
        <v>126</v>
      </c>
      <c r="C78" s="13">
        <f>VLOOKUP(A78,[10]发放表!$A:$G,7,0)</f>
        <v>1390.4</v>
      </c>
      <c r="D78" s="39"/>
      <c r="E78" s="39"/>
      <c r="F78" s="40"/>
      <c r="G78" s="15">
        <f t="shared" si="4"/>
        <v>0</v>
      </c>
      <c r="H78" s="39">
        <f t="shared" si="5"/>
        <v>0</v>
      </c>
      <c r="I78" s="15">
        <f>VLOOKUP(A78,[8]现场认购品种!$B:$EL,141,0)</f>
        <v>40.2</v>
      </c>
      <c r="J78" s="15">
        <f>VLOOKUP(A78,[8]藏药、惠氏系列!$B:$V,21,0)</f>
        <v>265.6</v>
      </c>
      <c r="K78" s="4">
        <f t="shared" si="6"/>
        <v>1696.2</v>
      </c>
      <c r="L78" s="4">
        <f t="shared" si="7"/>
        <v>1696.2</v>
      </c>
    </row>
    <row r="79" s="3" customFormat="1" spans="1:12">
      <c r="A79" s="11">
        <v>730</v>
      </c>
      <c r="B79" s="31" t="s">
        <v>128</v>
      </c>
      <c r="C79" s="13">
        <f>VLOOKUP(A79,[10]发放表!$A:$G,7,0)</f>
        <v>2381.4</v>
      </c>
      <c r="D79" s="15"/>
      <c r="E79" s="15"/>
      <c r="F79" s="15"/>
      <c r="G79" s="15">
        <f t="shared" si="4"/>
        <v>0</v>
      </c>
      <c r="H79" s="15">
        <f t="shared" si="5"/>
        <v>0</v>
      </c>
      <c r="I79" s="15">
        <f>VLOOKUP(A79,[8]现场认购品种!$B:$EL,141,0)</f>
        <v>663.6</v>
      </c>
      <c r="J79" s="15">
        <f>VLOOKUP(A79,[8]藏药、惠氏系列!$B:$V,21,0)</f>
        <v>1081.8</v>
      </c>
      <c r="K79" s="4">
        <f t="shared" si="6"/>
        <v>4126.8</v>
      </c>
      <c r="L79" s="4">
        <f t="shared" si="7"/>
        <v>4126.8</v>
      </c>
    </row>
    <row r="80" s="3" customFormat="1" spans="1:12">
      <c r="A80" s="16">
        <v>738</v>
      </c>
      <c r="B80" s="32" t="s">
        <v>130</v>
      </c>
      <c r="C80" s="13">
        <f>VLOOKUP(A80,[10]发放表!$A:$G,7,0)</f>
        <v>1749.8</v>
      </c>
      <c r="D80" s="20"/>
      <c r="E80" s="20"/>
      <c r="F80" s="15"/>
      <c r="G80" s="15">
        <f t="shared" si="4"/>
        <v>0</v>
      </c>
      <c r="H80" s="20">
        <f t="shared" si="5"/>
        <v>0</v>
      </c>
      <c r="I80" s="15">
        <f>VLOOKUP(A80,[8]现场认购品种!$B:$EL,141,0)</f>
        <v>149.9</v>
      </c>
      <c r="J80" s="15">
        <f>VLOOKUP(A80,[8]藏药、惠氏系列!$B:$V,21,0)</f>
        <v>344.2</v>
      </c>
      <c r="K80" s="4">
        <f t="shared" si="6"/>
        <v>2243.9</v>
      </c>
      <c r="L80" s="4">
        <f t="shared" si="7"/>
        <v>2243.9</v>
      </c>
    </row>
    <row r="81" s="3" customFormat="1" spans="1:12">
      <c r="A81" s="16">
        <v>743</v>
      </c>
      <c r="B81" s="32" t="s">
        <v>131</v>
      </c>
      <c r="C81" s="13">
        <f>VLOOKUP(A81,[10]发放表!$A:$G,7,0)</f>
        <v>870.6</v>
      </c>
      <c r="D81" s="20"/>
      <c r="E81" s="20"/>
      <c r="F81" s="15"/>
      <c r="G81" s="15">
        <f t="shared" si="4"/>
        <v>0</v>
      </c>
      <c r="H81" s="20">
        <f t="shared" si="5"/>
        <v>0</v>
      </c>
      <c r="I81" s="15">
        <f>VLOOKUP(A81,[8]现场认购品种!$B:$EL,141,0)</f>
        <v>255.1</v>
      </c>
      <c r="J81" s="15">
        <f>VLOOKUP(A81,[8]藏药、惠氏系列!$B:$V,21,0)</f>
        <v>315.3</v>
      </c>
      <c r="K81" s="4">
        <f t="shared" si="6"/>
        <v>1441</v>
      </c>
      <c r="L81" s="4">
        <f t="shared" si="7"/>
        <v>1441</v>
      </c>
    </row>
    <row r="82" s="3" customFormat="1" spans="1:12">
      <c r="A82" s="16">
        <v>742</v>
      </c>
      <c r="B82" s="41" t="s">
        <v>132</v>
      </c>
      <c r="C82" s="13">
        <f>VLOOKUP(A82,[10]发放表!$A:$G,7,0)</f>
        <v>2454.4</v>
      </c>
      <c r="D82" s="20"/>
      <c r="E82" s="20"/>
      <c r="F82" s="15"/>
      <c r="G82" s="15">
        <f t="shared" si="4"/>
        <v>0</v>
      </c>
      <c r="H82" s="20">
        <f t="shared" si="5"/>
        <v>0</v>
      </c>
      <c r="I82" s="15">
        <f>VLOOKUP(A82,[8]现场认购品种!$B:$EL,141,0)</f>
        <v>236</v>
      </c>
      <c r="J82" s="15">
        <f>VLOOKUP(A82,[8]藏药、惠氏系列!$B:$V,21,0)</f>
        <v>983</v>
      </c>
      <c r="K82" s="4">
        <f t="shared" si="6"/>
        <v>3673.4</v>
      </c>
      <c r="L82" s="4">
        <f t="shared" si="7"/>
        <v>3673.4</v>
      </c>
    </row>
    <row r="83" s="3" customFormat="1" spans="1:12">
      <c r="A83" s="16"/>
      <c r="B83" s="22" t="s">
        <v>134</v>
      </c>
      <c r="C83" s="42">
        <f t="shared" ref="C83:K83" si="8">SUM(C4:C82)</f>
        <v>198508</v>
      </c>
      <c r="D83" s="20">
        <f t="shared" si="8"/>
        <v>0</v>
      </c>
      <c r="E83" s="20">
        <f t="shared" si="8"/>
        <v>0</v>
      </c>
      <c r="F83" s="20">
        <f t="shared" si="8"/>
        <v>0</v>
      </c>
      <c r="G83" s="20">
        <f t="shared" si="8"/>
        <v>0</v>
      </c>
      <c r="H83" s="20">
        <f t="shared" si="8"/>
        <v>0</v>
      </c>
      <c r="I83" s="20">
        <f t="shared" si="8"/>
        <v>24180.5</v>
      </c>
      <c r="J83" s="20">
        <f t="shared" si="8"/>
        <v>86680</v>
      </c>
      <c r="K83" s="20">
        <f t="shared" si="8"/>
        <v>309368.5</v>
      </c>
      <c r="L83" s="4">
        <f>K83-H83</f>
        <v>309368.5</v>
      </c>
    </row>
    <row r="84" s="3" customFormat="1" spans="3:12">
      <c r="C84" s="43"/>
      <c r="E84" s="44">
        <f>D83+E83</f>
        <v>0</v>
      </c>
      <c r="K84" s="46">
        <f>C83+I83+J83</f>
        <v>309368.5</v>
      </c>
      <c r="L84" s="47">
        <f>K84-E84</f>
        <v>309368.5</v>
      </c>
    </row>
    <row r="85" s="1" customFormat="1" spans="1:16382">
      <c r="A85" s="3"/>
      <c r="B85" s="3"/>
      <c r="C85" s="3"/>
      <c r="D85" s="3"/>
      <c r="E85" s="3"/>
      <c r="F85" s="3"/>
      <c r="G85" s="3"/>
      <c r="H85" s="3" t="s">
        <v>135</v>
      </c>
      <c r="I85" s="3"/>
      <c r="J85" s="3" t="s">
        <v>136</v>
      </c>
      <c r="K85" s="4">
        <f>K83-K84</f>
        <v>0</v>
      </c>
      <c r="L85" s="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  <c r="XEZ85" s="3"/>
      <c r="XFA85" s="3"/>
      <c r="XFB85" s="3"/>
    </row>
    <row r="86" s="3" customFormat="1" spans="11:12">
      <c r="K86" s="4"/>
      <c r="L86" s="4"/>
    </row>
    <row r="87" s="1" customFormat="1" spans="1:16382">
      <c r="A87" s="45" t="s">
        <v>137</v>
      </c>
      <c r="B87" s="45"/>
      <c r="C87" s="45"/>
      <c r="D87" s="45"/>
      <c r="E87" s="45"/>
      <c r="F87" s="45"/>
      <c r="G87" s="45"/>
      <c r="H87" s="45"/>
      <c r="I87" s="45"/>
      <c r="J87" s="45"/>
      <c r="K87" s="4"/>
      <c r="L87" s="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2016.1</vt:lpstr>
      <vt:lpstr>2016.2</vt:lpstr>
      <vt:lpstr>2016.3</vt:lpstr>
      <vt:lpstr>2016.4</vt:lpstr>
      <vt:lpstr>2016.5</vt:lpstr>
      <vt:lpstr>2016.4 (7.8)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2016-07-08T07:01:44Z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2052-10.1.0.5603</vt:lpwstr>
  </property>
</Properties>
</file>