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960" activeTab="2"/>
  </bookViews>
  <sheets>
    <sheet name="6月" sheetId="1" r:id="rId1"/>
    <sheet name="7月" sheetId="2" r:id="rId2"/>
    <sheet name="8月" sheetId="3" r:id="rId3"/>
  </sheets>
  <calcPr calcId="144525"/>
</workbook>
</file>

<file path=xl/sharedStrings.xml><?xml version="1.0" encoding="utf-8"?>
<sst xmlns="http://schemas.openxmlformats.org/spreadsheetml/2006/main" count="36">
  <si>
    <t>序号</t>
  </si>
  <si>
    <t>门店ID</t>
  </si>
  <si>
    <t>门店名称</t>
  </si>
  <si>
    <t>藏药</t>
  </si>
  <si>
    <t>健胃消食</t>
  </si>
  <si>
    <t>全安素+益力佳</t>
  </si>
  <si>
    <t>芪鹿补血颗粒</t>
  </si>
  <si>
    <t>补肾类</t>
  </si>
  <si>
    <t>感冒清热</t>
  </si>
  <si>
    <t>藿香正气液</t>
  </si>
  <si>
    <t>炎可宁</t>
  </si>
  <si>
    <t>挑战2</t>
  </si>
  <si>
    <t>个人完成</t>
  </si>
  <si>
    <t>挑战1</t>
  </si>
  <si>
    <t>挑战3</t>
  </si>
  <si>
    <t>奖励</t>
  </si>
  <si>
    <t>ID</t>
  </si>
  <si>
    <t>姓名</t>
  </si>
  <si>
    <t>系数</t>
  </si>
  <si>
    <t>黄长菊</t>
  </si>
  <si>
    <t>马昕</t>
  </si>
  <si>
    <t>唐文琼</t>
  </si>
  <si>
    <t>张光琼</t>
  </si>
  <si>
    <t>郑茂英</t>
  </si>
  <si>
    <t>杨秀琼</t>
  </si>
  <si>
    <t>王术琼</t>
  </si>
  <si>
    <t>廖桂英</t>
  </si>
  <si>
    <t>廖容</t>
  </si>
  <si>
    <t>李金华</t>
  </si>
  <si>
    <t>余志彬</t>
  </si>
  <si>
    <t>陈志勇</t>
  </si>
  <si>
    <t>武王平</t>
  </si>
  <si>
    <t>成药</t>
  </si>
  <si>
    <t>总任务</t>
  </si>
  <si>
    <t>完成率</t>
  </si>
  <si>
    <t>李静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</si>
</sst>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8" borderId="1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76" fontId="4" fillId="0" borderId="1" xfId="1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 vertical="center"/>
    </xf>
    <xf numFmtId="10" fontId="0" fillId="0" borderId="4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1"/>
  <sheetViews>
    <sheetView workbookViewId="0">
      <selection activeCell="H29" sqref="H29"/>
    </sheetView>
  </sheetViews>
  <sheetFormatPr defaultColWidth="9" defaultRowHeight="13.5"/>
  <cols>
    <col min="3" max="3" width="5.125" customWidth="1"/>
    <col min="5" max="5" width="7.875" customWidth="1"/>
    <col min="6" max="6" width="7.5" customWidth="1"/>
    <col min="7" max="7" width="6.375" customWidth="1"/>
    <col min="9" max="9" width="6.625" customWidth="1"/>
    <col min="10" max="10" width="7.75" customWidth="1"/>
    <col min="11" max="11" width="5.875" customWidth="1"/>
    <col min="12" max="12" width="7.25" customWidth="1"/>
    <col min="13" max="13" width="7.75" customWidth="1"/>
    <col min="14" max="14" width="6.5" customWidth="1"/>
    <col min="15" max="15" width="7.375" customWidth="1"/>
    <col min="16" max="16" width="8.125" customWidth="1"/>
    <col min="17" max="17" width="7.375" customWidth="1"/>
  </cols>
  <sheetData>
    <row r="1" ht="24" spans="1:19">
      <c r="A1" s="6" t="s">
        <v>0</v>
      </c>
      <c r="B1" s="7" t="s">
        <v>1</v>
      </c>
      <c r="C1" s="7" t="s">
        <v>2</v>
      </c>
      <c r="D1" s="7" t="s">
        <v>3</v>
      </c>
      <c r="E1" s="7"/>
      <c r="F1" s="7" t="s">
        <v>4</v>
      </c>
      <c r="G1" s="7"/>
      <c r="H1" s="6" t="s">
        <v>5</v>
      </c>
      <c r="I1" s="6"/>
      <c r="J1" s="6" t="s">
        <v>6</v>
      </c>
      <c r="K1" s="6"/>
      <c r="L1" s="7" t="s">
        <v>7</v>
      </c>
      <c r="M1" s="7"/>
      <c r="N1" s="7" t="s">
        <v>8</v>
      </c>
      <c r="O1" s="7"/>
      <c r="P1" s="7" t="s">
        <v>9</v>
      </c>
      <c r="Q1" s="7"/>
      <c r="R1" s="67" t="s">
        <v>10</v>
      </c>
      <c r="S1" s="49"/>
    </row>
    <row r="2" ht="14.25" spans="1:19">
      <c r="A2" s="6"/>
      <c r="B2" s="6"/>
      <c r="C2" s="6"/>
      <c r="D2" s="11" t="s">
        <v>11</v>
      </c>
      <c r="E2" s="11" t="s">
        <v>12</v>
      </c>
      <c r="F2" s="11" t="s">
        <v>13</v>
      </c>
      <c r="G2" s="11" t="s">
        <v>12</v>
      </c>
      <c r="H2" s="11" t="s">
        <v>11</v>
      </c>
      <c r="I2" s="11" t="s">
        <v>12</v>
      </c>
      <c r="J2" s="11" t="s">
        <v>13</v>
      </c>
      <c r="K2" s="11" t="s">
        <v>12</v>
      </c>
      <c r="L2" s="11" t="s">
        <v>11</v>
      </c>
      <c r="M2" s="11" t="s">
        <v>12</v>
      </c>
      <c r="N2" s="11" t="s">
        <v>13</v>
      </c>
      <c r="O2" s="11" t="s">
        <v>12</v>
      </c>
      <c r="P2" s="33" t="s">
        <v>14</v>
      </c>
      <c r="Q2" s="33" t="s">
        <v>12</v>
      </c>
      <c r="R2" s="45" t="s">
        <v>13</v>
      </c>
      <c r="S2" s="49"/>
    </row>
    <row r="3" ht="14.25" spans="1:19">
      <c r="A3" s="13"/>
      <c r="B3" s="13"/>
      <c r="C3" s="13" t="s">
        <v>15</v>
      </c>
      <c r="D3" s="14">
        <v>20</v>
      </c>
      <c r="E3" s="14"/>
      <c r="F3" s="14">
        <v>0.8</v>
      </c>
      <c r="G3" s="14"/>
      <c r="H3" s="15">
        <v>20</v>
      </c>
      <c r="I3" s="15"/>
      <c r="J3" s="14">
        <v>8</v>
      </c>
      <c r="K3" s="14"/>
      <c r="L3" s="14"/>
      <c r="M3" s="14"/>
      <c r="N3" s="14">
        <v>1.5</v>
      </c>
      <c r="O3" s="14"/>
      <c r="P3" s="34">
        <v>1</v>
      </c>
      <c r="Q3" s="68"/>
      <c r="R3" s="46">
        <v>2.5</v>
      </c>
      <c r="S3" s="47"/>
    </row>
    <row r="4" spans="1:19">
      <c r="A4" s="16" t="s">
        <v>16</v>
      </c>
      <c r="B4" s="16" t="s">
        <v>17</v>
      </c>
      <c r="C4" s="16" t="s">
        <v>18</v>
      </c>
      <c r="D4" s="12">
        <v>34375</v>
      </c>
      <c r="E4" s="12" t="s">
        <v>12</v>
      </c>
      <c r="F4" s="12">
        <v>115</v>
      </c>
      <c r="G4" s="12" t="s">
        <v>12</v>
      </c>
      <c r="H4" s="17">
        <v>96</v>
      </c>
      <c r="I4" s="12" t="s">
        <v>12</v>
      </c>
      <c r="J4" s="17">
        <v>52</v>
      </c>
      <c r="K4" s="12" t="s">
        <v>12</v>
      </c>
      <c r="L4" s="21">
        <v>25578</v>
      </c>
      <c r="M4" s="12" t="s">
        <v>12</v>
      </c>
      <c r="N4" s="35">
        <v>96</v>
      </c>
      <c r="O4" s="12" t="s">
        <v>12</v>
      </c>
      <c r="P4" s="17">
        <v>1163</v>
      </c>
      <c r="Q4" s="12" t="s">
        <v>12</v>
      </c>
      <c r="R4" s="48">
        <v>134</v>
      </c>
      <c r="S4" s="69" t="s">
        <v>12</v>
      </c>
    </row>
    <row r="5" ht="14.25" spans="1:19">
      <c r="A5" s="18">
        <v>7107</v>
      </c>
      <c r="B5" s="19" t="s">
        <v>19</v>
      </c>
      <c r="C5" s="19">
        <v>1.5</v>
      </c>
      <c r="D5" s="20">
        <f>D4/C19*C5</f>
        <v>4158.26612903226</v>
      </c>
      <c r="E5" s="20">
        <v>2181.2</v>
      </c>
      <c r="F5" s="20">
        <f t="shared" ref="F5:F18" si="0">115/12.4*C5</f>
        <v>13.9112903225806</v>
      </c>
      <c r="G5" s="20">
        <v>4</v>
      </c>
      <c r="H5" s="21">
        <f t="shared" ref="H5:H18" si="1">96/12.4*C5</f>
        <v>11.6129032258065</v>
      </c>
      <c r="I5" s="21">
        <v>11</v>
      </c>
      <c r="J5" s="21">
        <f t="shared" ref="J5:J10" si="2">37/11.2*C5</f>
        <v>4.95535714285714</v>
      </c>
      <c r="K5" s="21">
        <v>0</v>
      </c>
      <c r="L5" s="36">
        <f t="shared" ref="L5:L18" si="3">25578/12.4*C5</f>
        <v>3094.11290322581</v>
      </c>
      <c r="M5" s="36">
        <v>1145</v>
      </c>
      <c r="N5" s="36">
        <f t="shared" ref="N5:N10" si="4">67/11.2*C5</f>
        <v>8.97321428571429</v>
      </c>
      <c r="O5" s="36">
        <v>5</v>
      </c>
      <c r="P5" s="21">
        <f t="shared" ref="P5:P18" si="5">1163/12.4*C5</f>
        <v>140.685483870968</v>
      </c>
      <c r="Q5" s="21">
        <v>173</v>
      </c>
      <c r="R5" s="50">
        <f t="shared" ref="R5:R7" si="6">54/10.8*C5</f>
        <v>7.5</v>
      </c>
      <c r="S5" s="49">
        <v>2</v>
      </c>
    </row>
    <row r="6" ht="14.25" spans="1:19">
      <c r="A6" s="18">
        <v>2</v>
      </c>
      <c r="B6" s="19" t="s">
        <v>20</v>
      </c>
      <c r="C6" s="19">
        <v>1</v>
      </c>
      <c r="D6" s="20">
        <f>D4/C19*C6</f>
        <v>2772.17741935484</v>
      </c>
      <c r="E6" s="20">
        <v>1742</v>
      </c>
      <c r="F6" s="20">
        <f t="shared" si="0"/>
        <v>9.2741935483871</v>
      </c>
      <c r="G6" s="20">
        <v>1</v>
      </c>
      <c r="H6" s="21">
        <f t="shared" si="1"/>
        <v>7.74193548387097</v>
      </c>
      <c r="I6" s="21">
        <v>12</v>
      </c>
      <c r="J6" s="21">
        <f t="shared" si="2"/>
        <v>3.30357142857143</v>
      </c>
      <c r="K6" s="21">
        <v>0</v>
      </c>
      <c r="L6" s="36">
        <f t="shared" si="3"/>
        <v>2062.74193548387</v>
      </c>
      <c r="M6" s="36">
        <v>780</v>
      </c>
      <c r="N6" s="36">
        <f t="shared" si="4"/>
        <v>5.98214285714286</v>
      </c>
      <c r="O6" s="36">
        <v>4</v>
      </c>
      <c r="P6" s="21">
        <f t="shared" si="5"/>
        <v>93.7903225806452</v>
      </c>
      <c r="Q6" s="21">
        <v>38</v>
      </c>
      <c r="R6" s="50">
        <f t="shared" si="6"/>
        <v>5</v>
      </c>
      <c r="S6" s="49">
        <v>2</v>
      </c>
    </row>
    <row r="7" ht="14.25" spans="1:19">
      <c r="A7" s="18">
        <v>9669</v>
      </c>
      <c r="B7" s="19" t="s">
        <v>21</v>
      </c>
      <c r="C7" s="19">
        <v>1</v>
      </c>
      <c r="D7" s="20">
        <v>2772</v>
      </c>
      <c r="E7" s="20">
        <v>1257</v>
      </c>
      <c r="F7" s="20">
        <f t="shared" si="0"/>
        <v>9.2741935483871</v>
      </c>
      <c r="G7" s="20">
        <v>2</v>
      </c>
      <c r="H7" s="21">
        <f t="shared" si="1"/>
        <v>7.74193548387097</v>
      </c>
      <c r="I7" s="21">
        <v>3</v>
      </c>
      <c r="J7" s="21">
        <f t="shared" si="2"/>
        <v>3.30357142857143</v>
      </c>
      <c r="K7" s="21">
        <v>0</v>
      </c>
      <c r="L7" s="36">
        <f t="shared" si="3"/>
        <v>2062.74193548387</v>
      </c>
      <c r="M7" s="36">
        <v>1729</v>
      </c>
      <c r="N7" s="36">
        <f t="shared" si="4"/>
        <v>5.98214285714286</v>
      </c>
      <c r="O7" s="36">
        <v>1</v>
      </c>
      <c r="P7" s="21">
        <f t="shared" si="5"/>
        <v>93.7903225806452</v>
      </c>
      <c r="Q7" s="21">
        <v>23</v>
      </c>
      <c r="R7" s="50">
        <f t="shared" si="6"/>
        <v>5</v>
      </c>
      <c r="S7" s="49">
        <v>7</v>
      </c>
    </row>
    <row r="8" ht="14.25" spans="1:19">
      <c r="A8" s="18">
        <v>990264</v>
      </c>
      <c r="B8" s="19" t="s">
        <v>22</v>
      </c>
      <c r="C8" s="19">
        <v>0.8</v>
      </c>
      <c r="D8" s="20">
        <f>D4/C19*C8</f>
        <v>2217.74193548387</v>
      </c>
      <c r="E8" s="20">
        <v>452</v>
      </c>
      <c r="F8" s="20">
        <f t="shared" si="0"/>
        <v>7.41935483870968</v>
      </c>
      <c r="G8" s="20">
        <v>2</v>
      </c>
      <c r="H8" s="21">
        <f t="shared" si="1"/>
        <v>6.19354838709677</v>
      </c>
      <c r="I8" s="21">
        <v>6</v>
      </c>
      <c r="J8" s="21">
        <f t="shared" si="2"/>
        <v>2.64285714285714</v>
      </c>
      <c r="K8" s="21">
        <v>0</v>
      </c>
      <c r="L8" s="36">
        <f t="shared" si="3"/>
        <v>1650.1935483871</v>
      </c>
      <c r="M8" s="36">
        <v>1502</v>
      </c>
      <c r="N8" s="36">
        <f t="shared" si="4"/>
        <v>4.78571428571429</v>
      </c>
      <c r="O8" s="36">
        <v>1</v>
      </c>
      <c r="P8" s="21">
        <f t="shared" si="5"/>
        <v>75.0322580645161</v>
      </c>
      <c r="Q8" s="21">
        <v>56</v>
      </c>
      <c r="R8" s="50">
        <v>40</v>
      </c>
      <c r="S8" s="49">
        <v>30</v>
      </c>
    </row>
    <row r="9" ht="14.25" spans="1:19">
      <c r="A9" s="18">
        <v>990237</v>
      </c>
      <c r="B9" s="19" t="s">
        <v>23</v>
      </c>
      <c r="C9" s="19">
        <v>0.8</v>
      </c>
      <c r="D9" s="20">
        <v>2218</v>
      </c>
      <c r="E9" s="20">
        <v>0</v>
      </c>
      <c r="F9" s="20">
        <f t="shared" si="0"/>
        <v>7.41935483870968</v>
      </c>
      <c r="G9" s="20">
        <v>3</v>
      </c>
      <c r="H9" s="21">
        <f t="shared" si="1"/>
        <v>6.19354838709677</v>
      </c>
      <c r="I9" s="21">
        <v>5</v>
      </c>
      <c r="J9" s="21">
        <f t="shared" si="2"/>
        <v>2.64285714285714</v>
      </c>
      <c r="K9" s="21">
        <v>0</v>
      </c>
      <c r="L9" s="36">
        <f t="shared" si="3"/>
        <v>1650.1935483871</v>
      </c>
      <c r="M9" s="36">
        <v>1294</v>
      </c>
      <c r="N9" s="36">
        <f t="shared" si="4"/>
        <v>4.78571428571429</v>
      </c>
      <c r="O9" s="36">
        <v>0</v>
      </c>
      <c r="P9" s="21">
        <f t="shared" si="5"/>
        <v>75.0322580645161</v>
      </c>
      <c r="Q9" s="21">
        <v>77</v>
      </c>
      <c r="R9" s="50">
        <v>40</v>
      </c>
      <c r="S9" s="49">
        <v>33</v>
      </c>
    </row>
    <row r="10" ht="14.25" spans="1:19">
      <c r="A10" s="18">
        <v>990279</v>
      </c>
      <c r="B10" s="19" t="s">
        <v>24</v>
      </c>
      <c r="C10" s="19">
        <v>0.8</v>
      </c>
      <c r="D10" s="20">
        <v>2218</v>
      </c>
      <c r="E10" s="20">
        <v>0</v>
      </c>
      <c r="F10" s="20">
        <f t="shared" si="0"/>
        <v>7.41935483870968</v>
      </c>
      <c r="G10" s="20">
        <v>1</v>
      </c>
      <c r="H10" s="21">
        <f t="shared" si="1"/>
        <v>6.19354838709677</v>
      </c>
      <c r="I10" s="21">
        <v>4</v>
      </c>
      <c r="J10" s="21">
        <f t="shared" si="2"/>
        <v>2.64285714285714</v>
      </c>
      <c r="K10" s="21">
        <v>0</v>
      </c>
      <c r="L10" s="36">
        <f t="shared" si="3"/>
        <v>1650.1935483871</v>
      </c>
      <c r="M10" s="36">
        <v>50</v>
      </c>
      <c r="N10" s="36">
        <f t="shared" si="4"/>
        <v>4.78571428571429</v>
      </c>
      <c r="O10" s="36">
        <v>0</v>
      </c>
      <c r="P10" s="21">
        <f t="shared" si="5"/>
        <v>75.0322580645161</v>
      </c>
      <c r="Q10" s="21">
        <v>37</v>
      </c>
      <c r="R10" s="50">
        <f t="shared" ref="R10:R18" si="7">54/10.8*C10</f>
        <v>4</v>
      </c>
      <c r="S10" s="49">
        <v>0</v>
      </c>
    </row>
    <row r="11" ht="14.25" spans="1:19">
      <c r="A11" s="18">
        <v>990271</v>
      </c>
      <c r="B11" s="19" t="s">
        <v>25</v>
      </c>
      <c r="C11" s="19">
        <v>1.2</v>
      </c>
      <c r="D11" s="20">
        <f>D4/C19*C11</f>
        <v>3326.61290322581</v>
      </c>
      <c r="E11" s="20">
        <v>845</v>
      </c>
      <c r="F11" s="20">
        <f t="shared" si="0"/>
        <v>11.1290322580645</v>
      </c>
      <c r="G11" s="20">
        <v>2</v>
      </c>
      <c r="H11" s="21">
        <f t="shared" si="1"/>
        <v>9.29032258064516</v>
      </c>
      <c r="I11" s="21">
        <v>7</v>
      </c>
      <c r="J11" s="21">
        <v>15</v>
      </c>
      <c r="K11" s="21">
        <v>13</v>
      </c>
      <c r="L11" s="36">
        <f t="shared" si="3"/>
        <v>2475.29032258064</v>
      </c>
      <c r="M11" s="36">
        <v>1318</v>
      </c>
      <c r="N11" s="36">
        <v>29</v>
      </c>
      <c r="O11" s="36">
        <v>15</v>
      </c>
      <c r="P11" s="21">
        <f t="shared" si="5"/>
        <v>112.548387096774</v>
      </c>
      <c r="Q11" s="21">
        <v>67</v>
      </c>
      <c r="R11" s="50">
        <f t="shared" si="7"/>
        <v>6</v>
      </c>
      <c r="S11" s="49">
        <v>3</v>
      </c>
    </row>
    <row r="12" ht="14.25" spans="1:19">
      <c r="A12" s="18">
        <v>991137</v>
      </c>
      <c r="B12" s="19" t="s">
        <v>26</v>
      </c>
      <c r="C12" s="19">
        <v>0.8</v>
      </c>
      <c r="D12" s="20">
        <v>2218</v>
      </c>
      <c r="E12" s="20">
        <v>1889</v>
      </c>
      <c r="F12" s="20">
        <f t="shared" si="0"/>
        <v>7.41935483870968</v>
      </c>
      <c r="G12" s="20">
        <v>2</v>
      </c>
      <c r="H12" s="21">
        <f t="shared" si="1"/>
        <v>6.19354838709677</v>
      </c>
      <c r="I12" s="21">
        <v>12</v>
      </c>
      <c r="J12" s="21">
        <f t="shared" ref="J12:J18" si="8">37/11.2*C12</f>
        <v>2.64285714285714</v>
      </c>
      <c r="K12" s="21">
        <v>0</v>
      </c>
      <c r="L12" s="36">
        <f t="shared" si="3"/>
        <v>1650.1935483871</v>
      </c>
      <c r="M12" s="36">
        <v>1193</v>
      </c>
      <c r="N12" s="36">
        <f t="shared" ref="N12:N18" si="9">67/11.2*C12</f>
        <v>4.78571428571429</v>
      </c>
      <c r="O12" s="36">
        <v>1</v>
      </c>
      <c r="P12" s="21">
        <f t="shared" si="5"/>
        <v>75.0322580645161</v>
      </c>
      <c r="Q12" s="21">
        <v>179</v>
      </c>
      <c r="R12" s="50">
        <f t="shared" si="7"/>
        <v>4</v>
      </c>
      <c r="S12" s="49">
        <v>0</v>
      </c>
    </row>
    <row r="13" ht="14.25" spans="1:19">
      <c r="A13" s="18">
        <v>990261</v>
      </c>
      <c r="B13" s="19" t="s">
        <v>27</v>
      </c>
      <c r="C13" s="19">
        <v>0.8</v>
      </c>
      <c r="D13" s="20">
        <v>2218</v>
      </c>
      <c r="E13" s="20">
        <v>356</v>
      </c>
      <c r="F13" s="20">
        <f t="shared" si="0"/>
        <v>7.41935483870968</v>
      </c>
      <c r="G13" s="20">
        <v>4</v>
      </c>
      <c r="H13" s="21">
        <f t="shared" si="1"/>
        <v>6.19354838709677</v>
      </c>
      <c r="I13" s="21">
        <v>14</v>
      </c>
      <c r="J13" s="21">
        <f t="shared" si="8"/>
        <v>2.64285714285714</v>
      </c>
      <c r="K13" s="21">
        <v>0</v>
      </c>
      <c r="L13" s="36">
        <f t="shared" si="3"/>
        <v>1650.1935483871</v>
      </c>
      <c r="M13" s="36">
        <v>980</v>
      </c>
      <c r="N13" s="36">
        <f t="shared" si="9"/>
        <v>4.78571428571429</v>
      </c>
      <c r="O13" s="36">
        <v>5</v>
      </c>
      <c r="P13" s="21">
        <f t="shared" si="5"/>
        <v>75.0322580645161</v>
      </c>
      <c r="Q13" s="21">
        <v>63</v>
      </c>
      <c r="R13" s="50">
        <f t="shared" si="7"/>
        <v>4</v>
      </c>
      <c r="S13" s="49">
        <v>1</v>
      </c>
    </row>
    <row r="14" ht="14.25" spans="1:19">
      <c r="A14" s="18">
        <v>993501</v>
      </c>
      <c r="B14" s="19" t="s">
        <v>28</v>
      </c>
      <c r="C14" s="19">
        <v>0.8</v>
      </c>
      <c r="D14" s="20">
        <v>2218</v>
      </c>
      <c r="E14" s="20">
        <v>680</v>
      </c>
      <c r="F14" s="20">
        <f t="shared" si="0"/>
        <v>7.41935483870968</v>
      </c>
      <c r="G14" s="20">
        <v>3</v>
      </c>
      <c r="H14" s="21">
        <f t="shared" si="1"/>
        <v>6.19354838709677</v>
      </c>
      <c r="I14" s="21">
        <v>3</v>
      </c>
      <c r="J14" s="21">
        <f t="shared" si="8"/>
        <v>2.64285714285714</v>
      </c>
      <c r="K14" s="21">
        <v>0</v>
      </c>
      <c r="L14" s="36">
        <f t="shared" si="3"/>
        <v>1650.1935483871</v>
      </c>
      <c r="M14" s="36">
        <v>1417</v>
      </c>
      <c r="N14" s="36">
        <f t="shared" si="9"/>
        <v>4.78571428571429</v>
      </c>
      <c r="O14" s="36">
        <v>9</v>
      </c>
      <c r="P14" s="21">
        <f t="shared" si="5"/>
        <v>75.0322580645161</v>
      </c>
      <c r="Q14" s="21">
        <v>62</v>
      </c>
      <c r="R14" s="50">
        <f t="shared" si="7"/>
        <v>4</v>
      </c>
      <c r="S14" s="49">
        <v>6</v>
      </c>
    </row>
    <row r="15" ht="14.25" spans="1:19">
      <c r="A15" s="18"/>
      <c r="B15" s="19" t="s">
        <v>29</v>
      </c>
      <c r="C15" s="19">
        <v>0.8</v>
      </c>
      <c r="D15" s="20">
        <v>2218</v>
      </c>
      <c r="E15" s="20">
        <v>209</v>
      </c>
      <c r="F15" s="20">
        <f t="shared" si="0"/>
        <v>7.41935483870968</v>
      </c>
      <c r="G15" s="20">
        <v>3</v>
      </c>
      <c r="H15" s="21">
        <f t="shared" si="1"/>
        <v>6.19354838709677</v>
      </c>
      <c r="I15" s="21">
        <v>2</v>
      </c>
      <c r="J15" s="21">
        <f t="shared" si="8"/>
        <v>2.64285714285714</v>
      </c>
      <c r="K15" s="21">
        <v>0</v>
      </c>
      <c r="L15" s="36">
        <f t="shared" si="3"/>
        <v>1650.1935483871</v>
      </c>
      <c r="M15" s="37">
        <v>240</v>
      </c>
      <c r="N15" s="36">
        <f t="shared" si="9"/>
        <v>4.78571428571429</v>
      </c>
      <c r="O15" s="36">
        <v>2</v>
      </c>
      <c r="P15" s="21">
        <f t="shared" si="5"/>
        <v>75.0322580645161</v>
      </c>
      <c r="Q15" s="21">
        <v>19</v>
      </c>
      <c r="R15" s="50">
        <f t="shared" si="7"/>
        <v>4</v>
      </c>
      <c r="S15" s="49">
        <v>4</v>
      </c>
    </row>
    <row r="16" ht="14.25" spans="1:19">
      <c r="A16" s="18">
        <v>6544</v>
      </c>
      <c r="B16" s="19" t="s">
        <v>30</v>
      </c>
      <c r="C16" s="19">
        <v>0.8</v>
      </c>
      <c r="D16" s="20">
        <v>2218</v>
      </c>
      <c r="E16" s="20">
        <v>96</v>
      </c>
      <c r="F16" s="20">
        <f t="shared" si="0"/>
        <v>7.41935483870968</v>
      </c>
      <c r="G16" s="7">
        <v>10</v>
      </c>
      <c r="H16" s="21">
        <f t="shared" si="1"/>
        <v>6.19354838709677</v>
      </c>
      <c r="I16" s="17">
        <v>1</v>
      </c>
      <c r="J16" s="21">
        <f t="shared" si="8"/>
        <v>2.64285714285714</v>
      </c>
      <c r="K16" s="21">
        <v>0</v>
      </c>
      <c r="L16" s="36">
        <f t="shared" si="3"/>
        <v>1650.1935483871</v>
      </c>
      <c r="M16" s="37">
        <v>3561</v>
      </c>
      <c r="N16" s="36">
        <f t="shared" si="9"/>
        <v>4.78571428571429</v>
      </c>
      <c r="O16" s="37">
        <v>6</v>
      </c>
      <c r="P16" s="21">
        <f t="shared" si="5"/>
        <v>75.0322580645161</v>
      </c>
      <c r="Q16" s="17">
        <v>45</v>
      </c>
      <c r="R16" s="50">
        <f t="shared" si="7"/>
        <v>4</v>
      </c>
      <c r="S16" s="49">
        <v>2</v>
      </c>
    </row>
    <row r="17" ht="14.25" spans="1:19">
      <c r="A17" s="18">
        <v>8959</v>
      </c>
      <c r="B17" s="19" t="s">
        <v>31</v>
      </c>
      <c r="C17" s="19">
        <v>0.8</v>
      </c>
      <c r="D17" s="20">
        <v>2218</v>
      </c>
      <c r="E17" s="20">
        <v>0</v>
      </c>
      <c r="F17" s="20">
        <f t="shared" si="0"/>
        <v>7.41935483870968</v>
      </c>
      <c r="G17" s="7">
        <v>0</v>
      </c>
      <c r="H17" s="21">
        <f t="shared" si="1"/>
        <v>6.19354838709677</v>
      </c>
      <c r="I17" s="17">
        <v>0</v>
      </c>
      <c r="J17" s="21">
        <f t="shared" si="8"/>
        <v>2.64285714285714</v>
      </c>
      <c r="K17" s="21">
        <v>0</v>
      </c>
      <c r="L17" s="36">
        <f t="shared" si="3"/>
        <v>1650.1935483871</v>
      </c>
      <c r="M17" s="37">
        <v>125</v>
      </c>
      <c r="N17" s="36">
        <f t="shared" si="9"/>
        <v>4.78571428571429</v>
      </c>
      <c r="O17" s="37">
        <v>4</v>
      </c>
      <c r="P17" s="21">
        <f t="shared" si="5"/>
        <v>75.0322580645161</v>
      </c>
      <c r="Q17" s="17">
        <v>8</v>
      </c>
      <c r="R17" s="50">
        <f t="shared" si="7"/>
        <v>4</v>
      </c>
      <c r="S17" s="49">
        <v>0</v>
      </c>
    </row>
    <row r="18" ht="14.25" spans="1:19">
      <c r="A18" s="18"/>
      <c r="B18" s="19" t="s">
        <v>32</v>
      </c>
      <c r="C18" s="19">
        <v>0.5</v>
      </c>
      <c r="D18" s="20">
        <f>D4/C19*C18</f>
        <v>1386.08870967742</v>
      </c>
      <c r="E18" s="20">
        <v>524.6</v>
      </c>
      <c r="F18" s="20">
        <f t="shared" si="0"/>
        <v>4.63709677419355</v>
      </c>
      <c r="G18" s="7">
        <v>5</v>
      </c>
      <c r="H18" s="21">
        <f t="shared" si="1"/>
        <v>3.87096774193548</v>
      </c>
      <c r="I18" s="17">
        <v>3</v>
      </c>
      <c r="J18" s="21">
        <f t="shared" si="8"/>
        <v>1.65178571428571</v>
      </c>
      <c r="K18" s="21">
        <v>0</v>
      </c>
      <c r="L18" s="36">
        <f t="shared" si="3"/>
        <v>1031.37096774194</v>
      </c>
      <c r="M18" s="37">
        <v>815.5</v>
      </c>
      <c r="N18" s="36">
        <f t="shared" si="9"/>
        <v>2.99107142857143</v>
      </c>
      <c r="O18" s="37">
        <v>8</v>
      </c>
      <c r="P18" s="21">
        <f t="shared" si="5"/>
        <v>46.8951612903226</v>
      </c>
      <c r="Q18" s="17">
        <v>318</v>
      </c>
      <c r="R18" s="50">
        <f t="shared" si="7"/>
        <v>2.5</v>
      </c>
      <c r="S18" s="49">
        <v>1</v>
      </c>
    </row>
    <row r="19" ht="14.25" spans="1:19">
      <c r="A19" s="18"/>
      <c r="B19" s="19"/>
      <c r="C19" s="19">
        <v>12.4</v>
      </c>
      <c r="D19" s="20"/>
      <c r="E19" s="7"/>
      <c r="F19" s="7"/>
      <c r="G19" s="7"/>
      <c r="H19" s="17"/>
      <c r="I19" s="17"/>
      <c r="J19" s="17"/>
      <c r="K19" s="17"/>
      <c r="L19" s="37"/>
      <c r="M19" s="37"/>
      <c r="N19" s="37"/>
      <c r="O19" s="64"/>
      <c r="P19" s="5"/>
      <c r="Q19" s="5"/>
      <c r="R19" s="51"/>
      <c r="S19" s="49"/>
    </row>
    <row r="20" ht="14.25" spans="1:19">
      <c r="A20" s="22"/>
      <c r="B20" s="22" t="s">
        <v>33</v>
      </c>
      <c r="C20" s="22"/>
      <c r="D20" s="7">
        <v>34375</v>
      </c>
      <c r="E20" s="7">
        <v>10236</v>
      </c>
      <c r="F20" s="7">
        <v>115</v>
      </c>
      <c r="G20" s="7">
        <v>42</v>
      </c>
      <c r="H20" s="17">
        <v>96</v>
      </c>
      <c r="I20" s="17">
        <v>83</v>
      </c>
      <c r="J20" s="17">
        <v>52</v>
      </c>
      <c r="K20" s="17">
        <v>13</v>
      </c>
      <c r="L20" s="37">
        <v>25578</v>
      </c>
      <c r="M20" s="37">
        <v>16153</v>
      </c>
      <c r="N20" s="37">
        <v>96</v>
      </c>
      <c r="O20" s="37">
        <v>63</v>
      </c>
      <c r="P20" s="17">
        <v>1163</v>
      </c>
      <c r="Q20" s="17">
        <v>1165</v>
      </c>
      <c r="R20" s="51">
        <v>134</v>
      </c>
      <c r="S20" s="49">
        <v>92</v>
      </c>
    </row>
    <row r="21" ht="14.25" spans="1:19">
      <c r="A21" s="23"/>
      <c r="B21" s="24" t="s">
        <v>34</v>
      </c>
      <c r="C21" s="25"/>
      <c r="D21" s="7"/>
      <c r="E21" s="63">
        <f t="shared" ref="E21:I21" si="10">E20/D20*1</f>
        <v>0.297774545454545</v>
      </c>
      <c r="F21" s="7"/>
      <c r="G21" s="63">
        <f t="shared" si="10"/>
        <v>0.365217391304348</v>
      </c>
      <c r="H21" s="17"/>
      <c r="I21" s="65">
        <f t="shared" si="10"/>
        <v>0.864583333333333</v>
      </c>
      <c r="J21" s="17"/>
      <c r="K21" s="65">
        <f t="shared" ref="K21:O21" si="11">K20/J20*1</f>
        <v>0.25</v>
      </c>
      <c r="L21" s="37"/>
      <c r="M21" s="66">
        <f t="shared" si="11"/>
        <v>0.631519274376417</v>
      </c>
      <c r="N21" s="37"/>
      <c r="O21" s="66">
        <f t="shared" si="11"/>
        <v>0.65625</v>
      </c>
      <c r="P21" s="17"/>
      <c r="Q21" s="65">
        <f>Q20/P20*1</f>
        <v>1.00171969045572</v>
      </c>
      <c r="R21" s="51"/>
      <c r="S21" s="70">
        <v>0.687</v>
      </c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workbookViewId="0">
      <selection activeCell="O29" sqref="O29"/>
    </sheetView>
  </sheetViews>
  <sheetFormatPr defaultColWidth="9" defaultRowHeight="13.5"/>
  <cols>
    <col min="5" max="5" width="9.375"/>
    <col min="6" max="6" width="6.75" customWidth="1"/>
    <col min="7" max="7" width="7.875" customWidth="1"/>
    <col min="9" max="9" width="11.125"/>
    <col min="11" max="11" width="8.375" customWidth="1"/>
    <col min="13" max="13" width="8.375" customWidth="1"/>
    <col min="15" max="15" width="7.375" customWidth="1"/>
    <col min="17" max="17" width="11.125"/>
    <col min="19" max="19" width="8" customWidth="1"/>
  </cols>
  <sheetData>
    <row r="1" ht="14.25" spans="1:18">
      <c r="A1" s="1"/>
      <c r="B1" s="2"/>
      <c r="C1" s="3"/>
      <c r="D1" s="4"/>
      <c r="E1" s="4"/>
      <c r="F1" s="4"/>
      <c r="G1" s="4"/>
      <c r="H1" s="5"/>
      <c r="I1" s="5"/>
      <c r="J1" s="5"/>
      <c r="K1" s="5"/>
      <c r="L1" s="31"/>
      <c r="M1" s="31"/>
      <c r="N1" s="31"/>
      <c r="O1" s="31"/>
      <c r="P1" s="5"/>
      <c r="Q1" s="5"/>
      <c r="R1" s="43"/>
    </row>
    <row r="2" ht="24" spans="1:19">
      <c r="A2" s="6" t="s">
        <v>0</v>
      </c>
      <c r="B2" s="7" t="s">
        <v>1</v>
      </c>
      <c r="C2" s="7" t="s">
        <v>2</v>
      </c>
      <c r="D2" s="7" t="s">
        <v>3</v>
      </c>
      <c r="E2" s="7"/>
      <c r="F2" s="7" t="s">
        <v>4</v>
      </c>
      <c r="G2" s="7"/>
      <c r="H2" s="54" t="s">
        <v>5</v>
      </c>
      <c r="I2" s="55"/>
      <c r="J2" s="54" t="s">
        <v>6</v>
      </c>
      <c r="K2" s="55"/>
      <c r="L2" s="56" t="s">
        <v>7</v>
      </c>
      <c r="M2" s="57"/>
      <c r="N2" s="56" t="s">
        <v>8</v>
      </c>
      <c r="O2" s="57"/>
      <c r="P2" s="56" t="s">
        <v>9</v>
      </c>
      <c r="Q2" s="57"/>
      <c r="R2" s="58" t="s">
        <v>10</v>
      </c>
      <c r="S2" s="59"/>
    </row>
    <row r="3" ht="24" spans="1:19">
      <c r="A3" s="6"/>
      <c r="B3" s="6"/>
      <c r="C3" s="6"/>
      <c r="D3" s="11" t="s">
        <v>13</v>
      </c>
      <c r="E3" s="11" t="s">
        <v>12</v>
      </c>
      <c r="F3" s="11" t="s">
        <v>13</v>
      </c>
      <c r="G3" s="12" t="s">
        <v>12</v>
      </c>
      <c r="H3" s="11" t="s">
        <v>13</v>
      </c>
      <c r="I3" s="11" t="s">
        <v>12</v>
      </c>
      <c r="J3" s="11" t="s">
        <v>13</v>
      </c>
      <c r="K3" s="11" t="s">
        <v>12</v>
      </c>
      <c r="L3" s="11" t="s">
        <v>13</v>
      </c>
      <c r="M3" s="11" t="s">
        <v>12</v>
      </c>
      <c r="N3" s="11" t="s">
        <v>13</v>
      </c>
      <c r="O3" s="11" t="s">
        <v>12</v>
      </c>
      <c r="P3" s="33" t="s">
        <v>14</v>
      </c>
      <c r="Q3" s="33" t="s">
        <v>12</v>
      </c>
      <c r="R3" s="45" t="s">
        <v>13</v>
      </c>
      <c r="S3" s="12" t="s">
        <v>12</v>
      </c>
    </row>
    <row r="4" ht="14.25" spans="1:19">
      <c r="A4" s="13"/>
      <c r="B4" s="13"/>
      <c r="C4" s="13" t="s">
        <v>15</v>
      </c>
      <c r="D4" s="14">
        <v>15</v>
      </c>
      <c r="E4" s="14"/>
      <c r="F4" s="14">
        <v>0.8</v>
      </c>
      <c r="G4" s="14"/>
      <c r="H4" s="15">
        <v>15</v>
      </c>
      <c r="I4" s="15"/>
      <c r="J4" s="14">
        <v>8</v>
      </c>
      <c r="K4" s="14"/>
      <c r="L4" s="14"/>
      <c r="M4" s="14"/>
      <c r="N4" s="14">
        <v>1.5</v>
      </c>
      <c r="O4" s="14"/>
      <c r="P4" s="34">
        <v>1</v>
      </c>
      <c r="Q4" s="34"/>
      <c r="R4" s="46">
        <v>2.5</v>
      </c>
      <c r="S4" s="47"/>
    </row>
    <row r="5" spans="1:19">
      <c r="A5" s="16" t="s">
        <v>16</v>
      </c>
      <c r="B5" s="16" t="s">
        <v>17</v>
      </c>
      <c r="C5" s="16" t="s">
        <v>18</v>
      </c>
      <c r="D5" s="12">
        <v>24860</v>
      </c>
      <c r="E5" s="12" t="s">
        <v>12</v>
      </c>
      <c r="F5" s="12">
        <v>96</v>
      </c>
      <c r="G5" s="12"/>
      <c r="H5" s="17">
        <v>90</v>
      </c>
      <c r="I5" s="17"/>
      <c r="J5" s="17">
        <v>52</v>
      </c>
      <c r="K5" s="17"/>
      <c r="L5" s="21">
        <v>21000</v>
      </c>
      <c r="M5" s="21"/>
      <c r="N5" s="35">
        <v>104</v>
      </c>
      <c r="O5" s="35"/>
      <c r="P5" s="17">
        <v>1100</v>
      </c>
      <c r="Q5" s="17"/>
      <c r="R5" s="48">
        <v>172</v>
      </c>
      <c r="S5" s="60"/>
    </row>
    <row r="6" ht="14.25" spans="1:19">
      <c r="A6" s="18">
        <v>7107</v>
      </c>
      <c r="B6" s="19" t="s">
        <v>19</v>
      </c>
      <c r="C6" s="19">
        <v>1.5</v>
      </c>
      <c r="D6" s="20">
        <f t="shared" ref="D6:D18" si="0">24860/12.4*C6</f>
        <v>3007.25806451613</v>
      </c>
      <c r="E6" s="20">
        <v>3276.25</v>
      </c>
      <c r="F6" s="20">
        <f t="shared" ref="F6:F18" si="1">96/12.4*C6</f>
        <v>11.6129032258065</v>
      </c>
      <c r="G6" s="20">
        <v>10</v>
      </c>
      <c r="H6" s="21">
        <f t="shared" ref="H6:H18" si="2">90/12.4*C6</f>
        <v>10.8870967741935</v>
      </c>
      <c r="I6" s="21">
        <v>4</v>
      </c>
      <c r="J6" s="21">
        <f t="shared" ref="J6:J11" si="3">37/11.2*C6</f>
        <v>4.95535714285714</v>
      </c>
      <c r="K6" s="21">
        <v>5</v>
      </c>
      <c r="L6" s="36">
        <f t="shared" ref="L6:L18" si="4">21000/12.4*C6</f>
        <v>2540.32258064516</v>
      </c>
      <c r="M6" s="36">
        <v>3617.6</v>
      </c>
      <c r="N6" s="36">
        <f t="shared" ref="N6:N20" si="5">104/12.4*C6</f>
        <v>12.5806451612903</v>
      </c>
      <c r="O6" s="36">
        <v>12</v>
      </c>
      <c r="P6" s="21">
        <f t="shared" ref="P6:P20" si="6">1100/12.4*C6</f>
        <v>133.064516129032</v>
      </c>
      <c r="Q6" s="21">
        <v>118</v>
      </c>
      <c r="R6" s="50">
        <f t="shared" ref="R6:R20" si="7">172/12.4*C6</f>
        <v>20.8064516129032</v>
      </c>
      <c r="S6" s="49">
        <v>15</v>
      </c>
    </row>
    <row r="7" ht="14.25" spans="1:19">
      <c r="A7" s="18">
        <v>2</v>
      </c>
      <c r="B7" s="19" t="s">
        <v>20</v>
      </c>
      <c r="C7" s="19">
        <v>1</v>
      </c>
      <c r="D7" s="20">
        <f t="shared" si="0"/>
        <v>2004.83870967742</v>
      </c>
      <c r="E7" s="20">
        <v>2181.38</v>
      </c>
      <c r="F7" s="20">
        <f t="shared" si="1"/>
        <v>7.74193548387097</v>
      </c>
      <c r="G7" s="20">
        <v>9</v>
      </c>
      <c r="H7" s="21">
        <f t="shared" si="2"/>
        <v>7.25806451612903</v>
      </c>
      <c r="I7" s="21">
        <v>5</v>
      </c>
      <c r="J7" s="21">
        <f t="shared" si="3"/>
        <v>3.30357142857143</v>
      </c>
      <c r="K7" s="21"/>
      <c r="L7" s="36">
        <f t="shared" si="4"/>
        <v>1693.54838709677</v>
      </c>
      <c r="M7" s="36">
        <v>1019</v>
      </c>
      <c r="N7" s="36">
        <f t="shared" si="5"/>
        <v>8.38709677419355</v>
      </c>
      <c r="O7" s="36">
        <v>11</v>
      </c>
      <c r="P7" s="21">
        <f t="shared" si="6"/>
        <v>88.7096774193548</v>
      </c>
      <c r="Q7" s="21">
        <v>108</v>
      </c>
      <c r="R7" s="50">
        <f t="shared" si="7"/>
        <v>13.8709677419355</v>
      </c>
      <c r="S7" s="49">
        <v>12</v>
      </c>
    </row>
    <row r="8" ht="14.25" spans="1:19">
      <c r="A8" s="18">
        <v>9669</v>
      </c>
      <c r="B8" s="19" t="s">
        <v>21</v>
      </c>
      <c r="C8" s="19">
        <v>1</v>
      </c>
      <c r="D8" s="20">
        <f t="shared" si="0"/>
        <v>2004.83870967742</v>
      </c>
      <c r="E8" s="20">
        <v>366</v>
      </c>
      <c r="F8" s="20">
        <f t="shared" si="1"/>
        <v>7.74193548387097</v>
      </c>
      <c r="G8" s="20">
        <v>4</v>
      </c>
      <c r="H8" s="21">
        <f t="shared" si="2"/>
        <v>7.25806451612903</v>
      </c>
      <c r="I8" s="21">
        <v>4</v>
      </c>
      <c r="J8" s="21">
        <f t="shared" si="3"/>
        <v>3.30357142857143</v>
      </c>
      <c r="K8" s="21"/>
      <c r="L8" s="36">
        <f t="shared" si="4"/>
        <v>1693.54838709677</v>
      </c>
      <c r="M8" s="36">
        <v>549.76</v>
      </c>
      <c r="N8" s="36">
        <f t="shared" si="5"/>
        <v>8.38709677419355</v>
      </c>
      <c r="O8" s="36">
        <v>12</v>
      </c>
      <c r="P8" s="21">
        <f t="shared" si="6"/>
        <v>88.7096774193548</v>
      </c>
      <c r="Q8" s="21">
        <v>66</v>
      </c>
      <c r="R8" s="50">
        <f t="shared" si="7"/>
        <v>13.8709677419355</v>
      </c>
      <c r="S8" s="49">
        <v>26</v>
      </c>
    </row>
    <row r="9" ht="14.25" spans="1:19">
      <c r="A9" s="18">
        <v>990264</v>
      </c>
      <c r="B9" s="19" t="s">
        <v>22</v>
      </c>
      <c r="C9" s="19">
        <v>0.8</v>
      </c>
      <c r="D9" s="20">
        <f t="shared" si="0"/>
        <v>1603.87096774194</v>
      </c>
      <c r="E9" s="20">
        <v>1131</v>
      </c>
      <c r="F9" s="20">
        <f t="shared" si="1"/>
        <v>6.19354838709677</v>
      </c>
      <c r="G9" s="20">
        <v>4</v>
      </c>
      <c r="H9" s="21">
        <f t="shared" si="2"/>
        <v>5.80645161290323</v>
      </c>
      <c r="I9" s="21">
        <v>3</v>
      </c>
      <c r="J9" s="21">
        <f t="shared" si="3"/>
        <v>2.64285714285714</v>
      </c>
      <c r="K9" s="21"/>
      <c r="L9" s="36">
        <f t="shared" si="4"/>
        <v>1354.83870967742</v>
      </c>
      <c r="M9" s="36">
        <v>58</v>
      </c>
      <c r="N9" s="36">
        <f t="shared" si="5"/>
        <v>6.70967741935484</v>
      </c>
      <c r="O9" s="36"/>
      <c r="P9" s="21">
        <f t="shared" si="6"/>
        <v>70.9677419354839</v>
      </c>
      <c r="Q9" s="21">
        <v>73</v>
      </c>
      <c r="R9" s="50">
        <f t="shared" si="7"/>
        <v>11.0967741935484</v>
      </c>
      <c r="S9" s="49">
        <v>32</v>
      </c>
    </row>
    <row r="10" ht="14.25" spans="1:19">
      <c r="A10" s="18">
        <v>990237</v>
      </c>
      <c r="B10" s="19" t="s">
        <v>23</v>
      </c>
      <c r="C10" s="19">
        <v>0.8</v>
      </c>
      <c r="D10" s="20">
        <f t="shared" si="0"/>
        <v>1603.87096774194</v>
      </c>
      <c r="E10" s="20">
        <v>1170</v>
      </c>
      <c r="F10" s="20">
        <f t="shared" si="1"/>
        <v>6.19354838709677</v>
      </c>
      <c r="G10" s="20">
        <v>14</v>
      </c>
      <c r="H10" s="21">
        <f t="shared" si="2"/>
        <v>5.80645161290323</v>
      </c>
      <c r="I10" s="21"/>
      <c r="J10" s="21">
        <f t="shared" si="3"/>
        <v>2.64285714285714</v>
      </c>
      <c r="K10" s="21"/>
      <c r="L10" s="36">
        <f t="shared" si="4"/>
        <v>1354.83870967742</v>
      </c>
      <c r="M10" s="36">
        <v>2447.12</v>
      </c>
      <c r="N10" s="36">
        <f t="shared" si="5"/>
        <v>6.70967741935484</v>
      </c>
      <c r="O10" s="36">
        <v>2</v>
      </c>
      <c r="P10" s="21">
        <f t="shared" si="6"/>
        <v>70.9677419354839</v>
      </c>
      <c r="Q10" s="21">
        <v>43</v>
      </c>
      <c r="R10" s="50">
        <f t="shared" si="7"/>
        <v>11.0967741935484</v>
      </c>
      <c r="S10" s="49">
        <v>37</v>
      </c>
    </row>
    <row r="11" ht="14.25" spans="1:19">
      <c r="A11" s="18">
        <v>990279</v>
      </c>
      <c r="B11" s="19" t="s">
        <v>24</v>
      </c>
      <c r="C11" s="19">
        <v>0.8</v>
      </c>
      <c r="D11" s="20">
        <f t="shared" si="0"/>
        <v>1603.87096774194</v>
      </c>
      <c r="E11" s="20">
        <v>376</v>
      </c>
      <c r="F11" s="20">
        <f t="shared" si="1"/>
        <v>6.19354838709677</v>
      </c>
      <c r="G11" s="20">
        <v>8</v>
      </c>
      <c r="H11" s="21">
        <f t="shared" si="2"/>
        <v>5.80645161290323</v>
      </c>
      <c r="I11" s="21">
        <v>2</v>
      </c>
      <c r="J11" s="21">
        <f t="shared" si="3"/>
        <v>2.64285714285714</v>
      </c>
      <c r="K11" s="21"/>
      <c r="L11" s="36">
        <f t="shared" si="4"/>
        <v>1354.83870967742</v>
      </c>
      <c r="M11" s="36">
        <v>636</v>
      </c>
      <c r="N11" s="36">
        <f t="shared" si="5"/>
        <v>6.70967741935484</v>
      </c>
      <c r="O11" s="36">
        <v>1</v>
      </c>
      <c r="P11" s="21">
        <f t="shared" si="6"/>
        <v>70.9677419354839</v>
      </c>
      <c r="Q11" s="21">
        <v>31</v>
      </c>
      <c r="R11" s="50">
        <f t="shared" si="7"/>
        <v>11.0967741935484</v>
      </c>
      <c r="S11" s="49">
        <v>1</v>
      </c>
    </row>
    <row r="12" ht="14.25" spans="1:19">
      <c r="A12" s="18">
        <v>990271</v>
      </c>
      <c r="B12" s="19" t="s">
        <v>25</v>
      </c>
      <c r="C12" s="19">
        <v>1.2</v>
      </c>
      <c r="D12" s="20">
        <f t="shared" si="0"/>
        <v>2405.8064516129</v>
      </c>
      <c r="E12" s="20">
        <v>265.44</v>
      </c>
      <c r="F12" s="20">
        <f t="shared" si="1"/>
        <v>9.29032258064516</v>
      </c>
      <c r="G12" s="20">
        <v>15</v>
      </c>
      <c r="H12" s="21">
        <f t="shared" si="2"/>
        <v>8.70967741935484</v>
      </c>
      <c r="I12" s="21">
        <v>1</v>
      </c>
      <c r="J12" s="21">
        <v>15</v>
      </c>
      <c r="K12" s="21">
        <v>12</v>
      </c>
      <c r="L12" s="36">
        <f t="shared" si="4"/>
        <v>2032.25806451613</v>
      </c>
      <c r="M12" s="36">
        <v>594</v>
      </c>
      <c r="N12" s="36">
        <f t="shared" si="5"/>
        <v>10.0645161290323</v>
      </c>
      <c r="O12" s="36">
        <v>24</v>
      </c>
      <c r="P12" s="21">
        <f t="shared" si="6"/>
        <v>106.451612903226</v>
      </c>
      <c r="Q12" s="21">
        <v>78</v>
      </c>
      <c r="R12" s="50">
        <f t="shared" si="7"/>
        <v>16.6451612903226</v>
      </c>
      <c r="S12" s="49">
        <v>9</v>
      </c>
    </row>
    <row r="13" ht="14.25" spans="1:19">
      <c r="A13" s="18">
        <v>991137</v>
      </c>
      <c r="B13" s="19" t="s">
        <v>26</v>
      </c>
      <c r="C13" s="19">
        <v>0.8</v>
      </c>
      <c r="D13" s="20">
        <f t="shared" si="0"/>
        <v>1603.87096774194</v>
      </c>
      <c r="E13" s="20">
        <v>462.57</v>
      </c>
      <c r="F13" s="20">
        <f t="shared" si="1"/>
        <v>6.19354838709677</v>
      </c>
      <c r="G13" s="20">
        <v>3</v>
      </c>
      <c r="H13" s="21">
        <f t="shared" si="2"/>
        <v>5.80645161290323</v>
      </c>
      <c r="I13" s="21">
        <v>13</v>
      </c>
      <c r="J13" s="21">
        <f t="shared" ref="J13:J18" si="8">37/11.2*C13</f>
        <v>2.64285714285714</v>
      </c>
      <c r="K13" s="21"/>
      <c r="L13" s="36">
        <f t="shared" si="4"/>
        <v>1354.83870967742</v>
      </c>
      <c r="M13" s="36">
        <v>2883.3</v>
      </c>
      <c r="N13" s="36">
        <f t="shared" si="5"/>
        <v>6.70967741935484</v>
      </c>
      <c r="O13" s="36">
        <v>6</v>
      </c>
      <c r="P13" s="21">
        <f t="shared" si="6"/>
        <v>70.9677419354839</v>
      </c>
      <c r="Q13" s="21">
        <v>60</v>
      </c>
      <c r="R13" s="50">
        <f t="shared" si="7"/>
        <v>11.0967741935484</v>
      </c>
      <c r="S13" s="49">
        <v>5</v>
      </c>
    </row>
    <row r="14" ht="14.25" spans="1:19">
      <c r="A14" s="18">
        <v>990261</v>
      </c>
      <c r="B14" s="19" t="s">
        <v>27</v>
      </c>
      <c r="C14" s="19">
        <v>0.8</v>
      </c>
      <c r="D14" s="20">
        <f t="shared" si="0"/>
        <v>1603.87096774194</v>
      </c>
      <c r="E14" s="20">
        <v>45</v>
      </c>
      <c r="F14" s="20">
        <f t="shared" si="1"/>
        <v>6.19354838709677</v>
      </c>
      <c r="G14" s="20">
        <v>2</v>
      </c>
      <c r="H14" s="21">
        <f t="shared" si="2"/>
        <v>5.80645161290323</v>
      </c>
      <c r="I14" s="21">
        <v>5</v>
      </c>
      <c r="J14" s="21">
        <f t="shared" si="8"/>
        <v>2.64285714285714</v>
      </c>
      <c r="K14" s="21"/>
      <c r="L14" s="36">
        <f t="shared" si="4"/>
        <v>1354.83870967742</v>
      </c>
      <c r="M14" s="36">
        <v>757.8</v>
      </c>
      <c r="N14" s="36">
        <f t="shared" si="5"/>
        <v>6.70967741935484</v>
      </c>
      <c r="O14" s="36">
        <v>13</v>
      </c>
      <c r="P14" s="21">
        <f t="shared" si="6"/>
        <v>70.9677419354839</v>
      </c>
      <c r="Q14" s="21">
        <v>80</v>
      </c>
      <c r="R14" s="50">
        <f t="shared" si="7"/>
        <v>11.0967741935484</v>
      </c>
      <c r="S14" s="49">
        <v>2</v>
      </c>
    </row>
    <row r="15" ht="14.25" spans="1:19">
      <c r="A15" s="18">
        <v>993501</v>
      </c>
      <c r="B15" s="19" t="s">
        <v>28</v>
      </c>
      <c r="C15" s="19">
        <v>0.8</v>
      </c>
      <c r="D15" s="20">
        <f t="shared" si="0"/>
        <v>1603.87096774194</v>
      </c>
      <c r="E15" s="20">
        <v>943</v>
      </c>
      <c r="F15" s="20">
        <f t="shared" si="1"/>
        <v>6.19354838709677</v>
      </c>
      <c r="G15" s="20">
        <v>2</v>
      </c>
      <c r="H15" s="21">
        <f t="shared" si="2"/>
        <v>5.80645161290323</v>
      </c>
      <c r="I15" s="21">
        <v>5</v>
      </c>
      <c r="J15" s="21">
        <f t="shared" si="8"/>
        <v>2.64285714285714</v>
      </c>
      <c r="K15" s="21"/>
      <c r="L15" s="36">
        <f t="shared" si="4"/>
        <v>1354.83870967742</v>
      </c>
      <c r="M15" s="36">
        <v>458.8</v>
      </c>
      <c r="N15" s="36">
        <f t="shared" si="5"/>
        <v>6.70967741935484</v>
      </c>
      <c r="O15" s="36">
        <v>12</v>
      </c>
      <c r="P15" s="21">
        <f t="shared" si="6"/>
        <v>70.9677419354839</v>
      </c>
      <c r="Q15" s="21">
        <v>55</v>
      </c>
      <c r="R15" s="50">
        <f t="shared" si="7"/>
        <v>11.0967741935484</v>
      </c>
      <c r="S15" s="49">
        <v>11</v>
      </c>
    </row>
    <row r="16" ht="14.25" spans="1:19">
      <c r="A16" s="18"/>
      <c r="B16" s="19" t="s">
        <v>29</v>
      </c>
      <c r="C16" s="19">
        <v>0.8</v>
      </c>
      <c r="D16" s="20">
        <f t="shared" si="0"/>
        <v>1603.87096774194</v>
      </c>
      <c r="E16" s="20"/>
      <c r="F16" s="20">
        <f t="shared" si="1"/>
        <v>6.19354838709677</v>
      </c>
      <c r="G16" s="20">
        <v>4</v>
      </c>
      <c r="H16" s="21">
        <f t="shared" si="2"/>
        <v>5.80645161290323</v>
      </c>
      <c r="I16" s="21">
        <v>2</v>
      </c>
      <c r="J16" s="21">
        <f t="shared" si="8"/>
        <v>2.64285714285714</v>
      </c>
      <c r="K16" s="21"/>
      <c r="L16" s="36">
        <f t="shared" si="4"/>
        <v>1354.83870967742</v>
      </c>
      <c r="M16" s="36"/>
      <c r="N16" s="36">
        <f t="shared" si="5"/>
        <v>6.70967741935484</v>
      </c>
      <c r="O16" s="36">
        <v>6</v>
      </c>
      <c r="P16" s="21">
        <f t="shared" si="6"/>
        <v>70.9677419354839</v>
      </c>
      <c r="Q16" s="21">
        <v>7</v>
      </c>
      <c r="R16" s="50">
        <f t="shared" si="7"/>
        <v>11.0967741935484</v>
      </c>
      <c r="S16" s="49">
        <v>10</v>
      </c>
    </row>
    <row r="17" ht="14.25" spans="1:19">
      <c r="A17" s="18">
        <v>6544</v>
      </c>
      <c r="B17" s="19" t="s">
        <v>30</v>
      </c>
      <c r="C17" s="19">
        <v>0.8</v>
      </c>
      <c r="D17" s="20">
        <f t="shared" si="0"/>
        <v>1603.87096774194</v>
      </c>
      <c r="E17" s="20">
        <v>129.6</v>
      </c>
      <c r="F17" s="20">
        <f t="shared" si="1"/>
        <v>6.19354838709677</v>
      </c>
      <c r="G17" s="20">
        <v>2</v>
      </c>
      <c r="H17" s="21">
        <f t="shared" si="2"/>
        <v>5.80645161290323</v>
      </c>
      <c r="I17" s="21"/>
      <c r="J17" s="21">
        <f t="shared" si="8"/>
        <v>2.64285714285714</v>
      </c>
      <c r="K17" s="21"/>
      <c r="L17" s="36">
        <f t="shared" si="4"/>
        <v>1354.83870967742</v>
      </c>
      <c r="M17" s="36">
        <v>1116.8</v>
      </c>
      <c r="N17" s="36">
        <f t="shared" si="5"/>
        <v>6.70967741935484</v>
      </c>
      <c r="O17" s="36">
        <v>7</v>
      </c>
      <c r="P17" s="21">
        <f t="shared" si="6"/>
        <v>70.9677419354839</v>
      </c>
      <c r="Q17" s="21">
        <v>41</v>
      </c>
      <c r="R17" s="50">
        <f t="shared" si="7"/>
        <v>11.0967741935484</v>
      </c>
      <c r="S17" s="49">
        <v>15</v>
      </c>
    </row>
    <row r="18" ht="14.25" spans="1:19">
      <c r="A18" s="18">
        <v>8959</v>
      </c>
      <c r="B18" s="19" t="s">
        <v>31</v>
      </c>
      <c r="C18" s="19">
        <v>0.8</v>
      </c>
      <c r="D18" s="20">
        <f t="shared" si="0"/>
        <v>1603.87096774194</v>
      </c>
      <c r="E18" s="20">
        <v>65</v>
      </c>
      <c r="F18" s="20">
        <f t="shared" si="1"/>
        <v>6.19354838709677</v>
      </c>
      <c r="G18" s="20">
        <v>0</v>
      </c>
      <c r="H18" s="21">
        <f t="shared" si="2"/>
        <v>5.80645161290323</v>
      </c>
      <c r="I18" s="21"/>
      <c r="J18" s="21">
        <f t="shared" si="8"/>
        <v>2.64285714285714</v>
      </c>
      <c r="K18" s="21"/>
      <c r="L18" s="36">
        <f t="shared" si="4"/>
        <v>1354.83870967742</v>
      </c>
      <c r="M18" s="36">
        <v>478</v>
      </c>
      <c r="N18" s="36">
        <f t="shared" si="5"/>
        <v>6.70967741935484</v>
      </c>
      <c r="O18" s="36">
        <v>2</v>
      </c>
      <c r="P18" s="21">
        <f t="shared" si="6"/>
        <v>70.9677419354839</v>
      </c>
      <c r="Q18" s="21">
        <v>28</v>
      </c>
      <c r="R18" s="50">
        <f t="shared" si="7"/>
        <v>11.0967741935484</v>
      </c>
      <c r="S18" s="49"/>
    </row>
    <row r="19" ht="14.25" spans="1:19">
      <c r="A19" s="18"/>
      <c r="B19" s="19" t="s">
        <v>35</v>
      </c>
      <c r="C19" s="19"/>
      <c r="D19" s="20"/>
      <c r="E19" s="20"/>
      <c r="F19" s="20"/>
      <c r="G19" s="20">
        <v>1</v>
      </c>
      <c r="H19" s="21"/>
      <c r="I19" s="21"/>
      <c r="J19" s="21"/>
      <c r="K19" s="21"/>
      <c r="L19" s="36"/>
      <c r="M19" s="36"/>
      <c r="N19" s="36">
        <f t="shared" si="5"/>
        <v>0</v>
      </c>
      <c r="O19" s="36"/>
      <c r="P19" s="21">
        <f t="shared" si="6"/>
        <v>0</v>
      </c>
      <c r="Q19" s="21">
        <v>21</v>
      </c>
      <c r="R19" s="50">
        <f t="shared" si="7"/>
        <v>0</v>
      </c>
      <c r="S19" s="49">
        <v>2</v>
      </c>
    </row>
    <row r="20" ht="14.25" spans="1:19">
      <c r="A20" s="18"/>
      <c r="B20" s="19" t="s">
        <v>32</v>
      </c>
      <c r="C20" s="19">
        <v>0.5</v>
      </c>
      <c r="D20" s="20">
        <f>D5/C21*C20</f>
        <v>1002.41935483871</v>
      </c>
      <c r="E20" s="20">
        <v>151</v>
      </c>
      <c r="F20" s="20">
        <v>4</v>
      </c>
      <c r="G20" s="20">
        <v>4</v>
      </c>
      <c r="H20" s="21">
        <f>96/12.4*C20</f>
        <v>3.87096774193548</v>
      </c>
      <c r="I20" s="21">
        <v>2</v>
      </c>
      <c r="J20" s="21">
        <f>37/11.2*C20</f>
        <v>1.65178571428571</v>
      </c>
      <c r="K20" s="21"/>
      <c r="L20" s="36">
        <v>847</v>
      </c>
      <c r="M20" s="36">
        <v>614</v>
      </c>
      <c r="N20" s="36">
        <f t="shared" si="5"/>
        <v>4.19354838709677</v>
      </c>
      <c r="O20" s="36">
        <v>19</v>
      </c>
      <c r="P20" s="21">
        <f t="shared" si="6"/>
        <v>44.3548387096774</v>
      </c>
      <c r="Q20" s="21">
        <v>480</v>
      </c>
      <c r="R20" s="50">
        <f t="shared" si="7"/>
        <v>6.93548387096774</v>
      </c>
      <c r="S20" s="49">
        <v>11</v>
      </c>
    </row>
    <row r="21" ht="14.25" spans="1:19">
      <c r="A21" s="18"/>
      <c r="B21" s="19"/>
      <c r="C21" s="19">
        <v>12.4</v>
      </c>
      <c r="D21" s="20"/>
      <c r="E21" s="7"/>
      <c r="F21" s="7"/>
      <c r="G21" s="7"/>
      <c r="H21" s="17"/>
      <c r="I21" s="17"/>
      <c r="J21" s="17"/>
      <c r="K21" s="17"/>
      <c r="L21" s="37"/>
      <c r="M21" s="37"/>
      <c r="N21" s="36"/>
      <c r="O21" s="38"/>
      <c r="P21" s="5"/>
      <c r="Q21" s="5"/>
      <c r="R21" s="51"/>
      <c r="S21" s="49"/>
    </row>
    <row r="22" ht="14.25" spans="1:19">
      <c r="A22" s="22"/>
      <c r="B22" s="22" t="s">
        <v>33</v>
      </c>
      <c r="C22" s="22"/>
      <c r="D22" s="7">
        <v>24860</v>
      </c>
      <c r="E22" s="7">
        <f>SUM(E6:E21)</f>
        <v>10562.24</v>
      </c>
      <c r="F22" s="7">
        <v>96</v>
      </c>
      <c r="G22" s="7">
        <f>SUM(G6:G21)</f>
        <v>82</v>
      </c>
      <c r="H22" s="17">
        <v>90</v>
      </c>
      <c r="I22" s="17">
        <f>SUM(I6:I21)</f>
        <v>46</v>
      </c>
      <c r="J22" s="17">
        <v>52</v>
      </c>
      <c r="K22" s="17">
        <v>17</v>
      </c>
      <c r="L22" s="37">
        <v>21000</v>
      </c>
      <c r="M22" s="37">
        <f>SUM(M6:M21)</f>
        <v>15230.18</v>
      </c>
      <c r="N22" s="36">
        <v>104</v>
      </c>
      <c r="O22" s="37">
        <f>SUM(O6:O21)</f>
        <v>127</v>
      </c>
      <c r="P22" s="17">
        <v>1163</v>
      </c>
      <c r="Q22" s="17">
        <f>SUM(Q5:Q21)</f>
        <v>1289</v>
      </c>
      <c r="R22" s="51">
        <v>172</v>
      </c>
      <c r="S22" s="49">
        <v>188</v>
      </c>
    </row>
    <row r="23" ht="14.25" spans="1:19">
      <c r="A23" s="23"/>
      <c r="B23" s="24" t="s">
        <v>34</v>
      </c>
      <c r="C23" s="25"/>
      <c r="D23" s="26">
        <f>E22/D22</f>
        <v>0.424868865647627</v>
      </c>
      <c r="E23" s="27"/>
      <c r="F23" s="26">
        <v>0.854</v>
      </c>
      <c r="G23" s="27"/>
      <c r="H23" s="30">
        <v>0.511</v>
      </c>
      <c r="I23" s="40"/>
      <c r="J23" s="30">
        <v>0.3269</v>
      </c>
      <c r="K23" s="40"/>
      <c r="L23" s="41">
        <v>0.725</v>
      </c>
      <c r="M23" s="42"/>
      <c r="N23" s="41">
        <v>1.221</v>
      </c>
      <c r="O23" s="42"/>
      <c r="P23" s="30">
        <f>Q22/P22</f>
        <v>1.10834049871023</v>
      </c>
      <c r="Q23" s="40"/>
      <c r="R23" s="61">
        <v>1.093</v>
      </c>
      <c r="S23" s="62"/>
    </row>
  </sheetData>
  <mergeCells count="17">
    <mergeCell ref="H2:I2"/>
    <mergeCell ref="J2:K2"/>
    <mergeCell ref="L2:M2"/>
    <mergeCell ref="N2:O2"/>
    <mergeCell ref="P2:Q2"/>
    <mergeCell ref="R2:S2"/>
    <mergeCell ref="D23:E23"/>
    <mergeCell ref="F23:G23"/>
    <mergeCell ref="H23:I23"/>
    <mergeCell ref="J23:K23"/>
    <mergeCell ref="L23:M23"/>
    <mergeCell ref="N23:O23"/>
    <mergeCell ref="P23:Q23"/>
    <mergeCell ref="R23:S23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2"/>
  <sheetViews>
    <sheetView tabSelected="1" topLeftCell="H1" workbookViewId="0">
      <selection activeCell="L28" sqref="L28"/>
    </sheetView>
  </sheetViews>
  <sheetFormatPr defaultColWidth="9" defaultRowHeight="13.5"/>
  <cols>
    <col min="3" max="3" width="5.25" customWidth="1"/>
    <col min="9" max="9" width="11.125"/>
    <col min="11" max="11" width="11.125"/>
    <col min="13" max="13" width="12.625"/>
    <col min="15" max="15" width="12.625"/>
    <col min="17" max="17" width="11.125"/>
  </cols>
  <sheetData>
    <row r="1" ht="14.25" spans="1:19">
      <c r="A1" s="1"/>
      <c r="B1" s="2"/>
      <c r="C1" s="3"/>
      <c r="D1" s="4"/>
      <c r="E1" s="4"/>
      <c r="F1" s="4"/>
      <c r="G1" s="4"/>
      <c r="H1" s="5"/>
      <c r="I1" s="5"/>
      <c r="J1" s="5"/>
      <c r="K1" s="5"/>
      <c r="L1" s="31"/>
      <c r="M1" s="31"/>
      <c r="N1" s="31"/>
      <c r="O1" s="31"/>
      <c r="P1" s="5"/>
      <c r="Q1" s="5"/>
      <c r="R1" s="43"/>
      <c r="S1" s="44"/>
    </row>
    <row r="2" ht="14.25" spans="1:19">
      <c r="A2" s="6" t="s">
        <v>0</v>
      </c>
      <c r="B2" s="7" t="s">
        <v>1</v>
      </c>
      <c r="C2" s="7" t="s">
        <v>2</v>
      </c>
      <c r="D2" s="8" t="s">
        <v>3</v>
      </c>
      <c r="E2" s="9"/>
      <c r="F2" s="8" t="s">
        <v>4</v>
      </c>
      <c r="G2" s="9"/>
      <c r="H2" s="10" t="s">
        <v>5</v>
      </c>
      <c r="I2" s="32"/>
      <c r="J2" s="10" t="s">
        <v>6</v>
      </c>
      <c r="K2" s="32"/>
      <c r="L2" s="10" t="s">
        <v>7</v>
      </c>
      <c r="M2" s="32"/>
      <c r="N2" s="10" t="s">
        <v>8</v>
      </c>
      <c r="O2" s="32"/>
      <c r="P2" s="7" t="s">
        <v>9</v>
      </c>
      <c r="Q2" s="7"/>
      <c r="R2" s="32" t="s">
        <v>10</v>
      </c>
      <c r="S2" s="32"/>
    </row>
    <row r="3" spans="1:19">
      <c r="A3" s="6"/>
      <c r="B3" s="6"/>
      <c r="C3" s="6"/>
      <c r="D3" s="11" t="s">
        <v>13</v>
      </c>
      <c r="E3" s="11" t="s">
        <v>12</v>
      </c>
      <c r="F3" s="11" t="s">
        <v>11</v>
      </c>
      <c r="G3" s="12" t="s">
        <v>12</v>
      </c>
      <c r="H3" s="11" t="s">
        <v>13</v>
      </c>
      <c r="I3" s="11" t="s">
        <v>12</v>
      </c>
      <c r="J3" s="11" t="s">
        <v>13</v>
      </c>
      <c r="K3" s="11" t="s">
        <v>12</v>
      </c>
      <c r="L3" s="11" t="s">
        <v>13</v>
      </c>
      <c r="M3" s="11" t="s">
        <v>12</v>
      </c>
      <c r="N3" s="11" t="s">
        <v>13</v>
      </c>
      <c r="O3" s="11" t="s">
        <v>12</v>
      </c>
      <c r="P3" s="33" t="s">
        <v>13</v>
      </c>
      <c r="Q3" s="33" t="s">
        <v>12</v>
      </c>
      <c r="R3" s="45" t="s">
        <v>13</v>
      </c>
      <c r="S3" s="12" t="s">
        <v>12</v>
      </c>
    </row>
    <row r="4" ht="14.25" spans="1:19">
      <c r="A4" s="13"/>
      <c r="B4" s="13"/>
      <c r="C4" s="13" t="s">
        <v>15</v>
      </c>
      <c r="D4" s="14">
        <v>15</v>
      </c>
      <c r="E4" s="14"/>
      <c r="F4" s="14">
        <v>1</v>
      </c>
      <c r="G4" s="14"/>
      <c r="H4" s="15">
        <v>15</v>
      </c>
      <c r="I4" s="15"/>
      <c r="J4" s="14">
        <v>8</v>
      </c>
      <c r="K4" s="14"/>
      <c r="L4" s="14"/>
      <c r="M4" s="14"/>
      <c r="N4" s="14">
        <v>1.5</v>
      </c>
      <c r="O4" s="14"/>
      <c r="P4" s="34">
        <v>1</v>
      </c>
      <c r="Q4" s="34"/>
      <c r="R4" s="46">
        <v>2.5</v>
      </c>
      <c r="S4" s="47"/>
    </row>
    <row r="5" ht="14.25" spans="1:19">
      <c r="A5" s="16" t="s">
        <v>16</v>
      </c>
      <c r="B5" s="16" t="s">
        <v>17</v>
      </c>
      <c r="C5" s="16" t="s">
        <v>18</v>
      </c>
      <c r="D5" s="12">
        <v>19800</v>
      </c>
      <c r="E5" s="12" t="s">
        <v>12</v>
      </c>
      <c r="F5" s="12">
        <v>100</v>
      </c>
      <c r="G5" s="12"/>
      <c r="H5" s="17">
        <v>73</v>
      </c>
      <c r="I5" s="17"/>
      <c r="J5" s="17">
        <v>42</v>
      </c>
      <c r="K5" s="17"/>
      <c r="L5" s="21">
        <v>15750</v>
      </c>
      <c r="M5" s="21"/>
      <c r="N5" s="35">
        <v>90</v>
      </c>
      <c r="O5" s="35"/>
      <c r="P5" s="17">
        <v>750</v>
      </c>
      <c r="Q5" s="17"/>
      <c r="R5" s="48">
        <v>180</v>
      </c>
      <c r="S5" s="49"/>
    </row>
    <row r="6" ht="14.25" spans="1:19">
      <c r="A6" s="18">
        <v>7107</v>
      </c>
      <c r="B6" s="19" t="s">
        <v>19</v>
      </c>
      <c r="C6" s="19">
        <v>1.5</v>
      </c>
      <c r="D6" s="20">
        <f t="shared" ref="D6:D19" si="0">19800/12.4*C6</f>
        <v>2395.16129032258</v>
      </c>
      <c r="E6" s="20">
        <v>1320.66</v>
      </c>
      <c r="F6" s="20">
        <f t="shared" ref="F6:F19" si="1">100/12*C6</f>
        <v>12.5</v>
      </c>
      <c r="G6" s="20">
        <v>0</v>
      </c>
      <c r="H6" s="21">
        <f t="shared" ref="H6:H19" si="2">73/12*C6</f>
        <v>9.125</v>
      </c>
      <c r="I6" s="21">
        <v>12</v>
      </c>
      <c r="J6" s="21">
        <f t="shared" ref="J6:J19" si="3">42/12.4*C6</f>
        <v>5.08064516129032</v>
      </c>
      <c r="K6" s="21">
        <v>5</v>
      </c>
      <c r="L6" s="36">
        <f t="shared" ref="L6:L19" si="4">15750/12.4*C6</f>
        <v>1905.24193548387</v>
      </c>
      <c r="M6" s="36">
        <v>1553.02</v>
      </c>
      <c r="N6" s="36">
        <f t="shared" ref="N6:N19" si="5">90/12.4*C6</f>
        <v>10.8870967741935</v>
      </c>
      <c r="O6" s="36">
        <v>5</v>
      </c>
      <c r="P6" s="21">
        <f t="shared" ref="P6:P19" si="6">750/12.4*C6</f>
        <v>90.7258064516129</v>
      </c>
      <c r="Q6" s="21">
        <v>89</v>
      </c>
      <c r="R6" s="50">
        <f t="shared" ref="R6:R19" si="7">180/12.4*C6</f>
        <v>21.7741935483871</v>
      </c>
      <c r="S6" s="49">
        <v>10</v>
      </c>
    </row>
    <row r="7" ht="14.25" spans="1:19">
      <c r="A7" s="18"/>
      <c r="B7" s="19" t="s">
        <v>20</v>
      </c>
      <c r="C7" s="19">
        <v>1</v>
      </c>
      <c r="D7" s="20">
        <f t="shared" si="0"/>
        <v>1596.77419354839</v>
      </c>
      <c r="E7" s="20">
        <v>1765.26</v>
      </c>
      <c r="F7" s="20">
        <f t="shared" si="1"/>
        <v>8.33333333333333</v>
      </c>
      <c r="G7" s="20">
        <v>6</v>
      </c>
      <c r="H7" s="21">
        <f t="shared" si="2"/>
        <v>6.08333333333333</v>
      </c>
      <c r="I7" s="21">
        <v>3</v>
      </c>
      <c r="J7" s="21">
        <f t="shared" si="3"/>
        <v>3.38709677419355</v>
      </c>
      <c r="K7" s="21">
        <v>0</v>
      </c>
      <c r="L7" s="36">
        <f t="shared" si="4"/>
        <v>1270.16129032258</v>
      </c>
      <c r="M7" s="36">
        <v>200</v>
      </c>
      <c r="N7" s="36">
        <f t="shared" si="5"/>
        <v>7.25806451612903</v>
      </c>
      <c r="O7" s="36">
        <v>4</v>
      </c>
      <c r="P7" s="21">
        <f t="shared" si="6"/>
        <v>60.4838709677419</v>
      </c>
      <c r="Q7" s="21">
        <v>41</v>
      </c>
      <c r="R7" s="50">
        <f t="shared" si="7"/>
        <v>14.5161290322581</v>
      </c>
      <c r="S7" s="49">
        <v>0</v>
      </c>
    </row>
    <row r="8" ht="14.25" spans="1:19">
      <c r="A8" s="18">
        <v>9669</v>
      </c>
      <c r="B8" s="19" t="s">
        <v>21</v>
      </c>
      <c r="C8" s="19">
        <v>1</v>
      </c>
      <c r="D8" s="20">
        <f t="shared" si="0"/>
        <v>1596.77419354839</v>
      </c>
      <c r="E8" s="20">
        <v>868.57</v>
      </c>
      <c r="F8" s="20">
        <f t="shared" si="1"/>
        <v>8.33333333333333</v>
      </c>
      <c r="G8" s="20">
        <v>1</v>
      </c>
      <c r="H8" s="21">
        <f t="shared" si="2"/>
        <v>6.08333333333333</v>
      </c>
      <c r="I8" s="21">
        <v>9</v>
      </c>
      <c r="J8" s="21">
        <f t="shared" si="3"/>
        <v>3.38709677419355</v>
      </c>
      <c r="K8" s="21">
        <v>5</v>
      </c>
      <c r="L8" s="36">
        <f t="shared" si="4"/>
        <v>1270.16129032258</v>
      </c>
      <c r="M8" s="36">
        <v>275</v>
      </c>
      <c r="N8" s="36">
        <f t="shared" si="5"/>
        <v>7.25806451612903</v>
      </c>
      <c r="O8" s="36">
        <v>6</v>
      </c>
      <c r="P8" s="21">
        <f t="shared" si="6"/>
        <v>60.4838709677419</v>
      </c>
      <c r="Q8" s="21">
        <v>133</v>
      </c>
      <c r="R8" s="50">
        <f t="shared" si="7"/>
        <v>14.5161290322581</v>
      </c>
      <c r="S8" s="49">
        <v>19</v>
      </c>
    </row>
    <row r="9" ht="14.25" spans="1:19">
      <c r="A9" s="18">
        <v>990264</v>
      </c>
      <c r="B9" s="19" t="s">
        <v>22</v>
      </c>
      <c r="C9" s="19">
        <v>0.8</v>
      </c>
      <c r="D9" s="20">
        <f t="shared" si="0"/>
        <v>1277.41935483871</v>
      </c>
      <c r="E9" s="20">
        <v>144</v>
      </c>
      <c r="F9" s="20">
        <f t="shared" si="1"/>
        <v>6.66666666666667</v>
      </c>
      <c r="G9" s="20">
        <v>3</v>
      </c>
      <c r="H9" s="21">
        <f t="shared" si="2"/>
        <v>4.86666666666667</v>
      </c>
      <c r="I9" s="21">
        <v>2</v>
      </c>
      <c r="J9" s="21">
        <f t="shared" si="3"/>
        <v>2.70967741935484</v>
      </c>
      <c r="K9" s="21">
        <v>0</v>
      </c>
      <c r="L9" s="36">
        <f t="shared" si="4"/>
        <v>1016.12903225806</v>
      </c>
      <c r="M9" s="36">
        <v>373</v>
      </c>
      <c r="N9" s="36">
        <f t="shared" si="5"/>
        <v>5.80645161290323</v>
      </c>
      <c r="O9" s="36">
        <v>0</v>
      </c>
      <c r="P9" s="21">
        <f t="shared" si="6"/>
        <v>48.3870967741936</v>
      </c>
      <c r="Q9" s="21">
        <v>75</v>
      </c>
      <c r="R9" s="50">
        <f t="shared" si="7"/>
        <v>11.6129032258065</v>
      </c>
      <c r="S9" s="49">
        <v>39</v>
      </c>
    </row>
    <row r="10" ht="14.25" spans="1:19">
      <c r="A10" s="18">
        <v>990237</v>
      </c>
      <c r="B10" s="19" t="s">
        <v>23</v>
      </c>
      <c r="C10" s="19">
        <v>0.8</v>
      </c>
      <c r="D10" s="20">
        <f t="shared" si="0"/>
        <v>1277.41935483871</v>
      </c>
      <c r="E10" s="20">
        <v>150</v>
      </c>
      <c r="F10" s="20">
        <f t="shared" si="1"/>
        <v>6.66666666666667</v>
      </c>
      <c r="G10" s="20">
        <v>2</v>
      </c>
      <c r="H10" s="21">
        <f t="shared" si="2"/>
        <v>4.86666666666667</v>
      </c>
      <c r="I10" s="21">
        <v>0</v>
      </c>
      <c r="J10" s="21">
        <f t="shared" si="3"/>
        <v>2.70967741935484</v>
      </c>
      <c r="K10" s="21">
        <v>0</v>
      </c>
      <c r="L10" s="36">
        <f t="shared" si="4"/>
        <v>1016.12903225806</v>
      </c>
      <c r="M10" s="36">
        <v>58</v>
      </c>
      <c r="N10" s="36">
        <f t="shared" si="5"/>
        <v>5.80645161290323</v>
      </c>
      <c r="O10" s="36">
        <v>0</v>
      </c>
      <c r="P10" s="21">
        <f t="shared" si="6"/>
        <v>48.3870967741936</v>
      </c>
      <c r="Q10" s="21">
        <v>59</v>
      </c>
      <c r="R10" s="50">
        <f t="shared" si="7"/>
        <v>11.6129032258065</v>
      </c>
      <c r="S10" s="49">
        <v>41</v>
      </c>
    </row>
    <row r="11" ht="14.25" spans="1:19">
      <c r="A11" s="18">
        <v>990279</v>
      </c>
      <c r="B11" s="19" t="s">
        <v>24</v>
      </c>
      <c r="C11" s="19">
        <v>0.8</v>
      </c>
      <c r="D11" s="20">
        <f t="shared" si="0"/>
        <v>1277.41935483871</v>
      </c>
      <c r="E11" s="20">
        <v>45</v>
      </c>
      <c r="F11" s="20">
        <f t="shared" si="1"/>
        <v>6.66666666666667</v>
      </c>
      <c r="G11" s="20">
        <v>0</v>
      </c>
      <c r="H11" s="21">
        <f t="shared" si="2"/>
        <v>4.86666666666667</v>
      </c>
      <c r="I11" s="21">
        <v>5</v>
      </c>
      <c r="J11" s="21">
        <f t="shared" si="3"/>
        <v>2.70967741935484</v>
      </c>
      <c r="K11" s="21">
        <v>5</v>
      </c>
      <c r="L11" s="36">
        <f t="shared" si="4"/>
        <v>1016.12903225806</v>
      </c>
      <c r="M11" s="36">
        <v>19.38</v>
      </c>
      <c r="N11" s="36">
        <f t="shared" si="5"/>
        <v>5.80645161290323</v>
      </c>
      <c r="O11" s="36">
        <v>1</v>
      </c>
      <c r="P11" s="21">
        <f t="shared" si="6"/>
        <v>48.3870967741936</v>
      </c>
      <c r="Q11" s="21">
        <v>41</v>
      </c>
      <c r="R11" s="50">
        <f t="shared" si="7"/>
        <v>11.6129032258065</v>
      </c>
      <c r="S11" s="49">
        <v>2</v>
      </c>
    </row>
    <row r="12" ht="14.25" spans="1:19">
      <c r="A12" s="18">
        <v>990271</v>
      </c>
      <c r="B12" s="19" t="s">
        <v>25</v>
      </c>
      <c r="C12" s="19">
        <v>1.2</v>
      </c>
      <c r="D12" s="20">
        <f t="shared" si="0"/>
        <v>1916.12903225806</v>
      </c>
      <c r="E12" s="20">
        <v>226</v>
      </c>
      <c r="F12" s="20">
        <f t="shared" si="1"/>
        <v>10</v>
      </c>
      <c r="G12" s="20">
        <v>2</v>
      </c>
      <c r="H12" s="21">
        <f t="shared" si="2"/>
        <v>7.3</v>
      </c>
      <c r="I12" s="21">
        <v>4</v>
      </c>
      <c r="J12" s="21">
        <f t="shared" si="3"/>
        <v>4.06451612903226</v>
      </c>
      <c r="K12" s="21">
        <v>1</v>
      </c>
      <c r="L12" s="36">
        <f t="shared" si="4"/>
        <v>1524.1935483871</v>
      </c>
      <c r="M12" s="36">
        <v>459.28</v>
      </c>
      <c r="N12" s="36">
        <f t="shared" si="5"/>
        <v>8.70967741935484</v>
      </c>
      <c r="O12" s="36">
        <v>11</v>
      </c>
      <c r="P12" s="21">
        <f t="shared" si="6"/>
        <v>72.5806451612903</v>
      </c>
      <c r="Q12" s="21">
        <v>88</v>
      </c>
      <c r="R12" s="50">
        <f t="shared" si="7"/>
        <v>17.4193548387097</v>
      </c>
      <c r="S12" s="49">
        <v>11</v>
      </c>
    </row>
    <row r="13" ht="14.25" spans="1:19">
      <c r="A13" s="18">
        <v>991137</v>
      </c>
      <c r="B13" s="19" t="s">
        <v>26</v>
      </c>
      <c r="C13" s="19">
        <v>0.8</v>
      </c>
      <c r="D13" s="20">
        <f t="shared" si="0"/>
        <v>1277.41935483871</v>
      </c>
      <c r="E13" s="20">
        <v>420</v>
      </c>
      <c r="F13" s="20">
        <f t="shared" si="1"/>
        <v>6.66666666666667</v>
      </c>
      <c r="G13" s="20">
        <v>2</v>
      </c>
      <c r="H13" s="21">
        <f t="shared" si="2"/>
        <v>4.86666666666667</v>
      </c>
      <c r="I13" s="21">
        <v>2</v>
      </c>
      <c r="J13" s="21">
        <f t="shared" si="3"/>
        <v>2.70967741935484</v>
      </c>
      <c r="K13" s="21">
        <v>0</v>
      </c>
      <c r="L13" s="36">
        <f t="shared" si="4"/>
        <v>1016.12903225806</v>
      </c>
      <c r="M13" s="36">
        <v>839</v>
      </c>
      <c r="N13" s="36">
        <f t="shared" si="5"/>
        <v>5.80645161290323</v>
      </c>
      <c r="O13" s="36">
        <v>4</v>
      </c>
      <c r="P13" s="21">
        <f t="shared" si="6"/>
        <v>48.3870967741936</v>
      </c>
      <c r="Q13" s="21">
        <v>69</v>
      </c>
      <c r="R13" s="50">
        <f t="shared" si="7"/>
        <v>11.6129032258065</v>
      </c>
      <c r="S13" s="49">
        <v>1</v>
      </c>
    </row>
    <row r="14" ht="14.25" spans="1:19">
      <c r="A14" s="18">
        <v>990261</v>
      </c>
      <c r="B14" s="19" t="s">
        <v>27</v>
      </c>
      <c r="C14" s="19">
        <v>0.8</v>
      </c>
      <c r="D14" s="20">
        <f t="shared" si="0"/>
        <v>1277.41935483871</v>
      </c>
      <c r="E14" s="20"/>
      <c r="F14" s="20">
        <f t="shared" si="1"/>
        <v>6.66666666666667</v>
      </c>
      <c r="G14" s="20">
        <v>2</v>
      </c>
      <c r="H14" s="21">
        <f t="shared" si="2"/>
        <v>4.86666666666667</v>
      </c>
      <c r="I14" s="21">
        <v>7</v>
      </c>
      <c r="J14" s="21">
        <f t="shared" si="3"/>
        <v>2.70967741935484</v>
      </c>
      <c r="K14" s="21">
        <v>5</v>
      </c>
      <c r="L14" s="36">
        <f t="shared" si="4"/>
        <v>1016.12903225806</v>
      </c>
      <c r="M14" s="36">
        <v>58</v>
      </c>
      <c r="N14" s="36">
        <f t="shared" si="5"/>
        <v>5.80645161290323</v>
      </c>
      <c r="O14" s="36">
        <v>5</v>
      </c>
      <c r="P14" s="21">
        <f t="shared" si="6"/>
        <v>48.3870967741936</v>
      </c>
      <c r="Q14" s="21">
        <v>83</v>
      </c>
      <c r="R14" s="50">
        <f t="shared" si="7"/>
        <v>11.6129032258065</v>
      </c>
      <c r="S14" s="49">
        <v>5</v>
      </c>
    </row>
    <row r="15" ht="14.25" spans="1:19">
      <c r="A15" s="18">
        <v>993501</v>
      </c>
      <c r="B15" s="19" t="s">
        <v>28</v>
      </c>
      <c r="C15" s="19">
        <v>0.8</v>
      </c>
      <c r="D15" s="20">
        <f t="shared" si="0"/>
        <v>1277.41935483871</v>
      </c>
      <c r="E15" s="20">
        <v>2222</v>
      </c>
      <c r="F15" s="20">
        <f t="shared" si="1"/>
        <v>6.66666666666667</v>
      </c>
      <c r="G15" s="20">
        <v>4</v>
      </c>
      <c r="H15" s="21">
        <f t="shared" si="2"/>
        <v>4.86666666666667</v>
      </c>
      <c r="I15" s="21">
        <v>4</v>
      </c>
      <c r="J15" s="21">
        <f t="shared" si="3"/>
        <v>2.70967741935484</v>
      </c>
      <c r="K15" s="21">
        <v>0</v>
      </c>
      <c r="L15" s="36">
        <f t="shared" si="4"/>
        <v>1016.12903225806</v>
      </c>
      <c r="M15" s="36">
        <v>50</v>
      </c>
      <c r="N15" s="36">
        <f t="shared" si="5"/>
        <v>5.80645161290323</v>
      </c>
      <c r="O15" s="36">
        <v>14</v>
      </c>
      <c r="P15" s="21">
        <f t="shared" si="6"/>
        <v>48.3870967741936</v>
      </c>
      <c r="Q15" s="21">
        <v>43</v>
      </c>
      <c r="R15" s="50">
        <f t="shared" si="7"/>
        <v>11.6129032258065</v>
      </c>
      <c r="S15" s="49">
        <v>7</v>
      </c>
    </row>
    <row r="16" ht="14.25" spans="1:19">
      <c r="A16" s="18">
        <v>10613</v>
      </c>
      <c r="B16" s="19" t="s">
        <v>29</v>
      </c>
      <c r="C16" s="19">
        <v>0.8</v>
      </c>
      <c r="D16" s="20">
        <f t="shared" si="0"/>
        <v>1277.41935483871</v>
      </c>
      <c r="E16" s="20"/>
      <c r="F16" s="20">
        <f t="shared" si="1"/>
        <v>6.66666666666667</v>
      </c>
      <c r="G16" s="20">
        <v>2</v>
      </c>
      <c r="H16" s="21">
        <f t="shared" si="2"/>
        <v>4.86666666666667</v>
      </c>
      <c r="I16" s="21">
        <v>3</v>
      </c>
      <c r="J16" s="21">
        <f t="shared" si="3"/>
        <v>2.70967741935484</v>
      </c>
      <c r="K16" s="21">
        <v>1</v>
      </c>
      <c r="L16" s="36">
        <f t="shared" si="4"/>
        <v>1016.12903225806</v>
      </c>
      <c r="M16" s="36">
        <v>0</v>
      </c>
      <c r="N16" s="36">
        <f t="shared" si="5"/>
        <v>5.80645161290323</v>
      </c>
      <c r="O16" s="36">
        <v>8</v>
      </c>
      <c r="P16" s="21">
        <f t="shared" si="6"/>
        <v>48.3870967741936</v>
      </c>
      <c r="Q16" s="21">
        <v>168</v>
      </c>
      <c r="R16" s="50">
        <f t="shared" si="7"/>
        <v>11.6129032258065</v>
      </c>
      <c r="S16" s="49">
        <v>5</v>
      </c>
    </row>
    <row r="17" ht="14.25" spans="1:19">
      <c r="A17" s="18">
        <v>8959</v>
      </c>
      <c r="B17" s="19" t="s">
        <v>31</v>
      </c>
      <c r="C17" s="19">
        <v>0.8</v>
      </c>
      <c r="D17" s="20">
        <f t="shared" si="0"/>
        <v>1277.41935483871</v>
      </c>
      <c r="E17" s="20"/>
      <c r="F17" s="20">
        <f t="shared" si="1"/>
        <v>6.66666666666667</v>
      </c>
      <c r="G17" s="20">
        <v>0</v>
      </c>
      <c r="H17" s="21">
        <f t="shared" si="2"/>
        <v>4.86666666666667</v>
      </c>
      <c r="I17" s="21">
        <v>2</v>
      </c>
      <c r="J17" s="21">
        <f t="shared" si="3"/>
        <v>2.70967741935484</v>
      </c>
      <c r="K17" s="21">
        <v>1</v>
      </c>
      <c r="L17" s="36">
        <f t="shared" si="4"/>
        <v>1016.12903225806</v>
      </c>
      <c r="M17" s="36">
        <v>70</v>
      </c>
      <c r="N17" s="36">
        <f t="shared" si="5"/>
        <v>5.80645161290323</v>
      </c>
      <c r="O17" s="36">
        <v>4</v>
      </c>
      <c r="P17" s="21">
        <f t="shared" si="6"/>
        <v>48.3870967741936</v>
      </c>
      <c r="Q17" s="21">
        <v>23</v>
      </c>
      <c r="R17" s="50">
        <f t="shared" si="7"/>
        <v>11.6129032258065</v>
      </c>
      <c r="S17" s="49">
        <v>0</v>
      </c>
    </row>
    <row r="18" ht="14.25" spans="1:19">
      <c r="A18" s="18">
        <v>5880</v>
      </c>
      <c r="B18" s="19" t="s">
        <v>35</v>
      </c>
      <c r="C18" s="19">
        <v>0.8</v>
      </c>
      <c r="D18" s="20">
        <f t="shared" si="0"/>
        <v>1277.41935483871</v>
      </c>
      <c r="E18" s="20"/>
      <c r="F18" s="20">
        <f t="shared" si="1"/>
        <v>6.66666666666667</v>
      </c>
      <c r="G18" s="20">
        <v>0</v>
      </c>
      <c r="H18" s="21">
        <f t="shared" si="2"/>
        <v>4.86666666666667</v>
      </c>
      <c r="I18" s="21">
        <v>1</v>
      </c>
      <c r="J18" s="21">
        <f t="shared" si="3"/>
        <v>2.70967741935484</v>
      </c>
      <c r="K18" s="21">
        <v>0</v>
      </c>
      <c r="L18" s="36">
        <f t="shared" si="4"/>
        <v>1016.12903225806</v>
      </c>
      <c r="M18" s="36">
        <v>701</v>
      </c>
      <c r="N18" s="36">
        <f t="shared" si="5"/>
        <v>5.80645161290323</v>
      </c>
      <c r="O18" s="36">
        <v>2</v>
      </c>
      <c r="P18" s="21">
        <f t="shared" si="6"/>
        <v>48.3870967741936</v>
      </c>
      <c r="Q18" s="21">
        <v>26</v>
      </c>
      <c r="R18" s="50">
        <f t="shared" si="7"/>
        <v>11.6129032258065</v>
      </c>
      <c r="S18" s="49">
        <v>9</v>
      </c>
    </row>
    <row r="19" ht="14.25" spans="1:19">
      <c r="A19" s="18"/>
      <c r="B19" s="19" t="s">
        <v>32</v>
      </c>
      <c r="C19" s="19">
        <v>0.5</v>
      </c>
      <c r="D19" s="20">
        <f t="shared" si="0"/>
        <v>798.387096774194</v>
      </c>
      <c r="E19" s="20">
        <v>677.99</v>
      </c>
      <c r="F19" s="20">
        <f t="shared" si="1"/>
        <v>4.16666666666667</v>
      </c>
      <c r="G19" s="20">
        <v>15</v>
      </c>
      <c r="H19" s="21">
        <f t="shared" si="2"/>
        <v>3.04166666666667</v>
      </c>
      <c r="I19" s="21">
        <v>4</v>
      </c>
      <c r="J19" s="21">
        <f t="shared" si="3"/>
        <v>1.69354838709677</v>
      </c>
      <c r="K19" s="21">
        <v>0</v>
      </c>
      <c r="L19" s="36">
        <f t="shared" si="4"/>
        <v>635.08064516129</v>
      </c>
      <c r="M19" s="36">
        <v>1083</v>
      </c>
      <c r="N19" s="36">
        <f t="shared" si="5"/>
        <v>3.62903225806452</v>
      </c>
      <c r="O19" s="36">
        <v>16</v>
      </c>
      <c r="P19" s="21">
        <f t="shared" si="6"/>
        <v>30.241935483871</v>
      </c>
      <c r="Q19" s="21">
        <v>429</v>
      </c>
      <c r="R19" s="50">
        <f t="shared" si="7"/>
        <v>7.25806451612903</v>
      </c>
      <c r="S19" s="49">
        <v>11</v>
      </c>
    </row>
    <row r="20" ht="14.25" spans="1:19">
      <c r="A20" s="18"/>
      <c r="B20" s="19"/>
      <c r="C20" s="19"/>
      <c r="D20" s="20"/>
      <c r="E20" s="7"/>
      <c r="F20" s="7"/>
      <c r="G20" s="7"/>
      <c r="H20" s="17"/>
      <c r="I20" s="17"/>
      <c r="J20" s="21"/>
      <c r="K20" s="17"/>
      <c r="L20" s="37"/>
      <c r="M20" s="37"/>
      <c r="N20" s="36"/>
      <c r="O20" s="38"/>
      <c r="P20" s="5"/>
      <c r="Q20" s="5"/>
      <c r="R20" s="51"/>
      <c r="S20" s="49"/>
    </row>
    <row r="21" ht="14.25" spans="1:19">
      <c r="A21" s="22"/>
      <c r="B21" s="22" t="s">
        <v>33</v>
      </c>
      <c r="C21" s="22">
        <f>SUM(C6:C20)</f>
        <v>12.4</v>
      </c>
      <c r="D21" s="7">
        <f>SUM(D6:D20)</f>
        <v>19800</v>
      </c>
      <c r="E21" s="7">
        <f>SUM(E6:E20)</f>
        <v>7839.48</v>
      </c>
      <c r="F21" s="7">
        <v>100</v>
      </c>
      <c r="G21" s="7">
        <f>SUM(G7:G20)</f>
        <v>39</v>
      </c>
      <c r="H21" s="17">
        <v>73</v>
      </c>
      <c r="I21" s="17">
        <f>SUM(I6:I20)</f>
        <v>58</v>
      </c>
      <c r="J21" s="21">
        <v>42</v>
      </c>
      <c r="K21" s="17">
        <f>SUM(K6:K20)</f>
        <v>23</v>
      </c>
      <c r="L21" s="37">
        <f>SUM(L6:L20)</f>
        <v>15750</v>
      </c>
      <c r="M21" s="37">
        <f>SUM(M6:M20)</f>
        <v>5738.68</v>
      </c>
      <c r="N21" s="36">
        <f>SUM(N6:N20)</f>
        <v>90</v>
      </c>
      <c r="O21" s="37">
        <f>SUM(O6:O20)</f>
        <v>80</v>
      </c>
      <c r="P21" s="17">
        <f>SUM(P6:P20)</f>
        <v>750</v>
      </c>
      <c r="Q21" s="17">
        <f>SUM(Q5:Q20)</f>
        <v>1367</v>
      </c>
      <c r="R21" s="51">
        <f>SUM(R6:R20)</f>
        <v>180</v>
      </c>
      <c r="S21" s="49">
        <f>SUM(S6:S20)</f>
        <v>160</v>
      </c>
    </row>
    <row r="22" ht="14.25" spans="1:19">
      <c r="A22" s="23"/>
      <c r="B22" s="24" t="s">
        <v>34</v>
      </c>
      <c r="C22" s="25"/>
      <c r="D22" s="26">
        <f>E21/D21</f>
        <v>0.395933333333333</v>
      </c>
      <c r="E22" s="27"/>
      <c r="F22" s="28">
        <v>0.39</v>
      </c>
      <c r="G22" s="29"/>
      <c r="H22" s="30">
        <v>0.7945</v>
      </c>
      <c r="I22" s="39"/>
      <c r="J22" s="30">
        <v>0.5476</v>
      </c>
      <c r="K22" s="40"/>
      <c r="L22" s="41">
        <v>0.3643</v>
      </c>
      <c r="M22" s="42"/>
      <c r="N22" s="41">
        <v>0.8888</v>
      </c>
      <c r="O22" s="42"/>
      <c r="P22" s="30">
        <v>1.822</v>
      </c>
      <c r="Q22" s="40"/>
      <c r="R22" s="52">
        <f>S21/R21</f>
        <v>0.888888888888889</v>
      </c>
      <c r="S22" s="53"/>
    </row>
  </sheetData>
  <mergeCells count="18">
    <mergeCell ref="D2:E2"/>
    <mergeCell ref="F2:G2"/>
    <mergeCell ref="H2:I2"/>
    <mergeCell ref="J2:K2"/>
    <mergeCell ref="L2:M2"/>
    <mergeCell ref="N2:O2"/>
    <mergeCell ref="R2:S2"/>
    <mergeCell ref="D22:E22"/>
    <mergeCell ref="F22:G22"/>
    <mergeCell ref="H22:I22"/>
    <mergeCell ref="J22:K22"/>
    <mergeCell ref="L22:M22"/>
    <mergeCell ref="N22:O22"/>
    <mergeCell ref="P22:Q22"/>
    <mergeCell ref="R22:S22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</vt:lpstr>
      <vt:lpstr>7月</vt:lpstr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2016-10-04T04:20:26Z</dcterms:created>
  <dcterms:modified xsi:type="dcterms:W3CDTF">2016-10-04T04:40:20Z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