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20" activeTab="1"/>
  </bookViews>
  <sheets>
    <sheet name="Sheet1" sheetId="1" r:id="rId1"/>
    <sheet name="片区建议" sheetId="2" r:id="rId2"/>
    <sheet name="Sheet3" sheetId="3" r:id="rId3"/>
  </sheets>
  <externalReferences>
    <externalReference r:id="rId4"/>
  </externalReferences>
  <definedNames>
    <definedName name="_xlnm._FilterDatabase" localSheetId="1" hidden="1">片区建议!$G$1:$T$78</definedName>
    <definedName name="_xlnm.Print_Titles" localSheetId="1">片区建议!$2:$2</definedName>
  </definedNames>
  <calcPr calcId="144525" concurrentCalc="0"/>
</workbook>
</file>

<file path=xl/sharedStrings.xml><?xml version="1.0" encoding="utf-8"?>
<sst xmlns="http://schemas.openxmlformats.org/spreadsheetml/2006/main" count="118">
  <si>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</si>
  <si>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</si>
  <si>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</si>
  <si>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</si>
  <si>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</si>
  <si>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</si>
  <si>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</si>
  <si>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</si>
  <si>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</si>
  <si>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</si>
  <si>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</si>
  <si>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</si>
  <si>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</si>
  <si>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</si>
  <si>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</si>
  <si>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</si>
  <si>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</si>
  <si>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</si>
  <si>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</si>
  <si>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</si>
  <si>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</si>
  <si>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</si>
  <si>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</si>
  <si>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</si>
  <si>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</si>
  <si>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</si>
  <si>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</si>
  <si>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</si>
  <si>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</si>
  <si>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</si>
  <si>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</si>
  <si>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</si>
  <si>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</si>
  <si>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</si>
  <si>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</si>
  <si>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</si>
  <si>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</si>
  <si>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</si>
  <si>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</si>
  <si>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</si>
  <si>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</si>
  <si>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</si>
  <si>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</si>
  <si>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</si>
  <si>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</si>
  <si>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</si>
  <si>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</si>
  <si>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</si>
  <si>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</si>
  <si>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</si>
  <si>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</si>
  <si>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</si>
  <si>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</si>
  <si>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</si>
  <si>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</si>
  <si>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</si>
  <si>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</si>
  <si>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</si>
  <si>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</si>
  <si>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</si>
  <si>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</si>
  <si>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</si>
  <si>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</si>
  <si>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</si>
  <si>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</si>
  <si>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</si>
  <si>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</si>
  <si>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</si>
  <si>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</si>
  <si>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</si>
  <si>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</si>
  <si>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</si>
  <si>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</si>
  <si>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</si>
  <si>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</si>
  <si>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</si>
  <si>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</si>
  <si>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</si>
  <si>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</si>
  <si>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</si>
  <si>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</si>
  <si>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</si>
  <si>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</si>
  <si>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</si>
  <si>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</si>
  <si>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</si>
  <si>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</si>
  <si>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</si>
  <si>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</si>
  <si>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</si>
  <si>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</si>
  <si>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</si>
  <si>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</si>
  <si>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</si>
  <si>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</si>
  <si>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2016.10月各门店毛利额挑战等级完成情况</t>
  </si>
  <si>
    <t>挑战等级</t>
  </si>
  <si>
    <t>挑战毛利额</t>
  </si>
  <si>
    <t>实际销售</t>
  </si>
  <si>
    <t>实际毛利</t>
  </si>
  <si>
    <t>实际笔数</t>
  </si>
  <si>
    <t>对应挑战等级毛利完成</t>
  </si>
  <si>
    <t>销售基础任务完成情况</t>
  </si>
  <si>
    <t>毛利实际完成等级</t>
  </si>
  <si>
    <t>笔数任务完成率</t>
  </si>
  <si>
    <t>门店当月对应等级类别</t>
  </si>
  <si>
    <t>日均销售</t>
  </si>
  <si>
    <t>备注</t>
  </si>
  <si>
    <t>B</t>
  </si>
  <si>
    <t>A</t>
  </si>
  <si>
    <t>核算时间10.2-10.25</t>
  </si>
  <si>
    <t>核算时间9.26-10.13</t>
  </si>
  <si>
    <t>关店</t>
  </si>
  <si>
    <t>核算时间10.5-10.25</t>
  </si>
  <si>
    <t>核算时间10.16-10.25</t>
  </si>
  <si>
    <t>董事长签字</t>
  </si>
  <si>
    <t>总经理签字</t>
  </si>
  <si>
    <t>制表人：谭庆娟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</si>
</sst>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13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8" borderId="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0" fontId="2" fillId="0" borderId="1" xfId="0" applyNumberFormat="1" applyFont="1" applyBorder="1">
      <alignment vertical="center"/>
    </xf>
    <xf numFmtId="10" fontId="1" fillId="0" borderId="1" xfId="0" applyNumberFormat="1" applyFont="1" applyBorder="1">
      <alignment vertical="center"/>
    </xf>
    <xf numFmtId="1" fontId="1" fillId="0" borderId="1" xfId="0" applyNumberFormat="1" applyFont="1" applyBorder="1">
      <alignment vertical="center"/>
    </xf>
    <xf numFmtId="1" fontId="1" fillId="0" borderId="1" xfId="0" applyNumberFormat="1" applyFont="1" applyBorder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/>
    <xf numFmtId="0" fontId="5" fillId="0" borderId="1" xfId="0" applyFont="1" applyFill="1" applyBorder="1" applyAlignment="1">
      <alignment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0" fontId="1" fillId="0" borderId="1" xfId="0" applyNumberFormat="1" applyFont="1" applyBorder="1" applyAlignment="1"/>
    <xf numFmtId="1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10" fontId="5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2" fillId="0" borderId="1" xfId="0" applyNumberFormat="1" applyFont="1" applyBorder="1">
      <alignment vertical="center"/>
    </xf>
    <xf numFmtId="0" fontId="2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" fontId="0" fillId="0" borderId="0" xfId="0" applyNumberFormat="1" applyAlignment="1"/>
    <xf numFmtId="1" fontId="10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2016.9.26-10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销售笔数</v>
          </cell>
          <cell r="E1" t="str">
            <v>收入</v>
          </cell>
          <cell r="F1" t="str">
            <v>毛利</v>
          </cell>
        </row>
        <row r="2">
          <cell r="A2">
            <v>307</v>
          </cell>
          <cell r="B2" t="str">
            <v>四川太极旗舰店</v>
          </cell>
          <cell r="C2" t="str">
            <v>旗舰片</v>
          </cell>
          <cell r="D2">
            <v>13373</v>
          </cell>
          <cell r="E2">
            <v>1869333.27</v>
          </cell>
          <cell r="F2">
            <v>495597.58</v>
          </cell>
        </row>
        <row r="3">
          <cell r="A3">
            <v>337</v>
          </cell>
          <cell r="B3" t="str">
            <v>四川太极浆洗街药店</v>
          </cell>
          <cell r="C3" t="str">
            <v>光华片区</v>
          </cell>
          <cell r="D3">
            <v>6868</v>
          </cell>
          <cell r="E3">
            <v>621627.35</v>
          </cell>
          <cell r="F3">
            <v>170495.54</v>
          </cell>
        </row>
        <row r="4">
          <cell r="A4">
            <v>343</v>
          </cell>
          <cell r="B4" t="str">
            <v>四川太极光华药店</v>
          </cell>
          <cell r="C4" t="str">
            <v>光华片区</v>
          </cell>
          <cell r="D4">
            <v>5369</v>
          </cell>
          <cell r="E4">
            <v>587499.14</v>
          </cell>
          <cell r="F4">
            <v>176975.27</v>
          </cell>
        </row>
        <row r="5">
          <cell r="A5">
            <v>341</v>
          </cell>
          <cell r="B5" t="str">
            <v>四川太极邛崃中心药店</v>
          </cell>
          <cell r="C5" t="str">
            <v>大邑邛崃片区</v>
          </cell>
          <cell r="D5">
            <v>5868</v>
          </cell>
          <cell r="E5">
            <v>451534.82</v>
          </cell>
          <cell r="F5">
            <v>137038.97</v>
          </cell>
        </row>
        <row r="6">
          <cell r="A6">
            <v>582</v>
          </cell>
          <cell r="B6" t="str">
            <v>四川太极青羊区十二桥药店</v>
          </cell>
          <cell r="C6" t="str">
            <v>光华片区</v>
          </cell>
          <cell r="D6">
            <v>4721</v>
          </cell>
          <cell r="E6">
            <v>446708.1</v>
          </cell>
          <cell r="F6">
            <v>114775.65</v>
          </cell>
        </row>
        <row r="7">
          <cell r="A7">
            <v>571</v>
          </cell>
          <cell r="B7" t="str">
            <v>四川太极高新区民丰大道西段药店</v>
          </cell>
          <cell r="C7" t="str">
            <v>高新片区</v>
          </cell>
          <cell r="D7">
            <v>4811</v>
          </cell>
          <cell r="E7">
            <v>429719.53</v>
          </cell>
          <cell r="F7">
            <v>135915.72</v>
          </cell>
        </row>
        <row r="8">
          <cell r="A8">
            <v>541</v>
          </cell>
          <cell r="B8" t="str">
            <v>四川太极高新区府城大道西段店</v>
          </cell>
          <cell r="C8" t="str">
            <v>高新片区</v>
          </cell>
          <cell r="D8">
            <v>3484</v>
          </cell>
          <cell r="E8">
            <v>297042.66</v>
          </cell>
          <cell r="F8">
            <v>102208.5</v>
          </cell>
        </row>
        <row r="9">
          <cell r="A9">
            <v>712</v>
          </cell>
          <cell r="B9" t="str">
            <v>四川太极成华区华泰路药店</v>
          </cell>
          <cell r="C9" t="str">
            <v>东南片区</v>
          </cell>
          <cell r="D9">
            <v>3837</v>
          </cell>
          <cell r="E9">
            <v>267271.33</v>
          </cell>
          <cell r="F9">
            <v>86289.08</v>
          </cell>
        </row>
        <row r="10">
          <cell r="A10">
            <v>517</v>
          </cell>
          <cell r="B10" t="str">
            <v>四川太极青羊区北东街店</v>
          </cell>
          <cell r="C10" t="str">
            <v>西北片区</v>
          </cell>
          <cell r="D10">
            <v>3484</v>
          </cell>
          <cell r="E10">
            <v>266086.62</v>
          </cell>
          <cell r="F10">
            <v>88281.55</v>
          </cell>
        </row>
        <row r="11">
          <cell r="A11">
            <v>385</v>
          </cell>
          <cell r="B11" t="str">
            <v>四川太极五津西路药店</v>
          </cell>
          <cell r="C11" t="str">
            <v>高新片区</v>
          </cell>
          <cell r="D11">
            <v>3207</v>
          </cell>
          <cell r="E11">
            <v>252899.11</v>
          </cell>
          <cell r="F11">
            <v>76031.28</v>
          </cell>
        </row>
        <row r="12">
          <cell r="A12">
            <v>311</v>
          </cell>
          <cell r="B12" t="str">
            <v>四川太极西部店</v>
          </cell>
          <cell r="C12" t="str">
            <v>西北片区</v>
          </cell>
          <cell r="D12">
            <v>1254</v>
          </cell>
          <cell r="E12">
            <v>246941.2</v>
          </cell>
          <cell r="F12">
            <v>60524.26</v>
          </cell>
        </row>
        <row r="13">
          <cell r="A13">
            <v>742</v>
          </cell>
          <cell r="B13" t="str">
            <v>四川太极锦江区庆云南街药店</v>
          </cell>
          <cell r="C13" t="str">
            <v>西北片区</v>
          </cell>
          <cell r="D13">
            <v>2478</v>
          </cell>
          <cell r="E13">
            <v>246803.96</v>
          </cell>
          <cell r="F13">
            <v>69814.09</v>
          </cell>
        </row>
        <row r="14">
          <cell r="A14">
            <v>585</v>
          </cell>
          <cell r="B14" t="str">
            <v>四川太极成华区羊子山西路药店（兴元华盛）</v>
          </cell>
          <cell r="C14" t="str">
            <v>西北片区</v>
          </cell>
          <cell r="D14">
            <v>3998</v>
          </cell>
          <cell r="E14">
            <v>241039.28</v>
          </cell>
          <cell r="F14">
            <v>74455.59</v>
          </cell>
        </row>
        <row r="15">
          <cell r="A15">
            <v>308</v>
          </cell>
          <cell r="B15" t="str">
            <v>四川太极红星店</v>
          </cell>
          <cell r="C15" t="str">
            <v>西北片区</v>
          </cell>
          <cell r="D15">
            <v>3215</v>
          </cell>
          <cell r="E15">
            <v>240099.75</v>
          </cell>
          <cell r="F15">
            <v>80799.16</v>
          </cell>
        </row>
        <row r="16">
          <cell r="A16">
            <v>355</v>
          </cell>
          <cell r="B16" t="str">
            <v>四川太极双林路药店</v>
          </cell>
          <cell r="C16" t="str">
            <v>东南片区</v>
          </cell>
          <cell r="D16">
            <v>3008</v>
          </cell>
          <cell r="E16">
            <v>221539.44</v>
          </cell>
          <cell r="F16">
            <v>74490.66</v>
          </cell>
        </row>
        <row r="17">
          <cell r="A17">
            <v>726</v>
          </cell>
          <cell r="B17" t="str">
            <v>四川太极金牛区交大路第三药店</v>
          </cell>
          <cell r="C17" t="str">
            <v>西北片区</v>
          </cell>
          <cell r="D17">
            <v>3322</v>
          </cell>
          <cell r="E17">
            <v>219459.43</v>
          </cell>
          <cell r="F17">
            <v>79007.64</v>
          </cell>
        </row>
        <row r="18">
          <cell r="A18">
            <v>730</v>
          </cell>
          <cell r="B18" t="str">
            <v>四川太极新都区新繁镇繁江北路药店</v>
          </cell>
          <cell r="C18" t="str">
            <v>西北片区</v>
          </cell>
          <cell r="D18">
            <v>2531</v>
          </cell>
          <cell r="E18">
            <v>210710.2</v>
          </cell>
          <cell r="F18">
            <v>65153.56</v>
          </cell>
        </row>
        <row r="19">
          <cell r="A19">
            <v>724</v>
          </cell>
          <cell r="B19" t="str">
            <v>四川太极锦江区观音桥街药店</v>
          </cell>
          <cell r="C19" t="str">
            <v>东南片区</v>
          </cell>
          <cell r="D19">
            <v>3478</v>
          </cell>
          <cell r="E19">
            <v>210369.07</v>
          </cell>
          <cell r="F19">
            <v>57209.44</v>
          </cell>
        </row>
        <row r="20">
          <cell r="A20">
            <v>707</v>
          </cell>
          <cell r="B20" t="str">
            <v>四川太极成华区万科路药店</v>
          </cell>
          <cell r="C20" t="str">
            <v>东南片区</v>
          </cell>
          <cell r="D20">
            <v>2905</v>
          </cell>
          <cell r="E20">
            <v>204930.31</v>
          </cell>
          <cell r="F20">
            <v>61155.68</v>
          </cell>
        </row>
        <row r="21">
          <cell r="A21">
            <v>387</v>
          </cell>
          <cell r="B21" t="str">
            <v>四川太极新乐中街药店</v>
          </cell>
          <cell r="C21" t="str">
            <v>高新片区</v>
          </cell>
          <cell r="D21">
            <v>3232</v>
          </cell>
          <cell r="E21">
            <v>203477.36</v>
          </cell>
          <cell r="F21">
            <v>57346.54</v>
          </cell>
        </row>
        <row r="22">
          <cell r="A22">
            <v>581</v>
          </cell>
          <cell r="B22" t="str">
            <v>四川太极成华区二环路北四段药店（汇融名城）</v>
          </cell>
          <cell r="C22" t="str">
            <v>西北片区</v>
          </cell>
          <cell r="D22">
            <v>3748</v>
          </cell>
          <cell r="E22">
            <v>184598.11</v>
          </cell>
          <cell r="F22">
            <v>57203.9</v>
          </cell>
        </row>
        <row r="23">
          <cell r="A23">
            <v>719</v>
          </cell>
          <cell r="B23" t="str">
            <v>四川太极大邑县晋原镇内蒙古大道药店</v>
          </cell>
          <cell r="C23" t="str">
            <v>大邑邛崃片区</v>
          </cell>
          <cell r="D23">
            <v>2783</v>
          </cell>
          <cell r="E23">
            <v>177182.87</v>
          </cell>
          <cell r="F23">
            <v>57277.28</v>
          </cell>
        </row>
        <row r="24">
          <cell r="A24">
            <v>373</v>
          </cell>
          <cell r="B24" t="str">
            <v>四川太极通盈街药店</v>
          </cell>
          <cell r="C24" t="str">
            <v>东南片区</v>
          </cell>
          <cell r="D24">
            <v>2434</v>
          </cell>
          <cell r="E24">
            <v>173972.2</v>
          </cell>
          <cell r="F24">
            <v>56264.99</v>
          </cell>
        </row>
        <row r="25">
          <cell r="A25">
            <v>514</v>
          </cell>
          <cell r="B25" t="str">
            <v>四川太极新津邓双镇岷江店</v>
          </cell>
          <cell r="C25" t="str">
            <v>高新片区</v>
          </cell>
          <cell r="D25">
            <v>2294</v>
          </cell>
          <cell r="E25">
            <v>165424.65</v>
          </cell>
          <cell r="F25">
            <v>58126.65</v>
          </cell>
        </row>
        <row r="26">
          <cell r="A26">
            <v>513</v>
          </cell>
          <cell r="B26" t="str">
            <v>四川太极武侯区顺和街店</v>
          </cell>
          <cell r="C26" t="str">
            <v>光华片区</v>
          </cell>
          <cell r="D26">
            <v>2511</v>
          </cell>
          <cell r="E26">
            <v>162688.44</v>
          </cell>
          <cell r="F26">
            <v>52555.27</v>
          </cell>
        </row>
        <row r="27">
          <cell r="A27">
            <v>54</v>
          </cell>
          <cell r="B27" t="str">
            <v>四川太极怀远店</v>
          </cell>
          <cell r="C27" t="str">
            <v>崇都片区</v>
          </cell>
          <cell r="D27">
            <v>2409</v>
          </cell>
          <cell r="E27">
            <v>162308.01</v>
          </cell>
          <cell r="F27">
            <v>57696.98</v>
          </cell>
        </row>
        <row r="28">
          <cell r="A28">
            <v>391</v>
          </cell>
          <cell r="B28" t="str">
            <v>四川太极金丝街药店</v>
          </cell>
          <cell r="C28" t="str">
            <v>西北片区</v>
          </cell>
          <cell r="D28">
            <v>2835</v>
          </cell>
          <cell r="E28">
            <v>159976.82</v>
          </cell>
          <cell r="F28">
            <v>52868.63</v>
          </cell>
        </row>
        <row r="29">
          <cell r="A29">
            <v>359</v>
          </cell>
          <cell r="B29" t="str">
            <v>四川太极枣子巷药店</v>
          </cell>
          <cell r="C29" t="str">
            <v>光华片区</v>
          </cell>
          <cell r="D29">
            <v>3171</v>
          </cell>
          <cell r="E29">
            <v>158141.19</v>
          </cell>
          <cell r="F29">
            <v>47601.96</v>
          </cell>
        </row>
        <row r="30">
          <cell r="A30">
            <v>52</v>
          </cell>
          <cell r="B30" t="str">
            <v>四川太极崇州中心店</v>
          </cell>
          <cell r="C30" t="str">
            <v>崇都片区</v>
          </cell>
          <cell r="D30">
            <v>2257</v>
          </cell>
          <cell r="E30">
            <v>157348.26</v>
          </cell>
          <cell r="F30">
            <v>47475.08</v>
          </cell>
        </row>
        <row r="31">
          <cell r="A31">
            <v>349</v>
          </cell>
          <cell r="B31" t="str">
            <v>四川太极人民中路店</v>
          </cell>
          <cell r="C31" t="str">
            <v>西北片区</v>
          </cell>
          <cell r="D31">
            <v>2694</v>
          </cell>
          <cell r="E31">
            <v>150901.58</v>
          </cell>
          <cell r="F31">
            <v>51762.81</v>
          </cell>
        </row>
        <row r="32">
          <cell r="A32">
            <v>734</v>
          </cell>
          <cell r="B32" t="str">
            <v>四川太极温江区柳城街道同兴东路药店</v>
          </cell>
          <cell r="C32" t="str">
            <v>光华片区</v>
          </cell>
          <cell r="D32">
            <v>2324</v>
          </cell>
          <cell r="E32">
            <v>143862.19</v>
          </cell>
          <cell r="F32">
            <v>49005.81</v>
          </cell>
        </row>
        <row r="33">
          <cell r="A33">
            <v>339</v>
          </cell>
          <cell r="B33" t="str">
            <v>四川太极沙河源药店</v>
          </cell>
          <cell r="C33" t="str">
            <v>西北片区</v>
          </cell>
          <cell r="D33">
            <v>1811</v>
          </cell>
          <cell r="E33">
            <v>142980.24</v>
          </cell>
          <cell r="F33">
            <v>38187.44</v>
          </cell>
        </row>
        <row r="34">
          <cell r="A34">
            <v>578</v>
          </cell>
          <cell r="B34" t="str">
            <v>四川太极成华区华油路药店</v>
          </cell>
          <cell r="C34" t="str">
            <v>东南片区</v>
          </cell>
          <cell r="D34">
            <v>2942</v>
          </cell>
          <cell r="E34">
            <v>142947.01</v>
          </cell>
          <cell r="F34">
            <v>48218.18</v>
          </cell>
        </row>
        <row r="35">
          <cell r="A35">
            <v>515</v>
          </cell>
          <cell r="B35" t="str">
            <v>四川太极成华区崔家店路药店</v>
          </cell>
          <cell r="C35" t="str">
            <v>东南片区</v>
          </cell>
          <cell r="D35">
            <v>2579</v>
          </cell>
          <cell r="E35">
            <v>142179.42</v>
          </cell>
          <cell r="F35">
            <v>42764.78</v>
          </cell>
        </row>
        <row r="36">
          <cell r="A36">
            <v>399</v>
          </cell>
          <cell r="B36" t="str">
            <v>四川太极高新天久北巷药店</v>
          </cell>
          <cell r="C36" t="str">
            <v>高新片区</v>
          </cell>
          <cell r="D36">
            <v>1929</v>
          </cell>
          <cell r="E36">
            <v>141678.03</v>
          </cell>
          <cell r="F36">
            <v>43570.66</v>
          </cell>
        </row>
        <row r="37">
          <cell r="A37">
            <v>377</v>
          </cell>
          <cell r="B37" t="str">
            <v>四川太极新园大道药店</v>
          </cell>
          <cell r="C37" t="str">
            <v>高新片区</v>
          </cell>
          <cell r="D37">
            <v>2492</v>
          </cell>
          <cell r="E37">
            <v>129533.02</v>
          </cell>
          <cell r="F37">
            <v>41043.5</v>
          </cell>
        </row>
        <row r="38">
          <cell r="A38">
            <v>709</v>
          </cell>
          <cell r="B38" t="str">
            <v>四川太极新都区马超东路店</v>
          </cell>
          <cell r="C38" t="str">
            <v>西北片区</v>
          </cell>
          <cell r="D38">
            <v>1752</v>
          </cell>
          <cell r="E38">
            <v>124867.5</v>
          </cell>
          <cell r="F38">
            <v>37004.25</v>
          </cell>
        </row>
        <row r="39">
          <cell r="A39">
            <v>591</v>
          </cell>
          <cell r="B39" t="str">
            <v>四川太极邛崃市临邛镇长安大道药店</v>
          </cell>
          <cell r="C39" t="str">
            <v>大邑邛崃片区</v>
          </cell>
          <cell r="D39">
            <v>1839</v>
          </cell>
          <cell r="E39">
            <v>120852.93</v>
          </cell>
          <cell r="F39">
            <v>40947.26</v>
          </cell>
        </row>
        <row r="40">
          <cell r="A40">
            <v>351</v>
          </cell>
          <cell r="B40" t="str">
            <v>四川太极都江堰药店</v>
          </cell>
          <cell r="C40" t="str">
            <v>崇都片区</v>
          </cell>
          <cell r="D40">
            <v>1517</v>
          </cell>
          <cell r="E40">
            <v>120820.98</v>
          </cell>
          <cell r="F40">
            <v>38801.09</v>
          </cell>
        </row>
        <row r="41">
          <cell r="A41">
            <v>584</v>
          </cell>
          <cell r="B41" t="str">
            <v>四川太极高新区中和街道柳荫街药店</v>
          </cell>
          <cell r="C41" t="str">
            <v>高新片区</v>
          </cell>
          <cell r="D41">
            <v>1719</v>
          </cell>
          <cell r="E41">
            <v>118880.44</v>
          </cell>
          <cell r="F41">
            <v>37361.88</v>
          </cell>
        </row>
        <row r="42">
          <cell r="A42">
            <v>379</v>
          </cell>
          <cell r="B42" t="str">
            <v>四川太极土龙路药店</v>
          </cell>
          <cell r="C42" t="str">
            <v>光华片区</v>
          </cell>
          <cell r="D42">
            <v>2027</v>
          </cell>
          <cell r="E42">
            <v>116656.87</v>
          </cell>
          <cell r="F42">
            <v>38268</v>
          </cell>
        </row>
        <row r="43">
          <cell r="A43">
            <v>570</v>
          </cell>
          <cell r="B43" t="str">
            <v>四川太极青羊区浣花滨河路药店</v>
          </cell>
          <cell r="C43" t="str">
            <v>光华片区</v>
          </cell>
          <cell r="D43">
            <v>2127</v>
          </cell>
          <cell r="E43">
            <v>113627.4</v>
          </cell>
          <cell r="F43">
            <v>38518.58</v>
          </cell>
        </row>
        <row r="44">
          <cell r="A44">
            <v>545</v>
          </cell>
          <cell r="B44" t="str">
            <v>四川太极龙潭西路店</v>
          </cell>
          <cell r="C44" t="str">
            <v>东南片区</v>
          </cell>
          <cell r="D44">
            <v>1711</v>
          </cell>
          <cell r="E44">
            <v>113486.85</v>
          </cell>
          <cell r="F44">
            <v>37876.75</v>
          </cell>
        </row>
        <row r="45">
          <cell r="A45">
            <v>717</v>
          </cell>
          <cell r="B45" t="str">
            <v>四川太极大邑县晋原镇通达东路五段药店</v>
          </cell>
          <cell r="C45" t="str">
            <v>大邑邛崃片区</v>
          </cell>
          <cell r="D45">
            <v>1534</v>
          </cell>
          <cell r="E45">
            <v>109937.85</v>
          </cell>
          <cell r="F45">
            <v>35109.56</v>
          </cell>
        </row>
        <row r="46">
          <cell r="A46">
            <v>329</v>
          </cell>
          <cell r="B46" t="str">
            <v>四川太极温江店</v>
          </cell>
          <cell r="C46" t="str">
            <v>光华片区</v>
          </cell>
          <cell r="D46">
            <v>1272</v>
          </cell>
          <cell r="E46">
            <v>107419.43</v>
          </cell>
          <cell r="F46">
            <v>30378.57</v>
          </cell>
        </row>
        <row r="47">
          <cell r="A47">
            <v>511</v>
          </cell>
          <cell r="B47" t="str">
            <v>四川太极成华杉板桥南一路店</v>
          </cell>
          <cell r="C47" t="str">
            <v>东南片区</v>
          </cell>
          <cell r="D47">
            <v>1534</v>
          </cell>
          <cell r="E47">
            <v>107040.85</v>
          </cell>
          <cell r="F47">
            <v>33113.52</v>
          </cell>
        </row>
        <row r="48">
          <cell r="A48">
            <v>367</v>
          </cell>
          <cell r="B48" t="str">
            <v>四川太极金带街药店</v>
          </cell>
          <cell r="C48" t="str">
            <v>崇都片区</v>
          </cell>
          <cell r="D48">
            <v>2051</v>
          </cell>
          <cell r="E48">
            <v>106234.04</v>
          </cell>
          <cell r="F48">
            <v>32460.63</v>
          </cell>
        </row>
        <row r="49">
          <cell r="A49">
            <v>587</v>
          </cell>
          <cell r="B49" t="str">
            <v>四川太极都江堰景中路店</v>
          </cell>
          <cell r="C49" t="str">
            <v>崇都片区</v>
          </cell>
          <cell r="D49">
            <v>1558</v>
          </cell>
          <cell r="E49">
            <v>103005.04</v>
          </cell>
          <cell r="F49">
            <v>32657.69</v>
          </cell>
        </row>
        <row r="50">
          <cell r="A50">
            <v>56</v>
          </cell>
          <cell r="B50" t="str">
            <v>四川太极三江店</v>
          </cell>
          <cell r="C50" t="str">
            <v>崇都片区</v>
          </cell>
          <cell r="D50">
            <v>1321</v>
          </cell>
          <cell r="E50">
            <v>94559.24</v>
          </cell>
          <cell r="F50">
            <v>29450.33</v>
          </cell>
        </row>
        <row r="51">
          <cell r="A51">
            <v>704</v>
          </cell>
          <cell r="B51" t="str">
            <v>四川太极都江堰奎光路中段药店</v>
          </cell>
          <cell r="C51" t="str">
            <v>崇都片区</v>
          </cell>
          <cell r="D51">
            <v>1221</v>
          </cell>
          <cell r="E51">
            <v>93154.68</v>
          </cell>
          <cell r="F51">
            <v>29160.55</v>
          </cell>
        </row>
        <row r="52">
          <cell r="A52">
            <v>721</v>
          </cell>
          <cell r="B52" t="str">
            <v>四川太极邛崃市临邛镇洪川小区药店</v>
          </cell>
          <cell r="C52" t="str">
            <v>大邑邛崃片区</v>
          </cell>
          <cell r="D52">
            <v>1612</v>
          </cell>
          <cell r="E52">
            <v>89405.67</v>
          </cell>
          <cell r="F52">
            <v>28983.31</v>
          </cell>
        </row>
        <row r="53">
          <cell r="A53">
            <v>741</v>
          </cell>
          <cell r="B53" t="str">
            <v>四川太极成华区新怡路店</v>
          </cell>
          <cell r="C53" t="str">
            <v>西北片区</v>
          </cell>
          <cell r="D53">
            <v>1068</v>
          </cell>
          <cell r="E53">
            <v>88906.76</v>
          </cell>
          <cell r="F53">
            <v>26928.63</v>
          </cell>
        </row>
        <row r="54">
          <cell r="A54">
            <v>706</v>
          </cell>
          <cell r="B54" t="str">
            <v>四川太极都江堰幸福镇翔凤路药店</v>
          </cell>
          <cell r="C54" t="str">
            <v>崇都片区</v>
          </cell>
          <cell r="D54">
            <v>1323</v>
          </cell>
          <cell r="E54">
            <v>88377.79</v>
          </cell>
          <cell r="F54">
            <v>30791.75</v>
          </cell>
        </row>
        <row r="55">
          <cell r="A55">
            <v>539</v>
          </cell>
          <cell r="B55" t="str">
            <v>四川太极大邑县晋原镇子龙路店</v>
          </cell>
          <cell r="C55" t="str">
            <v>大邑邛崃片区</v>
          </cell>
          <cell r="D55">
            <v>1209</v>
          </cell>
          <cell r="E55">
            <v>87139.39</v>
          </cell>
          <cell r="F55">
            <v>26565.77</v>
          </cell>
        </row>
        <row r="56">
          <cell r="A56">
            <v>738</v>
          </cell>
          <cell r="B56" t="str">
            <v>四川太极都江堰市蒲阳路药店</v>
          </cell>
          <cell r="C56" t="str">
            <v>崇都片区</v>
          </cell>
          <cell r="D56">
            <v>1388</v>
          </cell>
          <cell r="E56">
            <v>85550.13</v>
          </cell>
          <cell r="F56">
            <v>24522.65</v>
          </cell>
        </row>
        <row r="57">
          <cell r="A57">
            <v>573</v>
          </cell>
          <cell r="B57" t="str">
            <v>四川太极双流县西航港街道锦华路一段药店</v>
          </cell>
          <cell r="C57" t="str">
            <v>高新片区</v>
          </cell>
          <cell r="D57">
            <v>1811</v>
          </cell>
          <cell r="E57">
            <v>85290.78</v>
          </cell>
          <cell r="F57">
            <v>26735.34</v>
          </cell>
        </row>
        <row r="58">
          <cell r="A58">
            <v>737</v>
          </cell>
          <cell r="B58" t="str">
            <v>四川太极高新区大源北街药店</v>
          </cell>
          <cell r="C58" t="str">
            <v>高新片区</v>
          </cell>
          <cell r="D58">
            <v>1555</v>
          </cell>
          <cell r="E58">
            <v>84533.11</v>
          </cell>
          <cell r="F58">
            <v>28479.65</v>
          </cell>
        </row>
        <row r="59">
          <cell r="A59">
            <v>740</v>
          </cell>
          <cell r="B59" t="str">
            <v>四川太极成华区华康路药店</v>
          </cell>
          <cell r="C59" t="str">
            <v>东南片区</v>
          </cell>
          <cell r="D59">
            <v>1210</v>
          </cell>
          <cell r="E59">
            <v>83652.76</v>
          </cell>
          <cell r="F59">
            <v>26259.41</v>
          </cell>
        </row>
        <row r="60">
          <cell r="A60">
            <v>549</v>
          </cell>
          <cell r="B60" t="str">
            <v>四川太极大邑县晋源镇东壕沟段药店</v>
          </cell>
          <cell r="C60" t="str">
            <v>大邑邛崃片区</v>
          </cell>
          <cell r="D60">
            <v>967</v>
          </cell>
          <cell r="E60">
            <v>77022.22</v>
          </cell>
          <cell r="F60">
            <v>22288.2</v>
          </cell>
        </row>
        <row r="61">
          <cell r="A61">
            <v>716</v>
          </cell>
          <cell r="B61" t="str">
            <v>四川太极大邑县沙渠镇方圆路药店</v>
          </cell>
          <cell r="C61" t="str">
            <v>大邑邛崃片区</v>
          </cell>
          <cell r="D61">
            <v>1067</v>
          </cell>
          <cell r="E61">
            <v>76938.99</v>
          </cell>
          <cell r="F61">
            <v>24917.29</v>
          </cell>
        </row>
        <row r="62">
          <cell r="A62">
            <v>371</v>
          </cell>
          <cell r="B62" t="str">
            <v>四川太极兴义镇万兴路药店</v>
          </cell>
          <cell r="C62" t="str">
            <v>高新片区</v>
          </cell>
          <cell r="D62">
            <v>1351</v>
          </cell>
          <cell r="E62">
            <v>76131.58</v>
          </cell>
          <cell r="F62">
            <v>24554.82</v>
          </cell>
        </row>
        <row r="63">
          <cell r="A63">
            <v>723</v>
          </cell>
          <cell r="B63" t="str">
            <v>四川太极锦江区柳翠路药店</v>
          </cell>
          <cell r="C63" t="str">
            <v>东南片区</v>
          </cell>
          <cell r="D63">
            <v>1409</v>
          </cell>
          <cell r="E63">
            <v>74905.53</v>
          </cell>
          <cell r="F63">
            <v>22076.35</v>
          </cell>
        </row>
        <row r="64">
          <cell r="A64">
            <v>710</v>
          </cell>
          <cell r="B64" t="str">
            <v>四川太极都江堰市蒲阳镇堰问道西路药店</v>
          </cell>
          <cell r="C64" t="str">
            <v>崇都片区</v>
          </cell>
          <cell r="D64">
            <v>1289</v>
          </cell>
          <cell r="E64">
            <v>73443.55</v>
          </cell>
          <cell r="F64">
            <v>23003.96</v>
          </cell>
        </row>
        <row r="65">
          <cell r="A65">
            <v>365</v>
          </cell>
          <cell r="B65" t="str">
            <v>四川太极光华村街药店</v>
          </cell>
          <cell r="C65" t="str">
            <v>光华片区</v>
          </cell>
          <cell r="D65">
            <v>975</v>
          </cell>
          <cell r="E65">
            <v>73003.73</v>
          </cell>
          <cell r="F65">
            <v>23060.74</v>
          </cell>
        </row>
        <row r="66">
          <cell r="A66">
            <v>598</v>
          </cell>
          <cell r="B66" t="str">
            <v>四川太极锦江区水杉街药店</v>
          </cell>
          <cell r="C66" t="str">
            <v>东南片区</v>
          </cell>
          <cell r="D66">
            <v>993</v>
          </cell>
          <cell r="E66">
            <v>72737.89</v>
          </cell>
          <cell r="F66">
            <v>21925.44</v>
          </cell>
        </row>
        <row r="67">
          <cell r="A67">
            <v>357</v>
          </cell>
          <cell r="B67" t="str">
            <v>四川太极清江东路药店</v>
          </cell>
          <cell r="C67" t="str">
            <v>光华片区</v>
          </cell>
          <cell r="D67">
            <v>1096</v>
          </cell>
          <cell r="E67">
            <v>72665.79</v>
          </cell>
          <cell r="F67">
            <v>19745.74</v>
          </cell>
        </row>
        <row r="68">
          <cell r="A68">
            <v>594</v>
          </cell>
          <cell r="B68" t="str">
            <v>四川太极大邑县安仁镇千禧街药店</v>
          </cell>
          <cell r="C68" t="str">
            <v>大邑邛崃片区</v>
          </cell>
          <cell r="D68">
            <v>1105</v>
          </cell>
          <cell r="E68">
            <v>69047.45</v>
          </cell>
          <cell r="F68">
            <v>20285.35</v>
          </cell>
        </row>
        <row r="69">
          <cell r="A69">
            <v>720</v>
          </cell>
          <cell r="B69" t="str">
            <v>四川太极大邑县新场镇文昌街药店</v>
          </cell>
          <cell r="C69" t="str">
            <v>大邑邛崃片区</v>
          </cell>
          <cell r="D69">
            <v>1128</v>
          </cell>
          <cell r="E69">
            <v>67786.52</v>
          </cell>
          <cell r="F69">
            <v>19876.17</v>
          </cell>
        </row>
        <row r="70">
          <cell r="A70">
            <v>727</v>
          </cell>
          <cell r="B70" t="str">
            <v>四川太极金牛区黄苑东街药店</v>
          </cell>
          <cell r="C70" t="str">
            <v>西北片区</v>
          </cell>
          <cell r="D70">
            <v>1181</v>
          </cell>
          <cell r="E70">
            <v>67489.14</v>
          </cell>
          <cell r="F70">
            <v>21921.27</v>
          </cell>
        </row>
        <row r="71">
          <cell r="A71">
            <v>743</v>
          </cell>
          <cell r="B71" t="str">
            <v>四川太极成华区万宇路药店</v>
          </cell>
          <cell r="C71" t="str">
            <v>东南片区</v>
          </cell>
          <cell r="D71">
            <v>1063</v>
          </cell>
          <cell r="E71">
            <v>66663.12</v>
          </cell>
          <cell r="F71">
            <v>21699.73</v>
          </cell>
        </row>
        <row r="72">
          <cell r="A72">
            <v>577</v>
          </cell>
          <cell r="B72" t="str">
            <v>四川太极青羊区群和路药店</v>
          </cell>
          <cell r="C72" t="str">
            <v>光华片区</v>
          </cell>
          <cell r="D72">
            <v>1274</v>
          </cell>
          <cell r="E72">
            <v>64134.7</v>
          </cell>
          <cell r="F72">
            <v>18539.46</v>
          </cell>
        </row>
        <row r="73">
          <cell r="A73">
            <v>732</v>
          </cell>
          <cell r="B73" t="str">
            <v>四川太极邛崃市羊安镇永康大道药店</v>
          </cell>
          <cell r="C73" t="str">
            <v>大邑邛崃片区</v>
          </cell>
          <cell r="D73">
            <v>855</v>
          </cell>
          <cell r="E73">
            <v>61352.94</v>
          </cell>
          <cell r="F73">
            <v>17923.51</v>
          </cell>
        </row>
        <row r="74">
          <cell r="A74">
            <v>572</v>
          </cell>
          <cell r="B74" t="str">
            <v>四川太极郫县郫筒镇东大街药店</v>
          </cell>
          <cell r="C74" t="str">
            <v>东南片区</v>
          </cell>
          <cell r="D74">
            <v>1035</v>
          </cell>
          <cell r="E74">
            <v>60107.5</v>
          </cell>
          <cell r="F74">
            <v>17338.84</v>
          </cell>
        </row>
        <row r="75">
          <cell r="A75">
            <v>713</v>
          </cell>
          <cell r="B75" t="str">
            <v>四川太极都江堰聚源镇药店</v>
          </cell>
          <cell r="C75" t="str">
            <v>崇都片区</v>
          </cell>
          <cell r="D75">
            <v>826</v>
          </cell>
          <cell r="E75">
            <v>53684.45</v>
          </cell>
          <cell r="F75">
            <v>18135.75</v>
          </cell>
        </row>
        <row r="76">
          <cell r="A76">
            <v>345</v>
          </cell>
          <cell r="B76" t="str">
            <v>四川太极交大药店</v>
          </cell>
          <cell r="C76" t="str">
            <v/>
          </cell>
          <cell r="D76">
            <v>60</v>
          </cell>
          <cell r="E76">
            <v>36811.43</v>
          </cell>
          <cell r="F76">
            <v>5891.62</v>
          </cell>
        </row>
        <row r="77">
          <cell r="A77">
            <v>546</v>
          </cell>
          <cell r="B77" t="str">
            <v>四川太极锦江区楠丰路店</v>
          </cell>
          <cell r="C77" t="str">
            <v>高新片区</v>
          </cell>
          <cell r="D77">
            <v>182</v>
          </cell>
          <cell r="E77">
            <v>10945.47</v>
          </cell>
          <cell r="F77">
            <v>2449.36</v>
          </cell>
        </row>
        <row r="78">
          <cell r="A78">
            <v>347</v>
          </cell>
          <cell r="B78" t="str">
            <v>四川太极清江东路2药店</v>
          </cell>
          <cell r="C78" t="str">
            <v>光华片区</v>
          </cell>
          <cell r="D78">
            <v>169</v>
          </cell>
          <cell r="E78">
            <v>7461.85</v>
          </cell>
          <cell r="F78">
            <v>2452.95</v>
          </cell>
        </row>
        <row r="79">
          <cell r="A79" t="str">
            <v>合计</v>
          </cell>
          <cell r="B79" t="str">
            <v/>
          </cell>
          <cell r="C79" t="str">
            <v/>
          </cell>
          <cell r="D79">
            <v>178040</v>
          </cell>
          <cell r="E79">
            <v>13636548.31</v>
          </cell>
          <cell r="F79">
            <v>4123651.43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E2" sqref="E2"/>
    </sheetView>
  </sheetViews>
  <sheetFormatPr defaultColWidth="9" defaultRowHeight="13.5"/>
  <cols>
    <col min="1" max="2" width="9" style="46"/>
    <col min="3" max="3" width="13.625" style="46" customWidth="1"/>
    <col min="4" max="4" width="10.125" style="46" customWidth="1"/>
    <col min="5" max="5" width="9" style="47" customWidth="1"/>
    <col min="6" max="6" width="7.5" style="47" customWidth="1"/>
    <col min="7" max="11" width="9" style="47"/>
    <col min="12" max="12" width="10.75" style="46" customWidth="1"/>
  </cols>
  <sheetData>
    <row r="1" ht="14.25" spans="1:12">
      <c r="A1" s="46" t="s">
        <v>0</v>
      </c>
      <c r="B1" s="46" t="s">
        <v>1</v>
      </c>
      <c r="C1" s="46" t="s">
        <v>2</v>
      </c>
      <c r="D1" s="46" t="s">
        <v>3</v>
      </c>
      <c r="E1" s="48" t="s">
        <v>4</v>
      </c>
      <c r="F1" s="48" t="s">
        <v>5</v>
      </c>
      <c r="G1" s="48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9" t="s">
        <v>11</v>
      </c>
    </row>
    <row r="2" spans="1:11">
      <c r="A2" s="46">
        <v>1</v>
      </c>
      <c r="B2" s="46">
        <v>52</v>
      </c>
      <c r="C2" s="46" t="s">
        <v>12</v>
      </c>
      <c r="D2" s="46" t="s">
        <v>13</v>
      </c>
      <c r="E2" s="47">
        <v>165000</v>
      </c>
      <c r="F2" s="47">
        <v>69.1330343796711</v>
      </c>
      <c r="G2" s="47">
        <v>2386.7027027027</v>
      </c>
      <c r="H2" s="47">
        <v>169088.7</v>
      </c>
      <c r="I2" s="47">
        <v>51452.000523</v>
      </c>
      <c r="J2" s="47">
        <v>174251.55</v>
      </c>
      <c r="K2" s="47">
        <v>53023.0041495</v>
      </c>
    </row>
    <row r="3" spans="1:11">
      <c r="A3" s="46">
        <v>2</v>
      </c>
      <c r="B3" s="46">
        <v>54</v>
      </c>
      <c r="C3" s="46" t="s">
        <v>14</v>
      </c>
      <c r="D3" s="46" t="s">
        <v>13</v>
      </c>
      <c r="E3" s="47">
        <v>155000</v>
      </c>
      <c r="F3" s="47">
        <v>52.9332434254889</v>
      </c>
      <c r="G3" s="47">
        <v>2928.21656050955</v>
      </c>
      <c r="H3" s="47">
        <v>158840.9</v>
      </c>
      <c r="I3" s="47">
        <v>51789.4400814</v>
      </c>
      <c r="J3" s="47">
        <v>163690.85</v>
      </c>
      <c r="K3" s="47">
        <v>53370.7468791</v>
      </c>
    </row>
    <row r="4" spans="1:11">
      <c r="A4" s="46">
        <v>3</v>
      </c>
      <c r="B4" s="46">
        <v>56</v>
      </c>
      <c r="C4" s="46" t="s">
        <v>15</v>
      </c>
      <c r="D4" s="46" t="s">
        <v>13</v>
      </c>
      <c r="E4" s="47">
        <v>86000</v>
      </c>
      <c r="F4" s="47">
        <v>59.7758405977584</v>
      </c>
      <c r="G4" s="47">
        <v>1438.70833333333</v>
      </c>
      <c r="H4" s="47">
        <v>88131.08</v>
      </c>
      <c r="I4" s="47">
        <v>28924.79671816</v>
      </c>
      <c r="J4" s="47">
        <v>90822.02</v>
      </c>
      <c r="K4" s="47">
        <v>29807.96860804</v>
      </c>
    </row>
    <row r="5" spans="1:11">
      <c r="A5" s="46">
        <v>4</v>
      </c>
      <c r="B5" s="46">
        <v>351</v>
      </c>
      <c r="C5" s="46" t="s">
        <v>16</v>
      </c>
      <c r="D5" s="46" t="s">
        <v>13</v>
      </c>
      <c r="E5" s="47">
        <v>130000</v>
      </c>
      <c r="F5" s="47">
        <v>81.8124606670862</v>
      </c>
      <c r="G5" s="47">
        <v>1589</v>
      </c>
      <c r="H5" s="47">
        <v>133221.4</v>
      </c>
      <c r="I5" s="47">
        <v>42378.7931112</v>
      </c>
      <c r="J5" s="47">
        <v>137289.1</v>
      </c>
      <c r="K5" s="47">
        <v>43672.7610228</v>
      </c>
    </row>
    <row r="6" spans="1:11">
      <c r="A6" s="46">
        <v>5</v>
      </c>
      <c r="B6" s="46">
        <v>367</v>
      </c>
      <c r="C6" s="46" t="s">
        <v>17</v>
      </c>
      <c r="D6" s="46" t="s">
        <v>13</v>
      </c>
      <c r="E6" s="47">
        <v>120000</v>
      </c>
      <c r="F6" s="47">
        <v>53.2936676583085</v>
      </c>
      <c r="G6" s="47">
        <v>2251.67464114833</v>
      </c>
      <c r="H6" s="47">
        <v>122973.6</v>
      </c>
      <c r="I6" s="47">
        <v>39854.0221296</v>
      </c>
      <c r="J6" s="47">
        <v>126728.4</v>
      </c>
      <c r="K6" s="47">
        <v>41070.9002424</v>
      </c>
    </row>
    <row r="7" spans="1:11">
      <c r="A7" s="46">
        <v>6</v>
      </c>
      <c r="B7" s="46">
        <v>587</v>
      </c>
      <c r="C7" s="46" t="s">
        <v>18</v>
      </c>
      <c r="D7" s="46" t="s">
        <v>13</v>
      </c>
      <c r="E7" s="47">
        <v>96267.765</v>
      </c>
      <c r="F7" s="47">
        <v>62.8255208333333</v>
      </c>
      <c r="G7" s="47">
        <v>1532.30349264249</v>
      </c>
      <c r="H7" s="47">
        <v>98653.2802167</v>
      </c>
      <c r="I7" s="47">
        <v>31614.4301782437</v>
      </c>
      <c r="J7" s="47">
        <v>101665.49858355</v>
      </c>
      <c r="K7" s="47">
        <v>32579.7256760844</v>
      </c>
    </row>
    <row r="8" spans="1:11">
      <c r="A8" s="46">
        <v>7</v>
      </c>
      <c r="B8" s="46">
        <v>704</v>
      </c>
      <c r="C8" s="46" t="s">
        <v>19</v>
      </c>
      <c r="D8" s="46" t="s">
        <v>13</v>
      </c>
      <c r="E8" s="47">
        <v>86613.6645</v>
      </c>
      <c r="F8" s="47">
        <v>60.2250165453342</v>
      </c>
      <c r="G8" s="47">
        <v>1438.1675501044</v>
      </c>
      <c r="H8" s="47">
        <v>88759.95110631</v>
      </c>
      <c r="I8" s="47">
        <v>27539.3725098526</v>
      </c>
      <c r="J8" s="47">
        <v>91470.092668515</v>
      </c>
      <c r="K8" s="47">
        <v>28380.2427120748</v>
      </c>
    </row>
    <row r="9" spans="1:11">
      <c r="A9" s="46">
        <v>8</v>
      </c>
      <c r="B9" s="46">
        <v>706</v>
      </c>
      <c r="C9" s="46" t="s">
        <v>20</v>
      </c>
      <c r="D9" s="46" t="s">
        <v>13</v>
      </c>
      <c r="E9" s="47">
        <v>93500</v>
      </c>
      <c r="F9" s="47">
        <v>59.8695909899229</v>
      </c>
      <c r="G9" s="47">
        <v>1561.72772277228</v>
      </c>
      <c r="H9" s="47">
        <v>95816.93</v>
      </c>
      <c r="I9" s="47">
        <v>34189.20532874</v>
      </c>
      <c r="J9" s="47">
        <v>98742.545</v>
      </c>
      <c r="K9" s="47">
        <v>35233.11742181</v>
      </c>
    </row>
    <row r="10" spans="1:11">
      <c r="A10" s="46">
        <v>9</v>
      </c>
      <c r="B10" s="46">
        <v>710</v>
      </c>
      <c r="C10" s="46" t="s">
        <v>21</v>
      </c>
      <c r="D10" s="46" t="s">
        <v>13</v>
      </c>
      <c r="E10" s="47">
        <v>64654.032</v>
      </c>
      <c r="F10" s="47">
        <v>57.0107858243451</v>
      </c>
      <c r="G10" s="47">
        <v>1134.06666940541</v>
      </c>
      <c r="H10" s="47">
        <v>66256.15891296</v>
      </c>
      <c r="I10" s="47">
        <v>21303.8728245553</v>
      </c>
      <c r="J10" s="47">
        <v>68279.18357424</v>
      </c>
      <c r="K10" s="47">
        <v>21954.352128094</v>
      </c>
    </row>
    <row r="11" spans="1:11">
      <c r="A11" s="46">
        <v>10</v>
      </c>
      <c r="B11" s="46">
        <v>713</v>
      </c>
      <c r="C11" s="46" t="s">
        <v>22</v>
      </c>
      <c r="D11" s="46" t="s">
        <v>13</v>
      </c>
      <c r="E11" s="47">
        <v>63762.372</v>
      </c>
      <c r="F11" s="47">
        <v>70.8833151581243</v>
      </c>
      <c r="G11" s="47">
        <v>899.539924984615</v>
      </c>
      <c r="H11" s="47">
        <v>65342.40357816</v>
      </c>
      <c r="I11" s="47">
        <v>23328.1528710532</v>
      </c>
      <c r="J11" s="47">
        <v>67337.52819804</v>
      </c>
      <c r="K11" s="47">
        <v>24040.4402920951</v>
      </c>
    </row>
    <row r="12" spans="1:11">
      <c r="A12" s="46">
        <v>11</v>
      </c>
      <c r="B12" s="46">
        <v>738</v>
      </c>
      <c r="C12" s="46" t="s">
        <v>23</v>
      </c>
      <c r="D12" s="46" t="s">
        <v>13</v>
      </c>
      <c r="E12" s="47">
        <v>83251.582</v>
      </c>
      <c r="F12" s="47">
        <v>62.0736698499318</v>
      </c>
      <c r="G12" s="47">
        <v>1341.17383749451</v>
      </c>
      <c r="H12" s="47">
        <v>85314.55620196</v>
      </c>
      <c r="I12" s="47">
        <v>26018.8920922489</v>
      </c>
      <c r="J12" s="47">
        <v>87919.49820274</v>
      </c>
      <c r="K12" s="47">
        <v>26813.3368838788</v>
      </c>
    </row>
    <row r="13" spans="1:11">
      <c r="A13" s="46">
        <v>12</v>
      </c>
      <c r="B13" s="46">
        <v>341</v>
      </c>
      <c r="C13" s="46" t="s">
        <v>24</v>
      </c>
      <c r="D13" s="46" t="s">
        <v>25</v>
      </c>
      <c r="E13" s="47">
        <v>410000</v>
      </c>
      <c r="F13" s="47">
        <v>72.5158200786728</v>
      </c>
      <c r="G13" s="47">
        <v>5653.93867924528</v>
      </c>
      <c r="H13" s="47">
        <v>420159.8</v>
      </c>
      <c r="I13" s="47">
        <v>136209.0846032</v>
      </c>
      <c r="J13" s="47">
        <v>432988.7</v>
      </c>
      <c r="K13" s="47">
        <v>140368.0087208</v>
      </c>
    </row>
    <row r="14" spans="1:11">
      <c r="A14" s="46">
        <v>13</v>
      </c>
      <c r="B14" s="46">
        <v>539</v>
      </c>
      <c r="C14" s="46" t="s">
        <v>26</v>
      </c>
      <c r="D14" s="46" t="s">
        <v>25</v>
      </c>
      <c r="E14" s="47">
        <v>78646.66</v>
      </c>
      <c r="F14" s="47">
        <v>68.3265306122449</v>
      </c>
      <c r="G14" s="47">
        <v>1151.04132019116</v>
      </c>
      <c r="H14" s="47">
        <v>80595.5242348</v>
      </c>
      <c r="I14" s="47">
        <v>26072.4908989093</v>
      </c>
      <c r="J14" s="47">
        <v>83056.3782262</v>
      </c>
      <c r="K14" s="47">
        <v>26868.5722434193</v>
      </c>
    </row>
    <row r="15" spans="1:11">
      <c r="A15" s="46">
        <v>14</v>
      </c>
      <c r="B15" s="46">
        <v>549</v>
      </c>
      <c r="C15" s="46" t="s">
        <v>27</v>
      </c>
      <c r="D15" s="46" t="s">
        <v>25</v>
      </c>
      <c r="E15" s="47">
        <v>72949.6175</v>
      </c>
      <c r="F15" s="47">
        <v>73.8488271068636</v>
      </c>
      <c r="G15" s="47">
        <v>987.823644029412</v>
      </c>
      <c r="H15" s="47">
        <v>74757.30902165</v>
      </c>
      <c r="I15" s="47">
        <v>23202.1269718134</v>
      </c>
      <c r="J15" s="47">
        <v>77039.902553225</v>
      </c>
      <c r="K15" s="47">
        <v>23910.5663958342</v>
      </c>
    </row>
    <row r="16" spans="1:11">
      <c r="A16" s="46">
        <v>15</v>
      </c>
      <c r="B16" s="46">
        <v>591</v>
      </c>
      <c r="C16" s="46" t="s">
        <v>28</v>
      </c>
      <c r="D16" s="46" t="s">
        <v>25</v>
      </c>
      <c r="E16" s="47">
        <v>110000</v>
      </c>
      <c r="F16" s="47">
        <v>69.5512820512821</v>
      </c>
      <c r="G16" s="47">
        <v>1581.5668202765</v>
      </c>
      <c r="H16" s="47">
        <v>112725.8</v>
      </c>
      <c r="I16" s="47">
        <v>38377.7240616</v>
      </c>
      <c r="J16" s="47">
        <v>116167.7</v>
      </c>
      <c r="K16" s="47">
        <v>39549.5258004</v>
      </c>
    </row>
    <row r="17" spans="1:11">
      <c r="A17" s="46">
        <v>16</v>
      </c>
      <c r="B17" s="46">
        <v>594</v>
      </c>
      <c r="C17" s="46" t="s">
        <v>29</v>
      </c>
      <c r="D17" s="46" t="s">
        <v>25</v>
      </c>
      <c r="E17" s="47">
        <v>90000</v>
      </c>
      <c r="F17" s="47">
        <v>79.1666666666667</v>
      </c>
      <c r="G17" s="47">
        <v>1136.84210526316</v>
      </c>
      <c r="H17" s="47">
        <v>92230.2</v>
      </c>
      <c r="I17" s="47">
        <v>30143.596266</v>
      </c>
      <c r="J17" s="47">
        <v>95046.3</v>
      </c>
      <c r="K17" s="47">
        <v>31063.982229</v>
      </c>
    </row>
    <row r="18" spans="1:11">
      <c r="A18" s="46">
        <v>17</v>
      </c>
      <c r="B18" s="46">
        <v>716</v>
      </c>
      <c r="C18" s="46" t="s">
        <v>30</v>
      </c>
      <c r="D18" s="46" t="s">
        <v>25</v>
      </c>
      <c r="E18" s="47">
        <v>82272.426</v>
      </c>
      <c r="F18" s="47">
        <v>70.6296603148302</v>
      </c>
      <c r="G18" s="47">
        <v>1164.8424420176</v>
      </c>
      <c r="H18" s="47">
        <v>84311.13671628</v>
      </c>
      <c r="I18" s="47">
        <v>28398.1829355977</v>
      </c>
      <c r="J18" s="47">
        <v>86885.44092582</v>
      </c>
      <c r="K18" s="47">
        <v>29265.2755252803</v>
      </c>
    </row>
    <row r="19" spans="1:11">
      <c r="A19" s="46">
        <v>18</v>
      </c>
      <c r="B19" s="46">
        <v>717</v>
      </c>
      <c r="C19" s="46" t="s">
        <v>31</v>
      </c>
      <c r="D19" s="46" t="s">
        <v>25</v>
      </c>
      <c r="E19" s="47">
        <v>121523</v>
      </c>
      <c r="F19" s="47">
        <v>62</v>
      </c>
      <c r="G19" s="47">
        <v>1960.04838709677</v>
      </c>
      <c r="H19" s="47">
        <v>124534.33994</v>
      </c>
      <c r="I19" s="47">
        <v>41873.1773927457</v>
      </c>
      <c r="J19" s="47">
        <v>128336.79461</v>
      </c>
      <c r="K19" s="47">
        <v>43151.7071460772</v>
      </c>
    </row>
    <row r="20" spans="1:11">
      <c r="A20" s="46">
        <v>19</v>
      </c>
      <c r="B20" s="46">
        <v>719</v>
      </c>
      <c r="C20" s="46" t="s">
        <v>32</v>
      </c>
      <c r="D20" s="46" t="s">
        <v>25</v>
      </c>
      <c r="E20" s="47">
        <v>170000</v>
      </c>
      <c r="F20" s="47">
        <v>59.9223985890653</v>
      </c>
      <c r="G20" s="47">
        <v>2837.00259006357</v>
      </c>
      <c r="H20" s="47">
        <v>174212.6</v>
      </c>
      <c r="I20" s="47">
        <v>59720.7761304</v>
      </c>
      <c r="J20" s="47">
        <v>179531.9</v>
      </c>
      <c r="K20" s="47">
        <v>61544.2534476</v>
      </c>
    </row>
    <row r="21" spans="1:11">
      <c r="A21" s="46">
        <v>20</v>
      </c>
      <c r="B21" s="46">
        <v>720</v>
      </c>
      <c r="C21" s="46" t="s">
        <v>33</v>
      </c>
      <c r="D21" s="46" t="s">
        <v>25</v>
      </c>
      <c r="E21" s="47">
        <v>77904.3695</v>
      </c>
      <c r="F21" s="47">
        <v>62.4128312412831</v>
      </c>
      <c r="G21" s="47">
        <v>1248.21079176536</v>
      </c>
      <c r="H21" s="47">
        <v>79834.83977621</v>
      </c>
      <c r="I21" s="47">
        <v>25325.686882848</v>
      </c>
      <c r="J21" s="47">
        <v>82272.467497865</v>
      </c>
      <c r="K21" s="47">
        <v>26098.9657744777</v>
      </c>
    </row>
    <row r="22" spans="1:11">
      <c r="A22" s="46">
        <v>21</v>
      </c>
      <c r="B22" s="46">
        <v>721</v>
      </c>
      <c r="C22" s="46" t="s">
        <v>34</v>
      </c>
      <c r="D22" s="46" t="s">
        <v>25</v>
      </c>
      <c r="E22" s="47">
        <v>80314.468</v>
      </c>
      <c r="F22" s="47">
        <v>63.50531107739</v>
      </c>
      <c r="G22" s="47">
        <v>1264.68899431302</v>
      </c>
      <c r="H22" s="47">
        <v>82304.66051704</v>
      </c>
      <c r="I22" s="47">
        <v>28190.1692736914</v>
      </c>
      <c r="J22" s="47">
        <v>84817.70022076</v>
      </c>
      <c r="K22" s="47">
        <v>29050.9105026125</v>
      </c>
    </row>
    <row r="23" spans="1:11">
      <c r="A23" s="46">
        <v>22</v>
      </c>
      <c r="B23" s="46">
        <v>732</v>
      </c>
      <c r="C23" s="46" t="s">
        <v>35</v>
      </c>
      <c r="D23" s="46" t="s">
        <v>25</v>
      </c>
      <c r="E23" s="47">
        <v>60000</v>
      </c>
      <c r="F23" s="47">
        <v>67.0442842430484</v>
      </c>
      <c r="G23" s="47">
        <v>894.930875576037</v>
      </c>
      <c r="H23" s="47">
        <v>61486.8</v>
      </c>
      <c r="I23" s="47">
        <v>19836.6254688</v>
      </c>
      <c r="J23" s="47">
        <v>63364.2</v>
      </c>
      <c r="K23" s="47">
        <v>20442.3047472</v>
      </c>
    </row>
    <row r="24" spans="1:11">
      <c r="A24" s="46">
        <v>23</v>
      </c>
      <c r="B24" s="46">
        <v>355</v>
      </c>
      <c r="C24" s="46" t="s">
        <v>36</v>
      </c>
      <c r="D24" s="46" t="s">
        <v>37</v>
      </c>
      <c r="E24" s="47">
        <v>223657.832</v>
      </c>
      <c r="F24" s="47">
        <v>69.4321766561514</v>
      </c>
      <c r="G24" s="47">
        <v>3221.24183298501</v>
      </c>
      <c r="H24" s="47">
        <v>229200.07307696</v>
      </c>
      <c r="I24" s="47">
        <v>74460.227740512</v>
      </c>
      <c r="J24" s="47">
        <v>236198.32664024</v>
      </c>
      <c r="K24" s="47">
        <v>76733.7503756148</v>
      </c>
    </row>
    <row r="25" spans="1:11">
      <c r="A25" s="46">
        <v>24</v>
      </c>
      <c r="B25" s="46">
        <v>373</v>
      </c>
      <c r="C25" s="46" t="s">
        <v>38</v>
      </c>
      <c r="D25" s="46" t="s">
        <v>37</v>
      </c>
      <c r="E25" s="47">
        <v>155000</v>
      </c>
      <c r="F25" s="47">
        <v>73.4665427509294</v>
      </c>
      <c r="G25" s="47">
        <v>2109.80392156863</v>
      </c>
      <c r="H25" s="47">
        <v>158840.9</v>
      </c>
      <c r="I25" s="47">
        <v>52412.0964094</v>
      </c>
      <c r="J25" s="47">
        <v>163690.85</v>
      </c>
      <c r="K25" s="47">
        <v>54012.4150111</v>
      </c>
    </row>
    <row r="26" spans="1:11">
      <c r="A26" s="46">
        <v>25</v>
      </c>
      <c r="B26" s="46">
        <v>511</v>
      </c>
      <c r="C26" s="46" t="s">
        <v>39</v>
      </c>
      <c r="D26" s="46" t="s">
        <v>37</v>
      </c>
      <c r="E26" s="47">
        <v>120000</v>
      </c>
      <c r="F26" s="47">
        <v>57.2522522522523</v>
      </c>
      <c r="G26" s="47">
        <v>2095.98741148702</v>
      </c>
      <c r="H26" s="47">
        <v>122973.6</v>
      </c>
      <c r="I26" s="47">
        <v>39733.5080016</v>
      </c>
      <c r="J26" s="47">
        <v>126728.4</v>
      </c>
      <c r="K26" s="47">
        <v>40946.7064104</v>
      </c>
    </row>
    <row r="27" spans="1:11">
      <c r="A27" s="46">
        <v>26</v>
      </c>
      <c r="B27" s="46">
        <v>515</v>
      </c>
      <c r="C27" s="46" t="s">
        <v>40</v>
      </c>
      <c r="D27" s="46" t="s">
        <v>37</v>
      </c>
      <c r="E27" s="47">
        <v>132881.6272</v>
      </c>
      <c r="F27" s="47">
        <v>52.9371584699454</v>
      </c>
      <c r="G27" s="47">
        <v>2510.17680284903</v>
      </c>
      <c r="H27" s="47">
        <v>136174.433922016</v>
      </c>
      <c r="I27" s="47">
        <v>41997.0124681533</v>
      </c>
      <c r="J27" s="47">
        <v>140332.300037104</v>
      </c>
      <c r="K27" s="47">
        <v>43279.3233252431</v>
      </c>
    </row>
    <row r="28" spans="1:11">
      <c r="A28" s="46">
        <v>27</v>
      </c>
      <c r="B28" s="46">
        <v>545</v>
      </c>
      <c r="C28" s="46" t="s">
        <v>41</v>
      </c>
      <c r="D28" s="46" t="s">
        <v>37</v>
      </c>
      <c r="E28" s="47">
        <v>117514.4768</v>
      </c>
      <c r="F28" s="47">
        <v>62.4685138539043</v>
      </c>
      <c r="G28" s="47">
        <v>1881.17932619355</v>
      </c>
      <c r="H28" s="47">
        <v>120426.485535104</v>
      </c>
      <c r="I28" s="47">
        <v>41152.8611959689</v>
      </c>
      <c r="J28" s="47">
        <v>124103.513514176</v>
      </c>
      <c r="K28" s="47">
        <v>42409.3972591453</v>
      </c>
    </row>
    <row r="29" spans="1:11">
      <c r="A29" s="46">
        <v>28</v>
      </c>
      <c r="B29" s="46">
        <v>572</v>
      </c>
      <c r="C29" s="46" t="s">
        <v>42</v>
      </c>
      <c r="D29" s="46" t="s">
        <v>37</v>
      </c>
      <c r="E29" s="47">
        <v>63863.244</v>
      </c>
      <c r="F29" s="47">
        <v>54.1147132169576</v>
      </c>
      <c r="G29" s="47">
        <v>1180.14566101383</v>
      </c>
      <c r="H29" s="47">
        <v>65445.77518632</v>
      </c>
      <c r="I29" s="47">
        <v>20010.7002209692</v>
      </c>
      <c r="J29" s="47">
        <v>67444.05609108</v>
      </c>
      <c r="K29" s="47">
        <v>20621.6945904086</v>
      </c>
    </row>
    <row r="30" spans="1:11">
      <c r="A30" s="46">
        <v>29</v>
      </c>
      <c r="B30" s="46">
        <v>578</v>
      </c>
      <c r="C30" s="46" t="s">
        <v>43</v>
      </c>
      <c r="D30" s="46" t="s">
        <v>37</v>
      </c>
      <c r="E30" s="47">
        <v>150000</v>
      </c>
      <c r="F30" s="47">
        <v>45.2878831280435</v>
      </c>
      <c r="G30" s="47">
        <v>3312.14421252372</v>
      </c>
      <c r="H30" s="47">
        <v>153717</v>
      </c>
      <c r="I30" s="47">
        <v>51082.926006</v>
      </c>
      <c r="J30" s="47">
        <v>158410.5</v>
      </c>
      <c r="K30" s="47">
        <v>52642.660539</v>
      </c>
    </row>
    <row r="31" spans="1:11">
      <c r="A31" s="46">
        <v>30</v>
      </c>
      <c r="B31" s="46">
        <v>598</v>
      </c>
      <c r="C31" s="46" t="s">
        <v>44</v>
      </c>
      <c r="D31" s="46" t="s">
        <v>37</v>
      </c>
      <c r="E31" s="47">
        <v>105827.1515</v>
      </c>
      <c r="F31" s="47">
        <v>59.0476190476191</v>
      </c>
      <c r="G31" s="47">
        <v>1792.23401733871</v>
      </c>
      <c r="H31" s="47">
        <v>108449.54831417</v>
      </c>
      <c r="I31" s="47">
        <v>36156.645609751</v>
      </c>
      <c r="J31" s="47">
        <v>111760.879884605</v>
      </c>
      <c r="K31" s="47">
        <v>37260.6303100078</v>
      </c>
    </row>
    <row r="32" spans="1:11">
      <c r="A32" s="46">
        <v>31</v>
      </c>
      <c r="B32" s="46">
        <v>707</v>
      </c>
      <c r="C32" s="46" t="s">
        <v>45</v>
      </c>
      <c r="D32" s="46" t="s">
        <v>37</v>
      </c>
      <c r="E32" s="47">
        <v>224207.06</v>
      </c>
      <c r="F32" s="47">
        <v>61.4368290668869</v>
      </c>
      <c r="G32" s="47">
        <v>3649.39179650538</v>
      </c>
      <c r="H32" s="47">
        <v>229762.9109468</v>
      </c>
      <c r="I32" s="47">
        <v>70567.5423649126</v>
      </c>
      <c r="J32" s="47">
        <v>236778.3498542</v>
      </c>
      <c r="K32" s="47">
        <v>72722.2081474202</v>
      </c>
    </row>
    <row r="33" spans="1:11">
      <c r="A33" s="46">
        <v>32</v>
      </c>
      <c r="B33" s="46">
        <v>712</v>
      </c>
      <c r="C33" s="46" t="s">
        <v>46</v>
      </c>
      <c r="D33" s="46" t="s">
        <v>37</v>
      </c>
      <c r="E33" s="47">
        <v>277000</v>
      </c>
      <c r="F33" s="47">
        <v>70.0500357398141</v>
      </c>
      <c r="G33" s="47">
        <v>3954.31632653061</v>
      </c>
      <c r="H33" s="47">
        <v>283864.06</v>
      </c>
      <c r="I33" s="47">
        <v>93832.40048924</v>
      </c>
      <c r="J33" s="47">
        <v>292531.39</v>
      </c>
      <c r="K33" s="47">
        <v>96697.42109006</v>
      </c>
    </row>
    <row r="34" spans="1:11">
      <c r="A34" s="46">
        <v>33</v>
      </c>
      <c r="B34" s="46">
        <v>723</v>
      </c>
      <c r="C34" s="46" t="s">
        <v>47</v>
      </c>
      <c r="D34" s="46" t="s">
        <v>37</v>
      </c>
      <c r="E34" s="47">
        <v>85211.8605</v>
      </c>
      <c r="F34" s="47">
        <v>47.6138233680746</v>
      </c>
      <c r="G34" s="47">
        <v>1789.6454111924</v>
      </c>
      <c r="H34" s="47">
        <v>87323.41040319</v>
      </c>
      <c r="I34" s="47">
        <v>28137.6985937575</v>
      </c>
      <c r="J34" s="47">
        <v>89989.689518235</v>
      </c>
      <c r="K34" s="47">
        <v>28996.8377153238</v>
      </c>
    </row>
    <row r="35" spans="1:11">
      <c r="A35" s="46">
        <v>34</v>
      </c>
      <c r="B35" s="46">
        <v>724</v>
      </c>
      <c r="C35" s="46" t="s">
        <v>48</v>
      </c>
      <c r="D35" s="46" t="s">
        <v>37</v>
      </c>
      <c r="E35" s="47">
        <v>150000</v>
      </c>
      <c r="F35" s="47">
        <v>45.1714285714286</v>
      </c>
      <c r="G35" s="47">
        <v>3320.68311195446</v>
      </c>
      <c r="H35" s="47">
        <v>153717</v>
      </c>
      <c r="I35" s="47">
        <v>47060.766984</v>
      </c>
      <c r="J35" s="47">
        <v>158410.5</v>
      </c>
      <c r="K35" s="47">
        <v>48497.691396</v>
      </c>
    </row>
    <row r="36" spans="1:11">
      <c r="A36" s="46">
        <v>35</v>
      </c>
      <c r="B36" s="46">
        <v>740</v>
      </c>
      <c r="C36" s="46" t="s">
        <v>49</v>
      </c>
      <c r="D36" s="46" t="s">
        <v>37</v>
      </c>
      <c r="E36" s="47">
        <v>83700</v>
      </c>
      <c r="F36" s="47">
        <v>65.8536585365854</v>
      </c>
      <c r="G36" s="47">
        <v>1271</v>
      </c>
      <c r="H36" s="47">
        <v>85774.086</v>
      </c>
      <c r="I36" s="47">
        <v>26663.389277616</v>
      </c>
      <c r="J36" s="47">
        <v>88393.059</v>
      </c>
      <c r="K36" s="47">
        <v>27477.512748504</v>
      </c>
    </row>
    <row r="37" spans="1:11">
      <c r="A37" s="46">
        <v>36</v>
      </c>
      <c r="B37" s="46">
        <v>743</v>
      </c>
      <c r="C37" s="46" t="s">
        <v>50</v>
      </c>
      <c r="D37" s="46" t="s">
        <v>37</v>
      </c>
      <c r="E37" s="47">
        <v>71300</v>
      </c>
      <c r="F37" s="47">
        <v>59.21926910299</v>
      </c>
      <c r="G37" s="47">
        <v>1204</v>
      </c>
      <c r="H37" s="47">
        <v>73066.814</v>
      </c>
      <c r="I37" s="47">
        <v>23815.981889672</v>
      </c>
      <c r="J37" s="47">
        <v>75297.791</v>
      </c>
      <c r="K37" s="47">
        <v>24543.164380868</v>
      </c>
    </row>
    <row r="38" spans="1:12">
      <c r="A38" s="46">
        <v>37</v>
      </c>
      <c r="B38" s="46">
        <v>371</v>
      </c>
      <c r="C38" s="46" t="s">
        <v>51</v>
      </c>
      <c r="D38" s="46" t="s">
        <v>52</v>
      </c>
      <c r="E38" s="47">
        <v>77000</v>
      </c>
      <c r="F38" s="47">
        <v>61.1153552330023</v>
      </c>
      <c r="G38" s="47">
        <v>1259.9125</v>
      </c>
      <c r="H38" s="47">
        <v>78908.06</v>
      </c>
      <c r="I38" s="47">
        <v>26802.54292408</v>
      </c>
      <c r="J38" s="47">
        <v>81317.39</v>
      </c>
      <c r="K38" s="47">
        <v>27620.91522652</v>
      </c>
      <c r="L38" s="50"/>
    </row>
    <row r="39" spans="1:12">
      <c r="A39" s="46">
        <v>38</v>
      </c>
      <c r="B39" s="46">
        <v>377</v>
      </c>
      <c r="C39" s="46" t="s">
        <v>53</v>
      </c>
      <c r="D39" s="46" t="s">
        <v>52</v>
      </c>
      <c r="E39" s="47">
        <v>118110</v>
      </c>
      <c r="F39" s="47">
        <v>45.1127819548872</v>
      </c>
      <c r="G39" s="47">
        <v>2618.105</v>
      </c>
      <c r="H39" s="47">
        <v>121036.7658</v>
      </c>
      <c r="I39" s="47">
        <v>39546.5845633656</v>
      </c>
      <c r="J39" s="47">
        <v>124732.4277</v>
      </c>
      <c r="K39" s="47">
        <v>40754.0755672764</v>
      </c>
      <c r="L39" s="50"/>
    </row>
    <row r="40" spans="1:12">
      <c r="A40" s="46">
        <v>39</v>
      </c>
      <c r="B40" s="46">
        <v>385</v>
      </c>
      <c r="C40" s="46" t="s">
        <v>54</v>
      </c>
      <c r="D40" s="46" t="s">
        <v>52</v>
      </c>
      <c r="E40" s="47">
        <v>226000</v>
      </c>
      <c r="F40" s="47">
        <v>62.8571428571429</v>
      </c>
      <c r="G40" s="47">
        <v>3595.45454545455</v>
      </c>
      <c r="H40" s="47">
        <v>231600.28</v>
      </c>
      <c r="I40" s="47">
        <v>69838.13803288</v>
      </c>
      <c r="J40" s="47">
        <v>238671.82</v>
      </c>
      <c r="K40" s="47">
        <v>71970.53263372</v>
      </c>
      <c r="L40" s="50"/>
    </row>
    <row r="41" spans="1:12">
      <c r="A41" s="46">
        <v>40</v>
      </c>
      <c r="B41" s="46">
        <v>387</v>
      </c>
      <c r="C41" s="46" t="s">
        <v>55</v>
      </c>
      <c r="D41" s="46" t="s">
        <v>52</v>
      </c>
      <c r="E41" s="47">
        <v>210000</v>
      </c>
      <c r="F41" s="47">
        <v>62.2182146077547</v>
      </c>
      <c r="G41" s="47">
        <v>3375.21739130435</v>
      </c>
      <c r="H41" s="47">
        <v>215203.8</v>
      </c>
      <c r="I41" s="47">
        <v>61962.3389112</v>
      </c>
      <c r="J41" s="47">
        <v>221774.7</v>
      </c>
      <c r="K41" s="47">
        <v>63854.2587228</v>
      </c>
      <c r="L41" s="51">
        <v>219000</v>
      </c>
    </row>
    <row r="42" spans="1:12">
      <c r="A42" s="46">
        <v>41</v>
      </c>
      <c r="B42" s="46">
        <v>399</v>
      </c>
      <c r="C42" s="46" t="s">
        <v>56</v>
      </c>
      <c r="D42" s="46" t="s">
        <v>52</v>
      </c>
      <c r="E42" s="47">
        <v>134000</v>
      </c>
      <c r="F42" s="47">
        <v>50</v>
      </c>
      <c r="G42" s="47">
        <v>2680</v>
      </c>
      <c r="H42" s="47">
        <v>137320.52</v>
      </c>
      <c r="I42" s="47">
        <v>44019.19125016</v>
      </c>
      <c r="J42" s="47">
        <v>141513.38</v>
      </c>
      <c r="K42" s="47">
        <v>45363.24606604</v>
      </c>
      <c r="L42" s="51">
        <v>130000</v>
      </c>
    </row>
    <row r="43" spans="1:12">
      <c r="A43" s="46">
        <v>42</v>
      </c>
      <c r="B43" s="46">
        <v>514</v>
      </c>
      <c r="C43" s="46" t="s">
        <v>57</v>
      </c>
      <c r="D43" s="46" t="s">
        <v>52</v>
      </c>
      <c r="E43" s="47">
        <v>146800</v>
      </c>
      <c r="F43" s="47">
        <v>52.8057553956835</v>
      </c>
      <c r="G43" s="47">
        <v>2780</v>
      </c>
      <c r="H43" s="47">
        <v>150437.704</v>
      </c>
      <c r="I43" s="47">
        <v>48798.98242352</v>
      </c>
      <c r="J43" s="47">
        <v>155031.076</v>
      </c>
      <c r="K43" s="47">
        <v>50288.98043288</v>
      </c>
      <c r="L43" s="50"/>
    </row>
    <row r="44" spans="1:12">
      <c r="A44" s="46">
        <v>43</v>
      </c>
      <c r="B44" s="46">
        <v>541</v>
      </c>
      <c r="C44" s="46" t="s">
        <v>58</v>
      </c>
      <c r="D44" s="46" t="s">
        <v>52</v>
      </c>
      <c r="E44" s="47">
        <v>253000</v>
      </c>
      <c r="F44" s="47">
        <v>62.0706575073602</v>
      </c>
      <c r="G44" s="47">
        <v>4076</v>
      </c>
      <c r="H44" s="47">
        <v>259269.34</v>
      </c>
      <c r="I44" s="47">
        <v>88268.76534168</v>
      </c>
      <c r="J44" s="47">
        <v>267185.71</v>
      </c>
      <c r="K44" s="47">
        <v>90963.90934092</v>
      </c>
      <c r="L44" s="50"/>
    </row>
    <row r="45" spans="1:12">
      <c r="A45" s="46">
        <v>44</v>
      </c>
      <c r="B45" s="46">
        <v>546</v>
      </c>
      <c r="C45" s="46" t="s">
        <v>59</v>
      </c>
      <c r="D45" s="46" t="s">
        <v>52</v>
      </c>
      <c r="E45" s="47">
        <v>0</v>
      </c>
      <c r="F45" s="47">
        <v>57.3476702508961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50"/>
    </row>
    <row r="46" spans="1:12">
      <c r="A46" s="46">
        <v>45</v>
      </c>
      <c r="B46" s="46">
        <v>571</v>
      </c>
      <c r="C46" s="46" t="s">
        <v>60</v>
      </c>
      <c r="D46" s="46" t="s">
        <v>52</v>
      </c>
      <c r="E46" s="47">
        <v>420000</v>
      </c>
      <c r="F46" s="47">
        <v>81.0407336319045</v>
      </c>
      <c r="G46" s="47">
        <v>5182.57894736842</v>
      </c>
      <c r="H46" s="47">
        <v>430407.6</v>
      </c>
      <c r="I46" s="47">
        <v>138856.3782816</v>
      </c>
      <c r="J46" s="47">
        <v>443549.4</v>
      </c>
      <c r="K46" s="47">
        <v>143096.1332304</v>
      </c>
      <c r="L46" s="50"/>
    </row>
    <row r="47" spans="1:12">
      <c r="A47" s="46">
        <v>46</v>
      </c>
      <c r="B47" s="46">
        <v>573</v>
      </c>
      <c r="C47" s="46" t="s">
        <v>61</v>
      </c>
      <c r="D47" s="46" t="s">
        <v>52</v>
      </c>
      <c r="E47" s="47">
        <v>75000</v>
      </c>
      <c r="F47" s="47">
        <v>42.1111734980348</v>
      </c>
      <c r="G47" s="47">
        <v>1781</v>
      </c>
      <c r="H47" s="47">
        <v>76858.5</v>
      </c>
      <c r="I47" s="47">
        <v>24373.982388</v>
      </c>
      <c r="J47" s="47">
        <v>79205.25</v>
      </c>
      <c r="K47" s="47">
        <v>25118.202522</v>
      </c>
      <c r="L47" s="50"/>
    </row>
    <row r="48" spans="1:12">
      <c r="A48" s="46">
        <v>47</v>
      </c>
      <c r="B48" s="46">
        <v>584</v>
      </c>
      <c r="C48" s="46" t="s">
        <v>62</v>
      </c>
      <c r="D48" s="46" t="s">
        <v>52</v>
      </c>
      <c r="E48" s="47">
        <v>116000</v>
      </c>
      <c r="F48" s="47">
        <v>50.0807754442649</v>
      </c>
      <c r="G48" s="47">
        <v>2316.25806451613</v>
      </c>
      <c r="H48" s="47">
        <v>118874.48</v>
      </c>
      <c r="I48" s="47">
        <v>37581.92910304</v>
      </c>
      <c r="J48" s="47">
        <v>122504.12</v>
      </c>
      <c r="K48" s="47">
        <v>38729.43252976</v>
      </c>
      <c r="L48" s="51">
        <v>111000</v>
      </c>
    </row>
    <row r="49" spans="1:12">
      <c r="A49" s="46">
        <v>48</v>
      </c>
      <c r="B49" s="46">
        <v>737</v>
      </c>
      <c r="C49" s="46" t="s">
        <v>63</v>
      </c>
      <c r="D49" s="46" t="s">
        <v>52</v>
      </c>
      <c r="E49" s="47">
        <v>86304.188</v>
      </c>
      <c r="F49" s="47">
        <v>50</v>
      </c>
      <c r="G49" s="47">
        <v>1726.08376</v>
      </c>
      <c r="H49" s="47">
        <v>88442.80577864</v>
      </c>
      <c r="I49" s="47">
        <v>28966.4339773971</v>
      </c>
      <c r="J49" s="47">
        <v>91143.26382116</v>
      </c>
      <c r="K49" s="47">
        <v>29850.877193651</v>
      </c>
      <c r="L49" s="50"/>
    </row>
    <row r="50" spans="1:13">
      <c r="A50" s="46">
        <v>49</v>
      </c>
      <c r="B50" s="46">
        <v>329</v>
      </c>
      <c r="C50" s="46" t="s">
        <v>64</v>
      </c>
      <c r="D50" s="46" t="s">
        <v>65</v>
      </c>
      <c r="E50" s="47">
        <v>120000</v>
      </c>
      <c r="F50" s="47">
        <v>68.5322672758424</v>
      </c>
      <c r="G50" s="47">
        <v>1751</v>
      </c>
      <c r="H50" s="47">
        <v>122973.6</v>
      </c>
      <c r="I50" s="47">
        <v>37684.7678256</v>
      </c>
      <c r="J50" s="47">
        <v>126728.4</v>
      </c>
      <c r="K50" s="47">
        <v>38835.4112664</v>
      </c>
      <c r="L50" s="52"/>
      <c r="M50" s="47">
        <v>120000</v>
      </c>
    </row>
    <row r="51" spans="1:13">
      <c r="A51" s="46">
        <v>50</v>
      </c>
      <c r="B51" s="46">
        <v>337</v>
      </c>
      <c r="C51" s="46" t="s">
        <v>66</v>
      </c>
      <c r="D51" s="46" t="s">
        <v>65</v>
      </c>
      <c r="E51" s="47">
        <v>573513.204</v>
      </c>
      <c r="F51" s="47">
        <v>85.7979502196193</v>
      </c>
      <c r="G51" s="47">
        <v>6684.46277017065</v>
      </c>
      <c r="H51" s="47">
        <v>587724.86119512</v>
      </c>
      <c r="I51" s="47">
        <v>160119.761183999</v>
      </c>
      <c r="J51" s="47">
        <v>605670.08934828</v>
      </c>
      <c r="K51" s="47">
        <v>165008.759142045</v>
      </c>
      <c r="L51" s="52"/>
      <c r="M51" s="47">
        <v>576513.204</v>
      </c>
    </row>
    <row r="52" spans="1:13">
      <c r="A52" s="46">
        <v>51</v>
      </c>
      <c r="B52" s="46">
        <v>343</v>
      </c>
      <c r="C52" s="46" t="s">
        <v>67</v>
      </c>
      <c r="D52" s="46" t="s">
        <v>65</v>
      </c>
      <c r="E52" s="47">
        <v>430000</v>
      </c>
      <c r="F52" s="47">
        <v>82.0754716981132</v>
      </c>
      <c r="G52" s="47">
        <v>5239.08045977012</v>
      </c>
      <c r="H52" s="47">
        <v>440655.4</v>
      </c>
      <c r="I52" s="47">
        <v>139960.0868372</v>
      </c>
      <c r="J52" s="47">
        <v>454110.1</v>
      </c>
      <c r="K52" s="47">
        <v>144233.5417418</v>
      </c>
      <c r="L52" s="52"/>
      <c r="M52" s="47">
        <v>430000</v>
      </c>
    </row>
    <row r="53" spans="1:13">
      <c r="A53" s="46">
        <v>52</v>
      </c>
      <c r="B53" s="46">
        <v>357</v>
      </c>
      <c r="C53" s="46" t="s">
        <v>68</v>
      </c>
      <c r="D53" s="46" t="s">
        <v>65</v>
      </c>
      <c r="E53" s="47">
        <v>83000</v>
      </c>
      <c r="F53" s="47">
        <v>48.780487804878</v>
      </c>
      <c r="G53" s="47">
        <v>1701.5</v>
      </c>
      <c r="H53" s="47">
        <v>85056.74</v>
      </c>
      <c r="I53" s="47">
        <v>27565.69863964</v>
      </c>
      <c r="J53" s="47">
        <v>87653.81</v>
      </c>
      <c r="K53" s="47">
        <v>28407.37266766</v>
      </c>
      <c r="L53" s="52"/>
      <c r="M53" s="47">
        <v>83000</v>
      </c>
    </row>
    <row r="54" spans="1:13">
      <c r="A54" s="46">
        <v>53</v>
      </c>
      <c r="B54" s="46">
        <v>359</v>
      </c>
      <c r="C54" s="46" t="s">
        <v>69</v>
      </c>
      <c r="D54" s="46" t="s">
        <v>65</v>
      </c>
      <c r="E54" s="47">
        <v>140000</v>
      </c>
      <c r="F54" s="47">
        <v>40.5594405594406</v>
      </c>
      <c r="G54" s="47">
        <v>3451.72413793103</v>
      </c>
      <c r="H54" s="47">
        <v>143469.2</v>
      </c>
      <c r="I54" s="47">
        <v>49463.0152688</v>
      </c>
      <c r="J54" s="47">
        <v>147849.8</v>
      </c>
      <c r="K54" s="47">
        <v>50973.2884472</v>
      </c>
      <c r="L54" s="52"/>
      <c r="M54" s="47">
        <v>140000</v>
      </c>
    </row>
    <row r="55" spans="1:13">
      <c r="A55" s="46">
        <v>54</v>
      </c>
      <c r="B55" s="46">
        <v>365</v>
      </c>
      <c r="C55" s="46" t="s">
        <v>70</v>
      </c>
      <c r="D55" s="46" t="s">
        <v>65</v>
      </c>
      <c r="E55" s="47">
        <v>240000</v>
      </c>
      <c r="F55" s="47">
        <v>72.0876585928489</v>
      </c>
      <c r="G55" s="47">
        <v>3329.28</v>
      </c>
      <c r="H55" s="47">
        <v>245947.2</v>
      </c>
      <c r="I55" s="47">
        <v>84841.946112</v>
      </c>
      <c r="J55" s="47">
        <v>253456.8</v>
      </c>
      <c r="K55" s="47">
        <v>87432.457728</v>
      </c>
      <c r="L55" s="52"/>
      <c r="M55" s="47">
        <v>240000</v>
      </c>
    </row>
    <row r="56" spans="1:13">
      <c r="A56" s="46">
        <v>55</v>
      </c>
      <c r="B56" s="46">
        <v>379</v>
      </c>
      <c r="C56" s="46" t="s">
        <v>71</v>
      </c>
      <c r="D56" s="46" t="s">
        <v>65</v>
      </c>
      <c r="E56" s="47">
        <v>110322.605</v>
      </c>
      <c r="F56" s="47">
        <v>55.475156777617</v>
      </c>
      <c r="G56" s="47">
        <v>1988.684871</v>
      </c>
      <c r="H56" s="47">
        <v>113056.3991519</v>
      </c>
      <c r="I56" s="47">
        <v>36894.825299231</v>
      </c>
      <c r="J56" s="47">
        <v>116508.39346235</v>
      </c>
      <c r="K56" s="47">
        <v>38021.3491225033</v>
      </c>
      <c r="L56" s="52"/>
      <c r="M56" s="47">
        <v>110322.605</v>
      </c>
    </row>
    <row r="57" spans="1:13">
      <c r="A57" s="46">
        <v>56</v>
      </c>
      <c r="B57" s="46">
        <v>513</v>
      </c>
      <c r="C57" s="46" t="s">
        <v>72</v>
      </c>
      <c r="D57" s="46" t="s">
        <v>65</v>
      </c>
      <c r="E57" s="47">
        <v>138000</v>
      </c>
      <c r="F57" s="47">
        <v>64.1263940520446</v>
      </c>
      <c r="G57" s="47">
        <v>2152</v>
      </c>
      <c r="H57" s="47">
        <v>141419.64</v>
      </c>
      <c r="I57" s="47">
        <v>46705.2503064</v>
      </c>
      <c r="J57" s="47">
        <v>145737.66</v>
      </c>
      <c r="K57" s="47">
        <v>48131.3195916</v>
      </c>
      <c r="L57" s="52"/>
      <c r="M57" s="47">
        <v>138000</v>
      </c>
    </row>
    <row r="58" spans="1:13">
      <c r="A58" s="46">
        <v>57</v>
      </c>
      <c r="B58" s="46">
        <v>570</v>
      </c>
      <c r="C58" s="46" t="s">
        <v>73</v>
      </c>
      <c r="D58" s="46" t="s">
        <v>65</v>
      </c>
      <c r="E58" s="47">
        <v>131409.4768</v>
      </c>
      <c r="F58" s="47">
        <v>48.9795918367347</v>
      </c>
      <c r="G58" s="47">
        <v>2682.94348466667</v>
      </c>
      <c r="H58" s="47">
        <v>134665.803635104</v>
      </c>
      <c r="I58" s="47">
        <v>47272.5450448524</v>
      </c>
      <c r="J58" s="47">
        <v>138777.606164176</v>
      </c>
      <c r="K58" s="47">
        <v>48715.9357574477</v>
      </c>
      <c r="L58" s="52"/>
      <c r="M58" s="47">
        <v>131409.4768</v>
      </c>
    </row>
    <row r="59" spans="1:13">
      <c r="A59" s="46">
        <v>58</v>
      </c>
      <c r="B59" s="46">
        <v>577</v>
      </c>
      <c r="C59" s="46" t="s">
        <v>74</v>
      </c>
      <c r="D59" s="46" t="s">
        <v>65</v>
      </c>
      <c r="E59" s="47">
        <v>69231.012</v>
      </c>
      <c r="F59" s="47">
        <v>39.2749244712991</v>
      </c>
      <c r="G59" s="47">
        <v>1762.72807476923</v>
      </c>
      <c r="H59" s="47">
        <v>70946.55647736</v>
      </c>
      <c r="I59" s="47">
        <v>22867.6359768956</v>
      </c>
      <c r="J59" s="47">
        <v>73112.79484284</v>
      </c>
      <c r="K59" s="47">
        <v>23565.8622593339</v>
      </c>
      <c r="L59" s="52"/>
      <c r="M59" s="47">
        <v>66231.012</v>
      </c>
    </row>
    <row r="60" spans="1:13">
      <c r="A60" s="46">
        <v>59</v>
      </c>
      <c r="B60" s="46">
        <v>582</v>
      </c>
      <c r="C60" s="46" t="s">
        <v>75</v>
      </c>
      <c r="D60" s="46" t="s">
        <v>65</v>
      </c>
      <c r="E60" s="47">
        <v>380000</v>
      </c>
      <c r="F60" s="47">
        <v>87.627695800227</v>
      </c>
      <c r="G60" s="47">
        <v>4336.52849740933</v>
      </c>
      <c r="H60" s="47">
        <v>389416.4</v>
      </c>
      <c r="I60" s="47">
        <v>101932.8580312</v>
      </c>
      <c r="J60" s="47">
        <v>401306.6</v>
      </c>
      <c r="K60" s="47">
        <v>105045.2130028</v>
      </c>
      <c r="L60" s="52"/>
      <c r="M60" s="47">
        <v>380000</v>
      </c>
    </row>
    <row r="61" spans="1:13">
      <c r="A61" s="46">
        <v>60</v>
      </c>
      <c r="B61" s="46">
        <v>734</v>
      </c>
      <c r="C61" s="46" t="s">
        <v>76</v>
      </c>
      <c r="D61" s="46" t="s">
        <v>65</v>
      </c>
      <c r="E61" s="47">
        <v>137023.3536</v>
      </c>
      <c r="F61" s="47">
        <v>64.0284570920409</v>
      </c>
      <c r="G61" s="47">
        <v>2140.03834893333</v>
      </c>
      <c r="H61" s="47">
        <v>140418.792302208</v>
      </c>
      <c r="I61" s="47">
        <v>47957.2301349731</v>
      </c>
      <c r="J61" s="47">
        <v>144706.253036352</v>
      </c>
      <c r="K61" s="47">
        <v>49421.5265995053</v>
      </c>
      <c r="L61" s="52"/>
      <c r="M61" s="47">
        <v>137023.3536</v>
      </c>
    </row>
    <row r="62" spans="1:11">
      <c r="A62" s="46">
        <v>61</v>
      </c>
      <c r="B62" s="46">
        <v>307</v>
      </c>
      <c r="C62" s="46" t="s">
        <v>77</v>
      </c>
      <c r="D62" s="46" t="s">
        <v>78</v>
      </c>
      <c r="E62" s="47">
        <v>1650000</v>
      </c>
      <c r="F62" s="47">
        <v>121.323529411765</v>
      </c>
      <c r="G62" s="47">
        <v>13600</v>
      </c>
      <c r="H62" s="47">
        <v>1690887</v>
      </c>
      <c r="I62" s="47">
        <v>510874.452858</v>
      </c>
      <c r="J62" s="47">
        <v>1742515.5</v>
      </c>
      <c r="K62" s="47">
        <v>526473.178077</v>
      </c>
    </row>
    <row r="63" spans="1:11">
      <c r="A63" s="46">
        <v>62</v>
      </c>
      <c r="B63" s="46">
        <v>308</v>
      </c>
      <c r="C63" s="46" t="s">
        <v>79</v>
      </c>
      <c r="D63" s="46" t="s">
        <v>80</v>
      </c>
      <c r="E63" s="47">
        <v>217000</v>
      </c>
      <c r="F63" s="47">
        <v>70.5558949297495</v>
      </c>
      <c r="G63" s="47">
        <v>3075.57575757576</v>
      </c>
      <c r="H63" s="47">
        <v>222377.26</v>
      </c>
      <c r="I63" s="47">
        <v>78106.00978432</v>
      </c>
      <c r="J63" s="47">
        <v>229167.19</v>
      </c>
      <c r="K63" s="47">
        <v>80490.85047808</v>
      </c>
    </row>
    <row r="64" spans="1:11">
      <c r="A64" s="46">
        <v>63</v>
      </c>
      <c r="B64" s="46">
        <v>311</v>
      </c>
      <c r="C64" s="46" t="s">
        <v>81</v>
      </c>
      <c r="D64" s="46" t="s">
        <v>80</v>
      </c>
      <c r="E64" s="47">
        <v>240000</v>
      </c>
      <c r="F64" s="47">
        <v>174.581005586592</v>
      </c>
      <c r="G64" s="47">
        <v>1374.72</v>
      </c>
      <c r="H64" s="47">
        <v>245947.2</v>
      </c>
      <c r="I64" s="47">
        <v>62209.3928736</v>
      </c>
      <c r="J64" s="47">
        <v>253456.8</v>
      </c>
      <c r="K64" s="47">
        <v>64108.8560784</v>
      </c>
    </row>
    <row r="65" spans="1:11">
      <c r="A65" s="46">
        <v>64</v>
      </c>
      <c r="B65" s="46">
        <v>339</v>
      </c>
      <c r="C65" s="46" t="s">
        <v>82</v>
      </c>
      <c r="D65" s="46" t="s">
        <v>80</v>
      </c>
      <c r="E65" s="47">
        <v>140000</v>
      </c>
      <c r="F65" s="47">
        <v>67.9069767441861</v>
      </c>
      <c r="G65" s="47">
        <v>2061.64383561644</v>
      </c>
      <c r="H65" s="47">
        <v>143469.2</v>
      </c>
      <c r="I65" s="47">
        <v>41448.8257568</v>
      </c>
      <c r="J65" s="47">
        <v>147849.8</v>
      </c>
      <c r="K65" s="47">
        <v>42714.3986192</v>
      </c>
    </row>
    <row r="66" spans="1:11">
      <c r="A66" s="46">
        <v>65</v>
      </c>
      <c r="B66" s="46">
        <v>349</v>
      </c>
      <c r="C66" s="46" t="s">
        <v>83</v>
      </c>
      <c r="D66" s="46" t="s">
        <v>80</v>
      </c>
      <c r="E66" s="47">
        <v>146137.376</v>
      </c>
      <c r="F66" s="47">
        <v>52.0663846404165</v>
      </c>
      <c r="G66" s="47">
        <v>2806.7509778</v>
      </c>
      <c r="H66" s="47">
        <v>149758.66017728</v>
      </c>
      <c r="I66" s="47">
        <v>52306.5067574389</v>
      </c>
      <c r="J66" s="47">
        <v>154331.29867232</v>
      </c>
      <c r="K66" s="47">
        <v>53903.6013498786</v>
      </c>
    </row>
    <row r="67" spans="1:11">
      <c r="A67" s="46">
        <v>66</v>
      </c>
      <c r="B67" s="46">
        <v>391</v>
      </c>
      <c r="C67" s="46" t="s">
        <v>84</v>
      </c>
      <c r="D67" s="46" t="s">
        <v>80</v>
      </c>
      <c r="E67" s="47">
        <v>154000</v>
      </c>
      <c r="F67" s="47">
        <v>48.7369985141159</v>
      </c>
      <c r="G67" s="47">
        <v>3159.81707317073</v>
      </c>
      <c r="H67" s="47">
        <v>157816.12</v>
      </c>
      <c r="I67" s="47">
        <v>52553.39922448</v>
      </c>
      <c r="J67" s="47">
        <v>162634.78</v>
      </c>
      <c r="K67" s="47">
        <v>54158.03227912</v>
      </c>
    </row>
    <row r="68" spans="1:11">
      <c r="A68" s="46">
        <v>67</v>
      </c>
      <c r="B68" s="46">
        <v>517</v>
      </c>
      <c r="C68" s="46" t="s">
        <v>85</v>
      </c>
      <c r="D68" s="46" t="s">
        <v>80</v>
      </c>
      <c r="E68" s="47">
        <v>187000</v>
      </c>
      <c r="F68" s="47">
        <v>47.25</v>
      </c>
      <c r="G68" s="47">
        <v>3957.67195767196</v>
      </c>
      <c r="H68" s="47">
        <v>191633.86</v>
      </c>
      <c r="I68" s="47">
        <v>60828.80310892</v>
      </c>
      <c r="J68" s="47">
        <v>197485.09</v>
      </c>
      <c r="K68" s="47">
        <v>62686.11223798</v>
      </c>
    </row>
    <row r="69" spans="1:11">
      <c r="A69" s="46">
        <v>68</v>
      </c>
      <c r="B69" s="46">
        <v>581</v>
      </c>
      <c r="C69" s="46" t="s">
        <v>86</v>
      </c>
      <c r="D69" s="46" t="s">
        <v>80</v>
      </c>
      <c r="E69" s="47">
        <v>151000</v>
      </c>
      <c r="F69" s="47">
        <v>44.3686006825939</v>
      </c>
      <c r="G69" s="47">
        <v>3403.30769230769</v>
      </c>
      <c r="H69" s="47">
        <v>154741.78</v>
      </c>
      <c r="I69" s="47">
        <v>48314.71648584</v>
      </c>
      <c r="J69" s="47">
        <v>159466.57</v>
      </c>
      <c r="K69" s="47">
        <v>49789.92821796</v>
      </c>
    </row>
    <row r="70" spans="1:11">
      <c r="A70" s="46">
        <v>69</v>
      </c>
      <c r="B70" s="46">
        <v>585</v>
      </c>
      <c r="C70" s="46" t="s">
        <v>87</v>
      </c>
      <c r="D70" s="46" t="s">
        <v>80</v>
      </c>
      <c r="E70" s="47">
        <v>235000</v>
      </c>
      <c r="F70" s="47">
        <v>52.7659574468085</v>
      </c>
      <c r="G70" s="47">
        <v>4453.62903225806</v>
      </c>
      <c r="H70" s="47">
        <v>240823.3</v>
      </c>
      <c r="I70" s="47">
        <v>77339.4395018</v>
      </c>
      <c r="J70" s="47">
        <v>248176.45</v>
      </c>
      <c r="K70" s="47">
        <v>79700.8742117</v>
      </c>
    </row>
    <row r="71" spans="1:11">
      <c r="A71" s="46">
        <v>70</v>
      </c>
      <c r="B71" s="46">
        <v>709</v>
      </c>
      <c r="C71" s="46" t="s">
        <v>88</v>
      </c>
      <c r="D71" s="46" t="s">
        <v>80</v>
      </c>
      <c r="E71" s="47">
        <v>103127.814</v>
      </c>
      <c r="F71" s="47">
        <v>63.5641316685585</v>
      </c>
      <c r="G71" s="47">
        <v>1622.42150239286</v>
      </c>
      <c r="H71" s="47">
        <v>105683.32123092</v>
      </c>
      <c r="I71" s="47">
        <v>31733.7422326508</v>
      </c>
      <c r="J71" s="47">
        <v>108910.19053098</v>
      </c>
      <c r="K71" s="47">
        <v>32702.6807311184</v>
      </c>
    </row>
    <row r="72" spans="1:11">
      <c r="A72" s="46">
        <v>71</v>
      </c>
      <c r="B72" s="46">
        <v>726</v>
      </c>
      <c r="C72" s="46" t="s">
        <v>89</v>
      </c>
      <c r="D72" s="46" t="s">
        <v>80</v>
      </c>
      <c r="E72" s="47">
        <v>211000</v>
      </c>
      <c r="F72" s="47">
        <v>61.3941018766756</v>
      </c>
      <c r="G72" s="47">
        <v>3436.81222707424</v>
      </c>
      <c r="H72" s="47">
        <v>216228.58</v>
      </c>
      <c r="I72" s="47">
        <v>74229.97414252</v>
      </c>
      <c r="J72" s="47">
        <v>222830.77</v>
      </c>
      <c r="K72" s="47">
        <v>76496.46635638</v>
      </c>
    </row>
    <row r="73" spans="1:11">
      <c r="A73" s="46">
        <v>72</v>
      </c>
      <c r="B73" s="46">
        <v>727</v>
      </c>
      <c r="C73" s="46" t="s">
        <v>90</v>
      </c>
      <c r="D73" s="46" t="s">
        <v>80</v>
      </c>
      <c r="E73" s="47">
        <v>63000</v>
      </c>
      <c r="F73" s="47">
        <v>54.6875</v>
      </c>
      <c r="G73" s="47">
        <v>1152</v>
      </c>
      <c r="H73" s="47">
        <v>64561.14</v>
      </c>
      <c r="I73" s="47">
        <v>21473.80989768</v>
      </c>
      <c r="J73" s="47">
        <v>66532.41</v>
      </c>
      <c r="K73" s="47">
        <v>22129.47795492</v>
      </c>
    </row>
    <row r="74" spans="1:11">
      <c r="A74" s="46">
        <v>73</v>
      </c>
      <c r="B74" s="46">
        <v>730</v>
      </c>
      <c r="C74" s="46" t="s">
        <v>91</v>
      </c>
      <c r="D74" s="46" t="s">
        <v>80</v>
      </c>
      <c r="E74" s="47">
        <v>177000</v>
      </c>
      <c r="F74" s="47">
        <v>66.9077757685353</v>
      </c>
      <c r="G74" s="47">
        <v>2645.43243243243</v>
      </c>
      <c r="H74" s="47">
        <v>181386.06</v>
      </c>
      <c r="I74" s="47">
        <v>55869.44588484</v>
      </c>
      <c r="J74" s="47">
        <v>186924.39</v>
      </c>
      <c r="K74" s="47">
        <v>57575.32906146</v>
      </c>
    </row>
    <row r="75" spans="1:11">
      <c r="A75" s="46">
        <v>74</v>
      </c>
      <c r="B75" s="46">
        <v>741</v>
      </c>
      <c r="C75" s="46" t="s">
        <v>92</v>
      </c>
      <c r="D75" s="46" t="s">
        <v>80</v>
      </c>
      <c r="E75" s="47">
        <v>74000</v>
      </c>
      <c r="F75" s="47">
        <v>70.1275045537341</v>
      </c>
      <c r="G75" s="47">
        <v>1055.22077922078</v>
      </c>
      <c r="H75" s="47">
        <v>75833.72</v>
      </c>
      <c r="I75" s="47">
        <v>23915.22527408</v>
      </c>
      <c r="J75" s="47">
        <v>78149.18</v>
      </c>
      <c r="K75" s="47">
        <v>24645.43800152</v>
      </c>
    </row>
    <row r="76" spans="1:11">
      <c r="A76" s="46">
        <v>75</v>
      </c>
      <c r="B76" s="46">
        <v>742</v>
      </c>
      <c r="C76" s="46" t="s">
        <v>93</v>
      </c>
      <c r="D76" s="46" t="s">
        <v>80</v>
      </c>
      <c r="E76" s="47">
        <v>162400</v>
      </c>
      <c r="F76" s="47">
        <v>73.8255033557047</v>
      </c>
      <c r="G76" s="47">
        <v>2199.78181818182</v>
      </c>
      <c r="H76" s="47">
        <v>166424.272</v>
      </c>
      <c r="I76" s="47">
        <v>52288.509171136</v>
      </c>
      <c r="J76" s="47">
        <v>171505.768</v>
      </c>
      <c r="K76" s="47">
        <v>53885.054236384</v>
      </c>
    </row>
    <row r="77" spans="1:11">
      <c r="A77" s="46" t="s">
        <v>94</v>
      </c>
      <c r="D77" s="46" t="s">
        <v>94</v>
      </c>
      <c r="E77" s="47">
        <v>12783202.2379</v>
      </c>
      <c r="H77" s="47">
        <v>13099969.9893552</v>
      </c>
      <c r="I77" s="47">
        <v>4138599.51731703</v>
      </c>
      <c r="J77" s="47">
        <v>13499956.3873791</v>
      </c>
      <c r="K77" s="47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81"/>
  <sheetViews>
    <sheetView tabSelected="1" topLeftCell="C55" workbookViewId="0">
      <selection activeCell="C2" sqref="$A2:$XFD2"/>
    </sheetView>
  </sheetViews>
  <sheetFormatPr defaultColWidth="9" defaultRowHeight="12"/>
  <cols>
    <col min="1" max="1" width="3" style="4" customWidth="1"/>
    <col min="2" max="2" width="6.75" style="5" customWidth="1"/>
    <col min="3" max="3" width="12.25" style="4" customWidth="1"/>
    <col min="4" max="4" width="7.875" style="5" customWidth="1"/>
    <col min="5" max="5" width="7.875" style="6" customWidth="1"/>
    <col min="6" max="6" width="6.625" style="6" customWidth="1"/>
    <col min="7" max="7" width="7.75" style="6" customWidth="1"/>
    <col min="8" max="8" width="7.5" style="6" customWidth="1"/>
    <col min="9" max="9" width="8.625" style="6" customWidth="1"/>
    <col min="10" max="10" width="7.875" style="6" customWidth="1"/>
    <col min="11" max="11" width="5.25" style="7" customWidth="1"/>
    <col min="12" max="12" width="7.75" style="7" customWidth="1"/>
    <col min="13" max="13" width="7.625" style="8" customWidth="1"/>
    <col min="14" max="14" width="7.25" style="8" customWidth="1"/>
    <col min="15" max="15" width="6.375" style="8" customWidth="1"/>
    <col min="16" max="16" width="8" style="9" customWidth="1"/>
    <col min="17" max="17" width="8" style="10" customWidth="1"/>
    <col min="18" max="18" width="5.625" style="8" customWidth="1"/>
    <col min="19" max="19" width="7" style="10" customWidth="1"/>
    <col min="20" max="20" width="5.75" style="8" customWidth="1"/>
    <col min="21" max="21" width="6.25" style="11" customWidth="1"/>
    <col min="22" max="22" width="7.625" style="8" customWidth="1"/>
    <col min="23" max="16384" width="9" style="2"/>
  </cols>
  <sheetData>
    <row r="1" spans="7:20">
      <c r="G1" s="12" t="s">
        <v>95</v>
      </c>
      <c r="H1" s="12"/>
      <c r="I1" s="12"/>
      <c r="J1" s="12"/>
      <c r="K1" s="12"/>
      <c r="L1" s="12"/>
      <c r="M1" s="12"/>
      <c r="N1" s="12"/>
      <c r="O1" s="12"/>
      <c r="P1" s="26"/>
      <c r="Q1" s="34"/>
      <c r="R1" s="12"/>
      <c r="S1" s="34"/>
      <c r="T1" s="12"/>
    </row>
    <row r="2" s="1" customFormat="1" ht="36" customHeight="1" spans="1:22">
      <c r="A2" s="13" t="s">
        <v>0</v>
      </c>
      <c r="B2" s="14" t="s">
        <v>1</v>
      </c>
      <c r="C2" s="13" t="s">
        <v>2</v>
      </c>
      <c r="D2" s="14" t="s">
        <v>3</v>
      </c>
      <c r="E2" s="15" t="s">
        <v>4</v>
      </c>
      <c r="F2" s="15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96</v>
      </c>
      <c r="L2" s="16" t="s">
        <v>97</v>
      </c>
      <c r="M2" s="27" t="s">
        <v>98</v>
      </c>
      <c r="N2" s="27" t="s">
        <v>99</v>
      </c>
      <c r="O2" s="27" t="s">
        <v>100</v>
      </c>
      <c r="P2" s="28" t="s">
        <v>101</v>
      </c>
      <c r="Q2" s="35" t="s">
        <v>102</v>
      </c>
      <c r="R2" s="36" t="s">
        <v>103</v>
      </c>
      <c r="S2" s="37" t="s">
        <v>104</v>
      </c>
      <c r="T2" s="38" t="s">
        <v>105</v>
      </c>
      <c r="U2" s="39" t="s">
        <v>106</v>
      </c>
      <c r="V2" s="40" t="s">
        <v>107</v>
      </c>
    </row>
    <row r="3" s="2" customFormat="1" spans="1:22">
      <c r="A3" s="17">
        <v>1</v>
      </c>
      <c r="B3" s="18">
        <v>52</v>
      </c>
      <c r="C3" s="17" t="s">
        <v>12</v>
      </c>
      <c r="D3" s="18" t="s">
        <v>13</v>
      </c>
      <c r="E3" s="19">
        <v>162000</v>
      </c>
      <c r="F3" s="19">
        <v>2343</v>
      </c>
      <c r="G3" s="19">
        <v>166860</v>
      </c>
      <c r="H3" s="19">
        <v>50773.8294</v>
      </c>
      <c r="I3" s="19">
        <v>171082</v>
      </c>
      <c r="J3" s="19">
        <v>52058.54178</v>
      </c>
      <c r="K3" s="29">
        <v>1</v>
      </c>
      <c r="L3" s="19">
        <v>50773.8294</v>
      </c>
      <c r="M3" s="8">
        <f>VLOOKUP(B:B,[1]查询时间段分门店销售汇总!$A$1:$E$65536,5,0)</f>
        <v>157348.26</v>
      </c>
      <c r="N3" s="8">
        <f>VLOOKUP(B:B,[1]查询时间段分门店销售汇总!$A$1:$F$65536,6,0)</f>
        <v>47475.08</v>
      </c>
      <c r="O3" s="8">
        <f>VLOOKUP(B:B,[1]查询时间段分门店销售汇总!$A$1:$D$65536,4,0)</f>
        <v>2257</v>
      </c>
      <c r="P3" s="9">
        <f>N3/L3</f>
        <v>0.935030517906928</v>
      </c>
      <c r="Q3" s="10">
        <f>M3/E3</f>
        <v>0.971285555555556</v>
      </c>
      <c r="R3" s="8"/>
      <c r="S3" s="10">
        <f>O3/F3</f>
        <v>0.9632949210414</v>
      </c>
      <c r="T3" s="8" t="s">
        <v>108</v>
      </c>
      <c r="U3" s="11">
        <f>M3/30</f>
        <v>5244.942</v>
      </c>
      <c r="V3" s="8"/>
    </row>
    <row r="4" s="2" customFormat="1" spans="1:22">
      <c r="A4" s="17">
        <v>2</v>
      </c>
      <c r="B4" s="18">
        <v>54</v>
      </c>
      <c r="C4" s="17" t="s">
        <v>14</v>
      </c>
      <c r="D4" s="18" t="s">
        <v>13</v>
      </c>
      <c r="E4" s="19">
        <v>155000</v>
      </c>
      <c r="F4" s="19">
        <v>2928</v>
      </c>
      <c r="G4" s="19">
        <v>159650</v>
      </c>
      <c r="H4" s="19">
        <v>52053.2439</v>
      </c>
      <c r="I4" s="19">
        <v>163689</v>
      </c>
      <c r="J4" s="19">
        <v>53370.143694</v>
      </c>
      <c r="K4" s="29">
        <v>1</v>
      </c>
      <c r="L4" s="19">
        <v>52053.2439</v>
      </c>
      <c r="M4" s="8">
        <f>VLOOKUP(B:B,[1]查询时间段分门店销售汇总!$A$1:$E$65536,5,0)</f>
        <v>162308.01</v>
      </c>
      <c r="N4" s="8">
        <f>VLOOKUP(B:B,[1]查询时间段分门店销售汇总!$A$1:$F$65536,6,0)</f>
        <v>57696.98</v>
      </c>
      <c r="O4" s="8">
        <f>VLOOKUP(B:B,[1]查询时间段分门店销售汇总!$A$1:$D$65536,4,0)</f>
        <v>2409</v>
      </c>
      <c r="P4" s="9">
        <f t="shared" ref="P4:P35" si="0">N4/L4</f>
        <v>1.10842237057967</v>
      </c>
      <c r="Q4" s="10">
        <f t="shared" ref="Q4:Q35" si="1">M4/E4</f>
        <v>1.0471484516129</v>
      </c>
      <c r="R4" s="29">
        <v>1</v>
      </c>
      <c r="S4" s="10">
        <f t="shared" ref="S4:S35" si="2">O4/F4</f>
        <v>0.822745901639344</v>
      </c>
      <c r="T4" s="8" t="s">
        <v>108</v>
      </c>
      <c r="U4" s="11">
        <f t="shared" ref="U4:U35" si="3">M4/30</f>
        <v>5410.267</v>
      </c>
      <c r="V4" s="8"/>
    </row>
    <row r="5" s="2" customFormat="1" spans="1:22">
      <c r="A5" s="17">
        <v>3</v>
      </c>
      <c r="B5" s="18">
        <v>56</v>
      </c>
      <c r="C5" s="17" t="s">
        <v>15</v>
      </c>
      <c r="D5" s="18" t="s">
        <v>13</v>
      </c>
      <c r="E5" s="19">
        <v>89000</v>
      </c>
      <c r="F5" s="19">
        <v>1489</v>
      </c>
      <c r="G5" s="19">
        <v>91670</v>
      </c>
      <c r="H5" s="19">
        <v>30086.27734</v>
      </c>
      <c r="I5" s="19">
        <v>93989</v>
      </c>
      <c r="J5" s="19">
        <v>30847.377778</v>
      </c>
      <c r="K5" s="29">
        <v>2</v>
      </c>
      <c r="L5" s="19">
        <v>30847.377778</v>
      </c>
      <c r="M5" s="8">
        <f>VLOOKUP(B:B,[1]查询时间段分门店销售汇总!$A$1:$E$65536,5,0)</f>
        <v>94559.24</v>
      </c>
      <c r="N5" s="8">
        <f>VLOOKUP(B:B,[1]查询时间段分门店销售汇总!$A$1:$F$65536,6,0)</f>
        <v>29450.33</v>
      </c>
      <c r="O5" s="8">
        <f>VLOOKUP(B:B,[1]查询时间段分门店销售汇总!$A$1:$D$65536,4,0)</f>
        <v>1321</v>
      </c>
      <c r="P5" s="9">
        <f t="shared" si="0"/>
        <v>0.954710971284037</v>
      </c>
      <c r="Q5" s="10">
        <f t="shared" si="1"/>
        <v>1.06246337078652</v>
      </c>
      <c r="R5" s="29"/>
      <c r="S5" s="10">
        <f t="shared" si="2"/>
        <v>0.887172599059772</v>
      </c>
      <c r="T5" s="8" t="s">
        <v>108</v>
      </c>
      <c r="U5" s="11">
        <f t="shared" si="3"/>
        <v>3151.97466666667</v>
      </c>
      <c r="V5" s="8"/>
    </row>
    <row r="6" s="2" customFormat="1" spans="1:22">
      <c r="A6" s="17">
        <v>4</v>
      </c>
      <c r="B6" s="18">
        <v>351</v>
      </c>
      <c r="C6" s="17" t="s">
        <v>16</v>
      </c>
      <c r="D6" s="18" t="s">
        <v>13</v>
      </c>
      <c r="E6" s="19">
        <v>125000</v>
      </c>
      <c r="F6" s="19">
        <v>1528</v>
      </c>
      <c r="G6" s="19">
        <v>128750</v>
      </c>
      <c r="H6" s="19">
        <v>40956.405</v>
      </c>
      <c r="I6" s="19">
        <v>132007</v>
      </c>
      <c r="J6" s="19">
        <v>41992.482756</v>
      </c>
      <c r="K6" s="30">
        <v>1</v>
      </c>
      <c r="L6" s="19">
        <v>40956.405</v>
      </c>
      <c r="M6" s="8">
        <f>VLOOKUP(B:B,[1]查询时间段分门店销售汇总!$A$1:$E$65536,5,0)</f>
        <v>120820.98</v>
      </c>
      <c r="N6" s="8">
        <f>VLOOKUP(B:B,[1]查询时间段分门店销售汇总!$A$1:$F$65536,6,0)</f>
        <v>38801.09</v>
      </c>
      <c r="O6" s="8">
        <f>VLOOKUP(B:B,[1]查询时间段分门店销售汇总!$A$1:$D$65536,4,0)</f>
        <v>1517</v>
      </c>
      <c r="P6" s="9">
        <f t="shared" si="0"/>
        <v>0.947375386096509</v>
      </c>
      <c r="Q6" s="10">
        <f t="shared" si="1"/>
        <v>0.96656784</v>
      </c>
      <c r="R6" s="29"/>
      <c r="S6" s="10">
        <f t="shared" si="2"/>
        <v>0.992801047120419</v>
      </c>
      <c r="T6" s="8" t="s">
        <v>108</v>
      </c>
      <c r="U6" s="11">
        <f t="shared" si="3"/>
        <v>4027.366</v>
      </c>
      <c r="V6" s="8"/>
    </row>
    <row r="7" s="2" customFormat="1" spans="1:22">
      <c r="A7" s="17">
        <v>5</v>
      </c>
      <c r="B7" s="18">
        <v>367</v>
      </c>
      <c r="C7" s="17" t="s">
        <v>17</v>
      </c>
      <c r="D7" s="18" t="s">
        <v>13</v>
      </c>
      <c r="E7" s="19">
        <v>120000</v>
      </c>
      <c r="F7" s="19">
        <v>2252</v>
      </c>
      <c r="G7" s="19">
        <v>123600</v>
      </c>
      <c r="H7" s="19">
        <v>40057.0296</v>
      </c>
      <c r="I7" s="19">
        <v>126727</v>
      </c>
      <c r="J7" s="19">
        <v>41070.446522</v>
      </c>
      <c r="K7" s="29">
        <v>1</v>
      </c>
      <c r="L7" s="19">
        <v>40057.0296</v>
      </c>
      <c r="M7" s="8">
        <f>VLOOKUP(B:B,[1]查询时间段分门店销售汇总!$A$1:$E$65536,5,0)</f>
        <v>106234.04</v>
      </c>
      <c r="N7" s="8">
        <f>VLOOKUP(B:B,[1]查询时间段分门店销售汇总!$A$1:$F$65536,6,0)</f>
        <v>32460.63</v>
      </c>
      <c r="O7" s="8">
        <f>VLOOKUP(B:B,[1]查询时间段分门店销售汇总!$A$1:$D$65536,4,0)</f>
        <v>2051</v>
      </c>
      <c r="P7" s="9">
        <f t="shared" si="0"/>
        <v>0.810360386782149</v>
      </c>
      <c r="Q7" s="10">
        <f t="shared" si="1"/>
        <v>0.885283666666667</v>
      </c>
      <c r="R7" s="29"/>
      <c r="S7" s="10">
        <f t="shared" si="2"/>
        <v>0.910746003552398</v>
      </c>
      <c r="T7" s="8" t="s">
        <v>108</v>
      </c>
      <c r="U7" s="11">
        <f t="shared" si="3"/>
        <v>3541.13466666667</v>
      </c>
      <c r="V7" s="8"/>
    </row>
    <row r="8" s="2" customFormat="1" spans="1:22">
      <c r="A8" s="17">
        <v>6</v>
      </c>
      <c r="B8" s="18">
        <v>587</v>
      </c>
      <c r="C8" s="17" t="s">
        <v>18</v>
      </c>
      <c r="D8" s="18" t="s">
        <v>13</v>
      </c>
      <c r="E8" s="19">
        <v>98267.765</v>
      </c>
      <c r="F8" s="19">
        <v>1564</v>
      </c>
      <c r="G8" s="19">
        <v>101215.79795</v>
      </c>
      <c r="H8" s="19">
        <v>32435.614611057</v>
      </c>
      <c r="I8" s="19">
        <v>103777</v>
      </c>
      <c r="J8" s="19">
        <v>33256.37742</v>
      </c>
      <c r="K8" s="29">
        <v>1</v>
      </c>
      <c r="L8" s="19">
        <v>32435.614611057</v>
      </c>
      <c r="M8" s="8">
        <f>VLOOKUP(B:B,[1]查询时间段分门店销售汇总!$A$1:$E$65536,5,0)</f>
        <v>103005.04</v>
      </c>
      <c r="N8" s="8">
        <f>VLOOKUP(B:B,[1]查询时间段分门店销售汇总!$A$1:$F$65536,6,0)</f>
        <v>32657.69</v>
      </c>
      <c r="O8" s="8">
        <f>VLOOKUP(B:B,[1]查询时间段分门店销售汇总!$A$1:$D$65536,4,0)</f>
        <v>1558</v>
      </c>
      <c r="P8" s="9">
        <f t="shared" si="0"/>
        <v>1.00684665271819</v>
      </c>
      <c r="Q8" s="10">
        <f t="shared" si="1"/>
        <v>1.04820782277891</v>
      </c>
      <c r="R8" s="29">
        <v>1</v>
      </c>
      <c r="S8" s="10">
        <f t="shared" si="2"/>
        <v>0.99616368286445</v>
      </c>
      <c r="T8" s="8" t="s">
        <v>108</v>
      </c>
      <c r="U8" s="11">
        <f t="shared" si="3"/>
        <v>3433.50133333333</v>
      </c>
      <c r="V8" s="8"/>
    </row>
    <row r="9" s="2" customFormat="1" spans="1:22">
      <c r="A9" s="17">
        <v>7</v>
      </c>
      <c r="B9" s="18">
        <v>704</v>
      </c>
      <c r="C9" s="17" t="s">
        <v>19</v>
      </c>
      <c r="D9" s="18" t="s">
        <v>13</v>
      </c>
      <c r="E9" s="19">
        <v>86613.6645</v>
      </c>
      <c r="F9" s="19">
        <v>1438</v>
      </c>
      <c r="G9" s="19">
        <v>89212.074435</v>
      </c>
      <c r="H9" s="19">
        <v>27679.6519107986</v>
      </c>
      <c r="I9" s="19">
        <v>91469</v>
      </c>
      <c r="J9" s="19">
        <v>28379.903692</v>
      </c>
      <c r="K9" s="29">
        <v>1</v>
      </c>
      <c r="L9" s="19">
        <v>27679.6519107986</v>
      </c>
      <c r="M9" s="8">
        <f>VLOOKUP(B:B,[1]查询时间段分门店销售汇总!$A$1:$E$65536,5,0)</f>
        <v>93154.68</v>
      </c>
      <c r="N9" s="8">
        <f>VLOOKUP(B:B,[1]查询时间段分门店销售汇总!$A$1:$F$65536,6,0)</f>
        <v>29160.55</v>
      </c>
      <c r="O9" s="8">
        <f>VLOOKUP(B:B,[1]查询时间段分门店销售汇总!$A$1:$D$65536,4,0)</f>
        <v>1221</v>
      </c>
      <c r="P9" s="9">
        <f t="shared" si="0"/>
        <v>1.05350132631631</v>
      </c>
      <c r="Q9" s="10">
        <f t="shared" si="1"/>
        <v>1.0755194406998</v>
      </c>
      <c r="R9" s="29">
        <v>1</v>
      </c>
      <c r="S9" s="10">
        <f t="shared" si="2"/>
        <v>0.849095966620306</v>
      </c>
      <c r="T9" s="8" t="s">
        <v>108</v>
      </c>
      <c r="U9" s="11">
        <f t="shared" si="3"/>
        <v>3105.156</v>
      </c>
      <c r="V9" s="8"/>
    </row>
    <row r="10" s="2" customFormat="1" spans="1:22">
      <c r="A10" s="17">
        <v>8</v>
      </c>
      <c r="B10" s="18">
        <v>706</v>
      </c>
      <c r="C10" s="17" t="s">
        <v>20</v>
      </c>
      <c r="D10" s="18" t="s">
        <v>13</v>
      </c>
      <c r="E10" s="19">
        <v>98500</v>
      </c>
      <c r="F10" s="19">
        <v>1645</v>
      </c>
      <c r="G10" s="19">
        <v>101455</v>
      </c>
      <c r="H10" s="19">
        <v>36200.97019</v>
      </c>
      <c r="I10" s="19">
        <v>104022</v>
      </c>
      <c r="J10" s="19">
        <v>37116.921996</v>
      </c>
      <c r="K10" s="29">
        <v>1</v>
      </c>
      <c r="L10" s="19">
        <v>36200.97019</v>
      </c>
      <c r="M10" s="8">
        <f>VLOOKUP(B:B,[1]查询时间段分门店销售汇总!$A$1:$E$65536,5,0)</f>
        <v>88377.79</v>
      </c>
      <c r="N10" s="8">
        <f>VLOOKUP(B:B,[1]查询时间段分门店销售汇总!$A$1:$F$65536,6,0)</f>
        <v>30791.75</v>
      </c>
      <c r="O10" s="8">
        <f>VLOOKUP(B:B,[1]查询时间段分门店销售汇总!$A$1:$D$65536,4,0)</f>
        <v>1323</v>
      </c>
      <c r="P10" s="9">
        <f t="shared" si="0"/>
        <v>0.850578032533111</v>
      </c>
      <c r="Q10" s="10">
        <f t="shared" si="1"/>
        <v>0.897236446700508</v>
      </c>
      <c r="R10" s="29"/>
      <c r="S10" s="10">
        <f t="shared" si="2"/>
        <v>0.804255319148936</v>
      </c>
      <c r="T10" s="8" t="s">
        <v>108</v>
      </c>
      <c r="U10" s="11">
        <f t="shared" si="3"/>
        <v>2945.92633333333</v>
      </c>
      <c r="V10" s="8"/>
    </row>
    <row r="11" s="2" customFormat="1" spans="1:22">
      <c r="A11" s="17">
        <v>9</v>
      </c>
      <c r="B11" s="18">
        <v>710</v>
      </c>
      <c r="C11" s="17" t="s">
        <v>21</v>
      </c>
      <c r="D11" s="18" t="s">
        <v>13</v>
      </c>
      <c r="E11" s="19">
        <v>64654.032</v>
      </c>
      <c r="F11" s="19">
        <v>1134</v>
      </c>
      <c r="G11" s="19">
        <v>66593.65296</v>
      </c>
      <c r="H11" s="19">
        <v>21412.3899854525</v>
      </c>
      <c r="I11" s="19">
        <v>68278</v>
      </c>
      <c r="J11" s="19">
        <v>21953.971564</v>
      </c>
      <c r="K11" s="29">
        <v>2</v>
      </c>
      <c r="L11" s="19">
        <v>21953.971564</v>
      </c>
      <c r="M11" s="8">
        <f>VLOOKUP(B:B,[1]查询时间段分门店销售汇总!$A$1:$E$65536,5,0)</f>
        <v>73443.55</v>
      </c>
      <c r="N11" s="8">
        <f>VLOOKUP(B:B,[1]查询时间段分门店销售汇总!$A$1:$F$65536,6,0)</f>
        <v>23003.96</v>
      </c>
      <c r="O11" s="8">
        <f>VLOOKUP(B:B,[1]查询时间段分门店销售汇总!$A$1:$D$65536,4,0)</f>
        <v>1289</v>
      </c>
      <c r="P11" s="9">
        <f t="shared" si="0"/>
        <v>1.04782681042194</v>
      </c>
      <c r="Q11" s="10">
        <f t="shared" si="1"/>
        <v>1.13594694295323</v>
      </c>
      <c r="R11" s="29">
        <v>2</v>
      </c>
      <c r="S11" s="10">
        <f t="shared" si="2"/>
        <v>1.13668430335097</v>
      </c>
      <c r="T11" s="8" t="s">
        <v>108</v>
      </c>
      <c r="U11" s="11">
        <f t="shared" si="3"/>
        <v>2448.11833333333</v>
      </c>
      <c r="V11" s="8"/>
    </row>
    <row r="12" s="2" customFormat="1" spans="1:22">
      <c r="A12" s="17">
        <v>10</v>
      </c>
      <c r="B12" s="18">
        <v>713</v>
      </c>
      <c r="C12" s="17" t="s">
        <v>22</v>
      </c>
      <c r="D12" s="18" t="s">
        <v>13</v>
      </c>
      <c r="E12" s="19">
        <v>63762.372</v>
      </c>
      <c r="F12" s="19">
        <v>900</v>
      </c>
      <c r="G12" s="19">
        <v>65675.24316</v>
      </c>
      <c r="H12" s="19">
        <v>23446.9812615242</v>
      </c>
      <c r="I12" s="19">
        <v>67337</v>
      </c>
      <c r="J12" s="19">
        <v>24040.251718</v>
      </c>
      <c r="K12" s="29">
        <v>1</v>
      </c>
      <c r="L12" s="19">
        <v>23446.9812615242</v>
      </c>
      <c r="M12" s="8">
        <f>VLOOKUP(B:B,[1]查询时间段分门店销售汇总!$A$1:$E$65536,5,0)</f>
        <v>53684.45</v>
      </c>
      <c r="N12" s="8">
        <f>VLOOKUP(B:B,[1]查询时间段分门店销售汇总!$A$1:$F$65536,6,0)</f>
        <v>18135.75</v>
      </c>
      <c r="O12" s="8">
        <f>VLOOKUP(B:B,[1]查询时间段分门店销售汇总!$A$1:$D$65536,4,0)</f>
        <v>826</v>
      </c>
      <c r="P12" s="9">
        <f t="shared" si="0"/>
        <v>0.773479101540471</v>
      </c>
      <c r="Q12" s="10">
        <f t="shared" si="1"/>
        <v>0.841945622725579</v>
      </c>
      <c r="R12" s="29"/>
      <c r="S12" s="10">
        <f t="shared" si="2"/>
        <v>0.917777777777778</v>
      </c>
      <c r="T12" s="8" t="s">
        <v>108</v>
      </c>
      <c r="U12" s="11">
        <f t="shared" si="3"/>
        <v>1789.48166666667</v>
      </c>
      <c r="V12" s="8"/>
    </row>
    <row r="13" s="2" customFormat="1" spans="1:22">
      <c r="A13" s="17">
        <v>11</v>
      </c>
      <c r="B13" s="18">
        <v>738</v>
      </c>
      <c r="C13" s="17" t="s">
        <v>23</v>
      </c>
      <c r="D13" s="18" t="s">
        <v>13</v>
      </c>
      <c r="E13" s="19">
        <v>81251.582</v>
      </c>
      <c r="F13" s="19">
        <v>1309</v>
      </c>
      <c r="G13" s="19">
        <v>83689.12946</v>
      </c>
      <c r="H13" s="19">
        <v>25523.175946193</v>
      </c>
      <c r="I13" s="19">
        <v>85806</v>
      </c>
      <c r="J13" s="19">
        <v>26168.770656</v>
      </c>
      <c r="K13" s="29">
        <v>1</v>
      </c>
      <c r="L13" s="19">
        <v>25523.175946193</v>
      </c>
      <c r="M13" s="8">
        <f>VLOOKUP(B:B,[1]查询时间段分门店销售汇总!$A$1:$E$65536,5,0)</f>
        <v>85550.13</v>
      </c>
      <c r="N13" s="8">
        <f>VLOOKUP(B:B,[1]查询时间段分门店销售汇总!$A$1:$F$65536,6,0)</f>
        <v>24522.65</v>
      </c>
      <c r="O13" s="8">
        <f>VLOOKUP(B:B,[1]查询时间段分门店销售汇总!$A$1:$D$65536,4,0)</f>
        <v>1388</v>
      </c>
      <c r="P13" s="9">
        <f t="shared" si="0"/>
        <v>0.96079931634283</v>
      </c>
      <c r="Q13" s="10">
        <f t="shared" si="1"/>
        <v>1.05290417606884</v>
      </c>
      <c r="R13" s="29"/>
      <c r="S13" s="10">
        <f t="shared" si="2"/>
        <v>1.06035141329259</v>
      </c>
      <c r="T13" s="8" t="s">
        <v>108</v>
      </c>
      <c r="U13" s="11">
        <f t="shared" si="3"/>
        <v>2851.671</v>
      </c>
      <c r="V13" s="8"/>
    </row>
    <row r="14" s="2" customFormat="1" spans="1:22">
      <c r="A14" s="17">
        <v>12</v>
      </c>
      <c r="B14" s="18">
        <v>341</v>
      </c>
      <c r="C14" s="17" t="s">
        <v>24</v>
      </c>
      <c r="D14" s="18" t="s">
        <v>25</v>
      </c>
      <c r="E14" s="19">
        <v>410000</v>
      </c>
      <c r="F14" s="19">
        <v>5654</v>
      </c>
      <c r="G14" s="19">
        <v>422300</v>
      </c>
      <c r="H14" s="19">
        <v>136902.9032</v>
      </c>
      <c r="I14" s="19">
        <v>432984</v>
      </c>
      <c r="J14" s="19">
        <v>140366.485056</v>
      </c>
      <c r="K14" s="29">
        <v>1</v>
      </c>
      <c r="L14" s="29">
        <v>136903</v>
      </c>
      <c r="M14" s="8">
        <f>VLOOKUP(B:B,[1]查询时间段分门店销售汇总!$A$1:$E$65536,5,0)</f>
        <v>451534.82</v>
      </c>
      <c r="N14" s="8">
        <f>VLOOKUP(B:B,[1]查询时间段分门店销售汇总!$A$1:$F$65536,6,0)</f>
        <v>137038.97</v>
      </c>
      <c r="O14" s="8">
        <f>VLOOKUP(B:B,[1]查询时间段分门店销售汇总!$A$1:$D$65536,4,0)</f>
        <v>5868</v>
      </c>
      <c r="P14" s="9">
        <f t="shared" si="0"/>
        <v>1.00099318495577</v>
      </c>
      <c r="Q14" s="10">
        <f t="shared" si="1"/>
        <v>1.10130443902439</v>
      </c>
      <c r="R14" s="29">
        <v>1</v>
      </c>
      <c r="S14" s="10">
        <f t="shared" si="2"/>
        <v>1.03784931022285</v>
      </c>
      <c r="T14" s="8" t="s">
        <v>109</v>
      </c>
      <c r="U14" s="11">
        <f t="shared" si="3"/>
        <v>15051.1606666667</v>
      </c>
      <c r="V14" s="8"/>
    </row>
    <row r="15" s="2" customFormat="1" spans="1:22">
      <c r="A15" s="17">
        <v>13</v>
      </c>
      <c r="B15" s="18">
        <v>539</v>
      </c>
      <c r="C15" s="17" t="s">
        <v>26</v>
      </c>
      <c r="D15" s="18" t="s">
        <v>25</v>
      </c>
      <c r="E15" s="19">
        <v>78646.66</v>
      </c>
      <c r="F15" s="19">
        <v>1151</v>
      </c>
      <c r="G15" s="19">
        <v>81006.0598</v>
      </c>
      <c r="H15" s="19">
        <v>26205.2983331804</v>
      </c>
      <c r="I15" s="19">
        <v>83056</v>
      </c>
      <c r="J15" s="19">
        <v>26868.449888</v>
      </c>
      <c r="K15" s="29">
        <v>1</v>
      </c>
      <c r="L15" s="29">
        <v>26205</v>
      </c>
      <c r="M15" s="8">
        <f>VLOOKUP(B:B,[1]查询时间段分门店销售汇总!$A$1:$E$65536,5,0)</f>
        <v>87139.39</v>
      </c>
      <c r="N15" s="8">
        <f>VLOOKUP(B:B,[1]查询时间段分门店销售汇总!$A$1:$F$65536,6,0)</f>
        <v>26565.77</v>
      </c>
      <c r="O15" s="8">
        <f>VLOOKUP(B:B,[1]查询时间段分门店销售汇总!$A$1:$D$65536,4,0)</f>
        <v>1209</v>
      </c>
      <c r="P15" s="9">
        <f t="shared" si="0"/>
        <v>1.01376721999618</v>
      </c>
      <c r="Q15" s="10">
        <f t="shared" si="1"/>
        <v>1.10798589539594</v>
      </c>
      <c r="R15" s="29">
        <v>1</v>
      </c>
      <c r="S15" s="10">
        <f t="shared" si="2"/>
        <v>1.0503909643788</v>
      </c>
      <c r="T15" s="8" t="s">
        <v>108</v>
      </c>
      <c r="U15" s="11">
        <f t="shared" si="3"/>
        <v>2904.64633333333</v>
      </c>
      <c r="V15" s="8"/>
    </row>
    <row r="16" s="2" customFormat="1" spans="1:22">
      <c r="A16" s="17">
        <v>14</v>
      </c>
      <c r="B16" s="18">
        <v>549</v>
      </c>
      <c r="C16" s="17" t="s">
        <v>27</v>
      </c>
      <c r="D16" s="18" t="s">
        <v>25</v>
      </c>
      <c r="E16" s="19">
        <v>72949.6175</v>
      </c>
      <c r="F16" s="19">
        <v>988</v>
      </c>
      <c r="G16" s="19">
        <v>75138.106025</v>
      </c>
      <c r="H16" s="19">
        <v>23320.3134145551</v>
      </c>
      <c r="I16" s="19">
        <v>77039</v>
      </c>
      <c r="J16" s="19">
        <v>23910.286274</v>
      </c>
      <c r="K16" s="29">
        <v>2</v>
      </c>
      <c r="L16" s="29">
        <v>23910</v>
      </c>
      <c r="M16" s="8">
        <f>VLOOKUP(B:B,[1]查询时间段分门店销售汇总!$A$1:$E$65536,5,0)</f>
        <v>77022.22</v>
      </c>
      <c r="N16" s="8">
        <f>VLOOKUP(B:B,[1]查询时间段分门店销售汇总!$A$1:$F$65536,6,0)</f>
        <v>22288.2</v>
      </c>
      <c r="O16" s="8">
        <f>VLOOKUP(B:B,[1]查询时间段分门店销售汇总!$A$1:$D$65536,4,0)</f>
        <v>967</v>
      </c>
      <c r="P16" s="9">
        <f t="shared" si="0"/>
        <v>0.932170639899624</v>
      </c>
      <c r="Q16" s="10">
        <f t="shared" si="1"/>
        <v>1.05582760595009</v>
      </c>
      <c r="R16" s="29"/>
      <c r="S16" s="10">
        <f t="shared" si="2"/>
        <v>0.978744939271255</v>
      </c>
      <c r="T16" s="8" t="s">
        <v>108</v>
      </c>
      <c r="U16" s="11">
        <f t="shared" si="3"/>
        <v>2567.40733333333</v>
      </c>
      <c r="V16" s="8"/>
    </row>
    <row r="17" s="2" customFormat="1" spans="1:22">
      <c r="A17" s="17">
        <v>15</v>
      </c>
      <c r="B17" s="18">
        <v>591</v>
      </c>
      <c r="C17" s="17" t="s">
        <v>28</v>
      </c>
      <c r="D17" s="18" t="s">
        <v>25</v>
      </c>
      <c r="E17" s="19">
        <v>110000</v>
      </c>
      <c r="F17" s="19">
        <v>1582</v>
      </c>
      <c r="G17" s="19">
        <v>113300</v>
      </c>
      <c r="H17" s="19">
        <v>38573.2116</v>
      </c>
      <c r="I17" s="19">
        <v>116166</v>
      </c>
      <c r="J17" s="19">
        <v>39548.947032</v>
      </c>
      <c r="K17" s="29">
        <v>2</v>
      </c>
      <c r="L17" s="29">
        <v>39549</v>
      </c>
      <c r="M17" s="8">
        <f>VLOOKUP(B:B,[1]查询时间段分门店销售汇总!$A$1:$E$65536,5,0)</f>
        <v>120852.93</v>
      </c>
      <c r="N17" s="8">
        <f>VLOOKUP(B:B,[1]查询时间段分门店销售汇总!$A$1:$F$65536,6,0)</f>
        <v>40947.26</v>
      </c>
      <c r="O17" s="8">
        <f>VLOOKUP(B:B,[1]查询时间段分门店销售汇总!$A$1:$D$65536,4,0)</f>
        <v>1839</v>
      </c>
      <c r="P17" s="9">
        <f t="shared" si="0"/>
        <v>1.03535512908038</v>
      </c>
      <c r="Q17" s="10">
        <f t="shared" si="1"/>
        <v>1.098663</v>
      </c>
      <c r="R17" s="29">
        <v>2</v>
      </c>
      <c r="S17" s="10">
        <f t="shared" si="2"/>
        <v>1.16245259165613</v>
      </c>
      <c r="T17" s="8" t="s">
        <v>108</v>
      </c>
      <c r="U17" s="11">
        <f t="shared" si="3"/>
        <v>4028.431</v>
      </c>
      <c r="V17" s="8"/>
    </row>
    <row r="18" s="2" customFormat="1" spans="1:22">
      <c r="A18" s="17">
        <v>16</v>
      </c>
      <c r="B18" s="18">
        <v>594</v>
      </c>
      <c r="C18" s="17" t="s">
        <v>29</v>
      </c>
      <c r="D18" s="18" t="s">
        <v>25</v>
      </c>
      <c r="E18" s="19">
        <v>90000</v>
      </c>
      <c r="F18" s="19">
        <v>1137</v>
      </c>
      <c r="G18" s="19">
        <v>92700</v>
      </c>
      <c r="H18" s="19">
        <v>30297.141</v>
      </c>
      <c r="I18" s="19">
        <v>95045</v>
      </c>
      <c r="J18" s="19">
        <v>31063.55735</v>
      </c>
      <c r="K18" s="29">
        <v>1</v>
      </c>
      <c r="L18" s="29">
        <v>30297</v>
      </c>
      <c r="M18" s="8">
        <f>VLOOKUP(B:B,[1]查询时间段分门店销售汇总!$A$1:$E$65536,5,0)</f>
        <v>69047.45</v>
      </c>
      <c r="N18" s="8">
        <f>VLOOKUP(B:B,[1]查询时间段分门店销售汇总!$A$1:$F$65536,6,0)</f>
        <v>20285.35</v>
      </c>
      <c r="O18" s="8">
        <f>VLOOKUP(B:B,[1]查询时间段分门店销售汇总!$A$1:$D$65536,4,0)</f>
        <v>1105</v>
      </c>
      <c r="P18" s="9">
        <f t="shared" si="0"/>
        <v>0.669549790408291</v>
      </c>
      <c r="Q18" s="10">
        <f t="shared" si="1"/>
        <v>0.767193888888889</v>
      </c>
      <c r="R18" s="29"/>
      <c r="S18" s="10">
        <f t="shared" si="2"/>
        <v>0.971855760773967</v>
      </c>
      <c r="T18" s="8" t="s">
        <v>108</v>
      </c>
      <c r="U18" s="11">
        <f t="shared" si="3"/>
        <v>2301.58166666667</v>
      </c>
      <c r="V18" s="8"/>
    </row>
    <row r="19" s="2" customFormat="1" spans="1:22">
      <c r="A19" s="17">
        <v>17</v>
      </c>
      <c r="B19" s="18">
        <v>716</v>
      </c>
      <c r="C19" s="17" t="s">
        <v>30</v>
      </c>
      <c r="D19" s="18" t="s">
        <v>25</v>
      </c>
      <c r="E19" s="19">
        <v>82272.426</v>
      </c>
      <c r="F19" s="19">
        <v>1165</v>
      </c>
      <c r="G19" s="19">
        <v>84740.59878</v>
      </c>
      <c r="H19" s="19">
        <v>28542.8369246723</v>
      </c>
      <c r="I19" s="19">
        <v>86885</v>
      </c>
      <c r="J19" s="19">
        <v>29265.12701</v>
      </c>
      <c r="K19" s="29">
        <v>1</v>
      </c>
      <c r="L19" s="29">
        <v>28543</v>
      </c>
      <c r="M19" s="8">
        <f>VLOOKUP(B:B,[1]查询时间段分门店销售汇总!$A$1:$E$65536,5,0)</f>
        <v>76938.99</v>
      </c>
      <c r="N19" s="8">
        <f>VLOOKUP(B:B,[1]查询时间段分门店销售汇总!$A$1:$F$65536,6,0)</f>
        <v>24917.29</v>
      </c>
      <c r="O19" s="8">
        <f>VLOOKUP(B:B,[1]查询时间段分门店销售汇总!$A$1:$D$65536,4,0)</f>
        <v>1067</v>
      </c>
      <c r="P19" s="9">
        <f t="shared" si="0"/>
        <v>0.872973758890096</v>
      </c>
      <c r="Q19" s="10">
        <f t="shared" si="1"/>
        <v>0.93517346869047</v>
      </c>
      <c r="R19" s="29"/>
      <c r="S19" s="10">
        <f t="shared" si="2"/>
        <v>0.91587982832618</v>
      </c>
      <c r="T19" s="8" t="s">
        <v>108</v>
      </c>
      <c r="U19" s="11">
        <f t="shared" si="3"/>
        <v>2564.633</v>
      </c>
      <c r="V19" s="8"/>
    </row>
    <row r="20" s="2" customFormat="1" spans="1:22">
      <c r="A20" s="17">
        <v>18</v>
      </c>
      <c r="B20" s="18">
        <v>717</v>
      </c>
      <c r="C20" s="17" t="s">
        <v>31</v>
      </c>
      <c r="D20" s="18" t="s">
        <v>25</v>
      </c>
      <c r="E20" s="19">
        <v>121523</v>
      </c>
      <c r="F20" s="19">
        <v>1960</v>
      </c>
      <c r="G20" s="19">
        <v>125168.69</v>
      </c>
      <c r="H20" s="19">
        <v>42086.46998822</v>
      </c>
      <c r="I20" s="19">
        <v>128335</v>
      </c>
      <c r="J20" s="19">
        <v>43151.10373</v>
      </c>
      <c r="K20" s="29">
        <v>1</v>
      </c>
      <c r="L20" s="29">
        <v>42086</v>
      </c>
      <c r="M20" s="8">
        <f>VLOOKUP(B:B,[1]查询时间段分门店销售汇总!$A$1:$E$65536,5,0)</f>
        <v>109937.85</v>
      </c>
      <c r="N20" s="8">
        <f>VLOOKUP(B:B,[1]查询时间段分门店销售汇总!$A$1:$F$65536,6,0)</f>
        <v>35109.56</v>
      </c>
      <c r="O20" s="8">
        <f>VLOOKUP(B:B,[1]查询时间段分门店销售汇总!$A$1:$D$65536,4,0)</f>
        <v>1534</v>
      </c>
      <c r="P20" s="9">
        <f t="shared" si="0"/>
        <v>0.834233711923205</v>
      </c>
      <c r="Q20" s="10">
        <f t="shared" si="1"/>
        <v>0.904667017766184</v>
      </c>
      <c r="R20" s="29"/>
      <c r="S20" s="10">
        <f t="shared" si="2"/>
        <v>0.78265306122449</v>
      </c>
      <c r="T20" s="8" t="s">
        <v>108</v>
      </c>
      <c r="U20" s="11">
        <f t="shared" si="3"/>
        <v>3664.595</v>
      </c>
      <c r="V20" s="8"/>
    </row>
    <row r="21" s="2" customFormat="1" spans="1:22">
      <c r="A21" s="17">
        <v>19</v>
      </c>
      <c r="B21" s="18">
        <v>719</v>
      </c>
      <c r="C21" s="17" t="s">
        <v>32</v>
      </c>
      <c r="D21" s="18" t="s">
        <v>25</v>
      </c>
      <c r="E21" s="19">
        <v>170000</v>
      </c>
      <c r="F21" s="19">
        <v>2837</v>
      </c>
      <c r="G21" s="19">
        <v>175100</v>
      </c>
      <c r="H21" s="19">
        <v>60024.9804</v>
      </c>
      <c r="I21" s="19">
        <v>179530</v>
      </c>
      <c r="J21" s="19">
        <v>61543.60212</v>
      </c>
      <c r="K21" s="29">
        <v>2</v>
      </c>
      <c r="L21" s="29">
        <v>61544</v>
      </c>
      <c r="M21" s="8">
        <f>VLOOKUP(B:B,[1]查询时间段分门店销售汇总!$A$1:$E$65536,5,0)</f>
        <v>177182.87</v>
      </c>
      <c r="N21" s="8">
        <f>VLOOKUP(B:B,[1]查询时间段分门店销售汇总!$A$1:$F$65536,6,0)</f>
        <v>57277.28</v>
      </c>
      <c r="O21" s="8">
        <f>VLOOKUP(B:B,[1]查询时间段分门店销售汇总!$A$1:$D$65536,4,0)</f>
        <v>2783</v>
      </c>
      <c r="P21" s="9">
        <f t="shared" si="0"/>
        <v>0.930672039516444</v>
      </c>
      <c r="Q21" s="10">
        <f t="shared" si="1"/>
        <v>1.04225217647059</v>
      </c>
      <c r="R21" s="29"/>
      <c r="S21" s="10">
        <f t="shared" si="2"/>
        <v>0.980965808953119</v>
      </c>
      <c r="T21" s="8" t="s">
        <v>108</v>
      </c>
      <c r="U21" s="11">
        <f t="shared" si="3"/>
        <v>5906.09566666667</v>
      </c>
      <c r="V21" s="8"/>
    </row>
    <row r="22" s="2" customFormat="1" spans="1:22">
      <c r="A22" s="17">
        <v>20</v>
      </c>
      <c r="B22" s="18">
        <v>720</v>
      </c>
      <c r="C22" s="17" t="s">
        <v>33</v>
      </c>
      <c r="D22" s="18" t="s">
        <v>25</v>
      </c>
      <c r="E22" s="19">
        <v>77904.3695</v>
      </c>
      <c r="F22" s="19">
        <v>1248</v>
      </c>
      <c r="G22" s="19">
        <v>80241.500585</v>
      </c>
      <c r="H22" s="19">
        <v>25454.6902645772</v>
      </c>
      <c r="I22" s="19">
        <v>82272</v>
      </c>
      <c r="J22" s="19">
        <v>26098.817472</v>
      </c>
      <c r="K22" s="29">
        <v>1</v>
      </c>
      <c r="L22" s="29">
        <v>25455</v>
      </c>
      <c r="M22" s="8">
        <f>VLOOKUP(B:B,[1]查询时间段分门店销售汇总!$A$1:$E$65536,5,0)</f>
        <v>67786.52</v>
      </c>
      <c r="N22" s="8">
        <f>VLOOKUP(B:B,[1]查询时间段分门店销售汇总!$A$1:$F$65536,6,0)</f>
        <v>19876.17</v>
      </c>
      <c r="O22" s="8">
        <f>VLOOKUP(B:B,[1]查询时间段分门店销售汇总!$A$1:$D$65536,4,0)</f>
        <v>1128</v>
      </c>
      <c r="P22" s="9">
        <f t="shared" si="0"/>
        <v>0.780835592221567</v>
      </c>
      <c r="Q22" s="10">
        <f t="shared" si="1"/>
        <v>0.87012474954951</v>
      </c>
      <c r="R22" s="29"/>
      <c r="S22" s="10">
        <f t="shared" si="2"/>
        <v>0.903846153846154</v>
      </c>
      <c r="T22" s="8" t="s">
        <v>108</v>
      </c>
      <c r="U22" s="11">
        <f t="shared" si="3"/>
        <v>2259.55066666667</v>
      </c>
      <c r="V22" s="8"/>
    </row>
    <row r="23" s="2" customFormat="1" spans="1:22">
      <c r="A23" s="17">
        <v>21</v>
      </c>
      <c r="B23" s="18">
        <v>721</v>
      </c>
      <c r="C23" s="17" t="s">
        <v>34</v>
      </c>
      <c r="D23" s="18" t="s">
        <v>25</v>
      </c>
      <c r="E23" s="19">
        <v>80314.468</v>
      </c>
      <c r="F23" s="19">
        <v>1265</v>
      </c>
      <c r="G23" s="19">
        <v>82723.90204</v>
      </c>
      <c r="H23" s="19">
        <v>28333.7636877204</v>
      </c>
      <c r="I23" s="19">
        <v>84817</v>
      </c>
      <c r="J23" s="19">
        <v>29050.67067</v>
      </c>
      <c r="K23" s="29">
        <v>1</v>
      </c>
      <c r="L23" s="29">
        <v>28334</v>
      </c>
      <c r="M23" s="8">
        <f>VLOOKUP(B:B,[1]查询时间段分门店销售汇总!$A$1:$E$65536,5,0)</f>
        <v>89405.67</v>
      </c>
      <c r="N23" s="8">
        <f>VLOOKUP(B:B,[1]查询时间段分门店销售汇总!$A$1:$F$65536,6,0)</f>
        <v>28983.31</v>
      </c>
      <c r="O23" s="8">
        <f>VLOOKUP(B:B,[1]查询时间段分门店销售汇总!$A$1:$D$65536,4,0)</f>
        <v>1612</v>
      </c>
      <c r="P23" s="9">
        <f t="shared" si="0"/>
        <v>1.02291628432272</v>
      </c>
      <c r="Q23" s="10">
        <f t="shared" si="1"/>
        <v>1.11319507215064</v>
      </c>
      <c r="R23" s="29">
        <v>1</v>
      </c>
      <c r="S23" s="10">
        <f t="shared" si="2"/>
        <v>1.27430830039526</v>
      </c>
      <c r="T23" s="8" t="s">
        <v>108</v>
      </c>
      <c r="U23" s="11">
        <f t="shared" si="3"/>
        <v>2980.189</v>
      </c>
      <c r="V23" s="8"/>
    </row>
    <row r="24" s="2" customFormat="1" spans="1:22">
      <c r="A24" s="17">
        <v>22</v>
      </c>
      <c r="B24" s="18">
        <v>732</v>
      </c>
      <c r="C24" s="17" t="s">
        <v>35</v>
      </c>
      <c r="D24" s="18" t="s">
        <v>25</v>
      </c>
      <c r="E24" s="19">
        <v>60000</v>
      </c>
      <c r="F24" s="19">
        <v>895</v>
      </c>
      <c r="G24" s="19">
        <v>61800</v>
      </c>
      <c r="H24" s="19">
        <v>19937.6688</v>
      </c>
      <c r="I24" s="19">
        <v>63364</v>
      </c>
      <c r="J24" s="19">
        <v>20442.240224</v>
      </c>
      <c r="K24" s="29">
        <v>1</v>
      </c>
      <c r="L24" s="29">
        <v>19938</v>
      </c>
      <c r="M24" s="8">
        <f>VLOOKUP(B:B,[1]查询时间段分门店销售汇总!$A$1:$E$65536,5,0)</f>
        <v>61352.94</v>
      </c>
      <c r="N24" s="8">
        <f>VLOOKUP(B:B,[1]查询时间段分门店销售汇总!$A$1:$F$65536,6,0)</f>
        <v>17923.51</v>
      </c>
      <c r="O24" s="8">
        <f>VLOOKUP(B:B,[1]查询时间段分门店销售汇总!$A$1:$D$65536,4,0)</f>
        <v>855</v>
      </c>
      <c r="P24" s="9">
        <f t="shared" si="0"/>
        <v>0.89896228307754</v>
      </c>
      <c r="Q24" s="10">
        <f t="shared" si="1"/>
        <v>1.022549</v>
      </c>
      <c r="R24" s="29"/>
      <c r="S24" s="10">
        <f t="shared" si="2"/>
        <v>0.955307262569832</v>
      </c>
      <c r="T24" s="8" t="s">
        <v>108</v>
      </c>
      <c r="U24" s="11">
        <f t="shared" si="3"/>
        <v>2045.098</v>
      </c>
      <c r="V24" s="8"/>
    </row>
    <row r="25" s="2" customFormat="1" spans="1:22">
      <c r="A25" s="17">
        <v>23</v>
      </c>
      <c r="B25" s="18">
        <v>355</v>
      </c>
      <c r="C25" s="17" t="s">
        <v>36</v>
      </c>
      <c r="D25" s="18" t="s">
        <v>37</v>
      </c>
      <c r="E25" s="20">
        <v>220643</v>
      </c>
      <c r="F25" s="19">
        <v>3178</v>
      </c>
      <c r="G25" s="19">
        <v>227262.29</v>
      </c>
      <c r="H25" s="19">
        <v>73830.7001523</v>
      </c>
      <c r="I25" s="19">
        <v>233012</v>
      </c>
      <c r="J25" s="19">
        <v>75698.60844</v>
      </c>
      <c r="K25" s="29">
        <v>1</v>
      </c>
      <c r="L25" s="19">
        <v>73830.7001523</v>
      </c>
      <c r="M25" s="8">
        <f>VLOOKUP(B:B,[1]查询时间段分门店销售汇总!$A$1:$E$65536,5,0)</f>
        <v>221539.44</v>
      </c>
      <c r="N25" s="8">
        <f>VLOOKUP(B:B,[1]查询时间段分门店销售汇总!$A$1:$F$65536,6,0)</f>
        <v>74490.66</v>
      </c>
      <c r="O25" s="8">
        <f>VLOOKUP(B:B,[1]查询时间段分门店销售汇总!$A$1:$D$65536,4,0)</f>
        <v>3008</v>
      </c>
      <c r="P25" s="9">
        <f t="shared" si="0"/>
        <v>1.00893882688825</v>
      </c>
      <c r="Q25" s="10">
        <f t="shared" si="1"/>
        <v>1.00406285266245</v>
      </c>
      <c r="R25" s="29">
        <v>1</v>
      </c>
      <c r="S25" s="10">
        <f t="shared" si="2"/>
        <v>0.946507237256136</v>
      </c>
      <c r="T25" s="8" t="s">
        <v>109</v>
      </c>
      <c r="U25" s="11">
        <f t="shared" si="3"/>
        <v>7384.648</v>
      </c>
      <c r="V25" s="8"/>
    </row>
    <row r="26" s="2" customFormat="1" spans="1:22">
      <c r="A26" s="17">
        <v>24</v>
      </c>
      <c r="B26" s="18">
        <v>373</v>
      </c>
      <c r="C26" s="17" t="s">
        <v>38</v>
      </c>
      <c r="D26" s="18" t="s">
        <v>37</v>
      </c>
      <c r="E26" s="20">
        <v>155010</v>
      </c>
      <c r="F26" s="19">
        <v>2110</v>
      </c>
      <c r="G26" s="19">
        <v>159660.3</v>
      </c>
      <c r="H26" s="19">
        <v>52682.4705498</v>
      </c>
      <c r="I26" s="19">
        <v>163700</v>
      </c>
      <c r="J26" s="19">
        <v>54015.4342</v>
      </c>
      <c r="K26" s="29">
        <v>1</v>
      </c>
      <c r="L26" s="19">
        <v>52682.4705498</v>
      </c>
      <c r="M26" s="8">
        <f>VLOOKUP(B:B,[1]查询时间段分门店销售汇总!$A$1:$E$65536,5,0)</f>
        <v>173972.2</v>
      </c>
      <c r="N26" s="8">
        <f>VLOOKUP(B:B,[1]查询时间段分门店销售汇总!$A$1:$F$65536,6,0)</f>
        <v>56264.99</v>
      </c>
      <c r="O26" s="8">
        <f>VLOOKUP(B:B,[1]查询时间段分门店销售汇总!$A$1:$D$65536,4,0)</f>
        <v>2434</v>
      </c>
      <c r="P26" s="9">
        <f t="shared" si="0"/>
        <v>1.06800211555784</v>
      </c>
      <c r="Q26" s="10">
        <f t="shared" si="1"/>
        <v>1.12232888200761</v>
      </c>
      <c r="R26" s="29">
        <v>1</v>
      </c>
      <c r="S26" s="10">
        <f t="shared" si="2"/>
        <v>1.15355450236967</v>
      </c>
      <c r="T26" s="8" t="s">
        <v>108</v>
      </c>
      <c r="U26" s="11">
        <f t="shared" si="3"/>
        <v>5799.07333333333</v>
      </c>
      <c r="V26" s="8"/>
    </row>
    <row r="27" s="3" customFormat="1" ht="36" spans="1:22">
      <c r="A27" s="21">
        <v>25</v>
      </c>
      <c r="B27" s="22">
        <v>511</v>
      </c>
      <c r="C27" s="21" t="s">
        <v>39</v>
      </c>
      <c r="D27" s="22" t="s">
        <v>37</v>
      </c>
      <c r="E27" s="23">
        <v>97200</v>
      </c>
      <c r="F27" s="24">
        <v>1770</v>
      </c>
      <c r="G27" s="24">
        <v>100116</v>
      </c>
      <c r="H27" s="24">
        <v>32337</v>
      </c>
      <c r="I27" s="24">
        <v>102643</v>
      </c>
      <c r="J27" s="24">
        <v>33154</v>
      </c>
      <c r="K27" s="31">
        <v>1</v>
      </c>
      <c r="L27" s="24">
        <v>32337</v>
      </c>
      <c r="M27" s="32">
        <f>VLOOKUP(B:B,[1]查询时间段分门店销售汇总!$A$1:$E$65536,5,0)</f>
        <v>107040.85</v>
      </c>
      <c r="N27" s="32">
        <f>VLOOKUP(B:B,[1]查询时间段分门店销售汇总!$A$1:$F$65536,6,0)</f>
        <v>33113.52</v>
      </c>
      <c r="O27" s="32">
        <f>VLOOKUP(B:B,[1]查询时间段分门店销售汇总!$A$1:$D$65536,4,0)</f>
        <v>1534</v>
      </c>
      <c r="P27" s="9">
        <f t="shared" si="0"/>
        <v>1.02401335930977</v>
      </c>
      <c r="Q27" s="9">
        <f t="shared" si="1"/>
        <v>1.1012433127572</v>
      </c>
      <c r="R27" s="31">
        <v>1</v>
      </c>
      <c r="S27" s="9">
        <f t="shared" si="2"/>
        <v>0.866666666666667</v>
      </c>
      <c r="T27" s="32" t="s">
        <v>108</v>
      </c>
      <c r="U27" s="41">
        <f>M27/24</f>
        <v>4460.03541666667</v>
      </c>
      <c r="V27" s="42" t="s">
        <v>110</v>
      </c>
    </row>
    <row r="28" s="2" customFormat="1" ht="13.5" spans="1:22">
      <c r="A28" s="17">
        <v>26</v>
      </c>
      <c r="B28" s="18">
        <v>515</v>
      </c>
      <c r="C28" s="17" t="s">
        <v>40</v>
      </c>
      <c r="D28" s="18" t="s">
        <v>37</v>
      </c>
      <c r="E28" s="20">
        <v>135870</v>
      </c>
      <c r="F28" s="19">
        <v>2567</v>
      </c>
      <c r="G28" s="19">
        <v>139946.1</v>
      </c>
      <c r="H28" s="19">
        <v>43160.2169166</v>
      </c>
      <c r="I28" s="19">
        <v>143487</v>
      </c>
      <c r="J28" s="19">
        <v>44252.251722</v>
      </c>
      <c r="K28" s="29">
        <v>1</v>
      </c>
      <c r="L28" s="19">
        <v>43160.2169166</v>
      </c>
      <c r="M28" s="8">
        <f>VLOOKUP(B:B,[1]查询时间段分门店销售汇总!$A$1:$E$65536,5,0)</f>
        <v>142179.42</v>
      </c>
      <c r="N28" s="8">
        <f>VLOOKUP(B:B,[1]查询时间段分门店销售汇总!$A$1:$F$65536,6,0)</f>
        <v>42764.78</v>
      </c>
      <c r="O28" s="8">
        <f>VLOOKUP(B:B,[1]查询时间段分门店销售汇总!$A$1:$D$65536,4,0)</f>
        <v>2579</v>
      </c>
      <c r="P28" s="9">
        <f t="shared" si="0"/>
        <v>0.990837930278151</v>
      </c>
      <c r="Q28" s="10">
        <f t="shared" si="1"/>
        <v>1.04643718260102</v>
      </c>
      <c r="R28" s="33"/>
      <c r="S28" s="10">
        <f t="shared" si="2"/>
        <v>1.00467471756915</v>
      </c>
      <c r="T28" s="8" t="s">
        <v>108</v>
      </c>
      <c r="U28" s="11">
        <f t="shared" si="3"/>
        <v>4739.314</v>
      </c>
      <c r="V28" s="8"/>
    </row>
    <row r="29" s="2" customFormat="1" ht="13.5" spans="1:22">
      <c r="A29" s="17">
        <v>27</v>
      </c>
      <c r="B29" s="18">
        <v>545</v>
      </c>
      <c r="C29" s="17" t="s">
        <v>41</v>
      </c>
      <c r="D29" s="18" t="s">
        <v>37</v>
      </c>
      <c r="E29" s="20">
        <v>117510</v>
      </c>
      <c r="F29" s="19">
        <v>1881</v>
      </c>
      <c r="G29" s="19">
        <v>121035.3</v>
      </c>
      <c r="H29" s="19">
        <v>41360.9089278</v>
      </c>
      <c r="I29" s="19">
        <v>124097</v>
      </c>
      <c r="J29" s="19">
        <v>42407.171422</v>
      </c>
      <c r="K29" s="29">
        <v>1</v>
      </c>
      <c r="L29" s="19">
        <v>41360.9089278</v>
      </c>
      <c r="M29" s="8">
        <f>VLOOKUP(B:B,[1]查询时间段分门店销售汇总!$A$1:$E$65536,5,0)</f>
        <v>113486.85</v>
      </c>
      <c r="N29" s="8">
        <f>VLOOKUP(B:B,[1]查询时间段分门店销售汇总!$A$1:$F$65536,6,0)</f>
        <v>37876.75</v>
      </c>
      <c r="O29" s="8">
        <f>VLOOKUP(B:B,[1]查询时间段分门店销售汇总!$A$1:$D$65536,4,0)</f>
        <v>1711</v>
      </c>
      <c r="P29" s="9">
        <f t="shared" si="0"/>
        <v>0.915762031876959</v>
      </c>
      <c r="Q29" s="10">
        <f t="shared" si="1"/>
        <v>0.965763339290273</v>
      </c>
      <c r="R29" s="33"/>
      <c r="S29" s="10">
        <f t="shared" si="2"/>
        <v>0.909622541201489</v>
      </c>
      <c r="T29" s="8" t="s">
        <v>108</v>
      </c>
      <c r="U29" s="11">
        <f t="shared" si="3"/>
        <v>3782.895</v>
      </c>
      <c r="V29" s="8"/>
    </row>
    <row r="30" s="2" customFormat="1" ht="13.5" spans="1:22">
      <c r="A30" s="17">
        <v>28</v>
      </c>
      <c r="B30" s="18">
        <v>572</v>
      </c>
      <c r="C30" s="17" t="s">
        <v>42</v>
      </c>
      <c r="D30" s="18" t="s">
        <v>37</v>
      </c>
      <c r="E30" s="20">
        <v>63870</v>
      </c>
      <c r="F30" s="19">
        <v>1180</v>
      </c>
      <c r="G30" s="19">
        <v>65786.1</v>
      </c>
      <c r="H30" s="19">
        <v>20114.757936</v>
      </c>
      <c r="I30" s="19">
        <v>67450</v>
      </c>
      <c r="J30" s="19">
        <v>20623.512</v>
      </c>
      <c r="K30" s="29">
        <v>1</v>
      </c>
      <c r="L30" s="19">
        <v>20114.757936</v>
      </c>
      <c r="M30" s="8">
        <f>VLOOKUP(B:B,[1]查询时间段分门店销售汇总!$A$1:$E$65536,5,0)</f>
        <v>60107.5</v>
      </c>
      <c r="N30" s="8">
        <f>VLOOKUP(B:B,[1]查询时间段分门店销售汇总!$A$1:$F$65536,6,0)</f>
        <v>17338.84</v>
      </c>
      <c r="O30" s="8">
        <f>VLOOKUP(B:B,[1]查询时间段分门店销售汇总!$A$1:$D$65536,4,0)</f>
        <v>1035</v>
      </c>
      <c r="P30" s="9">
        <f t="shared" si="0"/>
        <v>0.861995956161528</v>
      </c>
      <c r="Q30" s="10">
        <f t="shared" si="1"/>
        <v>0.941091279160795</v>
      </c>
      <c r="R30" s="33"/>
      <c r="S30" s="10">
        <f t="shared" si="2"/>
        <v>0.877118644067797</v>
      </c>
      <c r="T30" s="8" t="s">
        <v>108</v>
      </c>
      <c r="U30" s="11">
        <f t="shared" si="3"/>
        <v>2003.58333333333</v>
      </c>
      <c r="V30" s="8"/>
    </row>
    <row r="31" s="2" customFormat="1" ht="13.5" spans="1:22">
      <c r="A31" s="17">
        <v>29</v>
      </c>
      <c r="B31" s="18">
        <v>578</v>
      </c>
      <c r="C31" s="17" t="s">
        <v>43</v>
      </c>
      <c r="D31" s="18" t="s">
        <v>37</v>
      </c>
      <c r="E31" s="20">
        <v>150000</v>
      </c>
      <c r="F31" s="19">
        <v>3312</v>
      </c>
      <c r="G31" s="19">
        <v>154500</v>
      </c>
      <c r="H31" s="19">
        <v>51343.131</v>
      </c>
      <c r="I31" s="19">
        <v>158409</v>
      </c>
      <c r="J31" s="19">
        <v>52642.162062</v>
      </c>
      <c r="K31" s="29">
        <v>1</v>
      </c>
      <c r="L31" s="19">
        <v>51343.131</v>
      </c>
      <c r="M31" s="8">
        <f>VLOOKUP(B:B,[1]查询时间段分门店销售汇总!$A$1:$E$65536,5,0)</f>
        <v>142947.01</v>
      </c>
      <c r="N31" s="8">
        <f>VLOOKUP(B:B,[1]查询时间段分门店销售汇总!$A$1:$F$65536,6,0)</f>
        <v>48218.18</v>
      </c>
      <c r="O31" s="8">
        <f>VLOOKUP(B:B,[1]查询时间段分门店销售汇总!$A$1:$D$65536,4,0)</f>
        <v>2942</v>
      </c>
      <c r="P31" s="9">
        <f t="shared" si="0"/>
        <v>0.939135947903138</v>
      </c>
      <c r="Q31" s="10">
        <f t="shared" si="1"/>
        <v>0.952980066666667</v>
      </c>
      <c r="R31" s="33"/>
      <c r="S31" s="10">
        <f t="shared" si="2"/>
        <v>0.888285024154589</v>
      </c>
      <c r="T31" s="8" t="s">
        <v>108</v>
      </c>
      <c r="U31" s="11">
        <f t="shared" si="3"/>
        <v>4764.90033333333</v>
      </c>
      <c r="V31" s="8"/>
    </row>
    <row r="32" s="3" customFormat="1" ht="36" spans="1:22">
      <c r="A32" s="21">
        <v>30</v>
      </c>
      <c r="B32" s="22">
        <v>598</v>
      </c>
      <c r="C32" s="21" t="s">
        <v>44</v>
      </c>
      <c r="D32" s="22" t="s">
        <v>37</v>
      </c>
      <c r="E32" s="23">
        <v>64404</v>
      </c>
      <c r="F32" s="24">
        <v>1091</v>
      </c>
      <c r="G32" s="24">
        <v>66336</v>
      </c>
      <c r="H32" s="24">
        <v>22090</v>
      </c>
      <c r="I32" s="24">
        <v>68011</v>
      </c>
      <c r="J32" s="24">
        <v>22648</v>
      </c>
      <c r="K32" s="31">
        <v>1</v>
      </c>
      <c r="L32" s="24">
        <v>22090</v>
      </c>
      <c r="M32" s="32">
        <f>VLOOKUP(B:B,[1]查询时间段分门店销售汇总!$A$1:$E$65536,5,0)</f>
        <v>72737.89</v>
      </c>
      <c r="N32" s="32">
        <f>VLOOKUP(B:B,[1]查询时间段分门店销售汇总!$A$1:$F$65536,6,0)</f>
        <v>21925.44</v>
      </c>
      <c r="O32" s="32">
        <f>VLOOKUP(B:B,[1]查询时间段分门店销售汇总!$A$1:$D$65536,4,0)</f>
        <v>993</v>
      </c>
      <c r="P32" s="9">
        <f t="shared" si="0"/>
        <v>0.992550475328203</v>
      </c>
      <c r="Q32" s="9">
        <f t="shared" si="1"/>
        <v>1.12940019253463</v>
      </c>
      <c r="R32" s="43"/>
      <c r="S32" s="9">
        <f t="shared" si="2"/>
        <v>0.910174152153987</v>
      </c>
      <c r="T32" s="32" t="s">
        <v>108</v>
      </c>
      <c r="U32" s="41">
        <f>M32/18</f>
        <v>4040.99388888889</v>
      </c>
      <c r="V32" s="42" t="s">
        <v>111</v>
      </c>
    </row>
    <row r="33" s="2" customFormat="1" ht="13.5" spans="1:22">
      <c r="A33" s="17">
        <v>31</v>
      </c>
      <c r="B33" s="18">
        <v>707</v>
      </c>
      <c r="C33" s="17" t="s">
        <v>45</v>
      </c>
      <c r="D33" s="18" t="s">
        <v>37</v>
      </c>
      <c r="E33" s="20">
        <v>221220</v>
      </c>
      <c r="F33" s="19">
        <v>3601</v>
      </c>
      <c r="G33" s="19">
        <v>227856.6</v>
      </c>
      <c r="H33" s="19">
        <v>69982.0532712</v>
      </c>
      <c r="I33" s="19">
        <v>233621</v>
      </c>
      <c r="J33" s="19">
        <v>71752.484972</v>
      </c>
      <c r="K33" s="29">
        <v>1</v>
      </c>
      <c r="L33" s="19">
        <v>69982.0532712</v>
      </c>
      <c r="M33" s="8">
        <f>VLOOKUP(B:B,[1]查询时间段分门店销售汇总!$A$1:$E$65536,5,0)</f>
        <v>204930.31</v>
      </c>
      <c r="N33" s="8">
        <f>VLOOKUP(B:B,[1]查询时间段分门店销售汇总!$A$1:$F$65536,6,0)</f>
        <v>61155.68</v>
      </c>
      <c r="O33" s="8">
        <f>VLOOKUP(B:B,[1]查询时间段分门店销售汇总!$A$1:$D$65536,4,0)</f>
        <v>2905</v>
      </c>
      <c r="P33" s="9">
        <f t="shared" si="0"/>
        <v>0.873876617523705</v>
      </c>
      <c r="Q33" s="10">
        <f t="shared" si="1"/>
        <v>0.926364297983907</v>
      </c>
      <c r="R33" s="33"/>
      <c r="S33" s="10">
        <f t="shared" si="2"/>
        <v>0.806720355456818</v>
      </c>
      <c r="T33" s="8" t="s">
        <v>108</v>
      </c>
      <c r="U33" s="11">
        <f t="shared" si="3"/>
        <v>6831.01033333333</v>
      </c>
      <c r="V33" s="8"/>
    </row>
    <row r="34" s="2" customFormat="1" ht="13.5" spans="1:22">
      <c r="A34" s="17">
        <v>32</v>
      </c>
      <c r="B34" s="18">
        <v>712</v>
      </c>
      <c r="C34" s="17" t="s">
        <v>46</v>
      </c>
      <c r="D34" s="18" t="s">
        <v>37</v>
      </c>
      <c r="E34" s="20">
        <v>276990</v>
      </c>
      <c r="F34" s="19">
        <v>3954</v>
      </c>
      <c r="G34" s="19">
        <v>285299.7</v>
      </c>
      <c r="H34" s="19">
        <v>94306.9570338</v>
      </c>
      <c r="I34" s="19">
        <v>292518</v>
      </c>
      <c r="J34" s="19">
        <v>96692.994972</v>
      </c>
      <c r="K34" s="29">
        <v>1</v>
      </c>
      <c r="L34" s="19">
        <v>94306.9570338</v>
      </c>
      <c r="M34" s="8">
        <f>VLOOKUP(B:B,[1]查询时间段分门店销售汇总!$A$1:$E$65536,5,0)</f>
        <v>267271.33</v>
      </c>
      <c r="N34" s="8">
        <f>VLOOKUP(B:B,[1]查询时间段分门店销售汇总!$A$1:$F$65536,6,0)</f>
        <v>86289.08</v>
      </c>
      <c r="O34" s="8">
        <f>VLOOKUP(B:B,[1]查询时间段分门店销售汇总!$A$1:$D$65536,4,0)</f>
        <v>3837</v>
      </c>
      <c r="P34" s="9">
        <f t="shared" si="0"/>
        <v>0.914981065172887</v>
      </c>
      <c r="Q34" s="10">
        <f t="shared" si="1"/>
        <v>0.964913282067945</v>
      </c>
      <c r="R34" s="33"/>
      <c r="S34" s="10">
        <f t="shared" si="2"/>
        <v>0.97040971168437</v>
      </c>
      <c r="T34" s="8" t="s">
        <v>109</v>
      </c>
      <c r="U34" s="11">
        <f t="shared" si="3"/>
        <v>8909.04433333333</v>
      </c>
      <c r="V34" s="8"/>
    </row>
    <row r="35" s="2" customFormat="1" ht="13.5" spans="1:22">
      <c r="A35" s="17">
        <v>33</v>
      </c>
      <c r="B35" s="18">
        <v>723</v>
      </c>
      <c r="C35" s="17" t="s">
        <v>47</v>
      </c>
      <c r="D35" s="18" t="s">
        <v>37</v>
      </c>
      <c r="E35" s="20">
        <v>85200</v>
      </c>
      <c r="F35" s="19">
        <v>1789</v>
      </c>
      <c r="G35" s="19">
        <v>87756</v>
      </c>
      <c r="H35" s="19">
        <v>28277.089344</v>
      </c>
      <c r="I35" s="19">
        <v>89976</v>
      </c>
      <c r="J35" s="19">
        <v>28992.426624</v>
      </c>
      <c r="K35" s="29">
        <v>1</v>
      </c>
      <c r="L35" s="19">
        <v>28277.089344</v>
      </c>
      <c r="M35" s="8">
        <f>VLOOKUP(B:B,[1]查询时间段分门店销售汇总!$A$1:$E$65536,5,0)</f>
        <v>74905.53</v>
      </c>
      <c r="N35" s="8">
        <f>VLOOKUP(B:B,[1]查询时间段分门店销售汇总!$A$1:$F$65536,6,0)</f>
        <v>22076.35</v>
      </c>
      <c r="O35" s="8">
        <f>VLOOKUP(B:B,[1]查询时间段分门店销售汇总!$A$1:$D$65536,4,0)</f>
        <v>1409</v>
      </c>
      <c r="P35" s="9">
        <f t="shared" si="0"/>
        <v>0.780715077546844</v>
      </c>
      <c r="Q35" s="10">
        <f t="shared" si="1"/>
        <v>0.879172887323944</v>
      </c>
      <c r="R35" s="33"/>
      <c r="S35" s="10">
        <f t="shared" si="2"/>
        <v>0.787590832867524</v>
      </c>
      <c r="T35" s="8" t="s">
        <v>108</v>
      </c>
      <c r="U35" s="11">
        <f t="shared" si="3"/>
        <v>2496.851</v>
      </c>
      <c r="V35" s="8"/>
    </row>
    <row r="36" s="3" customFormat="1" ht="13.5" spans="1:22">
      <c r="A36" s="21">
        <v>34</v>
      </c>
      <c r="B36" s="22">
        <v>724</v>
      </c>
      <c r="C36" s="21" t="s">
        <v>48</v>
      </c>
      <c r="D36" s="22" t="s">
        <v>37</v>
      </c>
      <c r="E36" s="23">
        <v>150000</v>
      </c>
      <c r="F36" s="24">
        <v>3321</v>
      </c>
      <c r="G36" s="24">
        <v>154500</v>
      </c>
      <c r="H36" s="24">
        <v>47300.484</v>
      </c>
      <c r="I36" s="24">
        <v>158409</v>
      </c>
      <c r="J36" s="24">
        <v>48497.232168</v>
      </c>
      <c r="K36" s="31">
        <v>1</v>
      </c>
      <c r="L36" s="24">
        <v>47300.484</v>
      </c>
      <c r="M36" s="32">
        <f>VLOOKUP(B:B,[1]查询时间段分门店销售汇总!$A$1:$E$65536,5,0)</f>
        <v>210369.07</v>
      </c>
      <c r="N36" s="32">
        <f>VLOOKUP(B:B,[1]查询时间段分门店销售汇总!$A$1:$F$65536,6,0)</f>
        <v>57209.44</v>
      </c>
      <c r="O36" s="32">
        <f>VLOOKUP(B:B,[1]查询时间段分门店销售汇总!$A$1:$D$65536,4,0)</f>
        <v>3478</v>
      </c>
      <c r="P36" s="9">
        <f t="shared" ref="P36:P78" si="4">N36/L36</f>
        <v>1.20948952657651</v>
      </c>
      <c r="Q36" s="9">
        <f t="shared" ref="Q36:Q78" si="5">M36/E36</f>
        <v>1.40246046666667</v>
      </c>
      <c r="R36" s="43">
        <v>1</v>
      </c>
      <c r="S36" s="9">
        <f t="shared" ref="S36:S78" si="6">O36/F36</f>
        <v>1.04727491719362</v>
      </c>
      <c r="T36" s="32" t="s">
        <v>109</v>
      </c>
      <c r="U36" s="41">
        <f t="shared" ref="U36:U78" si="7">M36/30</f>
        <v>7012.30233333333</v>
      </c>
      <c r="V36" s="32"/>
    </row>
    <row r="37" s="2" customFormat="1" ht="13.5" spans="1:22">
      <c r="A37" s="17">
        <v>35</v>
      </c>
      <c r="B37" s="18">
        <v>740</v>
      </c>
      <c r="C37" s="17" t="s">
        <v>49</v>
      </c>
      <c r="D37" s="18" t="s">
        <v>37</v>
      </c>
      <c r="E37" s="20">
        <v>83700</v>
      </c>
      <c r="F37" s="19">
        <v>1271</v>
      </c>
      <c r="G37" s="19">
        <v>86211</v>
      </c>
      <c r="H37" s="19">
        <v>26799.206616</v>
      </c>
      <c r="I37" s="19">
        <v>88392</v>
      </c>
      <c r="J37" s="19">
        <v>27477.183552</v>
      </c>
      <c r="K37" s="29">
        <v>1</v>
      </c>
      <c r="L37" s="19">
        <v>26799.206616</v>
      </c>
      <c r="M37" s="8">
        <f>VLOOKUP(B:B,[1]查询时间段分门店销售汇总!$A$1:$E$65536,5,0)</f>
        <v>83652.76</v>
      </c>
      <c r="N37" s="8">
        <f>VLOOKUP(B:B,[1]查询时间段分门店销售汇总!$A$1:$F$65536,6,0)</f>
        <v>26259.41</v>
      </c>
      <c r="O37" s="8">
        <f>VLOOKUP(B:B,[1]查询时间段分门店销售汇总!$A$1:$D$65536,4,0)</f>
        <v>1210</v>
      </c>
      <c r="P37" s="9">
        <f t="shared" si="4"/>
        <v>0.979857738934789</v>
      </c>
      <c r="Q37" s="10">
        <f t="shared" si="5"/>
        <v>0.999435603345281</v>
      </c>
      <c r="R37" s="33"/>
      <c r="S37" s="10">
        <f t="shared" si="6"/>
        <v>0.952006294256491</v>
      </c>
      <c r="T37" s="8" t="s">
        <v>108</v>
      </c>
      <c r="U37" s="11">
        <f t="shared" si="7"/>
        <v>2788.42533333333</v>
      </c>
      <c r="V37" s="8"/>
    </row>
    <row r="38" s="2" customFormat="1" spans="1:22">
      <c r="A38" s="17">
        <v>36</v>
      </c>
      <c r="B38" s="18">
        <v>743</v>
      </c>
      <c r="C38" s="17" t="s">
        <v>50</v>
      </c>
      <c r="D38" s="18" t="s">
        <v>37</v>
      </c>
      <c r="E38" s="20">
        <v>71310</v>
      </c>
      <c r="F38" s="19">
        <v>1204</v>
      </c>
      <c r="G38" s="19">
        <v>73449.3</v>
      </c>
      <c r="H38" s="19">
        <v>23940.6524364</v>
      </c>
      <c r="I38" s="19">
        <v>75308</v>
      </c>
      <c r="J38" s="19">
        <v>24546.491984</v>
      </c>
      <c r="K38" s="29">
        <v>1</v>
      </c>
      <c r="L38" s="19">
        <v>23940.6524364</v>
      </c>
      <c r="M38" s="8">
        <f>VLOOKUP(B:B,[1]查询时间段分门店销售汇总!$A$1:$E$65536,5,0)</f>
        <v>66663.12</v>
      </c>
      <c r="N38" s="8">
        <f>VLOOKUP(B:B,[1]查询时间段分门店销售汇总!$A$1:$F$65536,6,0)</f>
        <v>21699.73</v>
      </c>
      <c r="O38" s="8">
        <f>VLOOKUP(B:B,[1]查询时间段分门店销售汇总!$A$1:$D$65536,4,0)</f>
        <v>1063</v>
      </c>
      <c r="P38" s="9">
        <f t="shared" si="4"/>
        <v>0.906396768327297</v>
      </c>
      <c r="Q38" s="10">
        <f t="shared" si="5"/>
        <v>0.934835506941523</v>
      </c>
      <c r="R38" s="8"/>
      <c r="S38" s="10">
        <f t="shared" si="6"/>
        <v>0.882890365448505</v>
      </c>
      <c r="T38" s="8" t="s">
        <v>108</v>
      </c>
      <c r="U38" s="11">
        <f t="shared" si="7"/>
        <v>2222.104</v>
      </c>
      <c r="V38" s="8"/>
    </row>
    <row r="39" s="2" customFormat="1" spans="1:22">
      <c r="A39" s="17">
        <v>37</v>
      </c>
      <c r="B39" s="18">
        <v>371</v>
      </c>
      <c r="C39" s="17" t="s">
        <v>51</v>
      </c>
      <c r="D39" s="18" t="s">
        <v>52</v>
      </c>
      <c r="E39" s="19">
        <v>77000</v>
      </c>
      <c r="F39" s="19">
        <v>1260</v>
      </c>
      <c r="G39" s="19">
        <v>79310</v>
      </c>
      <c r="H39" s="19">
        <v>26939.06908</v>
      </c>
      <c r="I39" s="19">
        <v>81317</v>
      </c>
      <c r="J39" s="19">
        <v>27620.782756</v>
      </c>
      <c r="K39" s="29">
        <v>1</v>
      </c>
      <c r="L39" s="29">
        <v>26939</v>
      </c>
      <c r="M39" s="8">
        <f>VLOOKUP(B:B,[1]查询时间段分门店销售汇总!$A$1:$E$65536,5,0)</f>
        <v>76131.58</v>
      </c>
      <c r="N39" s="8">
        <f>VLOOKUP(B:B,[1]查询时间段分门店销售汇总!$A$1:$F$65536,6,0)</f>
        <v>24554.82</v>
      </c>
      <c r="O39" s="8">
        <f>VLOOKUP(B:B,[1]查询时间段分门店销售汇总!$A$1:$D$65536,4,0)</f>
        <v>1351</v>
      </c>
      <c r="P39" s="9">
        <f t="shared" si="4"/>
        <v>0.911497086009132</v>
      </c>
      <c r="Q39" s="10">
        <f t="shared" si="5"/>
        <v>0.988721818181818</v>
      </c>
      <c r="R39" s="8"/>
      <c r="S39" s="10">
        <f t="shared" si="6"/>
        <v>1.07222222222222</v>
      </c>
      <c r="T39" s="8" t="s">
        <v>108</v>
      </c>
      <c r="U39" s="11">
        <f t="shared" si="7"/>
        <v>2537.71933333333</v>
      </c>
      <c r="V39" s="8"/>
    </row>
    <row r="40" s="2" customFormat="1" spans="1:22">
      <c r="A40" s="17">
        <v>38</v>
      </c>
      <c r="B40" s="18">
        <v>377</v>
      </c>
      <c r="C40" s="17" t="s">
        <v>53</v>
      </c>
      <c r="D40" s="18" t="s">
        <v>52</v>
      </c>
      <c r="E40" s="19">
        <v>118110</v>
      </c>
      <c r="F40" s="19">
        <v>2618</v>
      </c>
      <c r="G40" s="19">
        <v>121653.3</v>
      </c>
      <c r="H40" s="19">
        <v>39748.0260156</v>
      </c>
      <c r="I40" s="19">
        <v>124731</v>
      </c>
      <c r="J40" s="19">
        <v>40753.609092</v>
      </c>
      <c r="K40" s="29">
        <v>1</v>
      </c>
      <c r="L40" s="29">
        <v>39748</v>
      </c>
      <c r="M40" s="8">
        <f>VLOOKUP(B:B,[1]查询时间段分门店销售汇总!$A$1:$E$65536,5,0)</f>
        <v>129533.02</v>
      </c>
      <c r="N40" s="8">
        <f>VLOOKUP(B:B,[1]查询时间段分门店销售汇总!$A$1:$F$65536,6,0)</f>
        <v>41043.5</v>
      </c>
      <c r="O40" s="8">
        <f>VLOOKUP(B:B,[1]查询时间段分门店销售汇总!$A$1:$D$65536,4,0)</f>
        <v>2492</v>
      </c>
      <c r="P40" s="9">
        <f t="shared" si="4"/>
        <v>1.03259283485962</v>
      </c>
      <c r="Q40" s="10">
        <f t="shared" si="5"/>
        <v>1.09671509609686</v>
      </c>
      <c r="R40" s="8">
        <v>1</v>
      </c>
      <c r="S40" s="10">
        <f t="shared" si="6"/>
        <v>0.951871657754011</v>
      </c>
      <c r="T40" s="8" t="s">
        <v>108</v>
      </c>
      <c r="U40" s="11">
        <f t="shared" si="7"/>
        <v>4317.76733333333</v>
      </c>
      <c r="V40" s="8"/>
    </row>
    <row r="41" s="2" customFormat="1" spans="1:22">
      <c r="A41" s="17">
        <v>39</v>
      </c>
      <c r="B41" s="18">
        <v>385</v>
      </c>
      <c r="C41" s="17" t="s">
        <v>54</v>
      </c>
      <c r="D41" s="18" t="s">
        <v>52</v>
      </c>
      <c r="E41" s="19">
        <v>226000</v>
      </c>
      <c r="F41" s="19">
        <v>3595</v>
      </c>
      <c r="G41" s="19">
        <v>232780</v>
      </c>
      <c r="H41" s="19">
        <v>70193.87788</v>
      </c>
      <c r="I41" s="19">
        <v>238669</v>
      </c>
      <c r="J41" s="19">
        <v>71969.682274</v>
      </c>
      <c r="K41" s="29">
        <v>1</v>
      </c>
      <c r="L41" s="29">
        <v>70194</v>
      </c>
      <c r="M41" s="8">
        <f>VLOOKUP(B:B,[1]查询时间段分门店销售汇总!$A$1:$E$65536,5,0)</f>
        <v>252899.11</v>
      </c>
      <c r="N41" s="8">
        <f>VLOOKUP(B:B,[1]查询时间段分门店销售汇总!$A$1:$F$65536,6,0)</f>
        <v>76031.28</v>
      </c>
      <c r="O41" s="8">
        <f>VLOOKUP(B:B,[1]查询时间段分门店销售汇总!$A$1:$D$65536,4,0)</f>
        <v>3207</v>
      </c>
      <c r="P41" s="9">
        <f t="shared" si="4"/>
        <v>1.08315924437986</v>
      </c>
      <c r="Q41" s="10">
        <f t="shared" si="5"/>
        <v>1.11902261061947</v>
      </c>
      <c r="R41" s="8">
        <v>1</v>
      </c>
      <c r="S41" s="10">
        <f t="shared" si="6"/>
        <v>0.892072322670376</v>
      </c>
      <c r="T41" s="8" t="s">
        <v>109</v>
      </c>
      <c r="U41" s="11">
        <f t="shared" si="7"/>
        <v>8429.97033333333</v>
      </c>
      <c r="V41" s="8"/>
    </row>
    <row r="42" s="2" customFormat="1" spans="1:22">
      <c r="A42" s="17">
        <v>40</v>
      </c>
      <c r="B42" s="18">
        <v>387</v>
      </c>
      <c r="C42" s="17" t="s">
        <v>55</v>
      </c>
      <c r="D42" s="18" t="s">
        <v>52</v>
      </c>
      <c r="E42" s="25">
        <v>219000</v>
      </c>
      <c r="F42" s="19">
        <v>3520</v>
      </c>
      <c r="G42" s="19">
        <v>225570</v>
      </c>
      <c r="H42" s="19">
        <v>64947.01668</v>
      </c>
      <c r="I42" s="19">
        <v>231277</v>
      </c>
      <c r="J42" s="19">
        <v>66590.198948</v>
      </c>
      <c r="K42" s="29">
        <v>1</v>
      </c>
      <c r="L42" s="29">
        <v>64947</v>
      </c>
      <c r="M42" s="8">
        <f>VLOOKUP(B:B,[1]查询时间段分门店销售汇总!$A$1:$E$65536,5,0)</f>
        <v>203477.36</v>
      </c>
      <c r="N42" s="8">
        <f>VLOOKUP(B:B,[1]查询时间段分门店销售汇总!$A$1:$F$65536,6,0)</f>
        <v>57346.54</v>
      </c>
      <c r="O42" s="8">
        <f>VLOOKUP(B:B,[1]查询时间段分门店销售汇总!$A$1:$D$65536,4,0)</f>
        <v>3232</v>
      </c>
      <c r="P42" s="9">
        <f t="shared" si="4"/>
        <v>0.88297442530063</v>
      </c>
      <c r="Q42" s="10">
        <f t="shared" si="5"/>
        <v>0.929120365296804</v>
      </c>
      <c r="R42" s="8"/>
      <c r="S42" s="10">
        <f t="shared" si="6"/>
        <v>0.918181818181818</v>
      </c>
      <c r="T42" s="8" t="s">
        <v>108</v>
      </c>
      <c r="U42" s="11">
        <f t="shared" si="7"/>
        <v>6782.57866666667</v>
      </c>
      <c r="V42" s="8"/>
    </row>
    <row r="43" s="2" customFormat="1" spans="1:22">
      <c r="A43" s="17">
        <v>41</v>
      </c>
      <c r="B43" s="18">
        <v>399</v>
      </c>
      <c r="C43" s="17" t="s">
        <v>56</v>
      </c>
      <c r="D43" s="18" t="s">
        <v>52</v>
      </c>
      <c r="E43" s="25">
        <v>130000</v>
      </c>
      <c r="F43" s="19">
        <v>2600</v>
      </c>
      <c r="G43" s="19">
        <v>133900</v>
      </c>
      <c r="H43" s="19">
        <v>42922.7162</v>
      </c>
      <c r="I43" s="19">
        <v>137288</v>
      </c>
      <c r="J43" s="19">
        <v>44008.766704</v>
      </c>
      <c r="K43" s="29">
        <v>1</v>
      </c>
      <c r="L43" s="29">
        <v>42923</v>
      </c>
      <c r="M43" s="8">
        <f>VLOOKUP(B:B,[1]查询时间段分门店销售汇总!$A$1:$E$65536,5,0)</f>
        <v>141678.03</v>
      </c>
      <c r="N43" s="8">
        <f>VLOOKUP(B:B,[1]查询时间段分门店销售汇总!$A$1:$F$65536,6,0)</f>
        <v>43570.66</v>
      </c>
      <c r="O43" s="8">
        <f>VLOOKUP(B:B,[1]查询时间段分门店销售汇总!$A$1:$D$65536,4,0)</f>
        <v>1929</v>
      </c>
      <c r="P43" s="9">
        <f t="shared" si="4"/>
        <v>1.0150888800876</v>
      </c>
      <c r="Q43" s="10">
        <f t="shared" si="5"/>
        <v>1.089831</v>
      </c>
      <c r="R43" s="8">
        <v>1</v>
      </c>
      <c r="S43" s="10">
        <f t="shared" si="6"/>
        <v>0.741923076923077</v>
      </c>
      <c r="T43" s="8" t="s">
        <v>108</v>
      </c>
      <c r="U43" s="11">
        <f t="shared" si="7"/>
        <v>4722.601</v>
      </c>
      <c r="V43" s="8"/>
    </row>
    <row r="44" s="2" customFormat="1" spans="1:22">
      <c r="A44" s="17">
        <v>42</v>
      </c>
      <c r="B44" s="18">
        <v>514</v>
      </c>
      <c r="C44" s="17" t="s">
        <v>57</v>
      </c>
      <c r="D44" s="18" t="s">
        <v>52</v>
      </c>
      <c r="E44" s="19">
        <v>146800</v>
      </c>
      <c r="F44" s="19">
        <v>2780</v>
      </c>
      <c r="G44" s="19">
        <v>151204</v>
      </c>
      <c r="H44" s="19">
        <v>49047.55352</v>
      </c>
      <c r="I44" s="19">
        <v>155029</v>
      </c>
      <c r="J44" s="19">
        <v>50288.30702</v>
      </c>
      <c r="K44" s="29">
        <v>2</v>
      </c>
      <c r="L44" s="29">
        <v>50288</v>
      </c>
      <c r="M44" s="8">
        <f>VLOOKUP(B:B,[1]查询时间段分门店销售汇总!$A$1:$E$65536,5,0)</f>
        <v>165424.65</v>
      </c>
      <c r="N44" s="8">
        <f>VLOOKUP(B:B,[1]查询时间段分门店销售汇总!$A$1:$F$65536,6,0)</f>
        <v>58126.65</v>
      </c>
      <c r="O44" s="8">
        <f>VLOOKUP(B:B,[1]查询时间段分门店销售汇总!$A$1:$D$65536,4,0)</f>
        <v>2294</v>
      </c>
      <c r="P44" s="9">
        <f t="shared" si="4"/>
        <v>1.15587515908368</v>
      </c>
      <c r="Q44" s="10">
        <f t="shared" si="5"/>
        <v>1.12687091280654</v>
      </c>
      <c r="R44" s="8">
        <v>2</v>
      </c>
      <c r="S44" s="10">
        <f t="shared" si="6"/>
        <v>0.825179856115108</v>
      </c>
      <c r="T44" s="8" t="s">
        <v>108</v>
      </c>
      <c r="U44" s="11">
        <f t="shared" si="7"/>
        <v>5514.155</v>
      </c>
      <c r="V44" s="8"/>
    </row>
    <row r="45" s="2" customFormat="1" spans="1:22">
      <c r="A45" s="17">
        <v>43</v>
      </c>
      <c r="B45" s="18">
        <v>541</v>
      </c>
      <c r="C45" s="17" t="s">
        <v>58</v>
      </c>
      <c r="D45" s="18" t="s">
        <v>52</v>
      </c>
      <c r="E45" s="19">
        <v>253000</v>
      </c>
      <c r="F45" s="19">
        <v>4076</v>
      </c>
      <c r="G45" s="19">
        <v>260590</v>
      </c>
      <c r="H45" s="19">
        <v>88718.38668</v>
      </c>
      <c r="I45" s="19">
        <v>267183</v>
      </c>
      <c r="J45" s="19">
        <v>90962.986716</v>
      </c>
      <c r="K45" s="29">
        <v>2</v>
      </c>
      <c r="L45" s="29">
        <v>90963</v>
      </c>
      <c r="M45" s="8">
        <f>VLOOKUP(B:B,[1]查询时间段分门店销售汇总!$A$1:$E$65536,5,0)</f>
        <v>297042.66</v>
      </c>
      <c r="N45" s="8">
        <f>VLOOKUP(B:B,[1]查询时间段分门店销售汇总!$A$1:$F$65536,6,0)</f>
        <v>102208.5</v>
      </c>
      <c r="O45" s="8">
        <f>VLOOKUP(B:B,[1]查询时间段分门店销售汇总!$A$1:$D$65536,4,0)</f>
        <v>3484</v>
      </c>
      <c r="P45" s="9">
        <f t="shared" si="4"/>
        <v>1.12362718907688</v>
      </c>
      <c r="Q45" s="10">
        <f t="shared" si="5"/>
        <v>1.17408166007905</v>
      </c>
      <c r="R45" s="8">
        <v>2</v>
      </c>
      <c r="S45" s="10">
        <f t="shared" si="6"/>
        <v>0.854759568204122</v>
      </c>
      <c r="T45" s="8" t="s">
        <v>109</v>
      </c>
      <c r="U45" s="11">
        <f t="shared" si="7"/>
        <v>9901.422</v>
      </c>
      <c r="V45" s="8"/>
    </row>
    <row r="46" s="2" customFormat="1" spans="1:22">
      <c r="A46" s="17">
        <v>44</v>
      </c>
      <c r="B46" s="18">
        <v>546</v>
      </c>
      <c r="C46" s="17" t="s">
        <v>59</v>
      </c>
      <c r="D46" s="18" t="s">
        <v>52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29">
        <v>0</v>
      </c>
      <c r="L46" s="29">
        <v>0</v>
      </c>
      <c r="M46" s="8">
        <f>VLOOKUP(B:B,[1]查询时间段分门店销售汇总!$A$1:$E$65536,5,0)</f>
        <v>10945.47</v>
      </c>
      <c r="N46" s="8">
        <f>VLOOKUP(B:B,[1]查询时间段分门店销售汇总!$A$1:$F$65536,6,0)</f>
        <v>2449.36</v>
      </c>
      <c r="O46" s="8">
        <f>VLOOKUP(B:B,[1]查询时间段分门店销售汇总!$A$1:$D$65536,4,0)</f>
        <v>182</v>
      </c>
      <c r="P46" s="9" t="e">
        <f t="shared" si="4"/>
        <v>#DIV/0!</v>
      </c>
      <c r="Q46" s="10" t="e">
        <f t="shared" si="5"/>
        <v>#DIV/0!</v>
      </c>
      <c r="R46" s="8"/>
      <c r="S46" s="10" t="e">
        <f t="shared" si="6"/>
        <v>#DIV/0!</v>
      </c>
      <c r="T46" s="8"/>
      <c r="U46" s="11">
        <f t="shared" si="7"/>
        <v>364.849</v>
      </c>
      <c r="V46" s="8" t="s">
        <v>112</v>
      </c>
    </row>
    <row r="47" s="2" customFormat="1" spans="1:22">
      <c r="A47" s="17">
        <v>45</v>
      </c>
      <c r="B47" s="18">
        <v>571</v>
      </c>
      <c r="C47" s="17" t="s">
        <v>60</v>
      </c>
      <c r="D47" s="18" t="s">
        <v>52</v>
      </c>
      <c r="E47" s="19">
        <v>420000</v>
      </c>
      <c r="F47" s="19">
        <v>5183</v>
      </c>
      <c r="G47" s="19">
        <v>432600</v>
      </c>
      <c r="H47" s="19">
        <v>139563.6816</v>
      </c>
      <c r="I47" s="19">
        <v>443545</v>
      </c>
      <c r="J47" s="19">
        <v>143094.71372</v>
      </c>
      <c r="K47" s="29">
        <v>1</v>
      </c>
      <c r="L47" s="29">
        <v>139564</v>
      </c>
      <c r="M47" s="8">
        <f>VLOOKUP(B:B,[1]查询时间段分门店销售汇总!$A$1:$E$65536,5,0)</f>
        <v>429719.53</v>
      </c>
      <c r="N47" s="8">
        <f>VLOOKUP(B:B,[1]查询时间段分门店销售汇总!$A$1:$F$65536,6,0)</f>
        <v>135915.72</v>
      </c>
      <c r="O47" s="8">
        <f>VLOOKUP(B:B,[1]查询时间段分门店销售汇总!$A$1:$D$65536,4,0)</f>
        <v>4811</v>
      </c>
      <c r="P47" s="9">
        <f t="shared" si="4"/>
        <v>0.973859447995185</v>
      </c>
      <c r="Q47" s="10">
        <f t="shared" si="5"/>
        <v>1.02314173809524</v>
      </c>
      <c r="R47" s="8"/>
      <c r="S47" s="10">
        <f t="shared" si="6"/>
        <v>0.928226895620297</v>
      </c>
      <c r="T47" s="8" t="s">
        <v>109</v>
      </c>
      <c r="U47" s="11">
        <f t="shared" si="7"/>
        <v>14323.9843333333</v>
      </c>
      <c r="V47" s="8"/>
    </row>
    <row r="48" s="2" customFormat="1" spans="1:22">
      <c r="A48" s="17">
        <v>46</v>
      </c>
      <c r="B48" s="18">
        <v>573</v>
      </c>
      <c r="C48" s="17" t="s">
        <v>61</v>
      </c>
      <c r="D48" s="18" t="s">
        <v>52</v>
      </c>
      <c r="E48" s="19">
        <v>75000</v>
      </c>
      <c r="F48" s="19">
        <v>1781</v>
      </c>
      <c r="G48" s="19">
        <v>77250</v>
      </c>
      <c r="H48" s="19">
        <v>24498.138</v>
      </c>
      <c r="I48" s="19">
        <v>79204</v>
      </c>
      <c r="J48" s="19">
        <v>25117.806112</v>
      </c>
      <c r="K48" s="29">
        <v>2</v>
      </c>
      <c r="L48" s="29">
        <v>25118</v>
      </c>
      <c r="M48" s="8">
        <f>VLOOKUP(B:B,[1]查询时间段分门店销售汇总!$A$1:$E$65536,5,0)</f>
        <v>85290.78</v>
      </c>
      <c r="N48" s="8">
        <f>VLOOKUP(B:B,[1]查询时间段分门店销售汇总!$A$1:$F$65536,6,0)</f>
        <v>26735.34</v>
      </c>
      <c r="O48" s="8">
        <f>VLOOKUP(B:B,[1]查询时间段分门店销售汇总!$A$1:$D$65536,4,0)</f>
        <v>1811</v>
      </c>
      <c r="P48" s="9">
        <f t="shared" si="4"/>
        <v>1.06438968070706</v>
      </c>
      <c r="Q48" s="10">
        <f t="shared" si="5"/>
        <v>1.1372104</v>
      </c>
      <c r="R48" s="8">
        <v>2</v>
      </c>
      <c r="S48" s="10">
        <f t="shared" si="6"/>
        <v>1.01684446939921</v>
      </c>
      <c r="T48" s="8" t="s">
        <v>108</v>
      </c>
      <c r="U48" s="11">
        <f t="shared" si="7"/>
        <v>2843.026</v>
      </c>
      <c r="V48" s="8"/>
    </row>
    <row r="49" s="2" customFormat="1" spans="1:22">
      <c r="A49" s="17">
        <v>47</v>
      </c>
      <c r="B49" s="18">
        <v>584</v>
      </c>
      <c r="C49" s="17" t="s">
        <v>62</v>
      </c>
      <c r="D49" s="18" t="s">
        <v>52</v>
      </c>
      <c r="E49" s="25">
        <v>111000</v>
      </c>
      <c r="F49" s="19">
        <v>2216</v>
      </c>
      <c r="G49" s="19">
        <v>114330</v>
      </c>
      <c r="H49" s="19">
        <v>36145.20084</v>
      </c>
      <c r="I49" s="19">
        <v>117223</v>
      </c>
      <c r="J49" s="19">
        <v>37059.817004</v>
      </c>
      <c r="K49" s="29">
        <v>2</v>
      </c>
      <c r="L49" s="29">
        <v>37060</v>
      </c>
      <c r="M49" s="8">
        <f>VLOOKUP(B:B,[1]查询时间段分门店销售汇总!$A$1:$E$65536,5,0)</f>
        <v>118880.44</v>
      </c>
      <c r="N49" s="8">
        <f>VLOOKUP(B:B,[1]查询时间段分门店销售汇总!$A$1:$F$65536,6,0)</f>
        <v>37361.88</v>
      </c>
      <c r="O49" s="8">
        <f>VLOOKUP(B:B,[1]查询时间段分门店销售汇总!$A$1:$D$65536,4,0)</f>
        <v>1719</v>
      </c>
      <c r="P49" s="9">
        <f t="shared" si="4"/>
        <v>1.00814570966001</v>
      </c>
      <c r="Q49" s="10">
        <f t="shared" si="5"/>
        <v>1.07099495495495</v>
      </c>
      <c r="R49" s="8">
        <v>2</v>
      </c>
      <c r="S49" s="10">
        <f t="shared" si="6"/>
        <v>0.77572202166065</v>
      </c>
      <c r="T49" s="8" t="s">
        <v>108</v>
      </c>
      <c r="U49" s="11">
        <f t="shared" si="7"/>
        <v>3962.68133333333</v>
      </c>
      <c r="V49" s="8"/>
    </row>
    <row r="50" s="2" customFormat="1" spans="1:22">
      <c r="A50" s="17">
        <v>48</v>
      </c>
      <c r="B50" s="18">
        <v>737</v>
      </c>
      <c r="C50" s="17" t="s">
        <v>63</v>
      </c>
      <c r="D50" s="18" t="s">
        <v>52</v>
      </c>
      <c r="E50" s="19">
        <v>86304.188</v>
      </c>
      <c r="F50" s="19">
        <v>1726</v>
      </c>
      <c r="G50" s="19">
        <v>88893.31364</v>
      </c>
      <c r="H50" s="19">
        <v>29113.9825101182</v>
      </c>
      <c r="I50" s="19">
        <v>91142</v>
      </c>
      <c r="J50" s="19">
        <v>29850.463272</v>
      </c>
      <c r="K50" s="29">
        <v>2</v>
      </c>
      <c r="L50" s="29">
        <v>29850</v>
      </c>
      <c r="M50" s="8">
        <f>VLOOKUP(B:B,[1]查询时间段分门店销售汇总!$A$1:$E$65536,5,0)</f>
        <v>84533.11</v>
      </c>
      <c r="N50" s="8">
        <f>VLOOKUP(B:B,[1]查询时间段分门店销售汇总!$A$1:$F$65536,6,0)</f>
        <v>28479.65</v>
      </c>
      <c r="O50" s="8">
        <f>VLOOKUP(B:B,[1]查询时间段分门店销售汇总!$A$1:$D$65536,4,0)</f>
        <v>1555</v>
      </c>
      <c r="P50" s="9">
        <f t="shared" si="4"/>
        <v>0.954092127303183</v>
      </c>
      <c r="Q50" s="10">
        <f t="shared" si="5"/>
        <v>0.979478655195736</v>
      </c>
      <c r="R50" s="8"/>
      <c r="S50" s="10">
        <f t="shared" si="6"/>
        <v>0.900926998841251</v>
      </c>
      <c r="T50" s="8" t="s">
        <v>108</v>
      </c>
      <c r="U50" s="11">
        <f t="shared" si="7"/>
        <v>2817.77033333333</v>
      </c>
      <c r="V50" s="8"/>
    </row>
    <row r="51" s="2" customFormat="1" spans="1:22">
      <c r="A51" s="17">
        <v>49</v>
      </c>
      <c r="B51" s="18">
        <v>329</v>
      </c>
      <c r="C51" s="17" t="s">
        <v>64</v>
      </c>
      <c r="D51" s="18" t="s">
        <v>65</v>
      </c>
      <c r="E51" s="19">
        <v>120000</v>
      </c>
      <c r="F51" s="19">
        <v>1751</v>
      </c>
      <c r="G51" s="19">
        <v>123600</v>
      </c>
      <c r="H51" s="19">
        <v>37876.7256</v>
      </c>
      <c r="I51" s="19">
        <v>126727</v>
      </c>
      <c r="J51" s="19">
        <v>38834.982242</v>
      </c>
      <c r="K51" s="29">
        <v>1</v>
      </c>
      <c r="L51" s="19">
        <v>37876.7256</v>
      </c>
      <c r="M51" s="8">
        <f>VLOOKUP(B:B,[1]查询时间段分门店销售汇总!$A$1:$E$65536,5,0)</f>
        <v>107419.43</v>
      </c>
      <c r="N51" s="8">
        <f>VLOOKUP(B:B,[1]查询时间段分门店销售汇总!$A$1:$F$65536,6,0)</f>
        <v>30378.57</v>
      </c>
      <c r="O51" s="8">
        <f>VLOOKUP(B:B,[1]查询时间段分门店销售汇总!$A$1:$D$65536,4,0)</f>
        <v>1272</v>
      </c>
      <c r="P51" s="9">
        <f t="shared" si="4"/>
        <v>0.802037914280531</v>
      </c>
      <c r="Q51" s="10">
        <f t="shared" si="5"/>
        <v>0.895161916666667</v>
      </c>
      <c r="R51" s="8"/>
      <c r="S51" s="10">
        <f t="shared" si="6"/>
        <v>0.726442033123929</v>
      </c>
      <c r="T51" s="8" t="s">
        <v>108</v>
      </c>
      <c r="U51" s="11">
        <f t="shared" si="7"/>
        <v>3580.64766666667</v>
      </c>
      <c r="V51" s="8"/>
    </row>
    <row r="52" s="2" customFormat="1" spans="1:22">
      <c r="A52" s="17">
        <v>50</v>
      </c>
      <c r="B52" s="18">
        <v>337</v>
      </c>
      <c r="C52" s="17" t="s">
        <v>66</v>
      </c>
      <c r="D52" s="18" t="s">
        <v>65</v>
      </c>
      <c r="E52" s="19">
        <v>576513.204</v>
      </c>
      <c r="F52" s="19">
        <v>6719</v>
      </c>
      <c r="G52" s="19">
        <v>593808.60012</v>
      </c>
      <c r="H52" s="19">
        <v>161777.215016693</v>
      </c>
      <c r="I52" s="19">
        <v>608832</v>
      </c>
      <c r="J52" s="19">
        <v>165870.19008</v>
      </c>
      <c r="K52" s="29">
        <v>1</v>
      </c>
      <c r="L52" s="19">
        <v>161777.215016693</v>
      </c>
      <c r="M52" s="8">
        <f>VLOOKUP(B:B,[1]查询时间段分门店销售汇总!$A$1:$E$65536,5,0)</f>
        <v>621627.35</v>
      </c>
      <c r="N52" s="8">
        <f>VLOOKUP(B:B,[1]查询时间段分门店销售汇总!$A$1:$F$65536,6,0)</f>
        <v>170495.54</v>
      </c>
      <c r="O52" s="8">
        <f>VLOOKUP(B:B,[1]查询时间段分门店销售汇总!$A$1:$D$65536,4,0)</f>
        <v>6868</v>
      </c>
      <c r="P52" s="9">
        <f t="shared" si="4"/>
        <v>1.05389093255442</v>
      </c>
      <c r="Q52" s="10">
        <f t="shared" si="5"/>
        <v>1.07825344794705</v>
      </c>
      <c r="R52" s="8">
        <v>1</v>
      </c>
      <c r="S52" s="10">
        <f t="shared" si="6"/>
        <v>1.02217591903557</v>
      </c>
      <c r="T52" s="8" t="s">
        <v>109</v>
      </c>
      <c r="U52" s="11">
        <f t="shared" si="7"/>
        <v>20720.9116666667</v>
      </c>
      <c r="V52" s="8"/>
    </row>
    <row r="53" s="2" customFormat="1" spans="1:22">
      <c r="A53" s="17">
        <v>51</v>
      </c>
      <c r="B53" s="18">
        <v>343</v>
      </c>
      <c r="C53" s="17" t="s">
        <v>67</v>
      </c>
      <c r="D53" s="18" t="s">
        <v>65</v>
      </c>
      <c r="E53" s="19">
        <v>430000</v>
      </c>
      <c r="F53" s="19">
        <v>5239</v>
      </c>
      <c r="G53" s="19">
        <v>442900</v>
      </c>
      <c r="H53" s="19">
        <v>140673.0122</v>
      </c>
      <c r="I53" s="19">
        <v>454105</v>
      </c>
      <c r="J53" s="19">
        <v>144231.92189</v>
      </c>
      <c r="K53" s="29">
        <v>2</v>
      </c>
      <c r="L53" s="19">
        <v>144231.92189</v>
      </c>
      <c r="M53" s="8">
        <f>VLOOKUP(B:B,[1]查询时间段分门店销售汇总!$A$1:$E$65536,5,0)</f>
        <v>587499.14</v>
      </c>
      <c r="N53" s="8">
        <f>VLOOKUP(B:B,[1]查询时间段分门店销售汇总!$A$1:$F$65536,6,0)</f>
        <v>176975.27</v>
      </c>
      <c r="O53" s="8">
        <f>VLOOKUP(B:B,[1]查询时间段分门店销售汇总!$A$1:$D$65536,4,0)</f>
        <v>5369</v>
      </c>
      <c r="P53" s="9">
        <f t="shared" si="4"/>
        <v>1.22701873261435</v>
      </c>
      <c r="Q53" s="10">
        <f t="shared" si="5"/>
        <v>1.36627706976744</v>
      </c>
      <c r="R53" s="8">
        <v>2</v>
      </c>
      <c r="S53" s="10">
        <f t="shared" si="6"/>
        <v>1.02481389578164</v>
      </c>
      <c r="T53" s="8" t="s">
        <v>109</v>
      </c>
      <c r="U53" s="11">
        <f t="shared" si="7"/>
        <v>19583.3046666667</v>
      </c>
      <c r="V53" s="8"/>
    </row>
    <row r="54" s="3" customFormat="1" ht="36" spans="1:22">
      <c r="A54" s="21">
        <v>52</v>
      </c>
      <c r="B54" s="22">
        <v>357</v>
      </c>
      <c r="C54" s="21" t="s">
        <v>68</v>
      </c>
      <c r="D54" s="22" t="s">
        <v>65</v>
      </c>
      <c r="E54" s="24">
        <v>58100</v>
      </c>
      <c r="F54" s="24">
        <v>1191</v>
      </c>
      <c r="G54" s="24">
        <v>59843</v>
      </c>
      <c r="H54" s="24">
        <v>19390</v>
      </c>
      <c r="I54" s="24">
        <v>61354</v>
      </c>
      <c r="J54" s="24">
        <v>19888</v>
      </c>
      <c r="K54" s="31">
        <v>2</v>
      </c>
      <c r="L54" s="24">
        <v>19888</v>
      </c>
      <c r="M54" s="32">
        <f>VLOOKUP(B:B,[1]查询时间段分门店销售汇总!$A$1:$E$65536,5,0)</f>
        <v>72665.79</v>
      </c>
      <c r="N54" s="32">
        <f>VLOOKUP(B:B,[1]查询时间段分门店销售汇总!$A$1:$F$65536,6,0)</f>
        <v>19745.74</v>
      </c>
      <c r="O54" s="32">
        <f>VLOOKUP(B:B,[1]查询时间段分门店销售汇总!$A$1:$D$65536,4,0)</f>
        <v>1096</v>
      </c>
      <c r="P54" s="9">
        <f t="shared" si="4"/>
        <v>0.992846942880129</v>
      </c>
      <c r="Q54" s="9">
        <f t="shared" si="5"/>
        <v>1.25070206540447</v>
      </c>
      <c r="R54" s="32"/>
      <c r="S54" s="9">
        <f t="shared" si="6"/>
        <v>0.920235096557515</v>
      </c>
      <c r="T54" s="32" t="s">
        <v>108</v>
      </c>
      <c r="U54" s="41">
        <f>M54/21</f>
        <v>3460.27571428571</v>
      </c>
      <c r="V54" s="42" t="s">
        <v>113</v>
      </c>
    </row>
    <row r="55" s="2" customFormat="1" spans="1:22">
      <c r="A55" s="17">
        <v>53</v>
      </c>
      <c r="B55" s="18">
        <v>359</v>
      </c>
      <c r="C55" s="17" t="s">
        <v>69</v>
      </c>
      <c r="D55" s="18" t="s">
        <v>65</v>
      </c>
      <c r="E55" s="19">
        <v>140000</v>
      </c>
      <c r="F55" s="19">
        <v>3452</v>
      </c>
      <c r="G55" s="19">
        <v>144200</v>
      </c>
      <c r="H55" s="19">
        <v>49714.9688</v>
      </c>
      <c r="I55" s="19">
        <v>147848</v>
      </c>
      <c r="J55" s="19">
        <v>50972.667872</v>
      </c>
      <c r="K55" s="29">
        <v>2</v>
      </c>
      <c r="L55" s="19">
        <v>50972.667872</v>
      </c>
      <c r="M55" s="8">
        <f>VLOOKUP(B:B,[1]查询时间段分门店销售汇总!$A$1:$E$65536,5,0)</f>
        <v>158141.19</v>
      </c>
      <c r="N55" s="8">
        <f>VLOOKUP(B:B,[1]查询时间段分门店销售汇总!$A$1:$F$65536,6,0)</f>
        <v>47601.96</v>
      </c>
      <c r="O55" s="8">
        <f>VLOOKUP(B:B,[1]查询时间段分门店销售汇总!$A$1:$D$65536,4,0)</f>
        <v>3171</v>
      </c>
      <c r="P55" s="9">
        <f t="shared" si="4"/>
        <v>0.933872249330477</v>
      </c>
      <c r="Q55" s="10">
        <f t="shared" si="5"/>
        <v>1.12957992857143</v>
      </c>
      <c r="R55" s="8"/>
      <c r="S55" s="10">
        <f t="shared" si="6"/>
        <v>0.918597914252607</v>
      </c>
      <c r="T55" s="8" t="s">
        <v>108</v>
      </c>
      <c r="U55" s="11">
        <f t="shared" si="7"/>
        <v>5271.373</v>
      </c>
      <c r="V55" s="8"/>
    </row>
    <row r="56" s="3" customFormat="1" ht="36" spans="1:22">
      <c r="A56" s="21">
        <v>54</v>
      </c>
      <c r="B56" s="22">
        <v>365</v>
      </c>
      <c r="C56" s="21" t="s">
        <v>70</v>
      </c>
      <c r="D56" s="22" t="s">
        <v>65</v>
      </c>
      <c r="E56" s="24">
        <v>80000</v>
      </c>
      <c r="F56" s="24">
        <v>1110</v>
      </c>
      <c r="G56" s="24">
        <v>82400</v>
      </c>
      <c r="H56" s="24">
        <v>28428</v>
      </c>
      <c r="I56" s="24">
        <v>84480</v>
      </c>
      <c r="J56" s="24">
        <v>29146</v>
      </c>
      <c r="K56" s="31">
        <v>1</v>
      </c>
      <c r="L56" s="24">
        <v>28428</v>
      </c>
      <c r="M56" s="32">
        <f>VLOOKUP(B:B,[1]查询时间段分门店销售汇总!$A$1:$E$65536,5,0)</f>
        <v>73003.73</v>
      </c>
      <c r="N56" s="32">
        <f>VLOOKUP(B:B,[1]查询时间段分门店销售汇总!$A$1:$F$65536,6,0)</f>
        <v>23060.74</v>
      </c>
      <c r="O56" s="32">
        <f>VLOOKUP(B:B,[1]查询时间段分门店销售汇总!$A$1:$D$65536,4,0)</f>
        <v>975</v>
      </c>
      <c r="P56" s="9">
        <f t="shared" si="4"/>
        <v>0.811198114534966</v>
      </c>
      <c r="Q56" s="9">
        <f t="shared" si="5"/>
        <v>0.912546625</v>
      </c>
      <c r="R56" s="32"/>
      <c r="S56" s="9">
        <f t="shared" si="6"/>
        <v>0.878378378378378</v>
      </c>
      <c r="T56" s="32" t="s">
        <v>109</v>
      </c>
      <c r="U56" s="41">
        <f>M56/10</f>
        <v>7300.373</v>
      </c>
      <c r="V56" s="42" t="s">
        <v>114</v>
      </c>
    </row>
    <row r="57" s="2" customFormat="1" spans="1:22">
      <c r="A57" s="17">
        <v>55</v>
      </c>
      <c r="B57" s="18">
        <v>379</v>
      </c>
      <c r="C57" s="17" t="s">
        <v>71</v>
      </c>
      <c r="D57" s="18" t="s">
        <v>65</v>
      </c>
      <c r="E57" s="19">
        <v>110322.605</v>
      </c>
      <c r="F57" s="19">
        <v>1989</v>
      </c>
      <c r="G57" s="19">
        <v>113632.28315</v>
      </c>
      <c r="H57" s="19">
        <v>37082.759283171</v>
      </c>
      <c r="I57" s="19">
        <v>116507</v>
      </c>
      <c r="J57" s="19">
        <v>38020.89438</v>
      </c>
      <c r="K57" s="29">
        <v>2</v>
      </c>
      <c r="L57" s="19">
        <v>38020.89438</v>
      </c>
      <c r="M57" s="8">
        <f>VLOOKUP(B:B,[1]查询时间段分门店销售汇总!$A$1:$E$65536,5,0)</f>
        <v>116656.87</v>
      </c>
      <c r="N57" s="8">
        <f>VLOOKUP(B:B,[1]查询时间段分门店销售汇总!$A$1:$F$65536,6,0)</f>
        <v>38268</v>
      </c>
      <c r="O57" s="8">
        <f>VLOOKUP(B:B,[1]查询时间段分门店销售汇总!$A$1:$D$65536,4,0)</f>
        <v>2027</v>
      </c>
      <c r="P57" s="9">
        <f t="shared" si="4"/>
        <v>1.00649920587165</v>
      </c>
      <c r="Q57" s="10">
        <f t="shared" si="5"/>
        <v>1.05741583966405</v>
      </c>
      <c r="R57" s="8">
        <v>2</v>
      </c>
      <c r="S57" s="10">
        <f t="shared" si="6"/>
        <v>1.01910507792861</v>
      </c>
      <c r="T57" s="8" t="s">
        <v>108</v>
      </c>
      <c r="U57" s="11">
        <f t="shared" si="7"/>
        <v>3888.56233333333</v>
      </c>
      <c r="V57" s="8"/>
    </row>
    <row r="58" s="2" customFormat="1" spans="1:22">
      <c r="A58" s="17">
        <v>56</v>
      </c>
      <c r="B58" s="18">
        <v>513</v>
      </c>
      <c r="C58" s="17" t="s">
        <v>72</v>
      </c>
      <c r="D58" s="18" t="s">
        <v>65</v>
      </c>
      <c r="E58" s="19">
        <v>138000</v>
      </c>
      <c r="F58" s="19">
        <v>2152</v>
      </c>
      <c r="G58" s="19">
        <v>142140</v>
      </c>
      <c r="H58" s="19">
        <v>46943.1564</v>
      </c>
      <c r="I58" s="19">
        <v>145736</v>
      </c>
      <c r="J58" s="19">
        <v>48130.77136</v>
      </c>
      <c r="K58" s="29">
        <v>2</v>
      </c>
      <c r="L58" s="19">
        <v>48130.77136</v>
      </c>
      <c r="M58" s="8">
        <f>VLOOKUP(B:B,[1]查询时间段分门店销售汇总!$A$1:$E$65536,5,0)</f>
        <v>162688.44</v>
      </c>
      <c r="N58" s="8">
        <f>VLOOKUP(B:B,[1]查询时间段分门店销售汇总!$A$1:$F$65536,6,0)</f>
        <v>52555.27</v>
      </c>
      <c r="O58" s="8">
        <f>VLOOKUP(B:B,[1]查询时间段分门店销售汇总!$A$1:$D$65536,4,0)</f>
        <v>2511</v>
      </c>
      <c r="P58" s="9">
        <f t="shared" si="4"/>
        <v>1.09192660983774</v>
      </c>
      <c r="Q58" s="10">
        <f t="shared" si="5"/>
        <v>1.17890173913043</v>
      </c>
      <c r="R58" s="8">
        <v>2</v>
      </c>
      <c r="S58" s="10">
        <f t="shared" si="6"/>
        <v>1.16682156133829</v>
      </c>
      <c r="T58" s="8" t="s">
        <v>108</v>
      </c>
      <c r="U58" s="11">
        <f t="shared" si="7"/>
        <v>5422.948</v>
      </c>
      <c r="V58" s="8"/>
    </row>
    <row r="59" s="2" customFormat="1" spans="1:22">
      <c r="A59" s="17">
        <v>57</v>
      </c>
      <c r="B59" s="18">
        <v>570</v>
      </c>
      <c r="C59" s="17" t="s">
        <v>73</v>
      </c>
      <c r="D59" s="18" t="s">
        <v>65</v>
      </c>
      <c r="E59" s="19">
        <v>131409.4768</v>
      </c>
      <c r="F59" s="19">
        <v>2683</v>
      </c>
      <c r="G59" s="19">
        <v>135351.761104</v>
      </c>
      <c r="H59" s="19">
        <v>47513.3408109037</v>
      </c>
      <c r="I59" s="19">
        <v>138776</v>
      </c>
      <c r="J59" s="19">
        <v>48715.371936</v>
      </c>
      <c r="K59" s="29">
        <v>1</v>
      </c>
      <c r="L59" s="19">
        <v>47513.3408109037</v>
      </c>
      <c r="M59" s="8">
        <f>VLOOKUP(B:B,[1]查询时间段分门店销售汇总!$A$1:$E$65536,5,0)</f>
        <v>113627.4</v>
      </c>
      <c r="N59" s="8">
        <f>VLOOKUP(B:B,[1]查询时间段分门店销售汇总!$A$1:$F$65536,6,0)</f>
        <v>38518.58</v>
      </c>
      <c r="O59" s="8">
        <f>VLOOKUP(B:B,[1]查询时间段分门店销售汇总!$A$1:$D$65536,4,0)</f>
        <v>2127</v>
      </c>
      <c r="P59" s="9">
        <f t="shared" si="4"/>
        <v>0.810689784018734</v>
      </c>
      <c r="Q59" s="10">
        <f t="shared" si="5"/>
        <v>0.864681929849979</v>
      </c>
      <c r="R59" s="8"/>
      <c r="S59" s="10">
        <f t="shared" si="6"/>
        <v>0.792769288110324</v>
      </c>
      <c r="T59" s="8" t="s">
        <v>108</v>
      </c>
      <c r="U59" s="11">
        <f t="shared" si="7"/>
        <v>3787.58</v>
      </c>
      <c r="V59" s="8"/>
    </row>
    <row r="60" s="2" customFormat="1" spans="1:22">
      <c r="A60" s="17">
        <v>58</v>
      </c>
      <c r="B60" s="18">
        <v>577</v>
      </c>
      <c r="C60" s="17" t="s">
        <v>74</v>
      </c>
      <c r="D60" s="18" t="s">
        <v>65</v>
      </c>
      <c r="E60" s="19">
        <v>66231.012</v>
      </c>
      <c r="F60" s="19">
        <v>1686</v>
      </c>
      <c r="G60" s="19">
        <v>68217.94236</v>
      </c>
      <c r="H60" s="19">
        <v>21988.1436173599</v>
      </c>
      <c r="I60" s="19">
        <v>69944</v>
      </c>
      <c r="J60" s="19">
        <v>22544.489968</v>
      </c>
      <c r="K60" s="29">
        <v>1</v>
      </c>
      <c r="L60" s="19">
        <v>21988.1436173599</v>
      </c>
      <c r="M60" s="8">
        <f>VLOOKUP(B:B,[1]查询时间段分门店销售汇总!$A$1:$E$65536,5,0)</f>
        <v>64134.7</v>
      </c>
      <c r="N60" s="8">
        <f>VLOOKUP(B:B,[1]查询时间段分门店销售汇总!$A$1:$F$65536,6,0)</f>
        <v>18539.46</v>
      </c>
      <c r="O60" s="8">
        <f>VLOOKUP(B:B,[1]查询时间段分门店销售汇总!$A$1:$D$65536,4,0)</f>
        <v>1274</v>
      </c>
      <c r="P60" s="9">
        <f t="shared" si="4"/>
        <v>0.843157126978326</v>
      </c>
      <c r="Q60" s="10">
        <f t="shared" si="5"/>
        <v>0.9683484830339</v>
      </c>
      <c r="R60" s="8"/>
      <c r="S60" s="10">
        <f t="shared" si="6"/>
        <v>0.755634638196916</v>
      </c>
      <c r="T60" s="8" t="s">
        <v>108</v>
      </c>
      <c r="U60" s="11">
        <f t="shared" si="7"/>
        <v>2137.82333333333</v>
      </c>
      <c r="V60" s="8"/>
    </row>
    <row r="61" s="2" customFormat="1" spans="1:22">
      <c r="A61" s="17">
        <v>59</v>
      </c>
      <c r="B61" s="18">
        <v>582</v>
      </c>
      <c r="C61" s="17" t="s">
        <v>75</v>
      </c>
      <c r="D61" s="18" t="s">
        <v>65</v>
      </c>
      <c r="E61" s="19">
        <v>380000</v>
      </c>
      <c r="F61" s="19">
        <v>4337</v>
      </c>
      <c r="G61" s="19">
        <v>391400</v>
      </c>
      <c r="H61" s="19">
        <v>102452.0812</v>
      </c>
      <c r="I61" s="19">
        <v>401302</v>
      </c>
      <c r="J61" s="19">
        <v>105044.008916</v>
      </c>
      <c r="K61" s="29">
        <v>1</v>
      </c>
      <c r="L61" s="19">
        <v>102452.0812</v>
      </c>
      <c r="M61" s="8">
        <f>VLOOKUP(B:B,[1]查询时间段分门店销售汇总!$A$1:$E$65536,5,0)</f>
        <v>446708.1</v>
      </c>
      <c r="N61" s="8">
        <f>VLOOKUP(B:B,[1]查询时间段分门店销售汇总!$A$1:$F$65536,6,0)</f>
        <v>114775.65</v>
      </c>
      <c r="O61" s="8">
        <f>VLOOKUP(B:B,[1]查询时间段分门店销售汇总!$A$1:$D$65536,4,0)</f>
        <v>4721</v>
      </c>
      <c r="P61" s="9">
        <f t="shared" si="4"/>
        <v>1.12028617335692</v>
      </c>
      <c r="Q61" s="10">
        <f t="shared" si="5"/>
        <v>1.17554763157895</v>
      </c>
      <c r="R61" s="8">
        <v>1</v>
      </c>
      <c r="S61" s="10">
        <f t="shared" si="6"/>
        <v>1.08854046575974</v>
      </c>
      <c r="T61" s="8" t="s">
        <v>109</v>
      </c>
      <c r="U61" s="11">
        <f t="shared" si="7"/>
        <v>14890.27</v>
      </c>
      <c r="V61" s="8"/>
    </row>
    <row r="62" s="2" customFormat="1" spans="1:22">
      <c r="A62" s="17">
        <v>60</v>
      </c>
      <c r="B62" s="18">
        <v>734</v>
      </c>
      <c r="C62" s="17" t="s">
        <v>76</v>
      </c>
      <c r="D62" s="18" t="s">
        <v>65</v>
      </c>
      <c r="E62" s="19">
        <v>137023.3536</v>
      </c>
      <c r="F62" s="19">
        <v>2140</v>
      </c>
      <c r="G62" s="19">
        <v>141134.054208</v>
      </c>
      <c r="H62" s="19">
        <v>48201.5135336582</v>
      </c>
      <c r="I62" s="19">
        <v>144705</v>
      </c>
      <c r="J62" s="19">
        <v>49421.09865</v>
      </c>
      <c r="K62" s="29">
        <v>1</v>
      </c>
      <c r="L62" s="19">
        <v>48201.5135336582</v>
      </c>
      <c r="M62" s="8">
        <f>VLOOKUP(B:B,[1]查询时间段分门店销售汇总!$A$1:$E$65536,5,0)</f>
        <v>143862.19</v>
      </c>
      <c r="N62" s="8">
        <f>VLOOKUP(B:B,[1]查询时间段分门店销售汇总!$A$1:$F$65536,6,0)</f>
        <v>49005.81</v>
      </c>
      <c r="O62" s="8">
        <f>VLOOKUP(B:B,[1]查询时间段分门店销售汇总!$A$1:$D$65536,4,0)</f>
        <v>2324</v>
      </c>
      <c r="P62" s="9">
        <f t="shared" si="4"/>
        <v>1.0166861247164</v>
      </c>
      <c r="Q62" s="10">
        <f t="shared" si="5"/>
        <v>1.04991000599769</v>
      </c>
      <c r="R62" s="8">
        <v>1</v>
      </c>
      <c r="S62" s="10">
        <f t="shared" si="6"/>
        <v>1.08598130841121</v>
      </c>
      <c r="T62" s="8" t="s">
        <v>108</v>
      </c>
      <c r="U62" s="11">
        <f t="shared" si="7"/>
        <v>4795.40633333333</v>
      </c>
      <c r="V62" s="8"/>
    </row>
    <row r="63" s="2" customFormat="1" spans="1:22">
      <c r="A63" s="17">
        <v>61</v>
      </c>
      <c r="B63" s="18">
        <v>307</v>
      </c>
      <c r="C63" s="17" t="s">
        <v>77</v>
      </c>
      <c r="D63" s="18" t="s">
        <v>78</v>
      </c>
      <c r="E63" s="19">
        <v>1650000</v>
      </c>
      <c r="F63" s="19">
        <v>13600</v>
      </c>
      <c r="G63" s="19">
        <v>1699500</v>
      </c>
      <c r="H63" s="19">
        <v>513476.733</v>
      </c>
      <c r="I63" s="19">
        <v>1742497</v>
      </c>
      <c r="J63" s="19">
        <v>526467.588598</v>
      </c>
      <c r="K63" s="29">
        <v>1</v>
      </c>
      <c r="L63" s="19">
        <v>513476.733</v>
      </c>
      <c r="M63" s="8">
        <f>VLOOKUP(B:B,[1]查询时间段分门店销售汇总!$A$1:$E$65536,5,0)</f>
        <v>1869333.27</v>
      </c>
      <c r="N63" s="8">
        <f>VLOOKUP(B:B,[1]查询时间段分门店销售汇总!$A$1:$F$65536,6,0)</f>
        <v>495597.58</v>
      </c>
      <c r="O63" s="8">
        <f>VLOOKUP(B:B,[1]查询时间段分门店销售汇总!$A$1:$D$65536,4,0)</f>
        <v>13373</v>
      </c>
      <c r="P63" s="9">
        <f t="shared" si="4"/>
        <v>0.965180208077705</v>
      </c>
      <c r="Q63" s="10">
        <f t="shared" si="5"/>
        <v>1.13292925454545</v>
      </c>
      <c r="R63" s="8"/>
      <c r="S63" s="10">
        <f t="shared" si="6"/>
        <v>0.983308823529412</v>
      </c>
      <c r="T63" s="8" t="s">
        <v>109</v>
      </c>
      <c r="U63" s="11">
        <f t="shared" si="7"/>
        <v>62311.109</v>
      </c>
      <c r="V63" s="8"/>
    </row>
    <row r="64" s="2" customFormat="1" ht="13.5" spans="1:22">
      <c r="A64" s="17">
        <v>62</v>
      </c>
      <c r="B64" s="18">
        <v>308</v>
      </c>
      <c r="C64" s="17" t="s">
        <v>79</v>
      </c>
      <c r="D64" s="18" t="s">
        <v>80</v>
      </c>
      <c r="E64" s="19">
        <v>217000</v>
      </c>
      <c r="F64" s="19">
        <v>3076</v>
      </c>
      <c r="G64" s="19">
        <v>223510</v>
      </c>
      <c r="H64" s="19">
        <v>78503.86432</v>
      </c>
      <c r="I64" s="19">
        <v>229165</v>
      </c>
      <c r="J64" s="19">
        <v>80490.08128</v>
      </c>
      <c r="K64" s="33">
        <v>1</v>
      </c>
      <c r="L64" s="19">
        <v>78503.86432</v>
      </c>
      <c r="M64" s="8">
        <f>VLOOKUP(B:B,[1]查询时间段分门店销售汇总!$A$1:$E$65536,5,0)</f>
        <v>240099.75</v>
      </c>
      <c r="N64" s="8">
        <f>VLOOKUP(B:B,[1]查询时间段分门店销售汇总!$A$1:$F$65536,6,0)</f>
        <v>80799.16</v>
      </c>
      <c r="O64" s="8">
        <f>VLOOKUP(B:B,[1]查询时间段分门店销售汇总!$A$1:$D$65536,4,0)</f>
        <v>3215</v>
      </c>
      <c r="P64" s="9">
        <f t="shared" si="4"/>
        <v>1.02923799611499</v>
      </c>
      <c r="Q64" s="10">
        <f t="shared" si="5"/>
        <v>1.10645046082949</v>
      </c>
      <c r="R64" s="8">
        <v>1</v>
      </c>
      <c r="S64" s="10">
        <f t="shared" si="6"/>
        <v>1.04518855656697</v>
      </c>
      <c r="T64" s="8" t="s">
        <v>109</v>
      </c>
      <c r="U64" s="11">
        <f t="shared" si="7"/>
        <v>8003.325</v>
      </c>
      <c r="V64" s="8"/>
    </row>
    <row r="65" s="2" customFormat="1" ht="13.5" spans="1:22">
      <c r="A65" s="17">
        <v>63</v>
      </c>
      <c r="B65" s="18">
        <v>311</v>
      </c>
      <c r="C65" s="17" t="s">
        <v>81</v>
      </c>
      <c r="D65" s="18" t="s">
        <v>80</v>
      </c>
      <c r="E65" s="19">
        <v>240000</v>
      </c>
      <c r="F65" s="19">
        <v>1375</v>
      </c>
      <c r="G65" s="19">
        <v>247200</v>
      </c>
      <c r="H65" s="19">
        <v>62526.2736</v>
      </c>
      <c r="I65" s="19">
        <v>253454</v>
      </c>
      <c r="J65" s="19">
        <v>64108.147852</v>
      </c>
      <c r="K65" s="33">
        <v>1</v>
      </c>
      <c r="L65" s="19">
        <v>62526.2736</v>
      </c>
      <c r="M65" s="8">
        <f>VLOOKUP(B:B,[1]查询时间段分门店销售汇总!$A$1:$E$65536,5,0)</f>
        <v>246941.2</v>
      </c>
      <c r="N65" s="8">
        <f>VLOOKUP(B:B,[1]查询时间段分门店销售汇总!$A$1:$F$65536,6,0)</f>
        <v>60524.26</v>
      </c>
      <c r="O65" s="8">
        <f>VLOOKUP(B:B,[1]查询时间段分门店销售汇总!$A$1:$D$65536,4,0)</f>
        <v>1254</v>
      </c>
      <c r="P65" s="9">
        <f t="shared" si="4"/>
        <v>0.967981242368488</v>
      </c>
      <c r="Q65" s="10">
        <f t="shared" si="5"/>
        <v>1.02892166666667</v>
      </c>
      <c r="R65" s="8"/>
      <c r="S65" s="10">
        <f t="shared" si="6"/>
        <v>0.912</v>
      </c>
      <c r="T65" s="8" t="s">
        <v>109</v>
      </c>
      <c r="U65" s="11">
        <f t="shared" si="7"/>
        <v>8231.37333333333</v>
      </c>
      <c r="V65" s="8"/>
    </row>
    <row r="66" s="2" customFormat="1" ht="13.5" spans="1:22">
      <c r="A66" s="17">
        <v>64</v>
      </c>
      <c r="B66" s="18">
        <v>339</v>
      </c>
      <c r="C66" s="17" t="s">
        <v>82</v>
      </c>
      <c r="D66" s="18" t="s">
        <v>80</v>
      </c>
      <c r="E66" s="19">
        <v>140000</v>
      </c>
      <c r="F66" s="19">
        <v>2062</v>
      </c>
      <c r="G66" s="19">
        <v>144200</v>
      </c>
      <c r="H66" s="19">
        <v>41659.9568</v>
      </c>
      <c r="I66" s="19">
        <v>147848</v>
      </c>
      <c r="J66" s="19">
        <v>42713.878592</v>
      </c>
      <c r="K66" s="33">
        <v>1</v>
      </c>
      <c r="L66" s="19">
        <v>41659.9568</v>
      </c>
      <c r="M66" s="8">
        <f>VLOOKUP(B:B,[1]查询时间段分门店销售汇总!$A$1:$E$65536,5,0)</f>
        <v>142980.24</v>
      </c>
      <c r="N66" s="8">
        <f>VLOOKUP(B:B,[1]查询时间段分门店销售汇总!$A$1:$F$65536,6,0)</f>
        <v>38187.44</v>
      </c>
      <c r="O66" s="8">
        <f>VLOOKUP(B:B,[1]查询时间段分门店销售汇总!$A$1:$D$65536,4,0)</f>
        <v>1811</v>
      </c>
      <c r="P66" s="9">
        <f t="shared" si="4"/>
        <v>0.916646173766556</v>
      </c>
      <c r="Q66" s="10">
        <f t="shared" si="5"/>
        <v>1.02128742857143</v>
      </c>
      <c r="R66" s="8"/>
      <c r="S66" s="10">
        <f t="shared" si="6"/>
        <v>0.87827352085354</v>
      </c>
      <c r="T66" s="8" t="s">
        <v>108</v>
      </c>
      <c r="U66" s="11">
        <f t="shared" si="7"/>
        <v>4766.008</v>
      </c>
      <c r="V66" s="8"/>
    </row>
    <row r="67" s="2" customFormat="1" ht="13.5" spans="1:22">
      <c r="A67" s="17">
        <v>65</v>
      </c>
      <c r="B67" s="18">
        <v>349</v>
      </c>
      <c r="C67" s="17" t="s">
        <v>83</v>
      </c>
      <c r="D67" s="18" t="s">
        <v>80</v>
      </c>
      <c r="E67" s="19">
        <v>146137.376</v>
      </c>
      <c r="F67" s="19">
        <v>2807</v>
      </c>
      <c r="G67" s="19">
        <v>150521.49728</v>
      </c>
      <c r="H67" s="19">
        <v>52572.9443979802</v>
      </c>
      <c r="I67" s="19">
        <v>154330</v>
      </c>
      <c r="J67" s="19">
        <v>53903.14776</v>
      </c>
      <c r="K67" s="33">
        <v>1</v>
      </c>
      <c r="L67" s="19">
        <v>52572.9443979802</v>
      </c>
      <c r="M67" s="8">
        <f>VLOOKUP(B:B,[1]查询时间段分门店销售汇总!$A$1:$E$65536,5,0)</f>
        <v>150901.58</v>
      </c>
      <c r="N67" s="8">
        <f>VLOOKUP(B:B,[1]查询时间段分门店销售汇总!$A$1:$F$65536,6,0)</f>
        <v>51762.81</v>
      </c>
      <c r="O67" s="8">
        <f>VLOOKUP(B:B,[1]查询时间段分门店销售汇总!$A$1:$D$65536,4,0)</f>
        <v>2694</v>
      </c>
      <c r="P67" s="9">
        <f t="shared" si="4"/>
        <v>0.984590279139638</v>
      </c>
      <c r="Q67" s="10">
        <f t="shared" si="5"/>
        <v>1.03260085907112</v>
      </c>
      <c r="R67" s="8"/>
      <c r="S67" s="10">
        <f t="shared" si="6"/>
        <v>0.959743498396865</v>
      </c>
      <c r="T67" s="8" t="s">
        <v>108</v>
      </c>
      <c r="U67" s="11">
        <f t="shared" si="7"/>
        <v>5030.05266666667</v>
      </c>
      <c r="V67" s="8"/>
    </row>
    <row r="68" s="2" customFormat="1" ht="13.5" spans="1:22">
      <c r="A68" s="17">
        <v>66</v>
      </c>
      <c r="B68" s="18">
        <v>391</v>
      </c>
      <c r="C68" s="17" t="s">
        <v>84</v>
      </c>
      <c r="D68" s="18" t="s">
        <v>80</v>
      </c>
      <c r="E68" s="19">
        <v>154000</v>
      </c>
      <c r="F68" s="19">
        <v>3160</v>
      </c>
      <c r="G68" s="19">
        <v>158620</v>
      </c>
      <c r="H68" s="19">
        <v>52821.09448</v>
      </c>
      <c r="I68" s="19">
        <v>162633</v>
      </c>
      <c r="J68" s="19">
        <v>54157.439532</v>
      </c>
      <c r="K68" s="33">
        <v>1</v>
      </c>
      <c r="L68" s="19">
        <v>52821.09448</v>
      </c>
      <c r="M68" s="8">
        <f>VLOOKUP(B:B,[1]查询时间段分门店销售汇总!$A$1:$E$65536,5,0)</f>
        <v>159976.82</v>
      </c>
      <c r="N68" s="8">
        <f>VLOOKUP(B:B,[1]查询时间段分门店销售汇总!$A$1:$F$65536,6,0)</f>
        <v>52868.63</v>
      </c>
      <c r="O68" s="8">
        <f>VLOOKUP(B:B,[1]查询时间段分门店销售汇总!$A$1:$D$65536,4,0)</f>
        <v>2835</v>
      </c>
      <c r="P68" s="9">
        <f t="shared" si="4"/>
        <v>1.0008999344006</v>
      </c>
      <c r="Q68" s="10">
        <f t="shared" si="5"/>
        <v>1.03881051948052</v>
      </c>
      <c r="R68" s="8">
        <v>1</v>
      </c>
      <c r="S68" s="10">
        <f t="shared" si="6"/>
        <v>0.897151898734177</v>
      </c>
      <c r="T68" s="8" t="s">
        <v>108</v>
      </c>
      <c r="U68" s="11">
        <f t="shared" si="7"/>
        <v>5332.56066666667</v>
      </c>
      <c r="V68" s="8"/>
    </row>
    <row r="69" s="2" customFormat="1" ht="13.5" spans="1:22">
      <c r="A69" s="17">
        <v>67</v>
      </c>
      <c r="B69" s="18">
        <v>517</v>
      </c>
      <c r="C69" s="17" t="s">
        <v>85</v>
      </c>
      <c r="D69" s="18" t="s">
        <v>80</v>
      </c>
      <c r="E69" s="19">
        <v>187000</v>
      </c>
      <c r="F69" s="19">
        <v>3958</v>
      </c>
      <c r="G69" s="19">
        <v>192610</v>
      </c>
      <c r="H69" s="19">
        <v>61138.65142</v>
      </c>
      <c r="I69" s="19">
        <v>197483</v>
      </c>
      <c r="J69" s="19">
        <v>62685.448826</v>
      </c>
      <c r="K69" s="33">
        <v>2</v>
      </c>
      <c r="L69" s="44">
        <v>62686.11223798</v>
      </c>
      <c r="M69" s="8">
        <f>VLOOKUP(B:B,[1]查询时间段分门店销售汇总!$A$1:$E$65536,5,0)</f>
        <v>266086.62</v>
      </c>
      <c r="N69" s="8">
        <f>VLOOKUP(B:B,[1]查询时间段分门店销售汇总!$A$1:$F$65536,6,0)</f>
        <v>88281.55</v>
      </c>
      <c r="O69" s="8">
        <f>VLOOKUP(B:B,[1]查询时间段分门店销售汇总!$A$1:$D$65536,4,0)</f>
        <v>3484</v>
      </c>
      <c r="P69" s="9">
        <f t="shared" si="4"/>
        <v>1.40831113700033</v>
      </c>
      <c r="Q69" s="10">
        <f t="shared" si="5"/>
        <v>1.42292310160428</v>
      </c>
      <c r="R69" s="8">
        <v>2</v>
      </c>
      <c r="S69" s="10">
        <f t="shared" si="6"/>
        <v>0.880242546740778</v>
      </c>
      <c r="T69" s="8" t="s">
        <v>109</v>
      </c>
      <c r="U69" s="11">
        <f t="shared" si="7"/>
        <v>8869.554</v>
      </c>
      <c r="V69" s="8"/>
    </row>
    <row r="70" s="2" customFormat="1" ht="13.5" spans="1:22">
      <c r="A70" s="17">
        <v>68</v>
      </c>
      <c r="B70" s="18">
        <v>581</v>
      </c>
      <c r="C70" s="17" t="s">
        <v>86</v>
      </c>
      <c r="D70" s="18" t="s">
        <v>80</v>
      </c>
      <c r="E70" s="19">
        <v>151000</v>
      </c>
      <c r="F70" s="19">
        <v>3403</v>
      </c>
      <c r="G70" s="19">
        <v>155530</v>
      </c>
      <c r="H70" s="19">
        <v>48560.82084</v>
      </c>
      <c r="I70" s="19">
        <v>159465</v>
      </c>
      <c r="J70" s="19">
        <v>49789.43802</v>
      </c>
      <c r="K70" s="33">
        <v>1</v>
      </c>
      <c r="L70" s="19">
        <v>48560.82084</v>
      </c>
      <c r="M70" s="8">
        <f>VLOOKUP(B:B,[1]查询时间段分门店销售汇总!$A$1:$E$65536,5,0)</f>
        <v>184598.11</v>
      </c>
      <c r="N70" s="8">
        <f>VLOOKUP(B:B,[1]查询时间段分门店销售汇总!$A$1:$F$65536,6,0)</f>
        <v>57203.9</v>
      </c>
      <c r="O70" s="8">
        <f>VLOOKUP(B:B,[1]查询时间段分门店销售汇总!$A$1:$D$65536,4,0)</f>
        <v>3748</v>
      </c>
      <c r="P70" s="9">
        <f t="shared" si="4"/>
        <v>1.17798461826824</v>
      </c>
      <c r="Q70" s="10">
        <f t="shared" si="5"/>
        <v>1.2225040397351</v>
      </c>
      <c r="R70" s="8">
        <v>1</v>
      </c>
      <c r="S70" s="10">
        <f t="shared" si="6"/>
        <v>1.10138113429327</v>
      </c>
      <c r="T70" s="8" t="s">
        <v>108</v>
      </c>
      <c r="U70" s="11">
        <f t="shared" si="7"/>
        <v>6153.27033333333</v>
      </c>
      <c r="V70" s="8"/>
    </row>
    <row r="71" s="2" customFormat="1" ht="13.5" spans="1:22">
      <c r="A71" s="17">
        <v>69</v>
      </c>
      <c r="B71" s="18">
        <v>585</v>
      </c>
      <c r="C71" s="17" t="s">
        <v>87</v>
      </c>
      <c r="D71" s="18" t="s">
        <v>80</v>
      </c>
      <c r="E71" s="19">
        <v>235000</v>
      </c>
      <c r="F71" s="19">
        <v>4454</v>
      </c>
      <c r="G71" s="19">
        <v>242050</v>
      </c>
      <c r="H71" s="19">
        <v>77733.3893</v>
      </c>
      <c r="I71" s="19">
        <v>248174</v>
      </c>
      <c r="J71" s="19">
        <v>79700.087404</v>
      </c>
      <c r="K71" s="33">
        <v>1</v>
      </c>
      <c r="L71" s="19">
        <v>77733.3893</v>
      </c>
      <c r="M71" s="8">
        <f>VLOOKUP(B:B,[1]查询时间段分门店销售汇总!$A$1:$E$65536,5,0)</f>
        <v>241039.28</v>
      </c>
      <c r="N71" s="8">
        <f>VLOOKUP(B:B,[1]查询时间段分门店销售汇总!$A$1:$F$65536,6,0)</f>
        <v>74455.59</v>
      </c>
      <c r="O71" s="8">
        <f>VLOOKUP(B:B,[1]查询时间段分门店销售汇总!$A$1:$D$65536,4,0)</f>
        <v>3998</v>
      </c>
      <c r="P71" s="9">
        <f t="shared" si="4"/>
        <v>0.957832800942851</v>
      </c>
      <c r="Q71" s="10">
        <f t="shared" si="5"/>
        <v>1.02569906382979</v>
      </c>
      <c r="R71" s="8"/>
      <c r="S71" s="10">
        <f t="shared" si="6"/>
        <v>0.89762011674899</v>
      </c>
      <c r="T71" s="8" t="s">
        <v>109</v>
      </c>
      <c r="U71" s="11">
        <f t="shared" si="7"/>
        <v>8034.64266666667</v>
      </c>
      <c r="V71" s="8"/>
    </row>
    <row r="72" s="2" customFormat="1" ht="13.5" spans="1:22">
      <c r="A72" s="17">
        <v>70</v>
      </c>
      <c r="B72" s="18">
        <v>709</v>
      </c>
      <c r="C72" s="17" t="s">
        <v>88</v>
      </c>
      <c r="D72" s="18" t="s">
        <v>80</v>
      </c>
      <c r="E72" s="19">
        <v>103127.814</v>
      </c>
      <c r="F72" s="19">
        <v>1622</v>
      </c>
      <c r="G72" s="19">
        <v>106221.64842</v>
      </c>
      <c r="H72" s="19">
        <v>31895.3868143702</v>
      </c>
      <c r="I72" s="19">
        <v>108909</v>
      </c>
      <c r="J72" s="19">
        <v>32702.323248</v>
      </c>
      <c r="K72" s="33">
        <v>2</v>
      </c>
      <c r="L72" s="44">
        <v>32702.6807311184</v>
      </c>
      <c r="M72" s="8">
        <f>VLOOKUP(B:B,[1]查询时间段分门店销售汇总!$A$1:$E$65536,5,0)</f>
        <v>124867.5</v>
      </c>
      <c r="N72" s="8">
        <f>VLOOKUP(B:B,[1]查询时间段分门店销售汇总!$A$1:$F$65536,6,0)</f>
        <v>37004.25</v>
      </c>
      <c r="O72" s="8">
        <f>VLOOKUP(B:B,[1]查询时间段分门店销售汇总!$A$1:$D$65536,4,0)</f>
        <v>1752</v>
      </c>
      <c r="P72" s="9">
        <f t="shared" si="4"/>
        <v>1.13153567758708</v>
      </c>
      <c r="Q72" s="10">
        <f t="shared" si="5"/>
        <v>1.21080332411584</v>
      </c>
      <c r="R72" s="8">
        <v>2</v>
      </c>
      <c r="S72" s="10">
        <f t="shared" si="6"/>
        <v>1.08014796547472</v>
      </c>
      <c r="T72" s="8" t="s">
        <v>108</v>
      </c>
      <c r="U72" s="11">
        <f t="shared" si="7"/>
        <v>4162.25</v>
      </c>
      <c r="V72" s="8"/>
    </row>
    <row r="73" s="2" customFormat="1" ht="13.5" spans="1:22">
      <c r="A73" s="17">
        <v>71</v>
      </c>
      <c r="B73" s="18">
        <v>726</v>
      </c>
      <c r="C73" s="17" t="s">
        <v>89</v>
      </c>
      <c r="D73" s="18" t="s">
        <v>80</v>
      </c>
      <c r="E73" s="19">
        <v>211000</v>
      </c>
      <c r="F73" s="19">
        <v>3437</v>
      </c>
      <c r="G73" s="19">
        <v>217330</v>
      </c>
      <c r="H73" s="19">
        <v>74608.08502</v>
      </c>
      <c r="I73" s="19">
        <v>222828</v>
      </c>
      <c r="J73" s="19">
        <v>76495.515432</v>
      </c>
      <c r="K73" s="33">
        <v>1</v>
      </c>
      <c r="L73" s="19">
        <v>74608.08502</v>
      </c>
      <c r="M73" s="8">
        <f>VLOOKUP(B:B,[1]查询时间段分门店销售汇总!$A$1:$E$65536,5,0)</f>
        <v>219459.43</v>
      </c>
      <c r="N73" s="8">
        <f>VLOOKUP(B:B,[1]查询时间段分门店销售汇总!$A$1:$F$65536,6,0)</f>
        <v>79007.64</v>
      </c>
      <c r="O73" s="8">
        <f>VLOOKUP(B:B,[1]查询时间段分门店销售汇总!$A$1:$D$65536,4,0)</f>
        <v>3322</v>
      </c>
      <c r="P73" s="9">
        <f t="shared" si="4"/>
        <v>1.05896887688272</v>
      </c>
      <c r="Q73" s="10">
        <f t="shared" si="5"/>
        <v>1.04009208530806</v>
      </c>
      <c r="R73" s="8">
        <v>1</v>
      </c>
      <c r="S73" s="10">
        <f t="shared" si="6"/>
        <v>0.96654058772185</v>
      </c>
      <c r="T73" s="8" t="s">
        <v>109</v>
      </c>
      <c r="U73" s="11">
        <f t="shared" si="7"/>
        <v>7315.31433333333</v>
      </c>
      <c r="V73" s="8"/>
    </row>
    <row r="74" s="2" customFormat="1" ht="13.5" spans="1:22">
      <c r="A74" s="17">
        <v>72</v>
      </c>
      <c r="B74" s="18">
        <v>727</v>
      </c>
      <c r="C74" s="17" t="s">
        <v>90</v>
      </c>
      <c r="D74" s="18" t="s">
        <v>80</v>
      </c>
      <c r="E74" s="19">
        <v>63000</v>
      </c>
      <c r="F74" s="19">
        <v>1152</v>
      </c>
      <c r="G74" s="19">
        <v>64890</v>
      </c>
      <c r="H74" s="19">
        <v>21583.19268</v>
      </c>
      <c r="I74" s="19">
        <v>66532</v>
      </c>
      <c r="J74" s="19">
        <v>22129.341584</v>
      </c>
      <c r="K74" s="33">
        <v>1</v>
      </c>
      <c r="L74" s="19">
        <v>21583.19268</v>
      </c>
      <c r="M74" s="8">
        <f>VLOOKUP(B:B,[1]查询时间段分门店销售汇总!$A$1:$E$65536,5,0)</f>
        <v>67489.14</v>
      </c>
      <c r="N74" s="8">
        <f>VLOOKUP(B:B,[1]查询时间段分门店销售汇总!$A$1:$F$65536,6,0)</f>
        <v>21921.27</v>
      </c>
      <c r="O74" s="8">
        <f>VLOOKUP(B:B,[1]查询时间段分门店销售汇总!$A$1:$D$65536,4,0)</f>
        <v>1181</v>
      </c>
      <c r="P74" s="9">
        <f t="shared" si="4"/>
        <v>1.01566391613199</v>
      </c>
      <c r="Q74" s="10">
        <f t="shared" si="5"/>
        <v>1.07125619047619</v>
      </c>
      <c r="R74" s="8">
        <v>1</v>
      </c>
      <c r="S74" s="10">
        <f t="shared" si="6"/>
        <v>1.02517361111111</v>
      </c>
      <c r="T74" s="8" t="s">
        <v>108</v>
      </c>
      <c r="U74" s="11">
        <f t="shared" si="7"/>
        <v>2249.638</v>
      </c>
      <c r="V74" s="8"/>
    </row>
    <row r="75" s="2" customFormat="1" ht="13.5" spans="1:22">
      <c r="A75" s="17">
        <v>73</v>
      </c>
      <c r="B75" s="18">
        <v>730</v>
      </c>
      <c r="C75" s="17" t="s">
        <v>91</v>
      </c>
      <c r="D75" s="18" t="s">
        <v>80</v>
      </c>
      <c r="E75" s="19">
        <v>177000</v>
      </c>
      <c r="F75" s="19">
        <v>2645</v>
      </c>
      <c r="G75" s="19">
        <v>182310</v>
      </c>
      <c r="H75" s="19">
        <v>56154.03234</v>
      </c>
      <c r="I75" s="19">
        <v>186922</v>
      </c>
      <c r="J75" s="19">
        <v>57574.592908</v>
      </c>
      <c r="K75" s="33">
        <v>2</v>
      </c>
      <c r="L75" s="44">
        <v>57575.32906146</v>
      </c>
      <c r="M75" s="8">
        <f>VLOOKUP(B:B,[1]查询时间段分门店销售汇总!$A$1:$E$65536,5,0)</f>
        <v>210710.2</v>
      </c>
      <c r="N75" s="8">
        <f>VLOOKUP(B:B,[1]查询时间段分门店销售汇总!$A$1:$F$65536,6,0)</f>
        <v>65153.56</v>
      </c>
      <c r="O75" s="8">
        <f>VLOOKUP(B:B,[1]查询时间段分门店销售汇总!$A$1:$D$65536,4,0)</f>
        <v>2531</v>
      </c>
      <c r="P75" s="9">
        <f t="shared" si="4"/>
        <v>1.13162288539333</v>
      </c>
      <c r="Q75" s="10">
        <f t="shared" si="5"/>
        <v>1.19045310734463</v>
      </c>
      <c r="R75" s="8">
        <v>2</v>
      </c>
      <c r="S75" s="10">
        <f t="shared" si="6"/>
        <v>0.956899810964083</v>
      </c>
      <c r="T75" s="8" t="s">
        <v>109</v>
      </c>
      <c r="U75" s="11">
        <f t="shared" si="7"/>
        <v>7023.67333333333</v>
      </c>
      <c r="V75" s="8"/>
    </row>
    <row r="76" s="2" customFormat="1" ht="13.5" spans="1:22">
      <c r="A76" s="17">
        <v>74</v>
      </c>
      <c r="B76" s="18">
        <v>741</v>
      </c>
      <c r="C76" s="17" t="s">
        <v>92</v>
      </c>
      <c r="D76" s="18" t="s">
        <v>80</v>
      </c>
      <c r="E76" s="19">
        <v>74000</v>
      </c>
      <c r="F76" s="19">
        <v>1055</v>
      </c>
      <c r="G76" s="19">
        <v>76220</v>
      </c>
      <c r="H76" s="19">
        <v>24037.04408</v>
      </c>
      <c r="I76" s="19">
        <v>78148</v>
      </c>
      <c r="J76" s="19">
        <v>24645.065872</v>
      </c>
      <c r="K76" s="33">
        <v>2</v>
      </c>
      <c r="L76" s="44">
        <v>24645.43800152</v>
      </c>
      <c r="M76" s="8">
        <f>VLOOKUP(B:B,[1]查询时间段分门店销售汇总!$A$1:$E$65536,5,0)</f>
        <v>88906.76</v>
      </c>
      <c r="N76" s="8">
        <f>VLOOKUP(B:B,[1]查询时间段分门店销售汇总!$A$1:$F$65536,6,0)</f>
        <v>26928.63</v>
      </c>
      <c r="O76" s="8">
        <f>VLOOKUP(B:B,[1]查询时间段分门店销售汇总!$A$1:$D$65536,4,0)</f>
        <v>1068</v>
      </c>
      <c r="P76" s="9">
        <f t="shared" si="4"/>
        <v>1.09264156710622</v>
      </c>
      <c r="Q76" s="10">
        <f t="shared" si="5"/>
        <v>1.2014427027027</v>
      </c>
      <c r="R76" s="8">
        <v>2</v>
      </c>
      <c r="S76" s="10">
        <f t="shared" si="6"/>
        <v>1.01232227488152</v>
      </c>
      <c r="T76" s="8" t="s">
        <v>108</v>
      </c>
      <c r="U76" s="11">
        <f t="shared" si="7"/>
        <v>2963.55866666667</v>
      </c>
      <c r="V76" s="8"/>
    </row>
    <row r="77" s="2" customFormat="1" ht="13.5" spans="1:22">
      <c r="A77" s="17">
        <v>75</v>
      </c>
      <c r="B77" s="18">
        <v>742</v>
      </c>
      <c r="C77" s="17" t="s">
        <v>93</v>
      </c>
      <c r="D77" s="18" t="s">
        <v>80</v>
      </c>
      <c r="E77" s="19">
        <v>162400</v>
      </c>
      <c r="F77" s="19">
        <v>2200</v>
      </c>
      <c r="G77" s="19">
        <v>167272</v>
      </c>
      <c r="H77" s="19">
        <v>52554.855136</v>
      </c>
      <c r="I77" s="19">
        <v>171504</v>
      </c>
      <c r="J77" s="19">
        <v>53884.498752</v>
      </c>
      <c r="K77" s="33">
        <v>2</v>
      </c>
      <c r="L77" s="44">
        <v>53884</v>
      </c>
      <c r="M77" s="8">
        <f>VLOOKUP(B:B,[1]查询时间段分门店销售汇总!$A$1:$E$65536,5,0)</f>
        <v>246803.96</v>
      </c>
      <c r="N77" s="8">
        <f>VLOOKUP(B:B,[1]查询时间段分门店销售汇总!$A$1:$F$65536,6,0)</f>
        <v>69814.09</v>
      </c>
      <c r="O77" s="8">
        <f>VLOOKUP(B:B,[1]查询时间段分门店销售汇总!$A$1:$D$65536,4,0)</f>
        <v>2478</v>
      </c>
      <c r="P77" s="9">
        <f t="shared" si="4"/>
        <v>1.29563673817831</v>
      </c>
      <c r="Q77" s="10">
        <f t="shared" si="5"/>
        <v>1.51972881773399</v>
      </c>
      <c r="R77" s="8">
        <v>2</v>
      </c>
      <c r="S77" s="10">
        <f t="shared" si="6"/>
        <v>1.12636363636364</v>
      </c>
      <c r="T77" s="8" t="s">
        <v>109</v>
      </c>
      <c r="U77" s="11">
        <f t="shared" si="7"/>
        <v>8226.79866666667</v>
      </c>
      <c r="V77" s="8"/>
    </row>
    <row r="78" s="2" customFormat="1" spans="1:22">
      <c r="A78" s="17" t="s">
        <v>94</v>
      </c>
      <c r="B78" s="18"/>
      <c r="C78" s="17"/>
      <c r="D78" s="18" t="s">
        <v>94</v>
      </c>
      <c r="E78" s="19">
        <f t="shared" ref="E78:J78" si="8">SUM(E3:E77)</f>
        <v>12531065.9859</v>
      </c>
      <c r="F78" s="19">
        <f t="shared" si="8"/>
        <v>186451</v>
      </c>
      <c r="G78" s="19">
        <f t="shared" si="8"/>
        <v>12906997.845477</v>
      </c>
      <c r="H78" s="19">
        <f t="shared" si="8"/>
        <v>4071535.36463771</v>
      </c>
      <c r="I78" s="19">
        <f t="shared" si="8"/>
        <v>13233525</v>
      </c>
      <c r="J78" s="19">
        <f t="shared" si="8"/>
        <v>4174548.557092</v>
      </c>
      <c r="K78" s="29"/>
      <c r="L78" s="45">
        <f t="shared" ref="L78:O78" si="9">SUM(L3:L77)</f>
        <v>4094833.06909615</v>
      </c>
      <c r="M78" s="8">
        <f t="shared" si="9"/>
        <v>13592275.03</v>
      </c>
      <c r="N78" s="8">
        <f t="shared" si="9"/>
        <v>4115306.83</v>
      </c>
      <c r="O78" s="8">
        <f t="shared" si="9"/>
        <v>177811</v>
      </c>
      <c r="P78" s="9">
        <f t="shared" si="4"/>
        <v>1.00499990123123</v>
      </c>
      <c r="Q78" s="10">
        <f t="shared" si="5"/>
        <v>1.08468625456877</v>
      </c>
      <c r="R78" s="8"/>
      <c r="S78" s="10">
        <f t="shared" si="6"/>
        <v>0.953660747327716</v>
      </c>
      <c r="T78" s="8"/>
      <c r="U78" s="11">
        <f t="shared" si="7"/>
        <v>453075.834333333</v>
      </c>
      <c r="V78" s="8"/>
    </row>
    <row r="81" spans="4:17">
      <c r="D81" s="5" t="s">
        <v>115</v>
      </c>
      <c r="J81" s="6" t="s">
        <v>116</v>
      </c>
      <c r="Q81" s="10" t="s">
        <v>117</v>
      </c>
    </row>
  </sheetData>
  <mergeCells count="1">
    <mergeCell ref="G1:T1"/>
  </mergeCells>
  <pageMargins left="0.700694444444445" right="0.700694444444445" top="0.751388888888889" bottom="0.751388888888889" header="0.298611111111111" footer="0.298611111111111"/>
  <pageSetup paperSize="9" scale="80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2016-10-27T01:48:55Z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