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80" activeTab="2"/>
  </bookViews>
  <sheets>
    <sheet name="品种明细" sheetId="1" r:id="rId1"/>
    <sheet name="政策" sheetId="2" r:id="rId2"/>
    <sheet name="总表" sheetId="3" r:id="rId3"/>
    <sheet name="分表一" sheetId="4" r:id="rId4"/>
    <sheet name="分表二" sheetId="5" r:id="rId5"/>
    <sheet name="分表三" sheetId="6" r:id="rId6"/>
    <sheet name="分表四" sheetId="7" r:id="rId7"/>
    <sheet name="分表五" sheetId="8" r:id="rId8"/>
    <sheet name="Sheet2" sheetId="9" r:id="rId9"/>
  </sheets>
  <definedNames>
    <definedName name="_xlnm.Print_Titles" localSheetId="3">分表一!$1:2</definedName>
    <definedName name="_xlnm.Print_Titles" localSheetId="4">分表二!$1:2</definedName>
    <definedName name="_xlnm.Print_Titles" localSheetId="5">分表三!$1:2</definedName>
    <definedName name="_xlnm.Print_Titles" localSheetId="6">分表四!$1:2</definedName>
    <definedName name="_xlnm.Print_Titles" localSheetId="7">分表五!$1:2</definedName>
  </definedNames>
  <calcPr calcId="144525"/>
</workbook>
</file>

<file path=xl/sharedStrings.xml><?xml version="1.0" encoding="utf-8"?>
<sst xmlns="http://schemas.openxmlformats.org/spreadsheetml/2006/main" count="409">
  <si>
    <t>ID</t>
  </si>
  <si>
    <t>产品名称</t>
  </si>
  <si>
    <t>规格</t>
  </si>
  <si>
    <t>厂家</t>
  </si>
  <si>
    <t>零售价</t>
  </si>
  <si>
    <t>阿胶（太极天胶）</t>
  </si>
  <si>
    <t>250g</t>
  </si>
  <si>
    <t>太极天水羲皇</t>
  </si>
  <si>
    <t>补肾益寿胶囊</t>
  </si>
  <si>
    <t>0.3g*60粒</t>
  </si>
  <si>
    <t>太极涪陵药厂</t>
  </si>
  <si>
    <t>四季感冒片</t>
  </si>
  <si>
    <t>0.36g*12s*2板</t>
  </si>
  <si>
    <t>云南白药</t>
  </si>
  <si>
    <t>蒲地蓝消炎片</t>
  </si>
  <si>
    <t>0.3g×24片x3板(薄膜衣片)</t>
  </si>
  <si>
    <t>云南白药集团</t>
  </si>
  <si>
    <t>健胃消食片</t>
  </si>
  <si>
    <t>0.5gx12片x4板</t>
  </si>
  <si>
    <t>妇炎康片</t>
  </si>
  <si>
    <t>复方丹参片</t>
  </si>
  <si>
    <t>葡萄糖酸钙锌口服溶液</t>
  </si>
  <si>
    <t>10mlx24支</t>
  </si>
  <si>
    <t>澳诺(中国)制药</t>
  </si>
  <si>
    <t>太极钙</t>
  </si>
  <si>
    <t>西南药业</t>
  </si>
  <si>
    <t>风湿马钱片</t>
  </si>
  <si>
    <t>0.17gx15片x2板(薄膜衣片)</t>
  </si>
  <si>
    <t>四川绵阳制药</t>
  </si>
  <si>
    <t>上清片</t>
  </si>
  <si>
    <t>■0.3gx15片x2板(糖衣)</t>
  </si>
  <si>
    <t>川贝清肺糖浆</t>
  </si>
  <si>
    <t>■180ml</t>
  </si>
  <si>
    <t>四川天诚制药</t>
  </si>
  <si>
    <t>抗骨增生片</t>
  </si>
  <si>
    <t>■100片</t>
  </si>
  <si>
    <t xml:space="preserve">精制银翘解毒片 </t>
  </si>
  <si>
    <t>15片x3板(每片含扑热息痛44mg)</t>
  </si>
  <si>
    <t>倍健系列</t>
  </si>
  <si>
    <t>善存沛优牌辅助降血脂软胶囊</t>
  </si>
  <si>
    <t>90g(1.0gx90s)</t>
  </si>
  <si>
    <t>广东仙乐</t>
  </si>
  <si>
    <t>天然维生素C咀嚼片(养生堂)</t>
  </si>
  <si>
    <t>127.5g(0.85gx150片)</t>
  </si>
  <si>
    <t>海南养生堂</t>
  </si>
  <si>
    <t>天然维生素C咀嚼片</t>
  </si>
  <si>
    <t>110.5克（850mgx130片）</t>
  </si>
  <si>
    <t>天然维生素E软胶囊（养生堂）</t>
  </si>
  <si>
    <t>50g（250mgx200粒）</t>
  </si>
  <si>
    <t>海南养生堂(委托杭州养生堂生产）)</t>
  </si>
  <si>
    <t>十三味菥蓂丸</t>
  </si>
  <si>
    <t>0.6gx45丸</t>
  </si>
  <si>
    <t>西藏藏医学院</t>
  </si>
  <si>
    <t>五味金色丸</t>
  </si>
  <si>
    <t>0.25gx48丸(水丸)</t>
  </si>
  <si>
    <t>石榴日轮丸</t>
  </si>
  <si>
    <t>0.65gx54丸</t>
  </si>
  <si>
    <t>十味诃子散</t>
  </si>
  <si>
    <t>3gx10袋</t>
  </si>
  <si>
    <t>五味石榴丸</t>
  </si>
  <si>
    <t>0.25gx40丸</t>
  </si>
  <si>
    <t>十一味维命散</t>
  </si>
  <si>
    <t>2.4gx10袋</t>
  </si>
  <si>
    <t>十味乳香丸</t>
  </si>
  <si>
    <t>0.3gx50丸(水丸)</t>
  </si>
  <si>
    <t>七味铁屑丸</t>
  </si>
  <si>
    <t>1gx20丸(水丸)</t>
  </si>
  <si>
    <t>三味甘露散</t>
  </si>
  <si>
    <t>4gx10袋</t>
  </si>
  <si>
    <t>七味红花殊胜丸</t>
  </si>
  <si>
    <t>0.3gx36丸(水丸)(12丸x3板)</t>
  </si>
  <si>
    <t>秘诀清凉散</t>
  </si>
  <si>
    <t>2gx10袋</t>
  </si>
  <si>
    <t>清肺止咳丸</t>
  </si>
  <si>
    <t>0.25gx12丸x3板</t>
  </si>
  <si>
    <t>二十五味鬼臼丸</t>
  </si>
  <si>
    <t>1gx8丸</t>
  </si>
  <si>
    <t>十五味黑药丸</t>
  </si>
  <si>
    <t>0.8gx8丸x2板</t>
  </si>
  <si>
    <t>十八味降香丸</t>
  </si>
  <si>
    <t>18丸(每10丸重6g)(水丸)</t>
  </si>
  <si>
    <t>二十五味珊瑚丸</t>
  </si>
  <si>
    <t>二十五味松石丸</t>
  </si>
  <si>
    <t>二十五味珍珠丸</t>
  </si>
  <si>
    <t>常松八味沉香散</t>
  </si>
  <si>
    <t>1.3gx20袋</t>
  </si>
  <si>
    <t>狗头枣</t>
  </si>
  <si>
    <t>300g</t>
  </si>
  <si>
    <t>成都齐力红</t>
  </si>
  <si>
    <t>和田六星大枣</t>
  </si>
  <si>
    <t>500g</t>
  </si>
  <si>
    <t>新疆喜乐食品</t>
  </si>
  <si>
    <t>和田三星大枣</t>
  </si>
  <si>
    <t>和田四星大枣</t>
  </si>
  <si>
    <t>和田五星大枣</t>
  </si>
  <si>
    <t>大枣</t>
  </si>
  <si>
    <t>450g/袋(桐君阁)</t>
  </si>
  <si>
    <t>山东</t>
  </si>
  <si>
    <t>和田玉枣四星500g(桐君阁）</t>
  </si>
  <si>
    <t>新疆</t>
  </si>
  <si>
    <t>和田玉枣五星500g（桐君阁）</t>
  </si>
  <si>
    <t>大红枣</t>
  </si>
  <si>
    <t>454g</t>
  </si>
  <si>
    <t>500g（和田枣）</t>
  </si>
  <si>
    <t>四川皓博</t>
  </si>
  <si>
    <t>500g（金丝枣）一级</t>
  </si>
  <si>
    <t>300g（金丝枣）特级</t>
  </si>
  <si>
    <t>阿胶贡枣</t>
  </si>
  <si>
    <t>10g</t>
  </si>
  <si>
    <t>成都月月红</t>
  </si>
  <si>
    <t>枸杞子</t>
  </si>
  <si>
    <t>100g（宁夏特级）</t>
  </si>
  <si>
    <t>绵阳制药</t>
  </si>
  <si>
    <t>100g（宁夏一级）</t>
  </si>
  <si>
    <t>250g（宁夏特级）</t>
  </si>
  <si>
    <t>250g（宁夏一级）</t>
  </si>
  <si>
    <t>500g（宁夏特级）</t>
  </si>
  <si>
    <t>500g（宁夏一级）</t>
  </si>
  <si>
    <t>特级150g</t>
  </si>
  <si>
    <t>特级280g</t>
  </si>
  <si>
    <t>特级450g（桐君阁、李泉）</t>
  </si>
  <si>
    <t>宁夏</t>
  </si>
  <si>
    <t>特优450g（桐君阁、李泉）</t>
  </si>
  <si>
    <t>200g、王级（桐君阁）</t>
  </si>
  <si>
    <t>250g、王级(桐君阁牌)</t>
  </si>
  <si>
    <t>300g、特级(桐君阁)</t>
  </si>
  <si>
    <t>498g、特级(桐君阁牌)</t>
  </si>
  <si>
    <t>山楂破壁饮片</t>
  </si>
  <si>
    <t>1gx20袋</t>
  </si>
  <si>
    <t>中山中智中药</t>
  </si>
  <si>
    <t>淫羊藿破壁饮片</t>
  </si>
  <si>
    <t>1g*20袋</t>
  </si>
  <si>
    <t>北沙参破壁饮片</t>
  </si>
  <si>
    <t>2gx20袋</t>
  </si>
  <si>
    <t>西洋参破壁饮片</t>
  </si>
  <si>
    <t>决明子破壁饮片</t>
  </si>
  <si>
    <t>石斛破壁饮片</t>
  </si>
  <si>
    <t>三七破壁饮片</t>
  </si>
  <si>
    <t>丹参破壁饮片</t>
  </si>
  <si>
    <t>中山市中智</t>
  </si>
  <si>
    <t>陈皮破壁饮片</t>
  </si>
  <si>
    <t>中山中智</t>
  </si>
  <si>
    <t>鱼腥草破壁饮片</t>
  </si>
  <si>
    <t>罗汉果破壁饮片</t>
  </si>
  <si>
    <t>天麻破壁饮片</t>
  </si>
  <si>
    <t>党参破壁饮片</t>
  </si>
  <si>
    <t>2g*20袋</t>
  </si>
  <si>
    <t>山药破壁饮片</t>
  </si>
  <si>
    <t>当归破壁饮片</t>
  </si>
  <si>
    <t>菊花破壁饮片</t>
  </si>
  <si>
    <t>玫瑰花破壁饮片</t>
  </si>
  <si>
    <t>2gx20袋/罐</t>
  </si>
  <si>
    <t>红参破壁饮片</t>
  </si>
  <si>
    <t>茯苓破壁饮片</t>
  </si>
  <si>
    <t>红景天破壁饮片</t>
  </si>
  <si>
    <t>黄芪破壁饮片</t>
  </si>
  <si>
    <t>2015年四季度金牌品种预选（10月任务）</t>
  </si>
  <si>
    <t>序号</t>
  </si>
  <si>
    <t>考核任务</t>
  </si>
  <si>
    <t>对应奖励政策</t>
  </si>
  <si>
    <t>处罚</t>
  </si>
  <si>
    <t>力争任务</t>
  </si>
  <si>
    <t>活动策略</t>
  </si>
  <si>
    <t>负责人员</t>
  </si>
  <si>
    <t>微信晒单奖励</t>
  </si>
  <si>
    <t>天胶</t>
  </si>
  <si>
    <t>60元/盒</t>
  </si>
  <si>
    <t>10元/盒</t>
  </si>
  <si>
    <t>72元/盒</t>
  </si>
  <si>
    <t>买1盒斯特凡教授送蜂蜜一瓶（137821、137822、137823任选一种）或辅料一套</t>
  </si>
  <si>
    <t>陈柳</t>
  </si>
  <si>
    <t>每天晒单前5名发放定向红包</t>
  </si>
  <si>
    <t>赠品由公司配送到店，策略由系统自动识别</t>
  </si>
  <si>
    <t>补肾益寿</t>
  </si>
  <si>
    <t>5元/瓶</t>
  </si>
  <si>
    <t>3元/瓶</t>
  </si>
  <si>
    <t>7元/瓶</t>
  </si>
  <si>
    <t>买一大盒送一小瓶；买两大盒送900ml金龙鱼油一瓶(赠品ID：9901009)；买四大盒送手推车一个（赠品ID：9906009）</t>
  </si>
  <si>
    <t>晒单按5元/瓶奖励（有专职促销门店3元/瓶）</t>
  </si>
  <si>
    <t>1.5元/盒</t>
  </si>
  <si>
    <t>1元/盒</t>
  </si>
  <si>
    <t>2.5元/盒</t>
  </si>
  <si>
    <t>买二赠一盒湿巾</t>
  </si>
  <si>
    <t>熊晓燕</t>
  </si>
  <si>
    <t xml:space="preserve">5个单品当日累计5盒起发，5-10盒奖励红包1.28元，10-20盒奖励红包2.28元，20-30盒奖励红包4.28元，30盒以上6.28元，30-50盒12.28元60盒以上14.88元
</t>
  </si>
  <si>
    <t>2元/盒</t>
  </si>
  <si>
    <t>5元/盒</t>
  </si>
  <si>
    <t>4元/盒</t>
  </si>
  <si>
    <t>买三赠1（卫生巾）</t>
  </si>
  <si>
    <t>买五赠一</t>
  </si>
  <si>
    <t>赠品即为卖品，策略由系统自动识别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</si>
  <si>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</si>
  <si>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一盒8.5折</t>
  </si>
  <si>
    <t>系统自动识别</t>
  </si>
  <si>
    <t>锌钙特</t>
  </si>
  <si>
    <r>
      <rPr>
        <sz val="10"/>
        <rFont val="Arial"/>
        <charset val="134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</si>
  <si>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</si>
  <si>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3元/盒</t>
  </si>
  <si>
    <t>买四赠一</t>
  </si>
  <si>
    <t>杨雯雯</t>
  </si>
  <si>
    <t>疗程销售5盒奖励6元，当天晒单销量第一名奖励5元，第二名奖励3元，第三名奖励1元</t>
  </si>
  <si>
    <t>6元/瓶</t>
  </si>
  <si>
    <t>2元/瓶</t>
  </si>
  <si>
    <t>8元/瓶</t>
  </si>
  <si>
    <t>买一省五元，市区买二赠二，郊县买二得三</t>
  </si>
  <si>
    <t>每天晒单前3名发放定向红包（以时间先后确定）</t>
  </si>
  <si>
    <t>辅降</t>
  </si>
  <si>
    <t>15元/盒</t>
  </si>
  <si>
    <t>25元/盒</t>
  </si>
  <si>
    <t>林丰燕</t>
  </si>
  <si>
    <t>红包1:5个开张礼，前五名开张有礼，每单每瓶奖励2.18元；红包2：开门红大礼5.88元（前三个上2瓶即以上的门店领开张大礼）红包，红包3：踢馆大礼8.88不限（全天上5瓶的门店领踢馆大礼）；红包1-3条就最多瓶数领取</t>
  </si>
  <si>
    <r>
      <rPr>
        <sz val="10"/>
        <rFont val="Arial"/>
        <charset val="134"/>
      </rPr>
      <t>0.17gx15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</si>
  <si>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12.5万</t>
  </si>
  <si>
    <t>任务完成率50%以下则不予发放提成</t>
  </si>
  <si>
    <t>15万</t>
  </si>
  <si>
    <t>6元/盒</t>
  </si>
  <si>
    <t>五个品种销售数量三盒或三盒以上晒单前三名则奖励5元（联合用药或者疗程药用）；当天5个品种销售金额第一名奖励10元。</t>
  </si>
  <si>
    <r>
      <rPr>
        <sz val="10"/>
        <rFont val="Arial"/>
        <charset val="134"/>
      </rPr>
      <t>■0.3gx15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</si>
  <si>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3.5元/盒</t>
  </si>
  <si>
    <t>4.5元/盒</t>
  </si>
  <si>
    <r>
      <rPr>
        <sz val="10"/>
        <rFont val="Arial"/>
        <charset val="134"/>
      </rPr>
      <t>■100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</si>
  <si>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</si>
  <si>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天然维生素E软胶囊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</si>
  <si>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粒</t>
    </r>
  </si>
  <si>
    <t>138/168</t>
  </si>
  <si>
    <t>买一赠30s装</t>
  </si>
  <si>
    <t>每天销售数量第一赠送价值38的精美礼品，案例分享：每周排名前三的奖励价值30元多维元素一瓶。礼品由厂家定期配送到店</t>
  </si>
  <si>
    <r>
      <rPr>
        <sz val="10"/>
        <rFont val="Arial"/>
        <charset val="134"/>
      </rPr>
      <t>130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</si>
  <si>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片</t>
    </r>
  </si>
  <si>
    <t>30万</t>
  </si>
  <si>
    <t>35万</t>
  </si>
  <si>
    <t>按原有活动策略</t>
  </si>
  <si>
    <t>王胜军</t>
  </si>
  <si>
    <t>红包1：每天晒单前五名及可获得2元红包，红包2：每天晒单金额前三名分别获得8元、5元、3元红包，红包3：每旬（11、21、1日统计）单笔销售金额最大的另外奖励20元。请各店保存好本旬最大销售单，在每旬的第一天重新将最大销售单晒出。</t>
  </si>
  <si>
    <t>3元/罐</t>
  </si>
  <si>
    <t>王四维</t>
  </si>
  <si>
    <t>无晒单奖励</t>
  </si>
  <si>
    <t>60万</t>
  </si>
  <si>
    <t>80万</t>
  </si>
  <si>
    <t>何丽莎</t>
  </si>
  <si>
    <t>大枣枸杞系列</t>
  </si>
  <si>
    <t>18万</t>
  </si>
  <si>
    <t>一袋9折，两袋8.5折</t>
  </si>
  <si>
    <t>门店手工折扣</t>
  </si>
  <si>
    <t>康美鲜人参</t>
  </si>
  <si>
    <t>董事长：</t>
  </si>
  <si>
    <t>总经理：</t>
  </si>
  <si>
    <t>营运部经理：</t>
  </si>
  <si>
    <t>制表人：陈柳</t>
  </si>
  <si>
    <t>天胶(115733)</t>
  </si>
  <si>
    <t>补肾(21580)</t>
  </si>
  <si>
    <t>绵阳系列（5个品种）</t>
  </si>
  <si>
    <t>养生堂维E+维C</t>
  </si>
  <si>
    <t>锌钙特+太极钙</t>
  </si>
  <si>
    <t>四季感冒片28207</t>
  </si>
  <si>
    <t>蒲地蓝消炎片126012</t>
  </si>
  <si>
    <t>妇炎康片124625</t>
  </si>
  <si>
    <t>复方丹参片106229</t>
  </si>
  <si>
    <t>鲜人参</t>
  </si>
  <si>
    <t>中山中智（10.11-10.31）</t>
  </si>
  <si>
    <t>藏药</t>
  </si>
  <si>
    <t>提成</t>
  </si>
  <si>
    <t>提成金额</t>
  </si>
  <si>
    <t>处罚金额</t>
  </si>
  <si>
    <t>奖励</t>
  </si>
  <si>
    <t>提成合计</t>
  </si>
  <si>
    <t>店长提</t>
  </si>
  <si>
    <t>金额</t>
  </si>
  <si>
    <t>最终提成</t>
  </si>
  <si>
    <t>罚款代缴</t>
  </si>
  <si>
    <t>齐</t>
  </si>
  <si>
    <t>店长10%提成</t>
  </si>
  <si>
    <t>古素琼</t>
  </si>
  <si>
    <t>古显琼</t>
  </si>
  <si>
    <t>周静</t>
  </si>
  <si>
    <t>李燕</t>
  </si>
  <si>
    <t>龚丽红</t>
  </si>
  <si>
    <t>任会茹</t>
  </si>
  <si>
    <t>周有惠</t>
  </si>
  <si>
    <t>万义丽</t>
  </si>
  <si>
    <t>王天文</t>
  </si>
  <si>
    <t>黄小栩</t>
  </si>
  <si>
    <t>徐艳红</t>
  </si>
  <si>
    <t>蔡金凤</t>
  </si>
  <si>
    <t>周老师</t>
  </si>
  <si>
    <t>门店ID</t>
  </si>
  <si>
    <t>门店名称</t>
  </si>
  <si>
    <t>片区</t>
  </si>
  <si>
    <t>考核</t>
  </si>
  <si>
    <t>力争</t>
  </si>
  <si>
    <t>10月销售</t>
  </si>
  <si>
    <t>任务完成率</t>
  </si>
  <si>
    <t>红星店</t>
  </si>
  <si>
    <t>西北片区</t>
  </si>
  <si>
    <t>西部店</t>
  </si>
  <si>
    <t>沙河源药店</t>
  </si>
  <si>
    <t>人民中路店</t>
  </si>
  <si>
    <t>金丝街药店</t>
  </si>
  <si>
    <t>五里墩支路药店</t>
  </si>
  <si>
    <t>青羊区北东街店</t>
  </si>
  <si>
    <t>新都三河场镇店</t>
  </si>
  <si>
    <t>成华区汇融名城店</t>
  </si>
  <si>
    <t>成华区羊子山西路药店</t>
  </si>
  <si>
    <t>新都区新泰西路药店</t>
  </si>
  <si>
    <t>新都区马超东路店</t>
  </si>
  <si>
    <t>交大路第三药店</t>
  </si>
  <si>
    <t>黄苑东街药店</t>
  </si>
  <si>
    <t>新都区新繁镇店</t>
  </si>
  <si>
    <t>白马寺街药店</t>
  </si>
  <si>
    <t>新怡店</t>
  </si>
  <si>
    <t>庆云南街店</t>
  </si>
  <si>
    <t>合计</t>
  </si>
  <si>
    <t>温江店</t>
  </si>
  <si>
    <t>光华片区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</si>
  <si>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</si>
  <si>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</si>
  <si>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</si>
  <si>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</si>
  <si>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</si>
  <si>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</si>
  <si>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</si>
  <si>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</si>
  <si>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武侯大道双楠段店</t>
  </si>
  <si>
    <t>青羊区浣花滨河路药店</t>
  </si>
  <si>
    <t>青羊区群和路药店</t>
  </si>
  <si>
    <t>青羊区十二桥药店</t>
  </si>
  <si>
    <t>武侯区燃灯寺东街药店</t>
  </si>
  <si>
    <t>温江区柳城街道同兴东路药店</t>
  </si>
  <si>
    <t>五津西路药店</t>
  </si>
  <si>
    <t>高新片区</t>
  </si>
  <si>
    <t>新园大道药店</t>
  </si>
  <si>
    <t>高新区民丰大道西段药店</t>
  </si>
  <si>
    <t>兴义镇万兴路药店</t>
  </si>
  <si>
    <t>高新区府城大道西段店</t>
  </si>
  <si>
    <t>双流县东升镇清泰路药店</t>
  </si>
  <si>
    <t>新乐中街药店</t>
  </si>
  <si>
    <t>双流县西航港街道锦华路药店</t>
  </si>
  <si>
    <t>新津邓双镇岷江店</t>
  </si>
  <si>
    <t>楠丰路店</t>
  </si>
  <si>
    <t>五津镇外西街药店</t>
  </si>
  <si>
    <t>高新区大源北街药店</t>
  </si>
  <si>
    <t>新津正东街店</t>
  </si>
  <si>
    <t>高新天久北巷药店</t>
  </si>
  <si>
    <t>南湖路药店</t>
  </si>
  <si>
    <t>华阳正东中街店</t>
  </si>
  <si>
    <t>中和街道柳荫街药店</t>
  </si>
  <si>
    <t>双林路药店</t>
  </si>
  <si>
    <t>东南片区</t>
  </si>
  <si>
    <t>滨江东路药店</t>
  </si>
  <si>
    <t>通盈街药店</t>
  </si>
  <si>
    <t>杉板桥南一路店</t>
  </si>
  <si>
    <t>成华区崔家店路药店</t>
  </si>
  <si>
    <t>龙潭西路店</t>
  </si>
  <si>
    <t>华油路药店</t>
  </si>
  <si>
    <t>锦江区水杉街药店</t>
  </si>
  <si>
    <t>一环路南一段药店</t>
  </si>
  <si>
    <t>成华区万科路药店</t>
  </si>
  <si>
    <t>成华区华泰路药店</t>
  </si>
  <si>
    <t>龙泉驿区东街药店</t>
  </si>
  <si>
    <t>柳翠路药店</t>
  </si>
  <si>
    <t>观音桥街药店</t>
  </si>
  <si>
    <t>华康店</t>
  </si>
  <si>
    <t>万宇店</t>
  </si>
  <si>
    <t>邛崃中心药店</t>
  </si>
  <si>
    <t>大邑邛崃片区</t>
  </si>
  <si>
    <t>大邑子龙路店</t>
  </si>
  <si>
    <t>邛崃汇源店</t>
  </si>
  <si>
    <t>大邑东壕沟店</t>
  </si>
  <si>
    <t>大邑富民店</t>
  </si>
  <si>
    <t>大邑围城北街店</t>
  </si>
  <si>
    <t>邛崃平乐店</t>
  </si>
  <si>
    <t>邛崃长安店</t>
  </si>
  <si>
    <t>大邑安仁店</t>
  </si>
  <si>
    <t>大邑沙渠店</t>
  </si>
  <si>
    <t>大邑通达店</t>
  </si>
  <si>
    <t>大邑内蒙店</t>
  </si>
  <si>
    <t>大邑新场店</t>
  </si>
  <si>
    <t>邛崃洪川店</t>
  </si>
  <si>
    <t>邛崃羊安店</t>
  </si>
  <si>
    <t>崇州中心店</t>
  </si>
  <si>
    <t>崇都片区</t>
  </si>
  <si>
    <t>怀远店</t>
  </si>
  <si>
    <t>三江店</t>
  </si>
  <si>
    <t>羊马店</t>
  </si>
  <si>
    <t>都江堰药店</t>
  </si>
  <si>
    <t>金带街药店</t>
  </si>
  <si>
    <t>郫县店</t>
  </si>
  <si>
    <t>景中路店</t>
  </si>
  <si>
    <t>奎光路中段药店</t>
  </si>
  <si>
    <t>翔风路药店</t>
  </si>
  <si>
    <t>问道西路药店</t>
  </si>
  <si>
    <t>聚源镇药店</t>
  </si>
  <si>
    <t>外北街药店</t>
  </si>
  <si>
    <t>蒲阳路药店</t>
  </si>
  <si>
    <t>旗舰店</t>
  </si>
  <si>
    <t>旗舰片</t>
  </si>
  <si>
    <t>营运部：</t>
  </si>
  <si>
    <t>养生堂维E+维C（138325+138584+129935）</t>
  </si>
  <si>
    <t>销售金额</t>
  </si>
  <si>
    <t>总销售</t>
  </si>
  <si>
    <t>完成率</t>
  </si>
  <si>
    <t>任务</t>
  </si>
  <si>
    <t>销售数量</t>
  </si>
  <si>
    <t>完成比例</t>
  </si>
  <si>
    <t>太极水10.16-10.31</t>
  </si>
  <si>
    <t>总计</t>
  </si>
  <si>
    <t>处罚合计</t>
  </si>
  <si>
    <t>内购扣除</t>
  </si>
  <si>
    <t>实际发放</t>
  </si>
</sst>
</file>

<file path=xl/styles.xml><?xml version="1.0" encoding="utf-8"?>
<styleSheet xmlns="http://schemas.openxmlformats.org/spreadsheetml/2006/main">
  <numFmts count="9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178" formatCode="0_);[Red]\(0\)"/>
    <numFmt numFmtId="179" formatCode="0.00_ "/>
    <numFmt numFmtId="180" formatCode="0.0%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/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21" borderId="25" applyNumberFormat="0" applyAlignment="0" applyProtection="0">
      <alignment vertical="center"/>
    </xf>
    <xf numFmtId="0" fontId="31" fillId="21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</cellStyleXfs>
  <cellXfs count="26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9" fontId="3" fillId="0" borderId="0" xfId="11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9" fontId="7" fillId="0" borderId="1" xfId="1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9" fontId="3" fillId="0" borderId="4" xfId="1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9" fontId="4" fillId="0" borderId="0" xfId="1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10" fontId="4" fillId="0" borderId="1" xfId="1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0" fontId="7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/>
    </xf>
    <xf numFmtId="178" fontId="8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9" fontId="4" fillId="0" borderId="1" xfId="11" applyFon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horizontal="center"/>
    </xf>
    <xf numFmtId="179" fontId="3" fillId="0" borderId="0" xfId="0" applyNumberFormat="1" applyFont="1" applyFill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9" fontId="6" fillId="0" borderId="11" xfId="0" applyNumberFormat="1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center" wrapText="1"/>
    </xf>
    <xf numFmtId="176" fontId="3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9" fontId="3" fillId="0" borderId="13" xfId="11" applyNumberFormat="1" applyFont="1" applyBorder="1" applyAlignment="1">
      <alignment horizont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0" fontId="3" fillId="0" borderId="13" xfId="11" applyNumberFormat="1" applyFont="1" applyBorder="1" applyAlignment="1">
      <alignment horizontal="center" wrapText="1"/>
    </xf>
    <xf numFmtId="178" fontId="6" fillId="0" borderId="12" xfId="0" applyNumberFormat="1" applyFont="1" applyFill="1" applyBorder="1" applyAlignment="1">
      <alignment horizontal="center" vertical="center" wrapText="1"/>
    </xf>
    <xf numFmtId="10" fontId="6" fillId="0" borderId="13" xfId="11" applyNumberFormat="1" applyFont="1" applyBorder="1" applyAlignment="1">
      <alignment horizontal="center" wrapText="1"/>
    </xf>
    <xf numFmtId="178" fontId="3" fillId="0" borderId="12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9" fontId="6" fillId="0" borderId="14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/>
    </xf>
    <xf numFmtId="10" fontId="8" fillId="0" borderId="6" xfId="0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78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10" fontId="6" fillId="0" borderId="17" xfId="11" applyNumberFormat="1" applyFont="1" applyBorder="1" applyAlignment="1">
      <alignment horizont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0" fontId="6" fillId="0" borderId="1" xfId="11" applyNumberFormat="1" applyFont="1" applyBorder="1" applyAlignment="1">
      <alignment horizont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/>
    </xf>
    <xf numFmtId="176" fontId="8" fillId="0" borderId="7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176" fontId="5" fillId="0" borderId="18" xfId="0" applyNumberFormat="1" applyFont="1" applyFill="1" applyBorder="1" applyAlignment="1">
      <alignment horizontal="center"/>
    </xf>
    <xf numFmtId="10" fontId="5" fillId="0" borderId="3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/>
    </xf>
    <xf numFmtId="180" fontId="8" fillId="0" borderId="1" xfId="11" applyNumberFormat="1" applyFont="1" applyFill="1" applyBorder="1" applyAlignment="1">
      <alignment horizontal="center"/>
    </xf>
    <xf numFmtId="0" fontId="8" fillId="0" borderId="1" xfId="11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180" fontId="5" fillId="0" borderId="1" xfId="1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/>
    </xf>
    <xf numFmtId="0" fontId="5" fillId="0" borderId="1" xfId="1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3" fillId="0" borderId="0" xfId="0" applyNumberFormat="1" applyFont="1" applyFill="1" applyAlignment="1">
      <alignment horizontal="left"/>
    </xf>
    <xf numFmtId="179" fontId="3" fillId="0" borderId="0" xfId="0" applyNumberFormat="1" applyFont="1" applyFill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0" fontId="11" fillId="0" borderId="2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/>
    </xf>
    <xf numFmtId="0" fontId="13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1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13" fillId="0" borderId="1" xfId="0" applyNumberForma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1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1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1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9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6" xfId="11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8" fontId="3" fillId="0" borderId="1" xfId="51" applyNumberFormat="1" applyFont="1" applyFill="1" applyBorder="1" applyAlignment="1">
      <alignment horizontal="center" vertical="center"/>
    </xf>
    <xf numFmtId="1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1" xfId="19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 29 5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opLeftCell="A7" workbookViewId="0">
      <selection activeCell="A11" sqref="A11:A15"/>
    </sheetView>
  </sheetViews>
  <sheetFormatPr defaultColWidth="9" defaultRowHeight="13.5" outlineLevelCol="4"/>
  <cols>
    <col min="1" max="1" width="6.875" style="250" customWidth="1"/>
    <col min="2" max="2" width="14" style="250" customWidth="1"/>
    <col min="3" max="3" width="16" style="250" customWidth="1"/>
    <col min="4" max="4" width="10.625" style="250" customWidth="1"/>
    <col min="5" max="5" width="6.625" style="251" customWidth="1"/>
  </cols>
  <sheetData>
    <row r="1" spans="1:5">
      <c r="A1" s="205" t="s">
        <v>0</v>
      </c>
      <c r="B1" s="205" t="s">
        <v>1</v>
      </c>
      <c r="C1" s="205" t="s">
        <v>2</v>
      </c>
      <c r="D1" s="252" t="s">
        <v>3</v>
      </c>
      <c r="E1" s="253" t="s">
        <v>4</v>
      </c>
    </row>
    <row r="2" spans="1:5">
      <c r="A2" s="238">
        <v>115733</v>
      </c>
      <c r="B2" s="238" t="s">
        <v>5</v>
      </c>
      <c r="C2" s="238" t="s">
        <v>6</v>
      </c>
      <c r="D2" s="238" t="s">
        <v>7</v>
      </c>
      <c r="E2" s="245">
        <v>799</v>
      </c>
    </row>
    <row r="3" spans="1:5">
      <c r="A3" s="254">
        <v>21580</v>
      </c>
      <c r="B3" s="255" t="s">
        <v>8</v>
      </c>
      <c r="C3" s="255" t="s">
        <v>9</v>
      </c>
      <c r="D3" s="238" t="s">
        <v>10</v>
      </c>
      <c r="E3" s="245">
        <v>80</v>
      </c>
    </row>
    <row r="4" spans="1:5">
      <c r="A4" s="238">
        <v>28207</v>
      </c>
      <c r="B4" s="174" t="s">
        <v>11</v>
      </c>
      <c r="C4" s="174" t="s">
        <v>12</v>
      </c>
      <c r="D4" s="238" t="s">
        <v>13</v>
      </c>
      <c r="E4" s="245">
        <v>16.8</v>
      </c>
    </row>
    <row r="5" ht="24" spans="1:5">
      <c r="A5" s="238">
        <v>126012</v>
      </c>
      <c r="B5" s="174" t="s">
        <v>14</v>
      </c>
      <c r="C5" s="174" t="s">
        <v>15</v>
      </c>
      <c r="D5" s="238" t="s">
        <v>16</v>
      </c>
      <c r="E5" s="245">
        <v>33.8</v>
      </c>
    </row>
    <row r="6" spans="1:5">
      <c r="A6" s="238">
        <v>133461</v>
      </c>
      <c r="B6" s="256" t="s">
        <v>17</v>
      </c>
      <c r="C6" s="256" t="s">
        <v>18</v>
      </c>
      <c r="D6" s="256" t="s">
        <v>13</v>
      </c>
      <c r="E6" s="245">
        <v>12.8</v>
      </c>
    </row>
    <row r="7" spans="1:5">
      <c r="A7" s="257">
        <v>126425</v>
      </c>
      <c r="B7" s="257" t="s">
        <v>19</v>
      </c>
      <c r="C7" s="257"/>
      <c r="D7" s="174" t="s">
        <v>13</v>
      </c>
      <c r="E7" s="245">
        <v>25.6</v>
      </c>
    </row>
    <row r="8" spans="1:5">
      <c r="A8" s="257">
        <v>106229</v>
      </c>
      <c r="B8" s="257" t="s">
        <v>20</v>
      </c>
      <c r="C8" s="257"/>
      <c r="D8" s="174" t="s">
        <v>13</v>
      </c>
      <c r="E8" s="245">
        <v>19.2</v>
      </c>
    </row>
    <row r="9" spans="1:5">
      <c r="A9" s="258">
        <v>39103</v>
      </c>
      <c r="B9" s="258" t="s">
        <v>21</v>
      </c>
      <c r="C9" s="258" t="s">
        <v>22</v>
      </c>
      <c r="D9" s="258" t="s">
        <v>23</v>
      </c>
      <c r="E9" s="245">
        <v>58</v>
      </c>
    </row>
    <row r="10" spans="1:5">
      <c r="A10" s="258">
        <v>66828</v>
      </c>
      <c r="B10" s="258" t="s">
        <v>24</v>
      </c>
      <c r="C10" s="258"/>
      <c r="D10" s="258" t="s">
        <v>25</v>
      </c>
      <c r="E10" s="245">
        <v>49</v>
      </c>
    </row>
    <row r="11" spans="1:5">
      <c r="A11" s="258">
        <v>104642</v>
      </c>
      <c r="B11" s="258" t="s">
        <v>26</v>
      </c>
      <c r="C11" s="258" t="s">
        <v>27</v>
      </c>
      <c r="D11" s="258" t="s">
        <v>28</v>
      </c>
      <c r="E11" s="245">
        <v>32</v>
      </c>
    </row>
    <row r="12" spans="1:5">
      <c r="A12" s="258">
        <v>45137</v>
      </c>
      <c r="B12" s="256" t="s">
        <v>29</v>
      </c>
      <c r="C12" s="256" t="s">
        <v>30</v>
      </c>
      <c r="D12" s="256" t="s">
        <v>28</v>
      </c>
      <c r="E12" s="245">
        <v>36.3</v>
      </c>
    </row>
    <row r="13" spans="1:5">
      <c r="A13" s="258">
        <v>66292</v>
      </c>
      <c r="B13" s="258" t="s">
        <v>31</v>
      </c>
      <c r="C13" s="258" t="s">
        <v>32</v>
      </c>
      <c r="D13" s="258" t="s">
        <v>33</v>
      </c>
      <c r="E13" s="245">
        <v>29</v>
      </c>
    </row>
    <row r="14" spans="1:5">
      <c r="A14" s="258">
        <v>14438</v>
      </c>
      <c r="B14" s="258" t="s">
        <v>34</v>
      </c>
      <c r="C14" s="258" t="s">
        <v>35</v>
      </c>
      <c r="D14" s="258" t="s">
        <v>28</v>
      </c>
      <c r="E14" s="245">
        <v>36</v>
      </c>
    </row>
    <row r="15" spans="1:5">
      <c r="A15" s="258">
        <v>96799</v>
      </c>
      <c r="B15" s="258" t="s">
        <v>36</v>
      </c>
      <c r="C15" s="258" t="s">
        <v>37</v>
      </c>
      <c r="D15" s="258" t="s">
        <v>28</v>
      </c>
      <c r="E15" s="245">
        <v>19.5</v>
      </c>
    </row>
    <row r="16" spans="1:5">
      <c r="A16" s="258"/>
      <c r="B16" s="258" t="s">
        <v>38</v>
      </c>
      <c r="C16" s="258"/>
      <c r="D16" s="258"/>
      <c r="E16" s="245"/>
    </row>
    <row r="17" spans="1:5">
      <c r="A17" s="258">
        <v>137243</v>
      </c>
      <c r="B17" s="258" t="s">
        <v>39</v>
      </c>
      <c r="C17" s="258" t="s">
        <v>40</v>
      </c>
      <c r="D17" s="258" t="s">
        <v>41</v>
      </c>
      <c r="E17" s="245">
        <v>168</v>
      </c>
    </row>
    <row r="18" spans="1:5">
      <c r="A18" s="258">
        <v>128962</v>
      </c>
      <c r="B18" s="258" t="s">
        <v>42</v>
      </c>
      <c r="C18" s="258" t="s">
        <v>43</v>
      </c>
      <c r="D18" s="258" t="s">
        <v>44</v>
      </c>
      <c r="E18" s="245">
        <v>138</v>
      </c>
    </row>
    <row r="19" spans="1:5">
      <c r="A19" s="258">
        <v>138584</v>
      </c>
      <c r="B19" s="258" t="s">
        <v>45</v>
      </c>
      <c r="C19" s="258" t="s">
        <v>46</v>
      </c>
      <c r="D19" s="258" t="s">
        <v>44</v>
      </c>
      <c r="E19" s="245">
        <v>138</v>
      </c>
    </row>
    <row r="20" spans="1:5">
      <c r="A20" s="258">
        <v>138325</v>
      </c>
      <c r="B20" s="258" t="s">
        <v>47</v>
      </c>
      <c r="C20" s="258" t="s">
        <v>48</v>
      </c>
      <c r="D20" s="258" t="s">
        <v>49</v>
      </c>
      <c r="E20" s="245">
        <v>138</v>
      </c>
    </row>
    <row r="21" spans="1:5">
      <c r="A21" s="258">
        <v>105293</v>
      </c>
      <c r="B21" s="256" t="s">
        <v>50</v>
      </c>
      <c r="C21" s="256" t="s">
        <v>51</v>
      </c>
      <c r="D21" s="256" t="s">
        <v>52</v>
      </c>
      <c r="E21" s="245">
        <v>97</v>
      </c>
    </row>
    <row r="22" spans="1:5">
      <c r="A22" s="258">
        <v>105224</v>
      </c>
      <c r="B22" s="256" t="s">
        <v>53</v>
      </c>
      <c r="C22" s="256" t="s">
        <v>54</v>
      </c>
      <c r="D22" s="256" t="s">
        <v>52</v>
      </c>
      <c r="E22" s="245">
        <v>83</v>
      </c>
    </row>
    <row r="23" spans="1:5">
      <c r="A23" s="258">
        <v>105229</v>
      </c>
      <c r="B23" s="256" t="s">
        <v>55</v>
      </c>
      <c r="C23" s="256" t="s">
        <v>56</v>
      </c>
      <c r="D23" s="256" t="s">
        <v>52</v>
      </c>
      <c r="E23" s="245">
        <v>74</v>
      </c>
    </row>
    <row r="24" spans="1:5">
      <c r="A24" s="258">
        <v>106918</v>
      </c>
      <c r="B24" s="256" t="s">
        <v>57</v>
      </c>
      <c r="C24" s="256" t="s">
        <v>58</v>
      </c>
      <c r="D24" s="256" t="s">
        <v>52</v>
      </c>
      <c r="E24" s="245">
        <v>75</v>
      </c>
    </row>
    <row r="25" spans="1:5">
      <c r="A25" s="258">
        <v>105233</v>
      </c>
      <c r="B25" s="256" t="s">
        <v>59</v>
      </c>
      <c r="C25" s="256" t="s">
        <v>60</v>
      </c>
      <c r="D25" s="256" t="s">
        <v>52</v>
      </c>
      <c r="E25" s="245">
        <v>78</v>
      </c>
    </row>
    <row r="26" spans="1:5">
      <c r="A26" s="258">
        <v>105232</v>
      </c>
      <c r="B26" s="256" t="s">
        <v>61</v>
      </c>
      <c r="C26" s="256" t="s">
        <v>62</v>
      </c>
      <c r="D26" s="256" t="s">
        <v>52</v>
      </c>
      <c r="E26" s="245">
        <v>70</v>
      </c>
    </row>
    <row r="27" spans="1:5">
      <c r="A27" s="258">
        <v>105230</v>
      </c>
      <c r="B27" s="256" t="s">
        <v>63</v>
      </c>
      <c r="C27" s="256" t="s">
        <v>64</v>
      </c>
      <c r="D27" s="256" t="s">
        <v>52</v>
      </c>
      <c r="E27" s="245">
        <v>75</v>
      </c>
    </row>
    <row r="28" spans="1:5">
      <c r="A28" s="258">
        <v>105219</v>
      </c>
      <c r="B28" s="256" t="s">
        <v>65</v>
      </c>
      <c r="C28" s="256" t="s">
        <v>66</v>
      </c>
      <c r="D28" s="256" t="s">
        <v>52</v>
      </c>
      <c r="E28" s="245">
        <v>70</v>
      </c>
    </row>
    <row r="29" spans="1:5">
      <c r="A29" s="258">
        <v>105227</v>
      </c>
      <c r="B29" s="256" t="s">
        <v>67</v>
      </c>
      <c r="C29" s="256" t="s">
        <v>68</v>
      </c>
      <c r="D29" s="256" t="s">
        <v>52</v>
      </c>
      <c r="E29" s="245">
        <v>55</v>
      </c>
    </row>
    <row r="30" spans="1:5">
      <c r="A30" s="258">
        <v>130350</v>
      </c>
      <c r="B30" s="256" t="s">
        <v>69</v>
      </c>
      <c r="C30" s="256" t="s">
        <v>70</v>
      </c>
      <c r="D30" s="256" t="s">
        <v>52</v>
      </c>
      <c r="E30" s="245">
        <v>65</v>
      </c>
    </row>
    <row r="31" spans="1:5">
      <c r="A31" s="258">
        <v>105276</v>
      </c>
      <c r="B31" s="256" t="s">
        <v>71</v>
      </c>
      <c r="C31" s="256" t="s">
        <v>72</v>
      </c>
      <c r="D31" s="256" t="s">
        <v>52</v>
      </c>
      <c r="E31" s="245">
        <v>50</v>
      </c>
    </row>
    <row r="32" spans="1:5">
      <c r="A32" s="258">
        <v>117372</v>
      </c>
      <c r="B32" s="256" t="s">
        <v>73</v>
      </c>
      <c r="C32" s="256" t="s">
        <v>74</v>
      </c>
      <c r="D32" s="256" t="s">
        <v>52</v>
      </c>
      <c r="E32" s="245">
        <v>45</v>
      </c>
    </row>
    <row r="33" spans="1:5">
      <c r="A33" s="258">
        <v>117371</v>
      </c>
      <c r="B33" s="256" t="s">
        <v>75</v>
      </c>
      <c r="C33" s="256" t="s">
        <v>76</v>
      </c>
      <c r="D33" s="256" t="s">
        <v>52</v>
      </c>
      <c r="E33" s="245">
        <v>48</v>
      </c>
    </row>
    <row r="34" spans="1:5">
      <c r="A34" s="258">
        <v>117370</v>
      </c>
      <c r="B34" s="256" t="s">
        <v>77</v>
      </c>
      <c r="C34" s="256" t="s">
        <v>78</v>
      </c>
      <c r="D34" s="256" t="s">
        <v>52</v>
      </c>
      <c r="E34" s="245">
        <v>45</v>
      </c>
    </row>
    <row r="35" spans="1:5">
      <c r="A35" s="258">
        <v>105221</v>
      </c>
      <c r="B35" s="256" t="s">
        <v>79</v>
      </c>
      <c r="C35" s="256" t="s">
        <v>80</v>
      </c>
      <c r="D35" s="256" t="s">
        <v>52</v>
      </c>
      <c r="E35" s="245">
        <v>32</v>
      </c>
    </row>
    <row r="36" spans="1:5">
      <c r="A36" s="258">
        <v>105231</v>
      </c>
      <c r="B36" s="256" t="s">
        <v>81</v>
      </c>
      <c r="C36" s="256" t="s">
        <v>76</v>
      </c>
      <c r="D36" s="256" t="s">
        <v>52</v>
      </c>
      <c r="E36" s="245">
        <v>140</v>
      </c>
    </row>
    <row r="37" spans="1:5">
      <c r="A37" s="258">
        <v>105279</v>
      </c>
      <c r="B37" s="256" t="s">
        <v>82</v>
      </c>
      <c r="C37" s="256" t="s">
        <v>76</v>
      </c>
      <c r="D37" s="256" t="s">
        <v>52</v>
      </c>
      <c r="E37" s="245">
        <v>140</v>
      </c>
    </row>
    <row r="38" spans="1:5">
      <c r="A38" s="258">
        <v>105226</v>
      </c>
      <c r="B38" s="256" t="s">
        <v>83</v>
      </c>
      <c r="C38" s="256" t="s">
        <v>76</v>
      </c>
      <c r="D38" s="256" t="s">
        <v>52</v>
      </c>
      <c r="E38" s="245">
        <v>140</v>
      </c>
    </row>
    <row r="39" spans="1:5">
      <c r="A39" s="258">
        <v>105315</v>
      </c>
      <c r="B39" s="256" t="s">
        <v>84</v>
      </c>
      <c r="C39" s="256" t="s">
        <v>85</v>
      </c>
      <c r="D39" s="256" t="s">
        <v>52</v>
      </c>
      <c r="E39" s="245">
        <v>115</v>
      </c>
    </row>
    <row r="40" spans="1:5">
      <c r="A40" s="257">
        <v>104168</v>
      </c>
      <c r="B40" s="259" t="s">
        <v>86</v>
      </c>
      <c r="C40" s="259" t="s">
        <v>87</v>
      </c>
      <c r="D40" s="259" t="s">
        <v>88</v>
      </c>
      <c r="E40" s="220">
        <v>32.5</v>
      </c>
    </row>
    <row r="41" spans="1:5">
      <c r="A41" s="257">
        <v>130035</v>
      </c>
      <c r="B41" s="259" t="s">
        <v>89</v>
      </c>
      <c r="C41" s="259" t="s">
        <v>90</v>
      </c>
      <c r="D41" s="259" t="s">
        <v>91</v>
      </c>
      <c r="E41" s="220">
        <v>89</v>
      </c>
    </row>
    <row r="42" spans="1:5">
      <c r="A42" s="257">
        <v>130036</v>
      </c>
      <c r="B42" s="259" t="s">
        <v>92</v>
      </c>
      <c r="C42" s="259" t="s">
        <v>90</v>
      </c>
      <c r="D42" s="259" t="s">
        <v>91</v>
      </c>
      <c r="E42" s="220">
        <v>48</v>
      </c>
    </row>
    <row r="43" spans="1:5">
      <c r="A43" s="257">
        <v>130033</v>
      </c>
      <c r="B43" s="259" t="s">
        <v>93</v>
      </c>
      <c r="C43" s="259" t="s">
        <v>90</v>
      </c>
      <c r="D43" s="259" t="s">
        <v>91</v>
      </c>
      <c r="E43" s="220">
        <v>68</v>
      </c>
    </row>
    <row r="44" spans="1:5">
      <c r="A44" s="257">
        <v>130034</v>
      </c>
      <c r="B44" s="259" t="s">
        <v>94</v>
      </c>
      <c r="C44" s="259" t="s">
        <v>90</v>
      </c>
      <c r="D44" s="259" t="s">
        <v>91</v>
      </c>
      <c r="E44" s="220">
        <v>78</v>
      </c>
    </row>
    <row r="45" spans="1:5">
      <c r="A45" s="257">
        <v>48896</v>
      </c>
      <c r="B45" s="259" t="s">
        <v>95</v>
      </c>
      <c r="C45" s="259" t="s">
        <v>96</v>
      </c>
      <c r="D45" s="259" t="s">
        <v>97</v>
      </c>
      <c r="E45" s="220">
        <v>25.5</v>
      </c>
    </row>
    <row r="46" spans="1:5">
      <c r="A46" s="257">
        <v>122904</v>
      </c>
      <c r="B46" s="259" t="s">
        <v>95</v>
      </c>
      <c r="C46" s="259" t="s">
        <v>98</v>
      </c>
      <c r="D46" s="259" t="s">
        <v>99</v>
      </c>
      <c r="E46" s="220">
        <v>60</v>
      </c>
    </row>
    <row r="47" spans="1:5">
      <c r="A47" s="257">
        <v>122897</v>
      </c>
      <c r="B47" s="259" t="s">
        <v>95</v>
      </c>
      <c r="C47" s="259" t="s">
        <v>100</v>
      </c>
      <c r="D47" s="259" t="s">
        <v>99</v>
      </c>
      <c r="E47" s="220">
        <v>76</v>
      </c>
    </row>
    <row r="48" spans="1:5">
      <c r="A48" s="257">
        <v>37228</v>
      </c>
      <c r="B48" s="259" t="s">
        <v>101</v>
      </c>
      <c r="C48" s="259" t="s">
        <v>102</v>
      </c>
      <c r="D48" s="259" t="s">
        <v>88</v>
      </c>
      <c r="E48" s="220">
        <v>17.3</v>
      </c>
    </row>
    <row r="49" spans="1:5">
      <c r="A49" s="257">
        <v>127752</v>
      </c>
      <c r="B49" s="259" t="s">
        <v>95</v>
      </c>
      <c r="C49" s="259" t="s">
        <v>103</v>
      </c>
      <c r="D49" s="259" t="s">
        <v>104</v>
      </c>
      <c r="E49" s="220">
        <v>67</v>
      </c>
    </row>
    <row r="50" spans="1:5">
      <c r="A50" s="257">
        <v>127753</v>
      </c>
      <c r="B50" s="259" t="s">
        <v>95</v>
      </c>
      <c r="C50" s="259" t="s">
        <v>105</v>
      </c>
      <c r="D50" s="259" t="s">
        <v>104</v>
      </c>
      <c r="E50" s="220">
        <v>59</v>
      </c>
    </row>
    <row r="51" spans="1:5">
      <c r="A51" s="257">
        <v>127755</v>
      </c>
      <c r="B51" s="259" t="s">
        <v>95</v>
      </c>
      <c r="C51" s="259" t="s">
        <v>106</v>
      </c>
      <c r="D51" s="259" t="s">
        <v>104</v>
      </c>
      <c r="E51" s="220">
        <v>59</v>
      </c>
    </row>
    <row r="52" spans="1:5">
      <c r="A52" s="258">
        <v>121434</v>
      </c>
      <c r="B52" s="256" t="s">
        <v>107</v>
      </c>
      <c r="C52" s="256" t="s">
        <v>108</v>
      </c>
      <c r="D52" s="256" t="s">
        <v>109</v>
      </c>
      <c r="E52" s="220">
        <v>0.28</v>
      </c>
    </row>
    <row r="53" spans="1:5">
      <c r="A53" s="257">
        <v>22406</v>
      </c>
      <c r="B53" s="259" t="s">
        <v>110</v>
      </c>
      <c r="C53" s="259" t="s">
        <v>111</v>
      </c>
      <c r="D53" s="259" t="s">
        <v>112</v>
      </c>
      <c r="E53" s="220">
        <v>31</v>
      </c>
    </row>
    <row r="54" spans="1:5">
      <c r="A54" s="257">
        <v>21833</v>
      </c>
      <c r="B54" s="259" t="s">
        <v>110</v>
      </c>
      <c r="C54" s="259" t="s">
        <v>113</v>
      </c>
      <c r="D54" s="259" t="s">
        <v>112</v>
      </c>
      <c r="E54" s="220">
        <v>25</v>
      </c>
    </row>
    <row r="55" spans="1:5">
      <c r="A55" s="257">
        <v>22397</v>
      </c>
      <c r="B55" s="259" t="s">
        <v>110</v>
      </c>
      <c r="C55" s="259" t="s">
        <v>114</v>
      </c>
      <c r="D55" s="259" t="s">
        <v>112</v>
      </c>
      <c r="E55" s="220">
        <v>72</v>
      </c>
    </row>
    <row r="56" spans="1:5">
      <c r="A56" s="257">
        <v>48937</v>
      </c>
      <c r="B56" s="259" t="s">
        <v>110</v>
      </c>
      <c r="C56" s="259" t="s">
        <v>115</v>
      </c>
      <c r="D56" s="259" t="s">
        <v>112</v>
      </c>
      <c r="E56" s="220">
        <v>57</v>
      </c>
    </row>
    <row r="57" spans="1:5">
      <c r="A57" s="257">
        <v>22398</v>
      </c>
      <c r="B57" s="259" t="s">
        <v>110</v>
      </c>
      <c r="C57" s="259" t="s">
        <v>116</v>
      </c>
      <c r="D57" s="259" t="s">
        <v>112</v>
      </c>
      <c r="E57" s="220">
        <v>138</v>
      </c>
    </row>
    <row r="58" spans="1:5">
      <c r="A58" s="257">
        <v>48938</v>
      </c>
      <c r="B58" s="259" t="s">
        <v>110</v>
      </c>
      <c r="C58" s="259" t="s">
        <v>117</v>
      </c>
      <c r="D58" s="259" t="s">
        <v>112</v>
      </c>
      <c r="E58" s="220">
        <v>110</v>
      </c>
    </row>
    <row r="59" spans="1:5">
      <c r="A59" s="257">
        <v>69771</v>
      </c>
      <c r="B59" s="259" t="s">
        <v>110</v>
      </c>
      <c r="C59" s="259" t="s">
        <v>118</v>
      </c>
      <c r="D59" s="259" t="s">
        <v>112</v>
      </c>
      <c r="E59" s="220">
        <v>49</v>
      </c>
    </row>
    <row r="60" spans="1:5">
      <c r="A60" s="257">
        <v>109548</v>
      </c>
      <c r="B60" s="259" t="s">
        <v>110</v>
      </c>
      <c r="C60" s="259" t="s">
        <v>119</v>
      </c>
      <c r="D60" s="259" t="s">
        <v>112</v>
      </c>
      <c r="E60" s="220">
        <v>88</v>
      </c>
    </row>
    <row r="61" spans="1:5">
      <c r="A61" s="257">
        <v>132246</v>
      </c>
      <c r="B61" s="259" t="s">
        <v>110</v>
      </c>
      <c r="C61" s="259" t="s">
        <v>120</v>
      </c>
      <c r="D61" s="259" t="s">
        <v>121</v>
      </c>
      <c r="E61" s="220">
        <v>65</v>
      </c>
    </row>
    <row r="62" spans="1:5">
      <c r="A62" s="257">
        <v>132252</v>
      </c>
      <c r="B62" s="259" t="s">
        <v>110</v>
      </c>
      <c r="C62" s="259" t="s">
        <v>122</v>
      </c>
      <c r="D62" s="259" t="s">
        <v>121</v>
      </c>
      <c r="E62" s="220">
        <v>76</v>
      </c>
    </row>
    <row r="63" spans="1:5">
      <c r="A63" s="257">
        <v>93860</v>
      </c>
      <c r="B63" s="259" t="s">
        <v>110</v>
      </c>
      <c r="C63" s="259" t="s">
        <v>123</v>
      </c>
      <c r="D63" s="259" t="s">
        <v>121</v>
      </c>
      <c r="E63" s="220">
        <v>32</v>
      </c>
    </row>
    <row r="64" spans="1:5">
      <c r="A64" s="257">
        <v>86513</v>
      </c>
      <c r="B64" s="259" t="s">
        <v>110</v>
      </c>
      <c r="C64" s="259" t="s">
        <v>124</v>
      </c>
      <c r="D64" s="259" t="s">
        <v>121</v>
      </c>
      <c r="E64" s="220">
        <v>41</v>
      </c>
    </row>
    <row r="65" spans="1:5">
      <c r="A65" s="257">
        <v>48729</v>
      </c>
      <c r="B65" s="259" t="s">
        <v>110</v>
      </c>
      <c r="C65" s="259" t="s">
        <v>125</v>
      </c>
      <c r="D65" s="259" t="s">
        <v>121</v>
      </c>
      <c r="E65" s="220">
        <v>46</v>
      </c>
    </row>
    <row r="66" spans="1:5">
      <c r="A66" s="257">
        <v>86521</v>
      </c>
      <c r="B66" s="259" t="s">
        <v>110</v>
      </c>
      <c r="C66" s="259" t="s">
        <v>126</v>
      </c>
      <c r="D66" s="259" t="s">
        <v>121</v>
      </c>
      <c r="E66" s="220">
        <v>73</v>
      </c>
    </row>
    <row r="67" spans="1:5">
      <c r="A67" s="258">
        <v>124624</v>
      </c>
      <c r="B67" s="256" t="s">
        <v>127</v>
      </c>
      <c r="C67" s="256" t="s">
        <v>128</v>
      </c>
      <c r="D67" s="256" t="s">
        <v>129</v>
      </c>
      <c r="E67" s="220">
        <v>35</v>
      </c>
    </row>
    <row r="68" spans="1:5">
      <c r="A68" s="258">
        <v>124613</v>
      </c>
      <c r="B68" s="256" t="s">
        <v>130</v>
      </c>
      <c r="C68" s="256" t="s">
        <v>131</v>
      </c>
      <c r="D68" s="256" t="s">
        <v>129</v>
      </c>
      <c r="E68" s="220">
        <v>118</v>
      </c>
    </row>
    <row r="69" spans="1:5">
      <c r="A69" s="258">
        <v>131808</v>
      </c>
      <c r="B69" s="256" t="s">
        <v>132</v>
      </c>
      <c r="C69" s="256" t="s">
        <v>133</v>
      </c>
      <c r="D69" s="256" t="s">
        <v>129</v>
      </c>
      <c r="E69" s="220">
        <v>150</v>
      </c>
    </row>
    <row r="70" spans="1:5">
      <c r="A70" s="258">
        <v>124631</v>
      </c>
      <c r="B70" s="256" t="s">
        <v>134</v>
      </c>
      <c r="C70" s="256" t="s">
        <v>131</v>
      </c>
      <c r="D70" s="256" t="s">
        <v>129</v>
      </c>
      <c r="E70" s="220">
        <v>188</v>
      </c>
    </row>
    <row r="71" spans="1:5">
      <c r="A71" s="258">
        <v>131809</v>
      </c>
      <c r="B71" s="256" t="s">
        <v>135</v>
      </c>
      <c r="C71" s="256" t="s">
        <v>133</v>
      </c>
      <c r="D71" s="256" t="s">
        <v>129</v>
      </c>
      <c r="E71" s="220">
        <v>118</v>
      </c>
    </row>
    <row r="72" spans="1:5">
      <c r="A72" s="258">
        <v>124627</v>
      </c>
      <c r="B72" s="256" t="s">
        <v>136</v>
      </c>
      <c r="C72" s="256" t="s">
        <v>128</v>
      </c>
      <c r="D72" s="256" t="s">
        <v>129</v>
      </c>
      <c r="E72" s="220">
        <v>240</v>
      </c>
    </row>
    <row r="73" spans="1:5">
      <c r="A73" s="258">
        <v>124619</v>
      </c>
      <c r="B73" s="256" t="s">
        <v>137</v>
      </c>
      <c r="C73" s="256" t="s">
        <v>131</v>
      </c>
      <c r="D73" s="256" t="s">
        <v>129</v>
      </c>
      <c r="E73" s="220">
        <v>240</v>
      </c>
    </row>
    <row r="74" spans="1:5">
      <c r="A74" s="258">
        <v>124626</v>
      </c>
      <c r="B74" s="256" t="s">
        <v>138</v>
      </c>
      <c r="C74" s="256" t="s">
        <v>131</v>
      </c>
      <c r="D74" s="256" t="s">
        <v>139</v>
      </c>
      <c r="E74" s="220">
        <v>60</v>
      </c>
    </row>
    <row r="75" spans="1:5">
      <c r="A75" s="258">
        <v>131812</v>
      </c>
      <c r="B75" s="256" t="s">
        <v>140</v>
      </c>
      <c r="C75" s="256" t="s">
        <v>128</v>
      </c>
      <c r="D75" s="256" t="s">
        <v>141</v>
      </c>
      <c r="E75" s="220">
        <v>88</v>
      </c>
    </row>
    <row r="76" spans="1:5">
      <c r="A76" s="258">
        <v>131807</v>
      </c>
      <c r="B76" s="256" t="s">
        <v>142</v>
      </c>
      <c r="C76" s="256" t="s">
        <v>133</v>
      </c>
      <c r="D76" s="256" t="s">
        <v>129</v>
      </c>
      <c r="E76" s="220">
        <v>98</v>
      </c>
    </row>
    <row r="77" spans="1:5">
      <c r="A77" s="258">
        <v>131811</v>
      </c>
      <c r="B77" s="256" t="s">
        <v>143</v>
      </c>
      <c r="C77" s="256" t="s">
        <v>133</v>
      </c>
      <c r="D77" s="256" t="s">
        <v>129</v>
      </c>
      <c r="E77" s="220">
        <v>120</v>
      </c>
    </row>
    <row r="78" spans="1:5">
      <c r="A78" s="258">
        <v>131810</v>
      </c>
      <c r="B78" s="256" t="s">
        <v>144</v>
      </c>
      <c r="C78" s="256" t="s">
        <v>128</v>
      </c>
      <c r="D78" s="256" t="s">
        <v>129</v>
      </c>
      <c r="E78" s="220">
        <v>160</v>
      </c>
    </row>
    <row r="79" spans="1:5">
      <c r="A79" s="258">
        <v>124621</v>
      </c>
      <c r="B79" s="256" t="s">
        <v>145</v>
      </c>
      <c r="C79" s="256" t="s">
        <v>146</v>
      </c>
      <c r="D79" s="256" t="s">
        <v>129</v>
      </c>
      <c r="E79" s="220">
        <v>90</v>
      </c>
    </row>
    <row r="80" spans="1:5">
      <c r="A80" s="258">
        <v>124622</v>
      </c>
      <c r="B80" s="256" t="s">
        <v>147</v>
      </c>
      <c r="C80" s="256" t="s">
        <v>131</v>
      </c>
      <c r="D80" s="256" t="s">
        <v>129</v>
      </c>
      <c r="E80" s="220">
        <v>80</v>
      </c>
    </row>
    <row r="81" spans="1:5">
      <c r="A81" s="258">
        <v>124623</v>
      </c>
      <c r="B81" s="256" t="s">
        <v>148</v>
      </c>
      <c r="C81" s="256" t="s">
        <v>146</v>
      </c>
      <c r="D81" s="256" t="s">
        <v>129</v>
      </c>
      <c r="E81" s="220">
        <v>70</v>
      </c>
    </row>
    <row r="82" spans="1:5">
      <c r="A82" s="258">
        <v>124630</v>
      </c>
      <c r="B82" s="256" t="s">
        <v>149</v>
      </c>
      <c r="C82" s="256" t="s">
        <v>131</v>
      </c>
      <c r="D82" s="256" t="s">
        <v>129</v>
      </c>
      <c r="E82" s="220">
        <v>85</v>
      </c>
    </row>
    <row r="83" spans="1:5">
      <c r="A83" s="258">
        <v>124625</v>
      </c>
      <c r="B83" s="256" t="s">
        <v>150</v>
      </c>
      <c r="C83" s="256" t="s">
        <v>131</v>
      </c>
      <c r="D83" s="256" t="s">
        <v>129</v>
      </c>
      <c r="E83" s="220">
        <v>90</v>
      </c>
    </row>
    <row r="84" spans="1:5">
      <c r="A84" s="258">
        <v>134529</v>
      </c>
      <c r="B84" s="256" t="s">
        <v>127</v>
      </c>
      <c r="C84" s="256" t="s">
        <v>151</v>
      </c>
      <c r="D84" s="256" t="s">
        <v>141</v>
      </c>
      <c r="E84" s="220">
        <v>80</v>
      </c>
    </row>
    <row r="85" spans="1:5">
      <c r="A85" s="258">
        <v>124632</v>
      </c>
      <c r="B85" s="256" t="s">
        <v>152</v>
      </c>
      <c r="C85" s="256" t="s">
        <v>131</v>
      </c>
      <c r="D85" s="256" t="s">
        <v>129</v>
      </c>
      <c r="E85" s="220">
        <v>150</v>
      </c>
    </row>
    <row r="86" spans="1:5">
      <c r="A86" s="258">
        <v>131813</v>
      </c>
      <c r="B86" s="256" t="s">
        <v>153</v>
      </c>
      <c r="C86" s="256" t="s">
        <v>133</v>
      </c>
      <c r="D86" s="256" t="s">
        <v>141</v>
      </c>
      <c r="E86" s="220">
        <v>98</v>
      </c>
    </row>
    <row r="87" spans="1:5">
      <c r="A87" s="258">
        <v>131806</v>
      </c>
      <c r="B87" s="256" t="s">
        <v>154</v>
      </c>
      <c r="C87" s="256" t="s">
        <v>128</v>
      </c>
      <c r="D87" s="256" t="s">
        <v>129</v>
      </c>
      <c r="E87" s="220">
        <v>120</v>
      </c>
    </row>
    <row r="88" spans="1:5">
      <c r="A88" s="258">
        <v>124620</v>
      </c>
      <c r="B88" s="256" t="s">
        <v>155</v>
      </c>
      <c r="C88" s="256" t="s">
        <v>146</v>
      </c>
      <c r="D88" s="256" t="s">
        <v>139</v>
      </c>
      <c r="E88" s="220">
        <v>68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opLeftCell="A11" workbookViewId="0">
      <selection activeCell="H14" sqref="H14"/>
    </sheetView>
  </sheetViews>
  <sheetFormatPr defaultColWidth="9" defaultRowHeight="13.5"/>
  <cols>
    <col min="1" max="1" width="4.5" style="5" customWidth="1"/>
    <col min="2" max="2" width="6.875" style="6" hidden="1" customWidth="1"/>
    <col min="3" max="3" width="11.625" style="6" customWidth="1"/>
    <col min="4" max="4" width="12" style="6" hidden="1" customWidth="1"/>
    <col min="5" max="5" width="10.625" style="6" customWidth="1"/>
    <col min="6" max="6" width="7.25" style="6" customWidth="1"/>
    <col min="7" max="7" width="6.125" style="5" customWidth="1"/>
    <col min="8" max="8" width="9" style="5"/>
    <col min="9" max="9" width="10.125" style="5" customWidth="1"/>
    <col min="10" max="10" width="6.625" style="5" customWidth="1"/>
    <col min="11" max="11" width="9" style="5"/>
    <col min="12" max="12" width="21.25" style="6" customWidth="1"/>
    <col min="13" max="13" width="8.5" style="200" hidden="1" customWidth="1"/>
    <col min="14" max="14" width="28.125" style="201" customWidth="1"/>
    <col min="15" max="15" width="13.875" style="202" customWidth="1"/>
  </cols>
  <sheetData>
    <row r="1" spans="1:15">
      <c r="A1" s="203" t="s">
        <v>156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28"/>
      <c r="M1" s="229"/>
      <c r="N1" s="230"/>
      <c r="O1" s="231"/>
    </row>
    <row r="2" ht="24" spans="1:15">
      <c r="A2" s="204" t="s">
        <v>157</v>
      </c>
      <c r="B2" s="205" t="s">
        <v>0</v>
      </c>
      <c r="C2" s="205" t="s">
        <v>1</v>
      </c>
      <c r="D2" s="205" t="s">
        <v>2</v>
      </c>
      <c r="E2" s="205" t="s">
        <v>3</v>
      </c>
      <c r="F2" s="204" t="s">
        <v>4</v>
      </c>
      <c r="G2" s="204" t="s">
        <v>158</v>
      </c>
      <c r="H2" s="204" t="s">
        <v>159</v>
      </c>
      <c r="I2" s="204" t="s">
        <v>160</v>
      </c>
      <c r="J2" s="204" t="s">
        <v>161</v>
      </c>
      <c r="K2" s="204" t="s">
        <v>159</v>
      </c>
      <c r="L2" s="205" t="s">
        <v>162</v>
      </c>
      <c r="M2" s="204" t="s">
        <v>163</v>
      </c>
      <c r="N2" s="205" t="s">
        <v>164</v>
      </c>
      <c r="O2" s="232"/>
    </row>
    <row r="3" ht="36" spans="1:15">
      <c r="A3" s="206">
        <v>1</v>
      </c>
      <c r="B3" s="207">
        <v>115733</v>
      </c>
      <c r="C3" s="207" t="s">
        <v>165</v>
      </c>
      <c r="D3" s="207" t="s">
        <v>6</v>
      </c>
      <c r="E3" s="207" t="s">
        <v>7</v>
      </c>
      <c r="F3" s="208">
        <v>799</v>
      </c>
      <c r="G3" s="206">
        <v>1000</v>
      </c>
      <c r="H3" s="209" t="s">
        <v>166</v>
      </c>
      <c r="I3" s="209" t="s">
        <v>167</v>
      </c>
      <c r="J3" s="206">
        <v>1500</v>
      </c>
      <c r="K3" s="233" t="s">
        <v>168</v>
      </c>
      <c r="L3" s="234" t="s">
        <v>169</v>
      </c>
      <c r="M3" s="235" t="s">
        <v>170</v>
      </c>
      <c r="N3" s="234" t="s">
        <v>171</v>
      </c>
      <c r="O3" s="236" t="s">
        <v>172</v>
      </c>
    </row>
    <row r="4" ht="60" spans="1:15">
      <c r="A4" s="125">
        <v>2</v>
      </c>
      <c r="B4" s="210">
        <v>21580</v>
      </c>
      <c r="C4" s="211" t="s">
        <v>173</v>
      </c>
      <c r="D4" s="211" t="s">
        <v>9</v>
      </c>
      <c r="E4" s="212" t="s">
        <v>10</v>
      </c>
      <c r="F4" s="213">
        <v>80</v>
      </c>
      <c r="G4" s="125">
        <v>2000</v>
      </c>
      <c r="H4" s="214" t="s">
        <v>174</v>
      </c>
      <c r="I4" s="214" t="s">
        <v>175</v>
      </c>
      <c r="J4" s="125">
        <v>2600</v>
      </c>
      <c r="K4" s="237" t="s">
        <v>176</v>
      </c>
      <c r="L4" s="238" t="s">
        <v>177</v>
      </c>
      <c r="M4" s="239"/>
      <c r="N4" s="238" t="s">
        <v>178</v>
      </c>
      <c r="O4" s="232" t="s">
        <v>172</v>
      </c>
    </row>
    <row r="5" ht="36" spans="1:15">
      <c r="A5" s="125">
        <v>3</v>
      </c>
      <c r="B5" s="212">
        <v>28207</v>
      </c>
      <c r="C5" s="215" t="s">
        <v>11</v>
      </c>
      <c r="D5" s="215" t="s">
        <v>12</v>
      </c>
      <c r="E5" s="212" t="s">
        <v>13</v>
      </c>
      <c r="F5" s="213">
        <v>16.8</v>
      </c>
      <c r="G5" s="125">
        <v>3600</v>
      </c>
      <c r="H5" s="125" t="s">
        <v>179</v>
      </c>
      <c r="I5" s="240" t="s">
        <v>180</v>
      </c>
      <c r="J5" s="241">
        <v>4844.53610653898</v>
      </c>
      <c r="K5" s="242" t="s">
        <v>181</v>
      </c>
      <c r="L5" s="238" t="s">
        <v>182</v>
      </c>
      <c r="M5" s="239" t="s">
        <v>183</v>
      </c>
      <c r="N5" s="238" t="s">
        <v>184</v>
      </c>
      <c r="O5" s="232" t="s">
        <v>172</v>
      </c>
    </row>
    <row r="6" ht="36" spans="1:15">
      <c r="A6" s="125">
        <v>4</v>
      </c>
      <c r="B6" s="212">
        <v>126012</v>
      </c>
      <c r="C6" s="215" t="s">
        <v>14</v>
      </c>
      <c r="D6" s="215" t="s">
        <v>15</v>
      </c>
      <c r="E6" s="212" t="s">
        <v>16</v>
      </c>
      <c r="F6" s="213">
        <v>33.8</v>
      </c>
      <c r="G6" s="125">
        <v>1200</v>
      </c>
      <c r="H6" s="125" t="s">
        <v>181</v>
      </c>
      <c r="I6" s="240" t="s">
        <v>185</v>
      </c>
      <c r="J6" s="156">
        <v>1880</v>
      </c>
      <c r="K6" s="242" t="s">
        <v>186</v>
      </c>
      <c r="L6" s="238" t="s">
        <v>182</v>
      </c>
      <c r="M6" s="239"/>
      <c r="N6" s="238"/>
      <c r="O6" s="232" t="s">
        <v>172</v>
      </c>
    </row>
    <row r="7" ht="36" spans="1:15">
      <c r="A7" s="125">
        <v>5</v>
      </c>
      <c r="B7" s="216">
        <v>126425</v>
      </c>
      <c r="C7" s="216" t="s">
        <v>19</v>
      </c>
      <c r="D7" s="216"/>
      <c r="E7" s="215" t="s">
        <v>13</v>
      </c>
      <c r="F7" s="213">
        <v>25.6</v>
      </c>
      <c r="G7" s="125">
        <v>620</v>
      </c>
      <c r="H7" s="125" t="s">
        <v>185</v>
      </c>
      <c r="I7" s="125" t="s">
        <v>185</v>
      </c>
      <c r="J7" s="243">
        <v>1012.56920544666</v>
      </c>
      <c r="K7" s="242" t="s">
        <v>187</v>
      </c>
      <c r="L7" s="238" t="s">
        <v>188</v>
      </c>
      <c r="M7" s="239"/>
      <c r="N7" s="238"/>
      <c r="O7" s="232" t="s">
        <v>172</v>
      </c>
    </row>
    <row r="8" ht="24" spans="1:15">
      <c r="A8" s="125">
        <v>6</v>
      </c>
      <c r="B8" s="216">
        <v>106229</v>
      </c>
      <c r="C8" s="216" t="s">
        <v>20</v>
      </c>
      <c r="D8" s="216"/>
      <c r="E8" s="215" t="s">
        <v>13</v>
      </c>
      <c r="F8" s="213">
        <v>19.2</v>
      </c>
      <c r="G8" s="125">
        <v>450</v>
      </c>
      <c r="H8" s="125" t="s">
        <v>179</v>
      </c>
      <c r="I8" s="125" t="s">
        <v>179</v>
      </c>
      <c r="J8" s="156">
        <v>800</v>
      </c>
      <c r="K8" s="242" t="s">
        <v>181</v>
      </c>
      <c r="L8" s="238" t="s">
        <v>189</v>
      </c>
      <c r="M8" s="239"/>
      <c r="N8" s="238"/>
      <c r="O8" s="232" t="s">
        <v>190</v>
      </c>
    </row>
    <row r="9" spans="1:15">
      <c r="A9" s="125">
        <v>7</v>
      </c>
      <c r="B9" s="217">
        <v>133461</v>
      </c>
      <c r="C9" s="46" t="s">
        <v>17</v>
      </c>
      <c r="D9" s="218" t="s">
        <v>191</v>
      </c>
      <c r="E9" s="219" t="s">
        <v>13</v>
      </c>
      <c r="F9" s="213">
        <v>12.8</v>
      </c>
      <c r="G9" s="125">
        <v>1200</v>
      </c>
      <c r="H9" s="125" t="s">
        <v>180</v>
      </c>
      <c r="I9" s="125" t="s">
        <v>180</v>
      </c>
      <c r="J9" s="156">
        <v>1800</v>
      </c>
      <c r="K9" s="242" t="s">
        <v>185</v>
      </c>
      <c r="L9" s="238" t="s">
        <v>192</v>
      </c>
      <c r="M9" s="239"/>
      <c r="N9" s="238"/>
      <c r="O9" s="232" t="s">
        <v>193</v>
      </c>
    </row>
    <row r="10" ht="36" spans="1:15">
      <c r="A10" s="125">
        <v>8</v>
      </c>
      <c r="B10" s="217">
        <v>39103</v>
      </c>
      <c r="C10" s="46" t="s">
        <v>194</v>
      </c>
      <c r="D10" s="217" t="s">
        <v>195</v>
      </c>
      <c r="E10" s="46" t="s">
        <v>196</v>
      </c>
      <c r="F10" s="213">
        <v>58</v>
      </c>
      <c r="G10" s="125">
        <v>5600</v>
      </c>
      <c r="H10" s="125" t="s">
        <v>197</v>
      </c>
      <c r="I10" s="125" t="s">
        <v>197</v>
      </c>
      <c r="J10" s="125">
        <v>6700</v>
      </c>
      <c r="K10" s="242" t="s">
        <v>187</v>
      </c>
      <c r="L10" s="238" t="s">
        <v>198</v>
      </c>
      <c r="M10" s="239" t="s">
        <v>199</v>
      </c>
      <c r="N10" s="238" t="s">
        <v>200</v>
      </c>
      <c r="O10" s="232" t="s">
        <v>190</v>
      </c>
    </row>
    <row r="11" ht="24" spans="1:15">
      <c r="A11" s="125"/>
      <c r="B11" s="217">
        <v>66828</v>
      </c>
      <c r="C11" s="46" t="s">
        <v>24</v>
      </c>
      <c r="D11" s="217"/>
      <c r="E11" s="46" t="s">
        <v>25</v>
      </c>
      <c r="F11" s="213">
        <v>49</v>
      </c>
      <c r="G11" s="125"/>
      <c r="H11" s="125" t="s">
        <v>201</v>
      </c>
      <c r="I11" s="125" t="s">
        <v>202</v>
      </c>
      <c r="J11" s="125"/>
      <c r="K11" s="242" t="s">
        <v>203</v>
      </c>
      <c r="L11" s="238" t="s">
        <v>204</v>
      </c>
      <c r="M11" s="239"/>
      <c r="N11" s="238" t="s">
        <v>205</v>
      </c>
      <c r="O11" s="232" t="s">
        <v>193</v>
      </c>
    </row>
    <row r="12" ht="72" spans="1:15">
      <c r="A12" s="125">
        <v>9</v>
      </c>
      <c r="B12" s="217">
        <v>137243</v>
      </c>
      <c r="C12" s="46" t="s">
        <v>206</v>
      </c>
      <c r="D12" s="217" t="s">
        <v>40</v>
      </c>
      <c r="E12" s="46" t="s">
        <v>41</v>
      </c>
      <c r="F12" s="213">
        <v>168</v>
      </c>
      <c r="G12" s="125">
        <v>300</v>
      </c>
      <c r="H12" s="214" t="s">
        <v>207</v>
      </c>
      <c r="I12" s="125" t="s">
        <v>186</v>
      </c>
      <c r="J12" s="125">
        <v>490</v>
      </c>
      <c r="K12" s="244" t="s">
        <v>208</v>
      </c>
      <c r="L12" s="238"/>
      <c r="M12" s="239" t="s">
        <v>209</v>
      </c>
      <c r="N12" s="238" t="s">
        <v>210</v>
      </c>
      <c r="O12" s="232"/>
    </row>
    <row r="13" spans="1:15">
      <c r="A13" s="125">
        <v>10</v>
      </c>
      <c r="B13" s="217">
        <v>104642</v>
      </c>
      <c r="C13" s="46" t="s">
        <v>26</v>
      </c>
      <c r="D13" s="217" t="s">
        <v>211</v>
      </c>
      <c r="E13" s="46" t="s">
        <v>28</v>
      </c>
      <c r="F13" s="213">
        <v>32</v>
      </c>
      <c r="G13" s="220" t="s">
        <v>212</v>
      </c>
      <c r="H13" s="220" t="s">
        <v>186</v>
      </c>
      <c r="I13" s="245" t="s">
        <v>213</v>
      </c>
      <c r="J13" s="220" t="s">
        <v>214</v>
      </c>
      <c r="K13" s="239" t="s">
        <v>215</v>
      </c>
      <c r="L13" s="238"/>
      <c r="M13" s="239" t="s">
        <v>170</v>
      </c>
      <c r="N13" s="238" t="s">
        <v>216</v>
      </c>
      <c r="O13" s="232"/>
    </row>
    <row r="14" spans="1:15">
      <c r="A14" s="125"/>
      <c r="B14" s="217">
        <v>45137</v>
      </c>
      <c r="C14" s="46" t="s">
        <v>29</v>
      </c>
      <c r="D14" s="218" t="s">
        <v>217</v>
      </c>
      <c r="E14" s="219" t="s">
        <v>28</v>
      </c>
      <c r="F14" s="213">
        <v>36.3</v>
      </c>
      <c r="G14" s="220"/>
      <c r="H14" s="220" t="s">
        <v>186</v>
      </c>
      <c r="I14" s="245"/>
      <c r="J14" s="220"/>
      <c r="K14" s="239" t="s">
        <v>215</v>
      </c>
      <c r="L14" s="238"/>
      <c r="M14" s="239"/>
      <c r="N14" s="238"/>
      <c r="O14" s="232"/>
    </row>
    <row r="15" spans="1:15">
      <c r="A15" s="125"/>
      <c r="B15" s="217">
        <v>66292</v>
      </c>
      <c r="C15" s="46" t="s">
        <v>31</v>
      </c>
      <c r="D15" s="217" t="s">
        <v>32</v>
      </c>
      <c r="E15" s="46" t="s">
        <v>33</v>
      </c>
      <c r="F15" s="213">
        <v>29</v>
      </c>
      <c r="G15" s="220"/>
      <c r="H15" s="220" t="s">
        <v>218</v>
      </c>
      <c r="I15" s="245"/>
      <c r="J15" s="220"/>
      <c r="K15" s="239" t="s">
        <v>219</v>
      </c>
      <c r="L15" s="238"/>
      <c r="M15" s="239"/>
      <c r="N15" s="238"/>
      <c r="O15" s="232"/>
    </row>
    <row r="16" spans="1:15">
      <c r="A16" s="125"/>
      <c r="B16" s="217">
        <v>14438</v>
      </c>
      <c r="C16" s="46" t="s">
        <v>34</v>
      </c>
      <c r="D16" s="217" t="s">
        <v>220</v>
      </c>
      <c r="E16" s="46" t="s">
        <v>28</v>
      </c>
      <c r="F16" s="213">
        <v>36</v>
      </c>
      <c r="G16" s="220"/>
      <c r="H16" s="220" t="s">
        <v>187</v>
      </c>
      <c r="I16" s="245"/>
      <c r="J16" s="220"/>
      <c r="K16" s="239" t="s">
        <v>186</v>
      </c>
      <c r="L16" s="238"/>
      <c r="M16" s="239"/>
      <c r="N16" s="238"/>
      <c r="O16" s="232"/>
    </row>
    <row r="17" spans="1:15">
      <c r="A17" s="125"/>
      <c r="B17" s="217">
        <v>96799</v>
      </c>
      <c r="C17" s="46" t="s">
        <v>36</v>
      </c>
      <c r="D17" s="217" t="s">
        <v>221</v>
      </c>
      <c r="E17" s="46" t="s">
        <v>28</v>
      </c>
      <c r="F17" s="213">
        <v>19.5</v>
      </c>
      <c r="G17" s="220"/>
      <c r="H17" s="220" t="s">
        <v>197</v>
      </c>
      <c r="I17" s="245"/>
      <c r="J17" s="220"/>
      <c r="K17" s="239" t="s">
        <v>187</v>
      </c>
      <c r="L17" s="238"/>
      <c r="M17" s="239"/>
      <c r="N17" s="238"/>
      <c r="O17" s="232"/>
    </row>
    <row r="18" ht="18" customHeight="1" spans="1:15">
      <c r="A18" s="125">
        <v>11</v>
      </c>
      <c r="B18" s="217">
        <v>138325</v>
      </c>
      <c r="C18" s="46" t="s">
        <v>222</v>
      </c>
      <c r="D18" s="218" t="s">
        <v>223</v>
      </c>
      <c r="E18" s="219" t="s">
        <v>44</v>
      </c>
      <c r="F18" s="213" t="s">
        <v>224</v>
      </c>
      <c r="G18" s="125">
        <v>1000</v>
      </c>
      <c r="H18" s="221">
        <v>0.1</v>
      </c>
      <c r="I18" s="57" t="s">
        <v>215</v>
      </c>
      <c r="J18" s="125">
        <v>1500</v>
      </c>
      <c r="K18" s="246">
        <v>0.13</v>
      </c>
      <c r="L18" s="238" t="s">
        <v>225</v>
      </c>
      <c r="M18" s="239" t="s">
        <v>199</v>
      </c>
      <c r="N18" s="238" t="s">
        <v>226</v>
      </c>
      <c r="O18" s="238" t="s">
        <v>193</v>
      </c>
    </row>
    <row r="19" ht="15" customHeight="1" spans="1:15">
      <c r="A19" s="125"/>
      <c r="B19" s="217">
        <v>138584</v>
      </c>
      <c r="C19" s="46" t="s">
        <v>45</v>
      </c>
      <c r="D19" s="218" t="s">
        <v>227</v>
      </c>
      <c r="E19" s="219" t="s">
        <v>44</v>
      </c>
      <c r="F19" s="213" t="s">
        <v>224</v>
      </c>
      <c r="G19" s="125"/>
      <c r="H19" s="57"/>
      <c r="I19" s="57"/>
      <c r="J19" s="125"/>
      <c r="K19" s="247"/>
      <c r="L19" s="238"/>
      <c r="M19" s="239"/>
      <c r="N19" s="238"/>
      <c r="O19" s="238"/>
    </row>
    <row r="20" ht="25" customHeight="1" spans="1:15">
      <c r="A20" s="125"/>
      <c r="B20" s="217">
        <v>128962</v>
      </c>
      <c r="C20" s="46" t="s">
        <v>45</v>
      </c>
      <c r="D20" s="218" t="s">
        <v>228</v>
      </c>
      <c r="E20" s="219" t="s">
        <v>44</v>
      </c>
      <c r="F20" s="213">
        <v>138</v>
      </c>
      <c r="G20" s="125"/>
      <c r="H20" s="57"/>
      <c r="I20" s="57"/>
      <c r="J20" s="125"/>
      <c r="K20" s="247"/>
      <c r="L20" s="238"/>
      <c r="M20" s="239"/>
      <c r="N20" s="238"/>
      <c r="O20" s="238"/>
    </row>
    <row r="21" ht="84" spans="1:15">
      <c r="A21" s="125">
        <v>12</v>
      </c>
      <c r="B21" s="217"/>
      <c r="C21" s="46" t="s">
        <v>52</v>
      </c>
      <c r="D21" s="217"/>
      <c r="E21" s="216"/>
      <c r="F21" s="213"/>
      <c r="G21" s="125" t="s">
        <v>229</v>
      </c>
      <c r="H21" s="222">
        <v>0.15</v>
      </c>
      <c r="I21" s="245" t="s">
        <v>213</v>
      </c>
      <c r="J21" s="125" t="s">
        <v>230</v>
      </c>
      <c r="K21" s="248">
        <v>0.25</v>
      </c>
      <c r="L21" s="238" t="s">
        <v>231</v>
      </c>
      <c r="M21" s="239" t="s">
        <v>232</v>
      </c>
      <c r="N21" s="238" t="s">
        <v>233</v>
      </c>
      <c r="O21" s="232" t="s">
        <v>193</v>
      </c>
    </row>
    <row r="22" spans="1:15">
      <c r="A22" s="125">
        <v>13</v>
      </c>
      <c r="B22" s="216"/>
      <c r="C22" s="216" t="s">
        <v>141</v>
      </c>
      <c r="D22" s="216"/>
      <c r="E22" s="216"/>
      <c r="F22" s="213"/>
      <c r="G22" s="125">
        <v>2400</v>
      </c>
      <c r="H22" s="222">
        <v>0.05</v>
      </c>
      <c r="I22" s="245" t="s">
        <v>234</v>
      </c>
      <c r="J22" s="125">
        <v>3000</v>
      </c>
      <c r="K22" s="248">
        <v>0.08</v>
      </c>
      <c r="L22" s="238" t="s">
        <v>231</v>
      </c>
      <c r="M22" s="239" t="s">
        <v>235</v>
      </c>
      <c r="N22" s="238" t="s">
        <v>236</v>
      </c>
      <c r="O22" s="232" t="s">
        <v>193</v>
      </c>
    </row>
    <row r="23" ht="36" spans="1:15">
      <c r="A23" s="125">
        <v>14</v>
      </c>
      <c r="B23" s="216"/>
      <c r="C23" s="216" t="s">
        <v>38</v>
      </c>
      <c r="D23" s="216"/>
      <c r="E23" s="216"/>
      <c r="F23" s="213"/>
      <c r="G23" s="125" t="s">
        <v>237</v>
      </c>
      <c r="H23" s="222">
        <v>0.15</v>
      </c>
      <c r="I23" s="245" t="s">
        <v>213</v>
      </c>
      <c r="J23" s="125" t="s">
        <v>238</v>
      </c>
      <c r="K23" s="248">
        <v>0.17</v>
      </c>
      <c r="L23" s="238"/>
      <c r="M23" s="239" t="s">
        <v>239</v>
      </c>
      <c r="N23" s="238" t="s">
        <v>236</v>
      </c>
      <c r="O23" s="232"/>
    </row>
    <row r="24" ht="36" spans="1:15">
      <c r="A24" s="125">
        <v>15</v>
      </c>
      <c r="B24" s="216"/>
      <c r="C24" s="216" t="s">
        <v>240</v>
      </c>
      <c r="D24" s="216"/>
      <c r="E24" s="216"/>
      <c r="F24" s="212"/>
      <c r="G24" s="125" t="s">
        <v>214</v>
      </c>
      <c r="H24" s="222">
        <v>0.05</v>
      </c>
      <c r="I24" s="245" t="s">
        <v>213</v>
      </c>
      <c r="J24" s="125" t="s">
        <v>241</v>
      </c>
      <c r="K24" s="248">
        <v>0.08</v>
      </c>
      <c r="L24" s="238" t="s">
        <v>242</v>
      </c>
      <c r="M24" s="239" t="s">
        <v>183</v>
      </c>
      <c r="N24" s="238" t="s">
        <v>236</v>
      </c>
      <c r="O24" s="232" t="s">
        <v>243</v>
      </c>
    </row>
    <row r="25" spans="1:15">
      <c r="A25" s="206">
        <v>16</v>
      </c>
      <c r="B25" s="223"/>
      <c r="C25" s="223" t="s">
        <v>244</v>
      </c>
      <c r="D25" s="224"/>
      <c r="E25" s="225"/>
      <c r="F25" s="225"/>
      <c r="G25" s="225"/>
      <c r="H25" s="226">
        <v>0.07</v>
      </c>
      <c r="I25" s="206"/>
      <c r="J25" s="206"/>
      <c r="K25" s="249"/>
      <c r="L25" s="216"/>
      <c r="M25" s="239" t="s">
        <v>239</v>
      </c>
      <c r="N25" s="238" t="s">
        <v>236</v>
      </c>
      <c r="O25" s="232"/>
    </row>
    <row r="26" spans="2:7">
      <c r="B26" s="227"/>
      <c r="C26" s="227"/>
      <c r="D26" s="227"/>
      <c r="E26" s="227"/>
      <c r="F26" s="227"/>
      <c r="G26" s="227"/>
    </row>
    <row r="27" spans="2:15">
      <c r="B27" s="227"/>
      <c r="C27" s="227" t="s">
        <v>245</v>
      </c>
      <c r="D27" s="227"/>
      <c r="E27" s="227"/>
      <c r="F27" s="227"/>
      <c r="G27" s="227"/>
      <c r="H27" s="5" t="s">
        <v>246</v>
      </c>
      <c r="L27" s="6" t="s">
        <v>247</v>
      </c>
      <c r="O27" s="202" t="s">
        <v>248</v>
      </c>
    </row>
    <row r="28" spans="2:7">
      <c r="B28" s="227"/>
      <c r="C28" s="227"/>
      <c r="D28" s="227"/>
      <c r="E28" s="227"/>
      <c r="F28" s="227"/>
      <c r="G28" s="227"/>
    </row>
    <row r="29" spans="2:7">
      <c r="B29" s="227"/>
      <c r="C29" s="227"/>
      <c r="D29" s="227"/>
      <c r="E29" s="227"/>
      <c r="F29" s="227"/>
      <c r="G29" s="227"/>
    </row>
    <row r="30" spans="2:7">
      <c r="B30" s="227"/>
      <c r="C30" s="227"/>
      <c r="D30" s="227"/>
      <c r="E30" s="227"/>
      <c r="F30" s="227"/>
      <c r="G30" s="227"/>
    </row>
    <row r="31" spans="2:7">
      <c r="B31" s="227"/>
      <c r="C31" s="227"/>
      <c r="D31" s="227"/>
      <c r="E31" s="227"/>
      <c r="F31" s="227"/>
      <c r="G31" s="227"/>
    </row>
    <row r="32" spans="2:7">
      <c r="B32" s="227"/>
      <c r="C32" s="227"/>
      <c r="D32" s="227"/>
      <c r="E32" s="227"/>
      <c r="F32" s="227"/>
      <c r="G32" s="227"/>
    </row>
    <row r="33" spans="2:7">
      <c r="B33" s="227"/>
      <c r="C33" s="227"/>
      <c r="D33" s="227"/>
      <c r="E33" s="227"/>
      <c r="F33" s="227"/>
      <c r="G33" s="227"/>
    </row>
    <row r="34" spans="2:7">
      <c r="B34" s="227"/>
      <c r="C34" s="227"/>
      <c r="D34" s="227"/>
      <c r="E34" s="227"/>
      <c r="F34" s="227"/>
      <c r="G34" s="227"/>
    </row>
    <row r="35" spans="2:7">
      <c r="B35" s="227"/>
      <c r="C35" s="227"/>
      <c r="D35" s="227"/>
      <c r="E35" s="227"/>
      <c r="F35" s="227"/>
      <c r="G35" s="227"/>
    </row>
    <row r="36" spans="2:7">
      <c r="B36" s="227"/>
      <c r="C36" s="227"/>
      <c r="D36" s="227"/>
      <c r="E36" s="227"/>
      <c r="F36" s="227"/>
      <c r="G36" s="227"/>
    </row>
    <row r="37" spans="2:7">
      <c r="B37" s="227"/>
      <c r="C37" s="227"/>
      <c r="D37" s="227"/>
      <c r="E37" s="227"/>
      <c r="F37" s="227"/>
      <c r="G37" s="227"/>
    </row>
    <row r="38" spans="2:7">
      <c r="B38" s="227"/>
      <c r="C38" s="227"/>
      <c r="D38" s="227"/>
      <c r="E38" s="227"/>
      <c r="F38" s="227"/>
      <c r="G38" s="227"/>
    </row>
    <row r="39" spans="2:7">
      <c r="B39" s="227"/>
      <c r="C39" s="227"/>
      <c r="D39" s="227"/>
      <c r="E39" s="227"/>
      <c r="F39" s="227"/>
      <c r="G39" s="227"/>
    </row>
    <row r="40" spans="2:7">
      <c r="B40" s="227"/>
      <c r="C40" s="227"/>
      <c r="D40" s="227"/>
      <c r="E40" s="227"/>
      <c r="F40" s="227"/>
      <c r="G40" s="227"/>
    </row>
    <row r="41" spans="2:7">
      <c r="B41" s="227"/>
      <c r="C41" s="227"/>
      <c r="D41" s="227"/>
      <c r="E41" s="227"/>
      <c r="F41" s="227"/>
      <c r="G41" s="227"/>
    </row>
    <row r="42" spans="2:7">
      <c r="B42" s="227"/>
      <c r="C42" s="227"/>
      <c r="D42" s="227"/>
      <c r="E42" s="227"/>
      <c r="F42" s="227"/>
      <c r="G42" s="227"/>
    </row>
    <row r="43" spans="2:7">
      <c r="B43" s="227"/>
      <c r="C43" s="227"/>
      <c r="D43" s="227"/>
      <c r="E43" s="227"/>
      <c r="F43" s="227"/>
      <c r="G43" s="227"/>
    </row>
    <row r="44" spans="2:7">
      <c r="B44" s="227"/>
      <c r="C44" s="227"/>
      <c r="D44" s="227"/>
      <c r="E44" s="227"/>
      <c r="F44" s="227"/>
      <c r="G44" s="227"/>
    </row>
    <row r="45" spans="2:7">
      <c r="B45" s="227"/>
      <c r="C45" s="227"/>
      <c r="D45" s="227"/>
      <c r="E45" s="227"/>
      <c r="F45" s="227"/>
      <c r="G45" s="227"/>
    </row>
    <row r="46" spans="2:7">
      <c r="B46" s="227"/>
      <c r="C46" s="227"/>
      <c r="D46" s="227"/>
      <c r="E46" s="227"/>
      <c r="F46" s="227"/>
      <c r="G46" s="227"/>
    </row>
    <row r="47" spans="2:7">
      <c r="B47" s="227"/>
      <c r="C47" s="227"/>
      <c r="D47" s="227"/>
      <c r="E47" s="227"/>
      <c r="F47" s="227"/>
      <c r="G47" s="227"/>
    </row>
    <row r="48" spans="2:7">
      <c r="B48" s="227"/>
      <c r="C48" s="227"/>
      <c r="D48" s="227"/>
      <c r="E48" s="227"/>
      <c r="F48" s="227"/>
      <c r="G48" s="227"/>
    </row>
    <row r="49" spans="2:7">
      <c r="B49" s="227"/>
      <c r="C49" s="227"/>
      <c r="D49" s="227"/>
      <c r="E49" s="227"/>
      <c r="F49" s="227"/>
      <c r="G49" s="227"/>
    </row>
    <row r="50" spans="2:7">
      <c r="B50" s="227"/>
      <c r="C50" s="227"/>
      <c r="D50" s="227"/>
      <c r="E50" s="227"/>
      <c r="F50" s="227"/>
      <c r="G50" s="227"/>
    </row>
  </sheetData>
  <mergeCells count="24">
    <mergeCell ref="A1:L1"/>
    <mergeCell ref="A10:A11"/>
    <mergeCell ref="A13:A17"/>
    <mergeCell ref="A18:A20"/>
    <mergeCell ref="G10:G11"/>
    <mergeCell ref="G13:G17"/>
    <mergeCell ref="G18:G20"/>
    <mergeCell ref="H18:H20"/>
    <mergeCell ref="I13:I17"/>
    <mergeCell ref="I18:I20"/>
    <mergeCell ref="J10:J11"/>
    <mergeCell ref="J13:J17"/>
    <mergeCell ref="J18:J20"/>
    <mergeCell ref="K18:K20"/>
    <mergeCell ref="L18:L20"/>
    <mergeCell ref="M3:M4"/>
    <mergeCell ref="M5:M9"/>
    <mergeCell ref="M10:M11"/>
    <mergeCell ref="M13:M17"/>
    <mergeCell ref="M18:M20"/>
    <mergeCell ref="N5:N9"/>
    <mergeCell ref="N13:N17"/>
    <mergeCell ref="N18:N20"/>
    <mergeCell ref="O18:O2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9"/>
  <sheetViews>
    <sheetView tabSelected="1" workbookViewId="0">
      <pane xSplit="1" ySplit="1" topLeftCell="K2" activePane="bottomRight" state="frozen"/>
      <selection/>
      <selection pane="topRight"/>
      <selection pane="bottomLeft"/>
      <selection pane="bottomRight" activeCell="W18" sqref="W18"/>
    </sheetView>
  </sheetViews>
  <sheetFormatPr defaultColWidth="9" defaultRowHeight="13.5"/>
  <cols>
    <col min="1" max="1" width="7.5" style="167" customWidth="1"/>
    <col min="2" max="2" width="5.75" style="167" customWidth="1"/>
    <col min="3" max="3" width="6.125" style="168" customWidth="1"/>
    <col min="4" max="4" width="5.625" style="169" customWidth="1"/>
    <col min="5" max="5" width="4.625" style="167" customWidth="1"/>
    <col min="6" max="6" width="6.75" style="167" customWidth="1"/>
    <col min="7" max="7" width="6.25" style="170" customWidth="1"/>
    <col min="8" max="9" width="5.125" style="171" customWidth="1"/>
    <col min="10" max="10" width="5" style="171" customWidth="1"/>
    <col min="11" max="11" width="4.25" style="6" customWidth="1"/>
    <col min="12" max="12" width="5.625" style="172" customWidth="1"/>
    <col min="13" max="13" width="5.25" style="167" customWidth="1"/>
    <col min="14" max="15" width="5.125" style="167" customWidth="1"/>
    <col min="16" max="16" width="5.75" style="167" customWidth="1"/>
    <col min="17" max="17" width="5.75" style="170" customWidth="1"/>
    <col min="18" max="18" width="6.375" style="6" customWidth="1"/>
    <col min="19" max="19" width="7.625" style="9" customWidth="1"/>
    <col min="20" max="20" width="5.5" style="9" customWidth="1"/>
    <col min="21" max="22" width="6.25" style="9" customWidth="1"/>
    <col min="23" max="23" width="6.875" style="9" customWidth="1"/>
    <col min="24" max="24" width="5.625" style="170" customWidth="1"/>
    <col min="25" max="25" width="11.5" style="170" customWidth="1"/>
    <col min="26" max="26" width="10.25" style="170" customWidth="1"/>
    <col min="27" max="16384" width="9" style="167"/>
  </cols>
  <sheetData>
    <row r="1" s="165" customFormat="1" ht="42" customHeight="1" spans="1:26">
      <c r="A1" s="173"/>
      <c r="B1" s="15" t="s">
        <v>249</v>
      </c>
      <c r="C1" s="15" t="s">
        <v>250</v>
      </c>
      <c r="D1" s="174" t="s">
        <v>251</v>
      </c>
      <c r="E1" s="175" t="s">
        <v>206</v>
      </c>
      <c r="F1" s="176" t="s">
        <v>252</v>
      </c>
      <c r="G1" s="177" t="s">
        <v>253</v>
      </c>
      <c r="H1" s="177" t="s">
        <v>254</v>
      </c>
      <c r="I1" s="177" t="s">
        <v>255</v>
      </c>
      <c r="J1" s="177" t="s">
        <v>256</v>
      </c>
      <c r="K1" s="177" t="s">
        <v>257</v>
      </c>
      <c r="L1" s="177" t="s">
        <v>17</v>
      </c>
      <c r="M1" s="190" t="s">
        <v>258</v>
      </c>
      <c r="N1" s="190" t="s">
        <v>259</v>
      </c>
      <c r="O1" s="175"/>
      <c r="P1" s="15" t="s">
        <v>240</v>
      </c>
      <c r="Q1" s="190" t="s">
        <v>260</v>
      </c>
      <c r="R1" s="193" t="s">
        <v>38</v>
      </c>
      <c r="S1" s="28"/>
      <c r="T1" s="28"/>
      <c r="U1" s="28"/>
      <c r="V1" s="28"/>
      <c r="W1" s="28"/>
      <c r="X1" s="28"/>
      <c r="Y1" s="28"/>
      <c r="Z1" s="28"/>
    </row>
    <row r="2" s="166" customFormat="1" ht="28" customHeight="1" spans="1:26">
      <c r="A2" s="178"/>
      <c r="B2" s="177" t="s">
        <v>261</v>
      </c>
      <c r="C2" s="177" t="s">
        <v>261</v>
      </c>
      <c r="D2" s="179" t="s">
        <v>262</v>
      </c>
      <c r="E2" s="180" t="s">
        <v>262</v>
      </c>
      <c r="F2" s="175" t="s">
        <v>262</v>
      </c>
      <c r="G2" s="175" t="s">
        <v>262</v>
      </c>
      <c r="H2" s="177" t="s">
        <v>262</v>
      </c>
      <c r="I2" s="177" t="s">
        <v>262</v>
      </c>
      <c r="J2" s="177" t="s">
        <v>262</v>
      </c>
      <c r="K2" s="177" t="s">
        <v>262</v>
      </c>
      <c r="L2" s="177" t="s">
        <v>262</v>
      </c>
      <c r="M2" s="175" t="s">
        <v>262</v>
      </c>
      <c r="N2" s="175" t="s">
        <v>261</v>
      </c>
      <c r="O2" s="175" t="s">
        <v>263</v>
      </c>
      <c r="P2" s="175" t="s">
        <v>261</v>
      </c>
      <c r="Q2" s="175" t="s">
        <v>264</v>
      </c>
      <c r="R2" s="194" t="s">
        <v>262</v>
      </c>
      <c r="S2" s="28" t="s">
        <v>265</v>
      </c>
      <c r="T2" s="195" t="s">
        <v>266</v>
      </c>
      <c r="U2" s="195" t="s">
        <v>267</v>
      </c>
      <c r="V2" s="195" t="s">
        <v>268</v>
      </c>
      <c r="W2" s="195" t="s">
        <v>269</v>
      </c>
      <c r="X2" s="190" t="s">
        <v>270</v>
      </c>
      <c r="Y2" s="190" t="s">
        <v>271</v>
      </c>
      <c r="Z2" s="175"/>
    </row>
    <row r="3" spans="1:26">
      <c r="A3" s="181" t="s">
        <v>272</v>
      </c>
      <c r="B3" s="182">
        <v>540</v>
      </c>
      <c r="C3" s="183">
        <v>434</v>
      </c>
      <c r="D3" s="184">
        <v>69</v>
      </c>
      <c r="E3" s="185">
        <v>175</v>
      </c>
      <c r="F3" s="182">
        <v>51.2</v>
      </c>
      <c r="G3" s="186">
        <v>122.3</v>
      </c>
      <c r="H3" s="187">
        <v>4.5</v>
      </c>
      <c r="I3" s="187">
        <v>5</v>
      </c>
      <c r="J3" s="187">
        <v>8</v>
      </c>
      <c r="K3" s="186">
        <v>3</v>
      </c>
      <c r="L3" s="191"/>
      <c r="M3" s="182">
        <v>13.8</v>
      </c>
      <c r="N3" s="182">
        <v>18.5</v>
      </c>
      <c r="O3" s="182"/>
      <c r="P3" s="182">
        <v>18</v>
      </c>
      <c r="Q3" s="196">
        <v>888.2</v>
      </c>
      <c r="R3" s="186">
        <v>1422</v>
      </c>
      <c r="S3" s="197">
        <f>SUM(B3:R3)</f>
        <v>3772.5</v>
      </c>
      <c r="T3" s="197">
        <v>0.01</v>
      </c>
      <c r="U3" s="197">
        <f>S3*T3</f>
        <v>37.725</v>
      </c>
      <c r="V3" s="197">
        <f>S3-U3</f>
        <v>3734.775</v>
      </c>
      <c r="W3" s="197"/>
      <c r="X3" s="196"/>
      <c r="Y3" s="196"/>
      <c r="Z3" s="196"/>
    </row>
    <row r="4" spans="1:26">
      <c r="A4" s="181" t="s">
        <v>273</v>
      </c>
      <c r="B4" s="182"/>
      <c r="C4" s="183">
        <v>147</v>
      </c>
      <c r="D4" s="184">
        <v>13.5</v>
      </c>
      <c r="E4" s="185">
        <v>100</v>
      </c>
      <c r="F4" s="182">
        <v>166.5</v>
      </c>
      <c r="G4" s="186">
        <v>78.8</v>
      </c>
      <c r="H4" s="187">
        <v>4.5</v>
      </c>
      <c r="I4" s="187">
        <v>5</v>
      </c>
      <c r="J4" s="187">
        <v>6</v>
      </c>
      <c r="K4" s="186">
        <v>3</v>
      </c>
      <c r="L4" s="191">
        <v>2</v>
      </c>
      <c r="M4" s="182">
        <v>6.9</v>
      </c>
      <c r="N4" s="182"/>
      <c r="O4" s="182">
        <v>-7.5</v>
      </c>
      <c r="P4" s="182">
        <v>19.2</v>
      </c>
      <c r="Q4" s="196">
        <v>654.3</v>
      </c>
      <c r="R4" s="186">
        <v>554.7</v>
      </c>
      <c r="S4" s="197">
        <f t="shared" ref="S4:S16" si="0">SUM(B4:R4)</f>
        <v>1753.9</v>
      </c>
      <c r="T4" s="198">
        <v>0.01</v>
      </c>
      <c r="U4" s="197">
        <f t="shared" ref="U4:U16" si="1">S4*T4</f>
        <v>17.539</v>
      </c>
      <c r="V4" s="197">
        <f t="shared" ref="V4:V16" si="2">S4-U4</f>
        <v>1736.361</v>
      </c>
      <c r="W4" s="197"/>
      <c r="X4" s="196"/>
      <c r="Y4" s="196"/>
      <c r="Z4" s="196"/>
    </row>
    <row r="5" spans="1:26">
      <c r="A5" s="181" t="s">
        <v>274</v>
      </c>
      <c r="B5" s="182">
        <v>60</v>
      </c>
      <c r="C5" s="183">
        <v>70</v>
      </c>
      <c r="D5" s="184">
        <v>251.5</v>
      </c>
      <c r="E5" s="185">
        <v>125</v>
      </c>
      <c r="F5" s="182">
        <v>64</v>
      </c>
      <c r="G5" s="186">
        <v>86.7</v>
      </c>
      <c r="H5" s="187"/>
      <c r="I5" s="187"/>
      <c r="J5" s="187">
        <v>6</v>
      </c>
      <c r="K5" s="186"/>
      <c r="L5" s="191">
        <v>5</v>
      </c>
      <c r="M5" s="182">
        <v>31.6</v>
      </c>
      <c r="N5" s="182">
        <v>35.3</v>
      </c>
      <c r="O5" s="182"/>
      <c r="P5" s="182">
        <v>32.8</v>
      </c>
      <c r="Q5" s="196">
        <v>395.2</v>
      </c>
      <c r="R5" s="186">
        <v>743.7</v>
      </c>
      <c r="S5" s="197">
        <f t="shared" si="0"/>
        <v>1906.8</v>
      </c>
      <c r="T5" s="198">
        <v>0.01</v>
      </c>
      <c r="U5" s="197">
        <f t="shared" si="1"/>
        <v>19.068</v>
      </c>
      <c r="V5" s="197">
        <f t="shared" si="2"/>
        <v>1887.732</v>
      </c>
      <c r="W5" s="197"/>
      <c r="X5" s="196"/>
      <c r="Y5" s="196"/>
      <c r="Z5" s="196"/>
    </row>
    <row r="6" spans="1:26">
      <c r="A6" s="181" t="s">
        <v>275</v>
      </c>
      <c r="B6" s="182">
        <v>240</v>
      </c>
      <c r="C6" s="183">
        <v>133</v>
      </c>
      <c r="D6" s="184">
        <v>54</v>
      </c>
      <c r="E6" s="185">
        <v>75</v>
      </c>
      <c r="F6" s="182">
        <v>64</v>
      </c>
      <c r="G6" s="186">
        <v>153.7</v>
      </c>
      <c r="H6" s="187">
        <v>3</v>
      </c>
      <c r="I6" s="187">
        <v>5</v>
      </c>
      <c r="J6" s="187">
        <v>4</v>
      </c>
      <c r="K6" s="186">
        <v>1.5</v>
      </c>
      <c r="L6" s="191">
        <v>1</v>
      </c>
      <c r="M6" s="182">
        <v>60.7</v>
      </c>
      <c r="N6" s="182">
        <v>7.6</v>
      </c>
      <c r="O6" s="182">
        <v>-3</v>
      </c>
      <c r="P6" s="182">
        <v>17.8</v>
      </c>
      <c r="Q6" s="196">
        <v>624.3</v>
      </c>
      <c r="R6" s="186">
        <v>798.4</v>
      </c>
      <c r="S6" s="197">
        <f t="shared" si="0"/>
        <v>2240</v>
      </c>
      <c r="T6" s="198">
        <v>0.01</v>
      </c>
      <c r="U6" s="197">
        <f t="shared" si="1"/>
        <v>22.4</v>
      </c>
      <c r="V6" s="197">
        <f t="shared" si="2"/>
        <v>2217.6</v>
      </c>
      <c r="W6" s="197"/>
      <c r="X6" s="196"/>
      <c r="Y6" s="196"/>
      <c r="Z6" s="196"/>
    </row>
    <row r="7" spans="1:26">
      <c r="A7" s="181" t="s">
        <v>276</v>
      </c>
      <c r="B7" s="182">
        <v>132</v>
      </c>
      <c r="C7" s="183">
        <v>91</v>
      </c>
      <c r="D7" s="184">
        <v>137</v>
      </c>
      <c r="E7" s="185">
        <v>50</v>
      </c>
      <c r="F7" s="182">
        <v>25.6</v>
      </c>
      <c r="G7" s="186">
        <v>130</v>
      </c>
      <c r="H7" s="187"/>
      <c r="I7" s="187">
        <v>2.5</v>
      </c>
      <c r="J7" s="187">
        <v>2</v>
      </c>
      <c r="K7" s="186"/>
      <c r="L7" s="191">
        <v>1</v>
      </c>
      <c r="M7" s="182">
        <v>4.8</v>
      </c>
      <c r="N7" s="182"/>
      <c r="O7" s="192">
        <v>-7.5</v>
      </c>
      <c r="P7" s="182">
        <v>5.3</v>
      </c>
      <c r="Q7" s="196">
        <v>388.2</v>
      </c>
      <c r="R7" s="186">
        <v>743.1</v>
      </c>
      <c r="S7" s="197">
        <f t="shared" si="0"/>
        <v>1705</v>
      </c>
      <c r="T7" s="198">
        <v>0.01</v>
      </c>
      <c r="U7" s="197">
        <f t="shared" si="1"/>
        <v>17.05</v>
      </c>
      <c r="V7" s="197">
        <f t="shared" si="2"/>
        <v>1687.95</v>
      </c>
      <c r="W7" s="197"/>
      <c r="X7" s="196"/>
      <c r="Y7" s="196"/>
      <c r="Z7" s="196"/>
    </row>
    <row r="8" spans="1:26">
      <c r="A8" s="181" t="s">
        <v>277</v>
      </c>
      <c r="B8" s="182">
        <v>120</v>
      </c>
      <c r="C8" s="183"/>
      <c r="D8" s="184">
        <v>0</v>
      </c>
      <c r="E8" s="185"/>
      <c r="F8" s="182"/>
      <c r="G8" s="186"/>
      <c r="H8" s="187"/>
      <c r="I8" s="187"/>
      <c r="J8" s="187"/>
      <c r="K8" s="186"/>
      <c r="L8" s="191"/>
      <c r="M8" s="182"/>
      <c r="N8" s="182"/>
      <c r="O8" s="192">
        <v>-7.5</v>
      </c>
      <c r="P8" s="182">
        <v>5.6</v>
      </c>
      <c r="Q8" s="196">
        <v>11.3</v>
      </c>
      <c r="R8" s="186"/>
      <c r="S8" s="197">
        <f t="shared" si="0"/>
        <v>129.4</v>
      </c>
      <c r="T8" s="198"/>
      <c r="U8" s="197">
        <f t="shared" si="1"/>
        <v>0</v>
      </c>
      <c r="V8" s="197">
        <f t="shared" si="2"/>
        <v>129.4</v>
      </c>
      <c r="W8" s="197">
        <v>58.5</v>
      </c>
      <c r="X8" s="196">
        <v>640</v>
      </c>
      <c r="Y8" s="196">
        <v>128.4</v>
      </c>
      <c r="Z8" s="199">
        <f>SUM(V8:Y8)</f>
        <v>956.3</v>
      </c>
    </row>
    <row r="9" spans="1:26">
      <c r="A9" s="181" t="s">
        <v>278</v>
      </c>
      <c r="B9" s="182"/>
      <c r="C9" s="183">
        <v>56</v>
      </c>
      <c r="D9" s="184">
        <v>3.5</v>
      </c>
      <c r="E9" s="185"/>
      <c r="F9" s="182"/>
      <c r="G9" s="186">
        <v>20</v>
      </c>
      <c r="H9" s="187"/>
      <c r="I9" s="187"/>
      <c r="J9" s="187"/>
      <c r="K9" s="186"/>
      <c r="L9" s="191"/>
      <c r="M9" s="182">
        <v>9.5</v>
      </c>
      <c r="N9" s="182">
        <v>21.9</v>
      </c>
      <c r="O9" s="182"/>
      <c r="P9" s="182">
        <v>20.5</v>
      </c>
      <c r="Q9" s="196"/>
      <c r="R9" s="186"/>
      <c r="S9" s="197">
        <f t="shared" si="0"/>
        <v>131.4</v>
      </c>
      <c r="T9" s="198">
        <v>0.01</v>
      </c>
      <c r="U9" s="197">
        <f t="shared" si="1"/>
        <v>1.314</v>
      </c>
      <c r="V9" s="197">
        <f t="shared" si="2"/>
        <v>130.086</v>
      </c>
      <c r="W9" s="197"/>
      <c r="X9" s="196"/>
      <c r="Y9" s="196"/>
      <c r="Z9" s="196"/>
    </row>
    <row r="10" spans="1:26">
      <c r="A10" s="181" t="s">
        <v>279</v>
      </c>
      <c r="B10" s="182">
        <v>120</v>
      </c>
      <c r="C10" s="183"/>
      <c r="D10" s="184">
        <v>21</v>
      </c>
      <c r="E10" s="185"/>
      <c r="F10" s="182"/>
      <c r="G10" s="186"/>
      <c r="H10" s="187">
        <v>3</v>
      </c>
      <c r="I10" s="187"/>
      <c r="J10" s="187"/>
      <c r="K10" s="186"/>
      <c r="L10" s="191"/>
      <c r="M10" s="182"/>
      <c r="N10" s="182"/>
      <c r="O10" s="192">
        <v>-7.5</v>
      </c>
      <c r="P10" s="182">
        <v>3.4</v>
      </c>
      <c r="Q10" s="196"/>
      <c r="R10" s="186">
        <v>48.5</v>
      </c>
      <c r="S10" s="197">
        <f t="shared" si="0"/>
        <v>188.4</v>
      </c>
      <c r="T10" s="198">
        <v>0.01</v>
      </c>
      <c r="U10" s="197">
        <f t="shared" si="1"/>
        <v>1.884</v>
      </c>
      <c r="V10" s="197">
        <f t="shared" si="2"/>
        <v>186.516</v>
      </c>
      <c r="W10" s="197"/>
      <c r="X10" s="196"/>
      <c r="Y10" s="196"/>
      <c r="Z10" s="196"/>
    </row>
    <row r="11" spans="1:26">
      <c r="A11" s="181" t="s">
        <v>280</v>
      </c>
      <c r="B11" s="182"/>
      <c r="C11" s="183"/>
      <c r="D11" s="184">
        <v>0</v>
      </c>
      <c r="E11" s="185"/>
      <c r="F11" s="182"/>
      <c r="G11" s="186"/>
      <c r="H11" s="187"/>
      <c r="I11" s="187"/>
      <c r="J11" s="187"/>
      <c r="K11" s="186"/>
      <c r="L11" s="191">
        <v>1</v>
      </c>
      <c r="M11" s="182"/>
      <c r="N11" s="182"/>
      <c r="O11" s="192">
        <v>-7.5</v>
      </c>
      <c r="P11" s="182">
        <v>5</v>
      </c>
      <c r="Q11" s="196">
        <v>67.8</v>
      </c>
      <c r="R11" s="186"/>
      <c r="S11" s="197">
        <f t="shared" si="0"/>
        <v>66.3</v>
      </c>
      <c r="T11" s="198">
        <v>0.01</v>
      </c>
      <c r="U11" s="197">
        <f t="shared" si="1"/>
        <v>0.663</v>
      </c>
      <c r="V11" s="197">
        <f t="shared" si="2"/>
        <v>65.637</v>
      </c>
      <c r="W11" s="197"/>
      <c r="X11" s="196"/>
      <c r="Y11" s="196"/>
      <c r="Z11" s="196"/>
    </row>
    <row r="12" spans="1:26">
      <c r="A12" s="181" t="s">
        <v>281</v>
      </c>
      <c r="B12" s="182">
        <v>240</v>
      </c>
      <c r="C12" s="183"/>
      <c r="D12" s="184">
        <v>4</v>
      </c>
      <c r="E12" s="185"/>
      <c r="F12" s="182"/>
      <c r="G12" s="186">
        <v>4</v>
      </c>
      <c r="H12" s="187"/>
      <c r="I12" s="187"/>
      <c r="J12" s="187"/>
      <c r="K12" s="186"/>
      <c r="L12" s="191">
        <v>1</v>
      </c>
      <c r="M12" s="182"/>
      <c r="N12" s="182"/>
      <c r="O12" s="192">
        <v>-7.5</v>
      </c>
      <c r="P12" s="182">
        <v>2.9</v>
      </c>
      <c r="Q12" s="196"/>
      <c r="R12" s="186"/>
      <c r="S12" s="197">
        <f t="shared" si="0"/>
        <v>244.4</v>
      </c>
      <c r="T12" s="198">
        <v>0.01</v>
      </c>
      <c r="U12" s="197">
        <f t="shared" si="1"/>
        <v>2.444</v>
      </c>
      <c r="V12" s="197">
        <f t="shared" si="2"/>
        <v>241.956</v>
      </c>
      <c r="W12" s="197"/>
      <c r="X12" s="196"/>
      <c r="Y12" s="196"/>
      <c r="Z12" s="196"/>
    </row>
    <row r="13" spans="1:26">
      <c r="A13" s="181" t="s">
        <v>282</v>
      </c>
      <c r="B13" s="182"/>
      <c r="C13" s="183">
        <v>7</v>
      </c>
      <c r="D13" s="184">
        <v>6.5</v>
      </c>
      <c r="E13" s="185">
        <v>50</v>
      </c>
      <c r="F13" s="182"/>
      <c r="G13" s="186"/>
      <c r="H13" s="187"/>
      <c r="I13" s="187"/>
      <c r="J13" s="187"/>
      <c r="K13" s="186"/>
      <c r="L13" s="191"/>
      <c r="M13" s="182"/>
      <c r="N13" s="182"/>
      <c r="O13" s="192">
        <v>-7.5</v>
      </c>
      <c r="P13" s="182">
        <v>7.5</v>
      </c>
      <c r="Q13" s="196"/>
      <c r="R13" s="186">
        <v>32</v>
      </c>
      <c r="S13" s="197">
        <f t="shared" si="0"/>
        <v>95.5</v>
      </c>
      <c r="T13" s="198">
        <v>0.01</v>
      </c>
      <c r="U13" s="197">
        <f t="shared" si="1"/>
        <v>0.955</v>
      </c>
      <c r="V13" s="197">
        <f t="shared" si="2"/>
        <v>94.545</v>
      </c>
      <c r="W13" s="197"/>
      <c r="X13" s="196"/>
      <c r="Y13" s="196"/>
      <c r="Z13" s="196"/>
    </row>
    <row r="14" spans="1:26">
      <c r="A14" s="181" t="s">
        <v>283</v>
      </c>
      <c r="B14" s="182"/>
      <c r="C14" s="183"/>
      <c r="D14" s="184">
        <v>8</v>
      </c>
      <c r="E14" s="185"/>
      <c r="F14" s="182">
        <v>12.8</v>
      </c>
      <c r="G14" s="186">
        <v>19.5</v>
      </c>
      <c r="H14" s="187"/>
      <c r="I14" s="187"/>
      <c r="J14" s="187"/>
      <c r="K14" s="186"/>
      <c r="L14" s="191"/>
      <c r="M14" s="182"/>
      <c r="N14" s="182">
        <v>2</v>
      </c>
      <c r="O14" s="182">
        <v>-3</v>
      </c>
      <c r="P14" s="182">
        <v>4.9</v>
      </c>
      <c r="Q14" s="196"/>
      <c r="R14" s="186">
        <v>48.3</v>
      </c>
      <c r="S14" s="197">
        <f t="shared" si="0"/>
        <v>92.5</v>
      </c>
      <c r="T14" s="198">
        <v>0.01</v>
      </c>
      <c r="U14" s="197">
        <f t="shared" si="1"/>
        <v>0.925</v>
      </c>
      <c r="V14" s="197">
        <f t="shared" si="2"/>
        <v>91.575</v>
      </c>
      <c r="W14" s="197"/>
      <c r="X14" s="196"/>
      <c r="Y14" s="196"/>
      <c r="Z14" s="196"/>
    </row>
    <row r="15" spans="1:26">
      <c r="A15" s="181" t="s">
        <v>284</v>
      </c>
      <c r="B15" s="182">
        <v>60</v>
      </c>
      <c r="C15" s="183"/>
      <c r="D15" s="184">
        <v>0</v>
      </c>
      <c r="E15" s="185"/>
      <c r="F15" s="182"/>
      <c r="G15" s="186"/>
      <c r="H15" s="187"/>
      <c r="I15" s="187"/>
      <c r="J15" s="187"/>
      <c r="K15" s="186"/>
      <c r="L15" s="191"/>
      <c r="M15" s="182">
        <v>4.5</v>
      </c>
      <c r="N15" s="182">
        <v>3.3</v>
      </c>
      <c r="O15" s="182"/>
      <c r="P15" s="182">
        <v>2.9</v>
      </c>
      <c r="Q15" s="196">
        <v>11</v>
      </c>
      <c r="R15" s="186"/>
      <c r="S15" s="197">
        <f t="shared" si="0"/>
        <v>81.7</v>
      </c>
      <c r="T15" s="197"/>
      <c r="U15" s="197">
        <f t="shared" si="1"/>
        <v>0</v>
      </c>
      <c r="V15" s="197">
        <f t="shared" si="2"/>
        <v>81.7</v>
      </c>
      <c r="W15" s="197"/>
      <c r="X15" s="196"/>
      <c r="Y15" s="196"/>
      <c r="Z15" s="196"/>
    </row>
    <row r="16" spans="1:26">
      <c r="A16" s="181" t="s">
        <v>270</v>
      </c>
      <c r="B16" s="182">
        <v>476.16</v>
      </c>
      <c r="C16" s="188"/>
      <c r="D16" s="189"/>
      <c r="E16" s="182"/>
      <c r="F16" s="182"/>
      <c r="G16" s="186"/>
      <c r="H16" s="187"/>
      <c r="I16" s="187"/>
      <c r="J16" s="187"/>
      <c r="K16" s="186"/>
      <c r="L16" s="191"/>
      <c r="M16" s="182"/>
      <c r="N16" s="182"/>
      <c r="O16" s="182"/>
      <c r="P16" s="182"/>
      <c r="Q16" s="196"/>
      <c r="R16" s="186">
        <v>170.3</v>
      </c>
      <c r="S16" s="197">
        <v>646.5</v>
      </c>
      <c r="T16" s="198">
        <v>0.01</v>
      </c>
      <c r="U16" s="197">
        <f t="shared" si="1"/>
        <v>6.465</v>
      </c>
      <c r="V16" s="197">
        <f>S16-U16</f>
        <v>640.035</v>
      </c>
      <c r="W16" s="197"/>
      <c r="X16" s="196"/>
      <c r="Y16" s="196"/>
      <c r="Z16" s="196"/>
    </row>
    <row r="17" spans="21:26">
      <c r="U17" s="9">
        <f>SUM(U3:U16)</f>
        <v>128.432</v>
      </c>
      <c r="V17" s="9">
        <f>SUM(V3:V16)</f>
        <v>12925.868</v>
      </c>
      <c r="W17" s="9">
        <v>58.5</v>
      </c>
      <c r="Z17" s="196"/>
    </row>
    <row r="19" spans="1:1">
      <c r="A19" s="167">
        <v>13112.8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7"/>
  <sheetViews>
    <sheetView workbookViewId="0">
      <selection activeCell="E50" sqref="E50"/>
    </sheetView>
  </sheetViews>
  <sheetFormatPr defaultColWidth="9" defaultRowHeight="13.5"/>
  <cols>
    <col min="1" max="1" width="6" customWidth="1"/>
    <col min="2" max="2" width="13.375" customWidth="1"/>
    <col min="3" max="3" width="8.125" customWidth="1"/>
    <col min="4" max="4" width="5.875" customWidth="1"/>
    <col min="5" max="5" width="5.125" customWidth="1"/>
    <col min="6" max="6" width="7.25" customWidth="1"/>
    <col min="7" max="7" width="6.75" customWidth="1"/>
    <col min="8" max="8" width="7" customWidth="1"/>
    <col min="9" max="9" width="6.25" customWidth="1"/>
    <col min="10" max="11" width="4.875" style="37" customWidth="1"/>
    <col min="12" max="12" width="6" customWidth="1"/>
    <col min="13" max="13" width="6.625" customWidth="1"/>
    <col min="14" max="14" width="6.125" style="146" customWidth="1"/>
    <col min="15" max="15" width="5.25" style="146" customWidth="1"/>
    <col min="16" max="16" width="6.875" style="85" customWidth="1"/>
    <col min="17" max="17" width="6.625" style="85" customWidth="1"/>
    <col min="18" max="18" width="9.375" style="85" customWidth="1"/>
    <col min="19" max="19" width="8.4" style="147" customWidth="1"/>
    <col min="20" max="20" width="7.5" style="148" customWidth="1"/>
  </cols>
  <sheetData>
    <row r="1" s="3" customFormat="1" ht="21" customHeight="1" spans="1:20">
      <c r="A1" s="14" t="s">
        <v>285</v>
      </c>
      <c r="B1" s="14" t="s">
        <v>286</v>
      </c>
      <c r="C1" s="14" t="s">
        <v>287</v>
      </c>
      <c r="D1" s="14" t="s">
        <v>249</v>
      </c>
      <c r="E1" s="14"/>
      <c r="F1" s="14"/>
      <c r="G1" s="14"/>
      <c r="H1" s="14"/>
      <c r="I1" s="14"/>
      <c r="J1" s="14" t="s">
        <v>250</v>
      </c>
      <c r="K1" s="14"/>
      <c r="L1" s="14"/>
      <c r="M1" s="14"/>
      <c r="N1" s="14"/>
      <c r="O1" s="14"/>
      <c r="P1" s="64" t="s">
        <v>251</v>
      </c>
      <c r="Q1" s="64"/>
      <c r="R1" s="64"/>
      <c r="S1" s="64"/>
      <c r="T1" s="64"/>
    </row>
    <row r="2" s="4" customFormat="1" ht="28" customHeight="1" spans="1:20">
      <c r="A2" s="14"/>
      <c r="B2" s="14"/>
      <c r="C2" s="14"/>
      <c r="D2" s="64" t="s">
        <v>288</v>
      </c>
      <c r="E2" s="64" t="s">
        <v>289</v>
      </c>
      <c r="F2" s="64" t="s">
        <v>290</v>
      </c>
      <c r="G2" s="149" t="s">
        <v>291</v>
      </c>
      <c r="H2" s="64" t="s">
        <v>261</v>
      </c>
      <c r="I2" s="64" t="s">
        <v>160</v>
      </c>
      <c r="J2" s="64" t="s">
        <v>288</v>
      </c>
      <c r="K2" s="64" t="s">
        <v>289</v>
      </c>
      <c r="L2" s="64" t="s">
        <v>290</v>
      </c>
      <c r="M2" s="149" t="s">
        <v>291</v>
      </c>
      <c r="N2" s="64" t="s">
        <v>261</v>
      </c>
      <c r="O2" s="64" t="s">
        <v>160</v>
      </c>
      <c r="P2" s="14" t="s">
        <v>288</v>
      </c>
      <c r="Q2" s="14" t="s">
        <v>289</v>
      </c>
      <c r="R2" s="64" t="s">
        <v>290</v>
      </c>
      <c r="S2" s="149" t="s">
        <v>291</v>
      </c>
      <c r="T2" s="157" t="s">
        <v>262</v>
      </c>
    </row>
    <row r="3" customFormat="1" spans="1:20">
      <c r="A3" s="44">
        <v>308</v>
      </c>
      <c r="B3" s="45" t="s">
        <v>292</v>
      </c>
      <c r="C3" s="46" t="s">
        <v>293</v>
      </c>
      <c r="D3" s="88">
        <v>15</v>
      </c>
      <c r="E3" s="88">
        <v>22</v>
      </c>
      <c r="F3" s="150">
        <v>1.76</v>
      </c>
      <c r="G3" s="151">
        <f t="shared" ref="G3:G19" si="0">(F3/D3)</f>
        <v>0.117333333333333</v>
      </c>
      <c r="H3" s="152">
        <f t="shared" ref="H3:H19" si="1">F3*60</f>
        <v>105.6</v>
      </c>
      <c r="I3" s="152">
        <f t="shared" ref="I3:I14" si="2">(D3-F3)*10</f>
        <v>132.4</v>
      </c>
      <c r="J3" s="88">
        <v>36</v>
      </c>
      <c r="K3" s="88">
        <v>45</v>
      </c>
      <c r="L3" s="88">
        <v>15</v>
      </c>
      <c r="M3" s="151">
        <f t="shared" ref="M3:M19" si="3">L3/J3</f>
        <v>0.416666666666667</v>
      </c>
      <c r="N3" s="155">
        <v>75</v>
      </c>
      <c r="O3" s="155">
        <v>63</v>
      </c>
      <c r="P3" s="156">
        <v>1723</v>
      </c>
      <c r="Q3" s="156">
        <v>2067</v>
      </c>
      <c r="R3" s="125">
        <v>2210.82</v>
      </c>
      <c r="S3" s="158">
        <f t="shared" ref="S3:S19" si="4">R3/P3</f>
        <v>1.28312246082414</v>
      </c>
      <c r="T3" s="125">
        <v>393.5</v>
      </c>
    </row>
    <row r="4" customFormat="1" spans="1:20">
      <c r="A4" s="44">
        <v>311</v>
      </c>
      <c r="B4" s="45" t="s">
        <v>294</v>
      </c>
      <c r="C4" s="46" t="s">
        <v>293</v>
      </c>
      <c r="D4" s="88">
        <v>21</v>
      </c>
      <c r="E4" s="88">
        <v>32</v>
      </c>
      <c r="F4" s="150">
        <v>9.5</v>
      </c>
      <c r="G4" s="151">
        <f t="shared" si="0"/>
        <v>0.452380952380952</v>
      </c>
      <c r="H4" s="152">
        <f t="shared" si="1"/>
        <v>570</v>
      </c>
      <c r="I4" s="152">
        <f t="shared" si="2"/>
        <v>115</v>
      </c>
      <c r="J4" s="88">
        <v>51</v>
      </c>
      <c r="K4" s="88">
        <v>65</v>
      </c>
      <c r="L4" s="88">
        <v>153</v>
      </c>
      <c r="M4" s="151">
        <f t="shared" si="3"/>
        <v>3</v>
      </c>
      <c r="N4" s="155">
        <v>1071</v>
      </c>
      <c r="O4" s="155"/>
      <c r="P4" s="156">
        <v>2348</v>
      </c>
      <c r="Q4" s="156">
        <v>2818</v>
      </c>
      <c r="R4" s="125">
        <v>3049.1</v>
      </c>
      <c r="S4" s="158">
        <f t="shared" si="4"/>
        <v>1.29859454855196</v>
      </c>
      <c r="T4" s="125">
        <v>549</v>
      </c>
    </row>
    <row r="5" customFormat="1" spans="1:20">
      <c r="A5" s="44">
        <v>339</v>
      </c>
      <c r="B5" s="45" t="s">
        <v>295</v>
      </c>
      <c r="C5" s="46" t="s">
        <v>293</v>
      </c>
      <c r="D5" s="88">
        <v>13</v>
      </c>
      <c r="E5" s="88">
        <v>20</v>
      </c>
      <c r="F5" s="150">
        <v>11.575</v>
      </c>
      <c r="G5" s="151">
        <f t="shared" si="0"/>
        <v>0.890384615384615</v>
      </c>
      <c r="H5" s="152">
        <f t="shared" si="1"/>
        <v>694.5</v>
      </c>
      <c r="I5" s="152"/>
      <c r="J5" s="88">
        <v>31</v>
      </c>
      <c r="K5" s="88">
        <v>39</v>
      </c>
      <c r="L5" s="88">
        <v>19</v>
      </c>
      <c r="M5" s="151">
        <f t="shared" si="3"/>
        <v>0.612903225806452</v>
      </c>
      <c r="N5" s="155">
        <v>95</v>
      </c>
      <c r="O5" s="155">
        <v>36</v>
      </c>
      <c r="P5" s="156">
        <v>1358</v>
      </c>
      <c r="Q5" s="156">
        <v>1630</v>
      </c>
      <c r="R5" s="125">
        <v>1331.09</v>
      </c>
      <c r="S5" s="158">
        <f t="shared" si="4"/>
        <v>0.980184094256259</v>
      </c>
      <c r="T5" s="125">
        <v>180.5</v>
      </c>
    </row>
    <row r="6" customFormat="1" spans="1:20">
      <c r="A6" s="44">
        <v>349</v>
      </c>
      <c r="B6" s="45" t="s">
        <v>296</v>
      </c>
      <c r="C6" s="46" t="s">
        <v>293</v>
      </c>
      <c r="D6" s="88">
        <v>10</v>
      </c>
      <c r="E6" s="88">
        <v>15</v>
      </c>
      <c r="F6" s="150"/>
      <c r="G6" s="151">
        <f t="shared" si="0"/>
        <v>0</v>
      </c>
      <c r="H6" s="152">
        <f t="shared" si="1"/>
        <v>0</v>
      </c>
      <c r="I6" s="152">
        <f t="shared" si="2"/>
        <v>100</v>
      </c>
      <c r="J6" s="88">
        <v>24</v>
      </c>
      <c r="K6" s="88">
        <v>30</v>
      </c>
      <c r="L6" s="88">
        <v>8</v>
      </c>
      <c r="M6" s="151">
        <f t="shared" si="3"/>
        <v>0.333333333333333</v>
      </c>
      <c r="N6" s="155">
        <v>40</v>
      </c>
      <c r="O6" s="155">
        <v>48</v>
      </c>
      <c r="P6" s="156">
        <v>1277</v>
      </c>
      <c r="Q6" s="156">
        <v>1533</v>
      </c>
      <c r="R6" s="125">
        <v>3449.88</v>
      </c>
      <c r="S6" s="158">
        <f t="shared" si="4"/>
        <v>2.70155050900548</v>
      </c>
      <c r="T6" s="125">
        <v>610.5</v>
      </c>
    </row>
    <row r="7" customFormat="1" spans="1:20">
      <c r="A7" s="44">
        <v>391</v>
      </c>
      <c r="B7" s="45" t="s">
        <v>297</v>
      </c>
      <c r="C7" s="46" t="s">
        <v>293</v>
      </c>
      <c r="D7" s="88">
        <v>11</v>
      </c>
      <c r="E7" s="88">
        <v>16</v>
      </c>
      <c r="F7" s="150">
        <v>5.18</v>
      </c>
      <c r="G7" s="151">
        <f t="shared" si="0"/>
        <v>0.470909090909091</v>
      </c>
      <c r="H7" s="152">
        <f t="shared" si="1"/>
        <v>310.8</v>
      </c>
      <c r="I7" s="152">
        <f t="shared" si="2"/>
        <v>58.2</v>
      </c>
      <c r="J7" s="88">
        <v>26</v>
      </c>
      <c r="K7" s="88">
        <v>33</v>
      </c>
      <c r="L7" s="88">
        <v>15</v>
      </c>
      <c r="M7" s="151">
        <f t="shared" si="3"/>
        <v>0.576923076923077</v>
      </c>
      <c r="N7" s="155">
        <v>75</v>
      </c>
      <c r="O7" s="155">
        <v>33</v>
      </c>
      <c r="P7" s="156">
        <v>1502</v>
      </c>
      <c r="Q7" s="156">
        <v>1803</v>
      </c>
      <c r="R7" s="125">
        <v>2021.49</v>
      </c>
      <c r="S7" s="158">
        <f t="shared" si="4"/>
        <v>1.3458655126498</v>
      </c>
      <c r="T7" s="125">
        <v>348</v>
      </c>
    </row>
    <row r="8" customFormat="1" spans="1:20">
      <c r="A8" s="44">
        <v>395</v>
      </c>
      <c r="B8" s="45" t="s">
        <v>298</v>
      </c>
      <c r="C8" s="46" t="s">
        <v>293</v>
      </c>
      <c r="D8" s="88">
        <v>5</v>
      </c>
      <c r="E8" s="88">
        <v>8</v>
      </c>
      <c r="F8" s="150"/>
      <c r="G8" s="151">
        <f t="shared" si="0"/>
        <v>0</v>
      </c>
      <c r="H8" s="152">
        <f t="shared" si="1"/>
        <v>0</v>
      </c>
      <c r="I8" s="152">
        <f t="shared" si="2"/>
        <v>50</v>
      </c>
      <c r="J8" s="88">
        <v>13</v>
      </c>
      <c r="K8" s="88">
        <v>17</v>
      </c>
      <c r="L8" s="88">
        <v>10</v>
      </c>
      <c r="M8" s="151">
        <f t="shared" si="3"/>
        <v>0.769230769230769</v>
      </c>
      <c r="N8" s="155">
        <v>50</v>
      </c>
      <c r="O8" s="155"/>
      <c r="P8" s="156">
        <v>609</v>
      </c>
      <c r="Q8" s="156">
        <v>731</v>
      </c>
      <c r="R8" s="125">
        <v>431.11</v>
      </c>
      <c r="S8" s="158">
        <f t="shared" si="4"/>
        <v>0.707898193760263</v>
      </c>
      <c r="T8" s="125">
        <v>61</v>
      </c>
    </row>
    <row r="9" customFormat="1" spans="1:20">
      <c r="A9" s="44">
        <v>517</v>
      </c>
      <c r="B9" s="45" t="s">
        <v>299</v>
      </c>
      <c r="C9" s="46" t="s">
        <v>293</v>
      </c>
      <c r="D9" s="88">
        <v>11</v>
      </c>
      <c r="E9" s="88">
        <v>17</v>
      </c>
      <c r="F9" s="150">
        <v>2</v>
      </c>
      <c r="G9" s="151">
        <f t="shared" si="0"/>
        <v>0.181818181818182</v>
      </c>
      <c r="H9" s="152">
        <f t="shared" si="1"/>
        <v>120</v>
      </c>
      <c r="I9" s="152">
        <f t="shared" si="2"/>
        <v>90</v>
      </c>
      <c r="J9" s="88">
        <v>27</v>
      </c>
      <c r="K9" s="88">
        <v>34</v>
      </c>
      <c r="L9" s="88">
        <v>11</v>
      </c>
      <c r="M9" s="151">
        <f t="shared" si="3"/>
        <v>0.407407407407407</v>
      </c>
      <c r="N9" s="155">
        <v>55</v>
      </c>
      <c r="O9" s="155">
        <v>48</v>
      </c>
      <c r="P9" s="156">
        <v>1131</v>
      </c>
      <c r="Q9" s="156">
        <v>1357</v>
      </c>
      <c r="R9" s="125">
        <v>1340.99</v>
      </c>
      <c r="S9" s="158">
        <f t="shared" si="4"/>
        <v>1.18566755083996</v>
      </c>
      <c r="T9" s="125">
        <v>172</v>
      </c>
    </row>
    <row r="10" customFormat="1" spans="1:20">
      <c r="A10" s="44">
        <v>518</v>
      </c>
      <c r="B10" s="45" t="s">
        <v>300</v>
      </c>
      <c r="C10" s="46" t="s">
        <v>293</v>
      </c>
      <c r="D10" s="88">
        <v>6</v>
      </c>
      <c r="E10" s="88">
        <v>9</v>
      </c>
      <c r="F10" s="150"/>
      <c r="G10" s="151">
        <f t="shared" si="0"/>
        <v>0</v>
      </c>
      <c r="H10" s="152">
        <f t="shared" si="1"/>
        <v>0</v>
      </c>
      <c r="I10" s="152">
        <f t="shared" si="2"/>
        <v>60</v>
      </c>
      <c r="J10" s="88">
        <v>14</v>
      </c>
      <c r="K10" s="88">
        <v>17</v>
      </c>
      <c r="L10" s="88">
        <v>1</v>
      </c>
      <c r="M10" s="151">
        <f t="shared" si="3"/>
        <v>0.0714285714285714</v>
      </c>
      <c r="N10" s="155">
        <v>5</v>
      </c>
      <c r="O10" s="155">
        <v>39</v>
      </c>
      <c r="P10" s="156">
        <v>536</v>
      </c>
      <c r="Q10" s="156">
        <v>644</v>
      </c>
      <c r="R10" s="125">
        <v>97</v>
      </c>
      <c r="S10" s="158">
        <f t="shared" si="4"/>
        <v>0.180970149253731</v>
      </c>
      <c r="T10" s="125">
        <v>0</v>
      </c>
    </row>
    <row r="11" customFormat="1" spans="1:20">
      <c r="A11" s="44">
        <v>581</v>
      </c>
      <c r="B11" s="45" t="s">
        <v>301</v>
      </c>
      <c r="C11" s="46" t="s">
        <v>293</v>
      </c>
      <c r="D11" s="88">
        <v>9</v>
      </c>
      <c r="E11" s="88">
        <v>14</v>
      </c>
      <c r="F11" s="150">
        <v>3</v>
      </c>
      <c r="G11" s="151">
        <f t="shared" si="0"/>
        <v>0.333333333333333</v>
      </c>
      <c r="H11" s="152">
        <f t="shared" si="1"/>
        <v>180</v>
      </c>
      <c r="I11" s="152">
        <f t="shared" si="2"/>
        <v>60</v>
      </c>
      <c r="J11" s="88">
        <v>23</v>
      </c>
      <c r="K11" s="88">
        <v>29</v>
      </c>
      <c r="L11" s="88">
        <v>29</v>
      </c>
      <c r="M11" s="151">
        <f t="shared" si="3"/>
        <v>1.26086956521739</v>
      </c>
      <c r="N11" s="155">
        <v>203</v>
      </c>
      <c r="O11" s="155"/>
      <c r="P11" s="156">
        <v>1175</v>
      </c>
      <c r="Q11" s="156">
        <v>1410</v>
      </c>
      <c r="R11" s="125">
        <v>1882.84</v>
      </c>
      <c r="S11" s="158">
        <f t="shared" si="4"/>
        <v>1.6024170212766</v>
      </c>
      <c r="T11" s="125">
        <v>326</v>
      </c>
    </row>
    <row r="12" customFormat="1" spans="1:20">
      <c r="A12" s="44">
        <v>585</v>
      </c>
      <c r="B12" s="45" t="s">
        <v>302</v>
      </c>
      <c r="C12" s="46" t="s">
        <v>293</v>
      </c>
      <c r="D12" s="88">
        <v>16</v>
      </c>
      <c r="E12" s="88">
        <v>24</v>
      </c>
      <c r="F12" s="150">
        <v>2</v>
      </c>
      <c r="G12" s="151">
        <f t="shared" si="0"/>
        <v>0.125</v>
      </c>
      <c r="H12" s="152">
        <f t="shared" si="1"/>
        <v>120</v>
      </c>
      <c r="I12" s="152">
        <f t="shared" si="2"/>
        <v>140</v>
      </c>
      <c r="J12" s="88">
        <v>39</v>
      </c>
      <c r="K12" s="88">
        <v>49</v>
      </c>
      <c r="L12" s="88">
        <v>39</v>
      </c>
      <c r="M12" s="151">
        <f t="shared" si="3"/>
        <v>1</v>
      </c>
      <c r="N12" s="155">
        <v>195</v>
      </c>
      <c r="O12" s="155"/>
      <c r="P12" s="156">
        <v>1663</v>
      </c>
      <c r="Q12" s="156">
        <v>1996</v>
      </c>
      <c r="R12" s="125">
        <v>3349.55</v>
      </c>
      <c r="S12" s="158">
        <f t="shared" si="4"/>
        <v>2.01416115453999</v>
      </c>
      <c r="T12" s="125">
        <v>570</v>
      </c>
    </row>
    <row r="13" customFormat="1" spans="1:20">
      <c r="A13" s="44">
        <v>597</v>
      </c>
      <c r="B13" s="45" t="s">
        <v>303</v>
      </c>
      <c r="C13" s="46" t="s">
        <v>293</v>
      </c>
      <c r="D13" s="88">
        <v>4</v>
      </c>
      <c r="E13" s="88">
        <v>5</v>
      </c>
      <c r="F13" s="150"/>
      <c r="G13" s="151">
        <f t="shared" si="0"/>
        <v>0</v>
      </c>
      <c r="H13" s="152">
        <f t="shared" si="1"/>
        <v>0</v>
      </c>
      <c r="I13" s="152">
        <f t="shared" si="2"/>
        <v>40</v>
      </c>
      <c r="J13" s="88">
        <v>9</v>
      </c>
      <c r="K13" s="88">
        <v>11</v>
      </c>
      <c r="L13" s="88">
        <v>0</v>
      </c>
      <c r="M13" s="151">
        <f t="shared" si="3"/>
        <v>0</v>
      </c>
      <c r="N13" s="155">
        <v>0</v>
      </c>
      <c r="O13" s="155">
        <v>27</v>
      </c>
      <c r="P13" s="156">
        <v>353</v>
      </c>
      <c r="Q13" s="156">
        <v>423</v>
      </c>
      <c r="R13" s="125">
        <v>99.78</v>
      </c>
      <c r="S13" s="158">
        <f t="shared" si="4"/>
        <v>0.282662889518414</v>
      </c>
      <c r="T13" s="125">
        <v>0</v>
      </c>
    </row>
    <row r="14" customFormat="1" spans="1:20">
      <c r="A14" s="44">
        <v>709</v>
      </c>
      <c r="B14" s="45" t="s">
        <v>304</v>
      </c>
      <c r="C14" s="46" t="s">
        <v>293</v>
      </c>
      <c r="D14" s="88">
        <v>7</v>
      </c>
      <c r="E14" s="88">
        <v>11</v>
      </c>
      <c r="F14" s="150">
        <v>2</v>
      </c>
      <c r="G14" s="151">
        <f t="shared" si="0"/>
        <v>0.285714285714286</v>
      </c>
      <c r="H14" s="152">
        <f t="shared" si="1"/>
        <v>120</v>
      </c>
      <c r="I14" s="152">
        <f t="shared" si="2"/>
        <v>50</v>
      </c>
      <c r="J14" s="88">
        <v>18</v>
      </c>
      <c r="K14" s="88">
        <v>22</v>
      </c>
      <c r="L14" s="88">
        <v>19</v>
      </c>
      <c r="M14" s="151">
        <f t="shared" si="3"/>
        <v>1.05555555555556</v>
      </c>
      <c r="N14" s="155">
        <v>95</v>
      </c>
      <c r="O14" s="155"/>
      <c r="P14" s="156">
        <v>951</v>
      </c>
      <c r="Q14" s="156">
        <v>1141</v>
      </c>
      <c r="R14" s="125">
        <v>763.43</v>
      </c>
      <c r="S14" s="158">
        <f t="shared" si="4"/>
        <v>0.802765509989485</v>
      </c>
      <c r="T14" s="125">
        <v>110</v>
      </c>
    </row>
    <row r="15" customFormat="1" spans="1:20">
      <c r="A15" s="44">
        <v>726</v>
      </c>
      <c r="B15" s="45" t="s">
        <v>305</v>
      </c>
      <c r="C15" s="46" t="s">
        <v>293</v>
      </c>
      <c r="D15" s="88">
        <v>13</v>
      </c>
      <c r="E15" s="88">
        <v>19</v>
      </c>
      <c r="F15" s="150">
        <v>11</v>
      </c>
      <c r="G15" s="151">
        <f t="shared" si="0"/>
        <v>0.846153846153846</v>
      </c>
      <c r="H15" s="152">
        <f t="shared" si="1"/>
        <v>660</v>
      </c>
      <c r="I15" s="152"/>
      <c r="J15" s="88">
        <v>31</v>
      </c>
      <c r="K15" s="88">
        <v>39</v>
      </c>
      <c r="L15" s="88">
        <v>37</v>
      </c>
      <c r="M15" s="151">
        <f t="shared" si="3"/>
        <v>1.19354838709677</v>
      </c>
      <c r="N15" s="155">
        <v>185</v>
      </c>
      <c r="O15" s="155"/>
      <c r="P15" s="156">
        <v>1536</v>
      </c>
      <c r="Q15" s="156">
        <v>1843</v>
      </c>
      <c r="R15" s="125">
        <v>2812.52</v>
      </c>
      <c r="S15" s="158">
        <f t="shared" si="4"/>
        <v>1.83106770833333</v>
      </c>
      <c r="T15" s="125">
        <v>466</v>
      </c>
    </row>
    <row r="16" customFormat="1" spans="1:20">
      <c r="A16" s="44">
        <v>727</v>
      </c>
      <c r="B16" s="45" t="s">
        <v>306</v>
      </c>
      <c r="C16" s="46" t="s">
        <v>293</v>
      </c>
      <c r="D16" s="88">
        <v>5</v>
      </c>
      <c r="E16" s="88">
        <v>8</v>
      </c>
      <c r="F16" s="150">
        <v>4.5</v>
      </c>
      <c r="G16" s="151">
        <f t="shared" si="0"/>
        <v>0.9</v>
      </c>
      <c r="H16" s="152">
        <f t="shared" si="1"/>
        <v>270</v>
      </c>
      <c r="I16" s="152"/>
      <c r="J16" s="88">
        <v>13</v>
      </c>
      <c r="K16" s="88">
        <v>16</v>
      </c>
      <c r="L16" s="88">
        <v>2</v>
      </c>
      <c r="M16" s="151">
        <f t="shared" si="3"/>
        <v>0.153846153846154</v>
      </c>
      <c r="N16" s="155">
        <v>10</v>
      </c>
      <c r="O16" s="155">
        <v>33</v>
      </c>
      <c r="P16" s="156">
        <v>600</v>
      </c>
      <c r="Q16" s="156">
        <v>720</v>
      </c>
      <c r="R16" s="125">
        <v>640.11</v>
      </c>
      <c r="S16" s="158">
        <f t="shared" si="4"/>
        <v>1.06685</v>
      </c>
      <c r="T16" s="125">
        <v>84.5</v>
      </c>
    </row>
    <row r="17" customFormat="1" spans="1:20">
      <c r="A17" s="44">
        <v>730</v>
      </c>
      <c r="B17" s="45" t="s">
        <v>307</v>
      </c>
      <c r="C17" s="46" t="s">
        <v>293</v>
      </c>
      <c r="D17" s="88">
        <v>12</v>
      </c>
      <c r="E17" s="88">
        <v>18</v>
      </c>
      <c r="F17" s="150">
        <v>13</v>
      </c>
      <c r="G17" s="151">
        <f t="shared" si="0"/>
        <v>1.08333333333333</v>
      </c>
      <c r="H17" s="152">
        <f t="shared" si="1"/>
        <v>780</v>
      </c>
      <c r="I17" s="152"/>
      <c r="J17" s="88">
        <v>28</v>
      </c>
      <c r="K17" s="88">
        <v>36</v>
      </c>
      <c r="L17" s="88">
        <v>43</v>
      </c>
      <c r="M17" s="151">
        <f t="shared" si="3"/>
        <v>1.53571428571429</v>
      </c>
      <c r="N17" s="155">
        <v>301</v>
      </c>
      <c r="O17" s="155"/>
      <c r="P17" s="156">
        <v>1167</v>
      </c>
      <c r="Q17" s="156">
        <v>1400</v>
      </c>
      <c r="R17" s="125">
        <v>986.08</v>
      </c>
      <c r="S17" s="158">
        <f t="shared" si="4"/>
        <v>0.84497000856898</v>
      </c>
      <c r="T17" s="125">
        <v>131</v>
      </c>
    </row>
    <row r="18" customFormat="1" spans="1:20">
      <c r="A18" s="44">
        <v>731</v>
      </c>
      <c r="B18" s="45" t="s">
        <v>308</v>
      </c>
      <c r="C18" s="46" t="s">
        <v>293</v>
      </c>
      <c r="D18" s="88">
        <v>6</v>
      </c>
      <c r="E18" s="88">
        <v>9</v>
      </c>
      <c r="F18" s="150">
        <v>1</v>
      </c>
      <c r="G18" s="151">
        <f t="shared" si="0"/>
        <v>0.166666666666667</v>
      </c>
      <c r="H18" s="152">
        <f t="shared" si="1"/>
        <v>60</v>
      </c>
      <c r="I18" s="152">
        <f t="shared" ref="I18:I24" si="5">(D18-F18)*10</f>
        <v>50</v>
      </c>
      <c r="J18" s="88">
        <v>14</v>
      </c>
      <c r="K18" s="88">
        <v>18</v>
      </c>
      <c r="L18" s="88">
        <v>5</v>
      </c>
      <c r="M18" s="151">
        <f t="shared" si="3"/>
        <v>0.357142857142857</v>
      </c>
      <c r="N18" s="155">
        <v>25</v>
      </c>
      <c r="O18" s="155">
        <v>27</v>
      </c>
      <c r="P18" s="156">
        <v>956</v>
      </c>
      <c r="Q18" s="156">
        <v>1147</v>
      </c>
      <c r="R18" s="125">
        <v>624.9</v>
      </c>
      <c r="S18" s="158">
        <f t="shared" si="4"/>
        <v>0.653661087866109</v>
      </c>
      <c r="T18" s="125">
        <v>81</v>
      </c>
    </row>
    <row r="19" customFormat="1" spans="1:20">
      <c r="A19" s="44">
        <v>741</v>
      </c>
      <c r="B19" s="45" t="s">
        <v>309</v>
      </c>
      <c r="C19" s="46" t="s">
        <v>293</v>
      </c>
      <c r="D19" s="88">
        <v>5</v>
      </c>
      <c r="E19" s="88">
        <v>7</v>
      </c>
      <c r="F19" s="150">
        <v>1</v>
      </c>
      <c r="G19" s="151">
        <f t="shared" si="0"/>
        <v>0.2</v>
      </c>
      <c r="H19" s="152">
        <f t="shared" si="1"/>
        <v>60</v>
      </c>
      <c r="I19" s="152">
        <f t="shared" si="5"/>
        <v>40</v>
      </c>
      <c r="J19" s="88">
        <v>12</v>
      </c>
      <c r="K19" s="88">
        <v>15</v>
      </c>
      <c r="L19" s="88">
        <v>5</v>
      </c>
      <c r="M19" s="151">
        <f t="shared" si="3"/>
        <v>0.416666666666667</v>
      </c>
      <c r="N19" s="155">
        <v>25</v>
      </c>
      <c r="O19" s="155">
        <v>21</v>
      </c>
      <c r="P19" s="156">
        <v>469</v>
      </c>
      <c r="Q19" s="156">
        <v>563</v>
      </c>
      <c r="R19" s="125">
        <v>674.18</v>
      </c>
      <c r="S19" s="158">
        <f t="shared" si="4"/>
        <v>1.43748400852878</v>
      </c>
      <c r="T19" s="125">
        <v>115.5</v>
      </c>
    </row>
    <row r="20" customFormat="1" spans="1:20">
      <c r="A20" s="47">
        <v>742</v>
      </c>
      <c r="B20" s="46" t="s">
        <v>310</v>
      </c>
      <c r="C20" s="46" t="s">
        <v>293</v>
      </c>
      <c r="D20" s="88"/>
      <c r="E20" s="88"/>
      <c r="F20" s="150"/>
      <c r="G20" s="151"/>
      <c r="H20" s="152"/>
      <c r="I20" s="152"/>
      <c r="J20" s="88"/>
      <c r="K20" s="88"/>
      <c r="L20" s="88"/>
      <c r="M20" s="151"/>
      <c r="N20" s="155"/>
      <c r="O20" s="155"/>
      <c r="P20" s="156">
        <v>0</v>
      </c>
      <c r="Q20" s="156">
        <v>0</v>
      </c>
      <c r="R20" s="125">
        <v>29</v>
      </c>
      <c r="S20" s="158">
        <v>0</v>
      </c>
      <c r="T20" s="125">
        <v>3.5</v>
      </c>
    </row>
    <row r="21" s="35" customFormat="1" spans="1:20">
      <c r="A21" s="48" t="s">
        <v>311</v>
      </c>
      <c r="B21" s="49"/>
      <c r="C21" s="50" t="s">
        <v>293</v>
      </c>
      <c r="D21" s="153">
        <f t="shared" ref="D21:F21" si="6">SUM(D3:D19)</f>
        <v>169</v>
      </c>
      <c r="E21" s="56">
        <f t="shared" si="6"/>
        <v>254</v>
      </c>
      <c r="F21" s="56">
        <f t="shared" si="6"/>
        <v>67.515</v>
      </c>
      <c r="G21" s="154">
        <f t="shared" ref="G21:G70" si="7">(F21/D21)</f>
        <v>0.399497041420118</v>
      </c>
      <c r="H21" s="56">
        <f t="shared" ref="H21:L21" si="8">SUM(H3:H19)</f>
        <v>4050.9</v>
      </c>
      <c r="I21" s="56">
        <f t="shared" si="8"/>
        <v>985.6</v>
      </c>
      <c r="J21" s="56">
        <f t="shared" si="8"/>
        <v>409</v>
      </c>
      <c r="K21" s="56">
        <f t="shared" si="8"/>
        <v>515</v>
      </c>
      <c r="L21" s="56">
        <f t="shared" si="8"/>
        <v>411</v>
      </c>
      <c r="M21" s="154">
        <f t="shared" ref="M21:M70" si="9">L21/J21</f>
        <v>1.00488997555012</v>
      </c>
      <c r="N21" s="56">
        <f>SUM(N3:N19)</f>
        <v>2505</v>
      </c>
      <c r="O21" s="56">
        <f>SUM(O3:O19)</f>
        <v>375</v>
      </c>
      <c r="P21" s="56">
        <v>19354</v>
      </c>
      <c r="Q21" s="56">
        <v>23226</v>
      </c>
      <c r="R21" s="159">
        <f>SUM(R3:R20)</f>
        <v>25793.87</v>
      </c>
      <c r="S21" s="160">
        <f t="shared" ref="S21:S70" si="10">R21/P21</f>
        <v>1.33274103544487</v>
      </c>
      <c r="T21" s="159">
        <f>SUM(T3:T20)</f>
        <v>4202</v>
      </c>
    </row>
    <row r="22" customFormat="1" spans="1:20">
      <c r="A22" s="53">
        <v>329</v>
      </c>
      <c r="B22" s="45" t="s">
        <v>312</v>
      </c>
      <c r="C22" s="45" t="s">
        <v>313</v>
      </c>
      <c r="D22" s="53">
        <v>6</v>
      </c>
      <c r="E22" s="53">
        <v>12</v>
      </c>
      <c r="F22" s="150">
        <v>8</v>
      </c>
      <c r="G22" s="151">
        <f t="shared" si="7"/>
        <v>1.33333333333333</v>
      </c>
      <c r="H22" s="152">
        <f t="shared" ref="H22:H36" si="11">F22*60</f>
        <v>480</v>
      </c>
      <c r="I22" s="152"/>
      <c r="J22" s="90">
        <v>18</v>
      </c>
      <c r="K22" s="53">
        <v>22</v>
      </c>
      <c r="L22" s="88">
        <v>17</v>
      </c>
      <c r="M22" s="151">
        <f t="shared" si="9"/>
        <v>0.944444444444444</v>
      </c>
      <c r="N22" s="155">
        <v>85</v>
      </c>
      <c r="O22" s="155"/>
      <c r="P22" s="156">
        <v>1143</v>
      </c>
      <c r="Q22" s="156">
        <v>1371</v>
      </c>
      <c r="R22" s="125">
        <v>1101.66</v>
      </c>
      <c r="S22" s="158">
        <f t="shared" si="10"/>
        <v>0.963832020997375</v>
      </c>
      <c r="T22" s="125">
        <v>156</v>
      </c>
    </row>
    <row r="23" customFormat="1" spans="1:20">
      <c r="A23" s="53">
        <v>337</v>
      </c>
      <c r="B23" s="45" t="s">
        <v>314</v>
      </c>
      <c r="C23" s="45" t="s">
        <v>313</v>
      </c>
      <c r="D23" s="53">
        <v>32</v>
      </c>
      <c r="E23" s="53">
        <v>42</v>
      </c>
      <c r="F23" s="150">
        <v>19.91</v>
      </c>
      <c r="G23" s="151">
        <f t="shared" si="7"/>
        <v>0.6221875</v>
      </c>
      <c r="H23" s="152">
        <f t="shared" si="11"/>
        <v>1194.6</v>
      </c>
      <c r="I23" s="152">
        <f t="shared" si="5"/>
        <v>120.9</v>
      </c>
      <c r="J23" s="90">
        <v>51</v>
      </c>
      <c r="K23" s="53">
        <v>61</v>
      </c>
      <c r="L23" s="88">
        <v>82</v>
      </c>
      <c r="M23" s="151">
        <f t="shared" si="9"/>
        <v>1.6078431372549</v>
      </c>
      <c r="N23" s="155">
        <v>574</v>
      </c>
      <c r="O23" s="155"/>
      <c r="P23" s="156">
        <v>5549</v>
      </c>
      <c r="Q23" s="156">
        <v>6659</v>
      </c>
      <c r="R23" s="125">
        <v>8253.4</v>
      </c>
      <c r="S23" s="158">
        <f t="shared" si="10"/>
        <v>1.48736709316994</v>
      </c>
      <c r="T23" s="125">
        <v>1479</v>
      </c>
    </row>
    <row r="24" customFormat="1" spans="1:20">
      <c r="A24" s="53">
        <v>343</v>
      </c>
      <c r="B24" s="45" t="s">
        <v>315</v>
      </c>
      <c r="C24" s="45" t="s">
        <v>313</v>
      </c>
      <c r="D24" s="53">
        <v>32</v>
      </c>
      <c r="E24" s="53">
        <v>42</v>
      </c>
      <c r="F24" s="150">
        <v>16.916</v>
      </c>
      <c r="G24" s="151">
        <f t="shared" si="7"/>
        <v>0.528625</v>
      </c>
      <c r="H24" s="152">
        <f t="shared" si="11"/>
        <v>1014.96</v>
      </c>
      <c r="I24" s="152">
        <f t="shared" si="5"/>
        <v>150.84</v>
      </c>
      <c r="J24" s="90">
        <v>51</v>
      </c>
      <c r="K24" s="53">
        <v>61</v>
      </c>
      <c r="L24" s="88">
        <v>82</v>
      </c>
      <c r="M24" s="151">
        <f t="shared" si="9"/>
        <v>1.6078431372549</v>
      </c>
      <c r="N24" s="155">
        <v>574</v>
      </c>
      <c r="O24" s="155"/>
      <c r="P24" s="156">
        <v>4105</v>
      </c>
      <c r="Q24" s="156">
        <v>4926</v>
      </c>
      <c r="R24" s="125">
        <v>5623.84</v>
      </c>
      <c r="S24" s="158">
        <f t="shared" si="10"/>
        <v>1.36999756394641</v>
      </c>
      <c r="T24" s="125">
        <v>1027</v>
      </c>
    </row>
    <row r="25" customFormat="1" spans="1:20">
      <c r="A25" s="53">
        <v>357</v>
      </c>
      <c r="B25" s="45" t="s">
        <v>316</v>
      </c>
      <c r="C25" s="45" t="s">
        <v>313</v>
      </c>
      <c r="D25" s="53">
        <v>8</v>
      </c>
      <c r="E25" s="53">
        <v>16</v>
      </c>
      <c r="F25" s="150">
        <v>12</v>
      </c>
      <c r="G25" s="151">
        <f t="shared" si="7"/>
        <v>1.5</v>
      </c>
      <c r="H25" s="152">
        <f t="shared" si="11"/>
        <v>720</v>
      </c>
      <c r="I25" s="152"/>
      <c r="J25" s="90">
        <v>15</v>
      </c>
      <c r="K25" s="53">
        <v>18</v>
      </c>
      <c r="L25" s="88">
        <v>6</v>
      </c>
      <c r="M25" s="151">
        <f t="shared" si="9"/>
        <v>0.4</v>
      </c>
      <c r="N25" s="155">
        <v>30</v>
      </c>
      <c r="O25" s="155">
        <v>27</v>
      </c>
      <c r="P25" s="156">
        <v>1125</v>
      </c>
      <c r="Q25" s="156">
        <v>1350</v>
      </c>
      <c r="R25" s="125">
        <v>1184.52</v>
      </c>
      <c r="S25" s="158">
        <f t="shared" si="10"/>
        <v>1.05290666666667</v>
      </c>
      <c r="T25" s="125">
        <v>167</v>
      </c>
    </row>
    <row r="26" customFormat="1" spans="1:20">
      <c r="A26" s="53">
        <v>359</v>
      </c>
      <c r="B26" s="45" t="s">
        <v>317</v>
      </c>
      <c r="C26" s="45" t="s">
        <v>313</v>
      </c>
      <c r="D26" s="53">
        <v>8</v>
      </c>
      <c r="E26" s="53">
        <v>16</v>
      </c>
      <c r="F26" s="150">
        <v>4.096</v>
      </c>
      <c r="G26" s="151">
        <f t="shared" si="7"/>
        <v>0.512</v>
      </c>
      <c r="H26" s="152">
        <f t="shared" si="11"/>
        <v>245.76</v>
      </c>
      <c r="I26" s="152">
        <f t="shared" ref="I26:I28" si="12">(D26-F26)*10</f>
        <v>39.04</v>
      </c>
      <c r="J26" s="90">
        <v>15</v>
      </c>
      <c r="K26" s="53">
        <v>18</v>
      </c>
      <c r="L26" s="88">
        <v>21</v>
      </c>
      <c r="M26" s="151">
        <f t="shared" si="9"/>
        <v>1.4</v>
      </c>
      <c r="N26" s="155">
        <v>147</v>
      </c>
      <c r="O26" s="155"/>
      <c r="P26" s="156">
        <v>1492</v>
      </c>
      <c r="Q26" s="156">
        <v>1791</v>
      </c>
      <c r="R26" s="125">
        <v>1822</v>
      </c>
      <c r="S26" s="158">
        <f t="shared" si="10"/>
        <v>1.22117962466488</v>
      </c>
      <c r="T26" s="125">
        <v>313.5</v>
      </c>
    </row>
    <row r="27" customFormat="1" spans="1:20">
      <c r="A27" s="53">
        <v>361</v>
      </c>
      <c r="B27" s="45" t="s">
        <v>318</v>
      </c>
      <c r="C27" s="45" t="s">
        <v>313</v>
      </c>
      <c r="D27" s="53">
        <v>4</v>
      </c>
      <c r="E27" s="53">
        <v>6</v>
      </c>
      <c r="F27" s="150">
        <v>1</v>
      </c>
      <c r="G27" s="151">
        <f t="shared" si="7"/>
        <v>0.25</v>
      </c>
      <c r="H27" s="152">
        <f t="shared" si="11"/>
        <v>60</v>
      </c>
      <c r="I27" s="152">
        <f t="shared" si="12"/>
        <v>30</v>
      </c>
      <c r="J27" s="90">
        <v>9</v>
      </c>
      <c r="K27" s="53">
        <v>19</v>
      </c>
      <c r="L27" s="88">
        <v>6</v>
      </c>
      <c r="M27" s="151">
        <f t="shared" si="9"/>
        <v>0.666666666666667</v>
      </c>
      <c r="N27" s="155">
        <v>30</v>
      </c>
      <c r="O27" s="155"/>
      <c r="P27" s="156">
        <v>455</v>
      </c>
      <c r="Q27" s="156">
        <v>546</v>
      </c>
      <c r="R27" s="125">
        <v>705.92</v>
      </c>
      <c r="S27" s="158">
        <f t="shared" si="10"/>
        <v>1.55147252747253</v>
      </c>
      <c r="T27" s="125">
        <v>118</v>
      </c>
    </row>
    <row r="28" customFormat="1" spans="1:20">
      <c r="A28" s="53">
        <v>365</v>
      </c>
      <c r="B28" s="45" t="s">
        <v>319</v>
      </c>
      <c r="C28" s="45" t="s">
        <v>313</v>
      </c>
      <c r="D28" s="53">
        <v>32</v>
      </c>
      <c r="E28" s="53">
        <v>42</v>
      </c>
      <c r="F28" s="150">
        <v>17.24</v>
      </c>
      <c r="G28" s="151">
        <f t="shared" si="7"/>
        <v>0.53875</v>
      </c>
      <c r="H28" s="152">
        <f t="shared" si="11"/>
        <v>1034.4</v>
      </c>
      <c r="I28" s="152">
        <f t="shared" si="12"/>
        <v>147.6</v>
      </c>
      <c r="J28" s="90">
        <v>51</v>
      </c>
      <c r="K28" s="53">
        <v>61</v>
      </c>
      <c r="L28" s="88">
        <v>61</v>
      </c>
      <c r="M28" s="151">
        <f t="shared" si="9"/>
        <v>1.19607843137255</v>
      </c>
      <c r="N28" s="155">
        <v>427</v>
      </c>
      <c r="O28" s="155"/>
      <c r="P28" s="156">
        <v>2030</v>
      </c>
      <c r="Q28" s="156">
        <v>2437</v>
      </c>
      <c r="R28" s="125">
        <v>2340.63</v>
      </c>
      <c r="S28" s="158">
        <f t="shared" si="10"/>
        <v>1.1530197044335</v>
      </c>
      <c r="T28" s="125">
        <v>357.5</v>
      </c>
    </row>
    <row r="29" customFormat="1" spans="1:20">
      <c r="A29" s="53">
        <v>379</v>
      </c>
      <c r="B29" s="45" t="s">
        <v>320</v>
      </c>
      <c r="C29" s="45" t="s">
        <v>313</v>
      </c>
      <c r="D29" s="53">
        <v>8</v>
      </c>
      <c r="E29" s="53">
        <v>16</v>
      </c>
      <c r="F29" s="150">
        <v>6.125</v>
      </c>
      <c r="G29" s="151">
        <f t="shared" si="7"/>
        <v>0.765625</v>
      </c>
      <c r="H29" s="152">
        <f t="shared" si="11"/>
        <v>367.5</v>
      </c>
      <c r="I29" s="152"/>
      <c r="J29" s="90">
        <v>12</v>
      </c>
      <c r="K29" s="53">
        <v>15</v>
      </c>
      <c r="L29" s="88">
        <v>16</v>
      </c>
      <c r="M29" s="151">
        <f t="shared" si="9"/>
        <v>1.33333333333333</v>
      </c>
      <c r="N29" s="155">
        <v>112</v>
      </c>
      <c r="O29" s="155"/>
      <c r="P29" s="156">
        <v>808</v>
      </c>
      <c r="Q29" s="156">
        <v>970</v>
      </c>
      <c r="R29" s="125">
        <v>675.44</v>
      </c>
      <c r="S29" s="158">
        <f t="shared" si="10"/>
        <v>0.835940594059406</v>
      </c>
      <c r="T29" s="125">
        <v>97</v>
      </c>
    </row>
    <row r="30" customFormat="1" spans="1:20">
      <c r="A30" s="53">
        <v>513</v>
      </c>
      <c r="B30" s="45" t="s">
        <v>321</v>
      </c>
      <c r="C30" s="45" t="s">
        <v>313</v>
      </c>
      <c r="D30" s="53">
        <v>8</v>
      </c>
      <c r="E30" s="53">
        <v>16</v>
      </c>
      <c r="F30" s="150">
        <v>9</v>
      </c>
      <c r="G30" s="151">
        <f t="shared" si="7"/>
        <v>1.125</v>
      </c>
      <c r="H30" s="152">
        <f t="shared" si="11"/>
        <v>540</v>
      </c>
      <c r="I30" s="152"/>
      <c r="J30" s="90">
        <v>12</v>
      </c>
      <c r="K30" s="53">
        <v>15</v>
      </c>
      <c r="L30" s="88">
        <v>3</v>
      </c>
      <c r="M30" s="151">
        <f t="shared" si="9"/>
        <v>0.25</v>
      </c>
      <c r="N30" s="155">
        <v>15</v>
      </c>
      <c r="O30" s="155">
        <v>27</v>
      </c>
      <c r="P30" s="156">
        <v>819</v>
      </c>
      <c r="Q30" s="156">
        <v>983</v>
      </c>
      <c r="R30" s="125">
        <v>1384.06</v>
      </c>
      <c r="S30" s="158">
        <f t="shared" si="10"/>
        <v>1.68993894993895</v>
      </c>
      <c r="T30" s="125">
        <v>235</v>
      </c>
    </row>
    <row r="31" customFormat="1" spans="1:20">
      <c r="A31" s="53">
        <v>516</v>
      </c>
      <c r="B31" s="45" t="s">
        <v>322</v>
      </c>
      <c r="C31" s="45" t="s">
        <v>313</v>
      </c>
      <c r="D31" s="53">
        <v>6</v>
      </c>
      <c r="E31" s="53">
        <v>8</v>
      </c>
      <c r="F31" s="150"/>
      <c r="G31" s="151">
        <f t="shared" si="7"/>
        <v>0</v>
      </c>
      <c r="H31" s="152">
        <f t="shared" si="11"/>
        <v>0</v>
      </c>
      <c r="I31" s="152">
        <f t="shared" ref="I31:I35" si="13">(D31-F31)*10</f>
        <v>60</v>
      </c>
      <c r="J31" s="90">
        <v>6</v>
      </c>
      <c r="K31" s="53">
        <v>12</v>
      </c>
      <c r="L31" s="88">
        <v>0</v>
      </c>
      <c r="M31" s="151">
        <f t="shared" si="9"/>
        <v>0</v>
      </c>
      <c r="N31" s="155">
        <v>0</v>
      </c>
      <c r="O31" s="155">
        <v>18</v>
      </c>
      <c r="P31" s="156">
        <v>469</v>
      </c>
      <c r="Q31" s="156">
        <v>563</v>
      </c>
      <c r="R31" s="125">
        <v>446.34</v>
      </c>
      <c r="S31" s="158">
        <f t="shared" si="10"/>
        <v>0.951684434968017</v>
      </c>
      <c r="T31" s="125">
        <v>60.5</v>
      </c>
    </row>
    <row r="32" customFormat="1" spans="1:20">
      <c r="A32" s="53">
        <v>570</v>
      </c>
      <c r="B32" s="45" t="s">
        <v>323</v>
      </c>
      <c r="C32" s="45" t="s">
        <v>313</v>
      </c>
      <c r="D32" s="53">
        <v>8</v>
      </c>
      <c r="E32" s="53">
        <v>16</v>
      </c>
      <c r="F32" s="150">
        <v>2</v>
      </c>
      <c r="G32" s="151">
        <f t="shared" si="7"/>
        <v>0.25</v>
      </c>
      <c r="H32" s="152">
        <f t="shared" si="11"/>
        <v>120</v>
      </c>
      <c r="I32" s="152">
        <f t="shared" si="13"/>
        <v>60</v>
      </c>
      <c r="J32" s="90">
        <v>12</v>
      </c>
      <c r="K32" s="53">
        <v>15</v>
      </c>
      <c r="L32" s="88">
        <v>20</v>
      </c>
      <c r="M32" s="151">
        <f t="shared" si="9"/>
        <v>1.66666666666667</v>
      </c>
      <c r="N32" s="155">
        <v>140</v>
      </c>
      <c r="O32" s="155"/>
      <c r="P32" s="156">
        <v>1066</v>
      </c>
      <c r="Q32" s="156">
        <v>1280</v>
      </c>
      <c r="R32" s="125">
        <v>1595.09</v>
      </c>
      <c r="S32" s="158">
        <f t="shared" si="10"/>
        <v>1.49633208255159</v>
      </c>
      <c r="T32" s="125">
        <v>286</v>
      </c>
    </row>
    <row r="33" customFormat="1" spans="1:20">
      <c r="A33" s="53">
        <v>577</v>
      </c>
      <c r="B33" s="45" t="s">
        <v>324</v>
      </c>
      <c r="C33" s="45" t="s">
        <v>313</v>
      </c>
      <c r="D33" s="53">
        <v>4</v>
      </c>
      <c r="E33" s="53">
        <v>6</v>
      </c>
      <c r="F33" s="150"/>
      <c r="G33" s="151">
        <f t="shared" si="7"/>
        <v>0</v>
      </c>
      <c r="H33" s="152">
        <f t="shared" si="11"/>
        <v>0</v>
      </c>
      <c r="I33" s="152">
        <f t="shared" si="13"/>
        <v>40</v>
      </c>
      <c r="J33" s="90">
        <v>6</v>
      </c>
      <c r="K33" s="53">
        <v>12</v>
      </c>
      <c r="L33" s="88">
        <v>6</v>
      </c>
      <c r="M33" s="151">
        <f t="shared" si="9"/>
        <v>1</v>
      </c>
      <c r="N33" s="155">
        <v>30</v>
      </c>
      <c r="O33" s="155"/>
      <c r="P33" s="156">
        <v>469</v>
      </c>
      <c r="Q33" s="156">
        <v>562</v>
      </c>
      <c r="R33" s="125">
        <v>863.25</v>
      </c>
      <c r="S33" s="158">
        <f t="shared" si="10"/>
        <v>1.84061833688699</v>
      </c>
      <c r="T33" s="125">
        <v>150</v>
      </c>
    </row>
    <row r="34" customFormat="1" spans="1:20">
      <c r="A34" s="53">
        <v>582</v>
      </c>
      <c r="B34" s="45" t="s">
        <v>325</v>
      </c>
      <c r="C34" s="45" t="s">
        <v>313</v>
      </c>
      <c r="D34" s="53">
        <v>32</v>
      </c>
      <c r="E34" s="53">
        <v>42</v>
      </c>
      <c r="F34" s="150">
        <v>7.24</v>
      </c>
      <c r="G34" s="151">
        <f t="shared" si="7"/>
        <v>0.22625</v>
      </c>
      <c r="H34" s="152">
        <f t="shared" si="11"/>
        <v>434.4</v>
      </c>
      <c r="I34" s="152">
        <f t="shared" si="13"/>
        <v>247.6</v>
      </c>
      <c r="J34" s="90">
        <v>51</v>
      </c>
      <c r="K34" s="53">
        <v>61</v>
      </c>
      <c r="L34" s="88">
        <v>50</v>
      </c>
      <c r="M34" s="151">
        <f t="shared" si="9"/>
        <v>0.980392156862745</v>
      </c>
      <c r="N34" s="155">
        <v>250</v>
      </c>
      <c r="O34" s="155"/>
      <c r="P34" s="156">
        <v>2060</v>
      </c>
      <c r="Q34" s="156">
        <v>2472</v>
      </c>
      <c r="R34" s="125">
        <v>2010.14</v>
      </c>
      <c r="S34" s="158">
        <f t="shared" si="10"/>
        <v>0.975796116504854</v>
      </c>
      <c r="T34" s="125">
        <v>274.5</v>
      </c>
    </row>
    <row r="35" customFormat="1" spans="1:20">
      <c r="A35" s="53">
        <v>714</v>
      </c>
      <c r="B35" s="45" t="s">
        <v>326</v>
      </c>
      <c r="C35" s="45" t="s">
        <v>313</v>
      </c>
      <c r="D35" s="53">
        <v>4</v>
      </c>
      <c r="E35" s="53">
        <v>6</v>
      </c>
      <c r="F35" s="150"/>
      <c r="G35" s="151">
        <f t="shared" si="7"/>
        <v>0</v>
      </c>
      <c r="H35" s="152">
        <f t="shared" si="11"/>
        <v>0</v>
      </c>
      <c r="I35" s="152">
        <f t="shared" si="13"/>
        <v>40</v>
      </c>
      <c r="J35" s="90">
        <v>6</v>
      </c>
      <c r="K35" s="53">
        <v>12</v>
      </c>
      <c r="L35" s="88">
        <v>14</v>
      </c>
      <c r="M35" s="151">
        <f t="shared" si="9"/>
        <v>2.33333333333333</v>
      </c>
      <c r="N35" s="155">
        <v>98</v>
      </c>
      <c r="O35" s="155"/>
      <c r="P35" s="156">
        <v>482</v>
      </c>
      <c r="Q35" s="156">
        <v>578</v>
      </c>
      <c r="R35" s="125">
        <v>581.08</v>
      </c>
      <c r="S35" s="158">
        <f t="shared" si="10"/>
        <v>1.2055601659751</v>
      </c>
      <c r="T35" s="125">
        <v>104</v>
      </c>
    </row>
    <row r="36" customFormat="1" spans="1:20">
      <c r="A36" s="53">
        <v>734</v>
      </c>
      <c r="B36" s="45" t="s">
        <v>327</v>
      </c>
      <c r="C36" s="45" t="s">
        <v>313</v>
      </c>
      <c r="D36" s="53">
        <v>4</v>
      </c>
      <c r="E36" s="53">
        <v>8</v>
      </c>
      <c r="F36" s="150">
        <v>5</v>
      </c>
      <c r="G36" s="151">
        <f t="shared" si="7"/>
        <v>1.25</v>
      </c>
      <c r="H36" s="152">
        <f t="shared" si="11"/>
        <v>300</v>
      </c>
      <c r="I36" s="152"/>
      <c r="J36" s="90">
        <v>9</v>
      </c>
      <c r="K36" s="53">
        <v>15</v>
      </c>
      <c r="L36" s="88">
        <v>27</v>
      </c>
      <c r="M36" s="151">
        <f t="shared" si="9"/>
        <v>3</v>
      </c>
      <c r="N36" s="155">
        <v>189</v>
      </c>
      <c r="O36" s="155"/>
      <c r="P36" s="156">
        <v>1519</v>
      </c>
      <c r="Q36" s="156">
        <v>1823</v>
      </c>
      <c r="R36" s="125">
        <v>923.27</v>
      </c>
      <c r="S36" s="158">
        <f t="shared" si="10"/>
        <v>0.60781435154707</v>
      </c>
      <c r="T36" s="125">
        <v>130</v>
      </c>
    </row>
    <row r="37" s="35" customFormat="1" spans="1:20">
      <c r="A37" s="48" t="s">
        <v>311</v>
      </c>
      <c r="B37" s="49"/>
      <c r="C37" s="49" t="s">
        <v>313</v>
      </c>
      <c r="D37" s="56">
        <f t="shared" ref="D37:F37" si="14">SUM(D22:D36)</f>
        <v>196</v>
      </c>
      <c r="E37" s="56">
        <f t="shared" si="14"/>
        <v>294</v>
      </c>
      <c r="F37" s="56">
        <f t="shared" si="14"/>
        <v>108.527</v>
      </c>
      <c r="G37" s="154">
        <f t="shared" si="7"/>
        <v>0.553709183673469</v>
      </c>
      <c r="H37" s="56">
        <f t="shared" ref="H37:L37" si="15">SUM(H22:H36)</f>
        <v>6511.62</v>
      </c>
      <c r="I37" s="56">
        <f t="shared" si="15"/>
        <v>935.98</v>
      </c>
      <c r="J37" s="56">
        <f t="shared" si="15"/>
        <v>324</v>
      </c>
      <c r="K37" s="56">
        <f t="shared" si="15"/>
        <v>417</v>
      </c>
      <c r="L37" s="56">
        <f t="shared" si="15"/>
        <v>411</v>
      </c>
      <c r="M37" s="154">
        <f t="shared" si="9"/>
        <v>1.26851851851852</v>
      </c>
      <c r="N37" s="56">
        <f t="shared" ref="N37:R37" si="16">SUM(N22:N36)</f>
        <v>2701</v>
      </c>
      <c r="O37" s="56">
        <f t="shared" si="16"/>
        <v>72</v>
      </c>
      <c r="P37" s="56">
        <v>23591</v>
      </c>
      <c r="Q37" s="56">
        <v>28311</v>
      </c>
      <c r="R37" s="159">
        <f t="shared" si="16"/>
        <v>29510.64</v>
      </c>
      <c r="S37" s="160">
        <f t="shared" si="10"/>
        <v>1.25092789623161</v>
      </c>
      <c r="T37" s="159">
        <f>SUM(T22:T36)</f>
        <v>4955</v>
      </c>
    </row>
    <row r="38" customFormat="1" spans="1:20">
      <c r="A38" s="57">
        <v>385</v>
      </c>
      <c r="B38" s="46" t="s">
        <v>328</v>
      </c>
      <c r="C38" s="46" t="s">
        <v>329</v>
      </c>
      <c r="D38" s="70">
        <v>14</v>
      </c>
      <c r="E38" s="70">
        <v>20</v>
      </c>
      <c r="F38" s="150">
        <v>5</v>
      </c>
      <c r="G38" s="151">
        <f t="shared" si="7"/>
        <v>0.357142857142857</v>
      </c>
      <c r="H38" s="152">
        <f t="shared" ref="H38:H49" si="17">F38*60</f>
        <v>300</v>
      </c>
      <c r="I38" s="152">
        <f t="shared" ref="I38:I49" si="18">(D38-F38)*10</f>
        <v>90</v>
      </c>
      <c r="J38" s="70">
        <v>22</v>
      </c>
      <c r="K38" s="70">
        <v>28</v>
      </c>
      <c r="L38" s="88">
        <v>9</v>
      </c>
      <c r="M38" s="151">
        <f t="shared" si="9"/>
        <v>0.409090909090909</v>
      </c>
      <c r="N38" s="155">
        <v>45</v>
      </c>
      <c r="O38" s="155">
        <v>39</v>
      </c>
      <c r="P38" s="156">
        <v>1012</v>
      </c>
      <c r="Q38" s="156">
        <v>1214</v>
      </c>
      <c r="R38" s="125">
        <v>1634.58</v>
      </c>
      <c r="S38" s="158">
        <f t="shared" si="10"/>
        <v>1.6151976284585</v>
      </c>
      <c r="T38" s="125">
        <v>286.5</v>
      </c>
    </row>
    <row r="39" customFormat="1" spans="1:20">
      <c r="A39" s="57">
        <v>377</v>
      </c>
      <c r="B39" s="46" t="s">
        <v>330</v>
      </c>
      <c r="C39" s="46" t="s">
        <v>329</v>
      </c>
      <c r="D39" s="70">
        <v>8</v>
      </c>
      <c r="E39" s="70">
        <v>11</v>
      </c>
      <c r="F39" s="150">
        <v>2.25</v>
      </c>
      <c r="G39" s="151">
        <f t="shared" si="7"/>
        <v>0.28125</v>
      </c>
      <c r="H39" s="152">
        <f t="shared" si="17"/>
        <v>135</v>
      </c>
      <c r="I39" s="152">
        <f t="shared" si="18"/>
        <v>57.5</v>
      </c>
      <c r="J39" s="70">
        <v>12</v>
      </c>
      <c r="K39" s="70">
        <v>16</v>
      </c>
      <c r="L39" s="88">
        <v>6</v>
      </c>
      <c r="M39" s="151">
        <f t="shared" si="9"/>
        <v>0.5</v>
      </c>
      <c r="N39" s="155">
        <v>30</v>
      </c>
      <c r="O39" s="155">
        <v>18</v>
      </c>
      <c r="P39" s="156">
        <v>897</v>
      </c>
      <c r="Q39" s="156">
        <v>1076</v>
      </c>
      <c r="R39" s="125">
        <v>1160.77</v>
      </c>
      <c r="S39" s="158">
        <f t="shared" si="10"/>
        <v>1.29405797101449</v>
      </c>
      <c r="T39" s="125">
        <v>204.5</v>
      </c>
    </row>
    <row r="40" customFormat="1" spans="1:20">
      <c r="A40" s="57">
        <v>571</v>
      </c>
      <c r="B40" s="46" t="s">
        <v>331</v>
      </c>
      <c r="C40" s="46" t="s">
        <v>329</v>
      </c>
      <c r="D40" s="70">
        <v>23</v>
      </c>
      <c r="E40" s="70">
        <v>34</v>
      </c>
      <c r="F40" s="150">
        <v>20</v>
      </c>
      <c r="G40" s="151">
        <f t="shared" si="7"/>
        <v>0.869565217391304</v>
      </c>
      <c r="H40" s="152">
        <f t="shared" si="17"/>
        <v>1200</v>
      </c>
      <c r="I40" s="152"/>
      <c r="J40" s="70">
        <v>35</v>
      </c>
      <c r="K40" s="70">
        <v>46</v>
      </c>
      <c r="L40" s="88">
        <v>8</v>
      </c>
      <c r="M40" s="151">
        <f t="shared" si="9"/>
        <v>0.228571428571429</v>
      </c>
      <c r="N40" s="155">
        <v>40</v>
      </c>
      <c r="O40" s="155">
        <v>81</v>
      </c>
      <c r="P40" s="156">
        <v>3927</v>
      </c>
      <c r="Q40" s="156">
        <v>4712</v>
      </c>
      <c r="R40" s="125">
        <v>4735.13</v>
      </c>
      <c r="S40" s="158">
        <f t="shared" si="10"/>
        <v>1.20578813343519</v>
      </c>
      <c r="T40" s="125">
        <v>844</v>
      </c>
    </row>
    <row r="41" customFormat="1" spans="1:20">
      <c r="A41" s="57">
        <v>371</v>
      </c>
      <c r="B41" s="46" t="s">
        <v>332</v>
      </c>
      <c r="C41" s="46" t="s">
        <v>329</v>
      </c>
      <c r="D41" s="70">
        <v>4</v>
      </c>
      <c r="E41" s="70">
        <v>7</v>
      </c>
      <c r="F41" s="150">
        <v>1</v>
      </c>
      <c r="G41" s="151">
        <f t="shared" si="7"/>
        <v>0.25</v>
      </c>
      <c r="H41" s="152">
        <f t="shared" si="17"/>
        <v>60</v>
      </c>
      <c r="I41" s="152">
        <f t="shared" si="18"/>
        <v>30</v>
      </c>
      <c r="J41" s="70">
        <v>7</v>
      </c>
      <c r="K41" s="70">
        <v>9</v>
      </c>
      <c r="L41" s="88">
        <v>30</v>
      </c>
      <c r="M41" s="151">
        <f t="shared" si="9"/>
        <v>4.28571428571429</v>
      </c>
      <c r="N41" s="155">
        <v>210</v>
      </c>
      <c r="O41" s="155"/>
      <c r="P41" s="156">
        <v>580</v>
      </c>
      <c r="Q41" s="156">
        <v>696</v>
      </c>
      <c r="R41" s="125">
        <v>1282.12</v>
      </c>
      <c r="S41" s="158">
        <f t="shared" si="10"/>
        <v>2.21055172413793</v>
      </c>
      <c r="T41" s="125">
        <v>224</v>
      </c>
    </row>
    <row r="42" customFormat="1" spans="1:20">
      <c r="A42" s="57">
        <v>541</v>
      </c>
      <c r="B42" s="46" t="s">
        <v>333</v>
      </c>
      <c r="C42" s="46" t="s">
        <v>329</v>
      </c>
      <c r="D42" s="70">
        <v>17</v>
      </c>
      <c r="E42" s="70">
        <v>26</v>
      </c>
      <c r="F42" s="150">
        <v>3</v>
      </c>
      <c r="G42" s="151">
        <f t="shared" si="7"/>
        <v>0.176470588235294</v>
      </c>
      <c r="H42" s="152">
        <f t="shared" si="17"/>
        <v>180</v>
      </c>
      <c r="I42" s="152">
        <f t="shared" si="18"/>
        <v>140</v>
      </c>
      <c r="J42" s="70">
        <v>27</v>
      </c>
      <c r="K42" s="70">
        <v>35</v>
      </c>
      <c r="L42" s="88">
        <v>19</v>
      </c>
      <c r="M42" s="151">
        <f t="shared" si="9"/>
        <v>0.703703703703704</v>
      </c>
      <c r="N42" s="155">
        <v>95</v>
      </c>
      <c r="O42" s="155"/>
      <c r="P42" s="156">
        <v>4715</v>
      </c>
      <c r="Q42" s="156">
        <v>5657</v>
      </c>
      <c r="R42" s="125">
        <v>5955.35</v>
      </c>
      <c r="S42" s="158">
        <f t="shared" si="10"/>
        <v>1.26306468716861</v>
      </c>
      <c r="T42" s="125">
        <v>1033.5</v>
      </c>
    </row>
    <row r="43" customFormat="1" spans="1:20">
      <c r="A43" s="57">
        <v>733</v>
      </c>
      <c r="B43" s="46" t="s">
        <v>334</v>
      </c>
      <c r="C43" s="46" t="s">
        <v>329</v>
      </c>
      <c r="D43" s="70">
        <v>5</v>
      </c>
      <c r="E43" s="70">
        <v>7</v>
      </c>
      <c r="F43" s="150">
        <v>1.22</v>
      </c>
      <c r="G43" s="151">
        <f t="shared" si="7"/>
        <v>0.244</v>
      </c>
      <c r="H43" s="152">
        <f t="shared" si="17"/>
        <v>73.2</v>
      </c>
      <c r="I43" s="152">
        <f t="shared" si="18"/>
        <v>37.8</v>
      </c>
      <c r="J43" s="70">
        <v>7</v>
      </c>
      <c r="K43" s="70">
        <v>10</v>
      </c>
      <c r="L43" s="88">
        <v>9</v>
      </c>
      <c r="M43" s="151">
        <f t="shared" si="9"/>
        <v>1.28571428571429</v>
      </c>
      <c r="N43" s="155">
        <v>45</v>
      </c>
      <c r="O43" s="155"/>
      <c r="P43" s="156">
        <v>492</v>
      </c>
      <c r="Q43" s="156">
        <v>590</v>
      </c>
      <c r="R43" s="125">
        <v>1049.7</v>
      </c>
      <c r="S43" s="158">
        <f t="shared" si="10"/>
        <v>2.13353658536585</v>
      </c>
      <c r="T43" s="125">
        <v>178.5</v>
      </c>
    </row>
    <row r="44" customFormat="1" spans="1:20">
      <c r="A44" s="57">
        <v>387</v>
      </c>
      <c r="B44" s="46" t="s">
        <v>335</v>
      </c>
      <c r="C44" s="46" t="s">
        <v>329</v>
      </c>
      <c r="D44" s="70">
        <v>14</v>
      </c>
      <c r="E44" s="70">
        <v>21</v>
      </c>
      <c r="F44" s="150">
        <v>3</v>
      </c>
      <c r="G44" s="151">
        <f t="shared" si="7"/>
        <v>0.214285714285714</v>
      </c>
      <c r="H44" s="152">
        <f t="shared" si="17"/>
        <v>180</v>
      </c>
      <c r="I44" s="152">
        <f t="shared" si="18"/>
        <v>110</v>
      </c>
      <c r="J44" s="70">
        <v>22</v>
      </c>
      <c r="K44" s="70">
        <v>28</v>
      </c>
      <c r="L44" s="88">
        <v>19</v>
      </c>
      <c r="M44" s="151">
        <f t="shared" si="9"/>
        <v>0.863636363636364</v>
      </c>
      <c r="N44" s="155">
        <v>95</v>
      </c>
      <c r="O44" s="155"/>
      <c r="P44" s="156">
        <v>1486</v>
      </c>
      <c r="Q44" s="156">
        <v>1783</v>
      </c>
      <c r="R44" s="125">
        <v>1611.31</v>
      </c>
      <c r="S44" s="158">
        <f t="shared" si="10"/>
        <v>1.08432705248991</v>
      </c>
      <c r="T44" s="125">
        <v>226.5</v>
      </c>
    </row>
    <row r="45" customFormat="1" spans="1:20">
      <c r="A45" s="57">
        <v>573</v>
      </c>
      <c r="B45" s="46" t="s">
        <v>336</v>
      </c>
      <c r="C45" s="46" t="s">
        <v>329</v>
      </c>
      <c r="D45" s="70">
        <v>4</v>
      </c>
      <c r="E45" s="70">
        <v>8</v>
      </c>
      <c r="F45" s="150"/>
      <c r="G45" s="151">
        <f t="shared" si="7"/>
        <v>0</v>
      </c>
      <c r="H45" s="152">
        <f t="shared" si="17"/>
        <v>0</v>
      </c>
      <c r="I45" s="152">
        <f t="shared" si="18"/>
        <v>40</v>
      </c>
      <c r="J45" s="70">
        <v>8</v>
      </c>
      <c r="K45" s="70">
        <v>11</v>
      </c>
      <c r="L45" s="88">
        <v>15</v>
      </c>
      <c r="M45" s="151">
        <f t="shared" si="9"/>
        <v>1.875</v>
      </c>
      <c r="N45" s="155">
        <v>105</v>
      </c>
      <c r="O45" s="155"/>
      <c r="P45" s="156">
        <v>515</v>
      </c>
      <c r="Q45" s="156">
        <v>618</v>
      </c>
      <c r="R45" s="125">
        <v>683.54</v>
      </c>
      <c r="S45" s="158">
        <f t="shared" si="10"/>
        <v>1.32726213592233</v>
      </c>
      <c r="T45" s="125">
        <v>125</v>
      </c>
    </row>
    <row r="46" customFormat="1" spans="1:20">
      <c r="A46" s="57">
        <v>514</v>
      </c>
      <c r="B46" s="46" t="s">
        <v>337</v>
      </c>
      <c r="C46" s="46" t="s">
        <v>329</v>
      </c>
      <c r="D46" s="70">
        <v>11</v>
      </c>
      <c r="E46" s="70">
        <v>17</v>
      </c>
      <c r="F46" s="150">
        <v>4</v>
      </c>
      <c r="G46" s="151">
        <f t="shared" si="7"/>
        <v>0.363636363636364</v>
      </c>
      <c r="H46" s="152">
        <f t="shared" si="17"/>
        <v>240</v>
      </c>
      <c r="I46" s="152">
        <f t="shared" si="18"/>
        <v>70</v>
      </c>
      <c r="J46" s="70">
        <v>17</v>
      </c>
      <c r="K46" s="70">
        <v>23</v>
      </c>
      <c r="L46" s="88">
        <v>33</v>
      </c>
      <c r="M46" s="151">
        <f t="shared" si="9"/>
        <v>1.94117647058824</v>
      </c>
      <c r="N46" s="155">
        <v>231</v>
      </c>
      <c r="O46" s="155"/>
      <c r="P46" s="156">
        <v>1094</v>
      </c>
      <c r="Q46" s="156">
        <v>1313</v>
      </c>
      <c r="R46" s="125">
        <v>933.57</v>
      </c>
      <c r="S46" s="158">
        <f t="shared" si="10"/>
        <v>0.853354661791591</v>
      </c>
      <c r="T46" s="125">
        <v>136.5</v>
      </c>
    </row>
    <row r="47" customFormat="1" spans="1:20">
      <c r="A47" s="57">
        <v>546</v>
      </c>
      <c r="B47" s="46" t="s">
        <v>338</v>
      </c>
      <c r="C47" s="46" t="s">
        <v>329</v>
      </c>
      <c r="D47" s="70">
        <v>5</v>
      </c>
      <c r="E47" s="70">
        <v>7</v>
      </c>
      <c r="F47" s="150">
        <v>1</v>
      </c>
      <c r="G47" s="151">
        <f t="shared" si="7"/>
        <v>0.2</v>
      </c>
      <c r="H47" s="152">
        <f t="shared" si="17"/>
        <v>60</v>
      </c>
      <c r="I47" s="152">
        <f t="shared" si="18"/>
        <v>40</v>
      </c>
      <c r="J47" s="70">
        <v>8</v>
      </c>
      <c r="K47" s="70">
        <v>10</v>
      </c>
      <c r="L47" s="88">
        <v>25</v>
      </c>
      <c r="M47" s="151">
        <f t="shared" si="9"/>
        <v>3.125</v>
      </c>
      <c r="N47" s="155">
        <v>175</v>
      </c>
      <c r="O47" s="155"/>
      <c r="P47" s="156">
        <v>541</v>
      </c>
      <c r="Q47" s="156">
        <v>649</v>
      </c>
      <c r="R47" s="125">
        <v>598.52</v>
      </c>
      <c r="S47" s="158">
        <f t="shared" si="10"/>
        <v>1.10632162661738</v>
      </c>
      <c r="T47" s="125">
        <v>82.5</v>
      </c>
    </row>
    <row r="48" customFormat="1" spans="1:20">
      <c r="A48" s="57">
        <v>574</v>
      </c>
      <c r="B48" s="46" t="s">
        <v>339</v>
      </c>
      <c r="C48" s="46" t="s">
        <v>329</v>
      </c>
      <c r="D48" s="70">
        <v>3</v>
      </c>
      <c r="E48" s="70">
        <v>4</v>
      </c>
      <c r="F48" s="150"/>
      <c r="G48" s="151">
        <f t="shared" si="7"/>
        <v>0</v>
      </c>
      <c r="H48" s="152">
        <f t="shared" si="17"/>
        <v>0</v>
      </c>
      <c r="I48" s="152">
        <f t="shared" si="18"/>
        <v>30</v>
      </c>
      <c r="J48" s="70">
        <v>4</v>
      </c>
      <c r="K48" s="70">
        <v>6</v>
      </c>
      <c r="L48" s="88">
        <v>0</v>
      </c>
      <c r="M48" s="151">
        <f t="shared" si="9"/>
        <v>0</v>
      </c>
      <c r="N48" s="155">
        <v>0</v>
      </c>
      <c r="O48" s="155">
        <v>12</v>
      </c>
      <c r="P48" s="156">
        <v>320</v>
      </c>
      <c r="Q48" s="156">
        <v>384</v>
      </c>
      <c r="R48" s="125">
        <v>87</v>
      </c>
      <c r="S48" s="158">
        <f t="shared" si="10"/>
        <v>0.271875</v>
      </c>
      <c r="T48" s="125">
        <v>0</v>
      </c>
    </row>
    <row r="49" customFormat="1" spans="1:20">
      <c r="A49" s="57">
        <v>737</v>
      </c>
      <c r="B49" s="46" t="s">
        <v>340</v>
      </c>
      <c r="C49" s="46" t="s">
        <v>329</v>
      </c>
      <c r="D49" s="70">
        <v>7</v>
      </c>
      <c r="E49" s="70">
        <v>10</v>
      </c>
      <c r="F49" s="150"/>
      <c r="G49" s="151">
        <f t="shared" si="7"/>
        <v>0</v>
      </c>
      <c r="H49" s="152">
        <f t="shared" si="17"/>
        <v>0</v>
      </c>
      <c r="I49" s="152">
        <f t="shared" si="18"/>
        <v>70</v>
      </c>
      <c r="J49" s="70">
        <v>11</v>
      </c>
      <c r="K49" s="70">
        <v>14</v>
      </c>
      <c r="L49" s="88">
        <v>2</v>
      </c>
      <c r="M49" s="151">
        <f t="shared" si="9"/>
        <v>0.181818181818182</v>
      </c>
      <c r="N49" s="155">
        <v>10</v>
      </c>
      <c r="O49" s="155">
        <v>27</v>
      </c>
      <c r="P49" s="156">
        <v>682</v>
      </c>
      <c r="Q49" s="156">
        <v>818</v>
      </c>
      <c r="R49" s="125">
        <v>495.93</v>
      </c>
      <c r="S49" s="158">
        <f t="shared" si="10"/>
        <v>0.72717008797654</v>
      </c>
      <c r="T49" s="125">
        <v>69.5</v>
      </c>
    </row>
    <row r="50" customFormat="1" spans="1:20">
      <c r="A50" s="57">
        <v>588</v>
      </c>
      <c r="B50" s="46" t="s">
        <v>341</v>
      </c>
      <c r="C50" s="46" t="s">
        <v>329</v>
      </c>
      <c r="D50" s="70">
        <v>5</v>
      </c>
      <c r="E50" s="70">
        <v>8</v>
      </c>
      <c r="F50" s="150">
        <v>9</v>
      </c>
      <c r="G50" s="151">
        <f t="shared" si="7"/>
        <v>1.8</v>
      </c>
      <c r="H50" s="152">
        <f>F50*72</f>
        <v>648</v>
      </c>
      <c r="I50" s="152"/>
      <c r="J50" s="70">
        <v>8</v>
      </c>
      <c r="K50" s="70">
        <v>11</v>
      </c>
      <c r="L50" s="88">
        <v>17</v>
      </c>
      <c r="M50" s="151">
        <f t="shared" si="9"/>
        <v>2.125</v>
      </c>
      <c r="N50" s="155">
        <v>119</v>
      </c>
      <c r="O50" s="155"/>
      <c r="P50" s="156">
        <v>551</v>
      </c>
      <c r="Q50" s="156">
        <v>662</v>
      </c>
      <c r="R50" s="125">
        <v>534.6</v>
      </c>
      <c r="S50" s="158">
        <f t="shared" si="10"/>
        <v>0.970235934664247</v>
      </c>
      <c r="T50" s="125">
        <v>73.5</v>
      </c>
    </row>
    <row r="51" customFormat="1" spans="1:20">
      <c r="A51" s="57">
        <v>399</v>
      </c>
      <c r="B51" s="46" t="s">
        <v>342</v>
      </c>
      <c r="C51" s="46" t="s">
        <v>329</v>
      </c>
      <c r="D51" s="70">
        <v>5</v>
      </c>
      <c r="E51" s="70">
        <v>8</v>
      </c>
      <c r="F51" s="150">
        <v>1</v>
      </c>
      <c r="G51" s="151">
        <f t="shared" si="7"/>
        <v>0.2</v>
      </c>
      <c r="H51" s="152">
        <f t="shared" ref="H51:H54" si="19">F51*60</f>
        <v>60</v>
      </c>
      <c r="I51" s="152">
        <f t="shared" ref="I51:I60" si="20">(D51-F51)*10</f>
        <v>40</v>
      </c>
      <c r="J51" s="70">
        <v>9</v>
      </c>
      <c r="K51" s="70">
        <v>11</v>
      </c>
      <c r="L51" s="88">
        <v>45</v>
      </c>
      <c r="M51" s="151">
        <f t="shared" si="9"/>
        <v>5</v>
      </c>
      <c r="N51" s="155">
        <v>315</v>
      </c>
      <c r="O51" s="155"/>
      <c r="P51" s="156">
        <v>549</v>
      </c>
      <c r="Q51" s="156">
        <v>659</v>
      </c>
      <c r="R51" s="125">
        <v>1016.49</v>
      </c>
      <c r="S51" s="158">
        <f t="shared" si="10"/>
        <v>1.85153005464481</v>
      </c>
      <c r="T51" s="125">
        <v>175.5</v>
      </c>
    </row>
    <row r="52" customFormat="1" spans="1:20">
      <c r="A52" s="57">
        <v>389</v>
      </c>
      <c r="B52" s="46" t="s">
        <v>343</v>
      </c>
      <c r="C52" s="46" t="s">
        <v>329</v>
      </c>
      <c r="D52" s="70">
        <v>6</v>
      </c>
      <c r="E52" s="70">
        <v>8</v>
      </c>
      <c r="F52" s="150">
        <v>6</v>
      </c>
      <c r="G52" s="151">
        <f t="shared" si="7"/>
        <v>1</v>
      </c>
      <c r="H52" s="152">
        <f t="shared" si="19"/>
        <v>360</v>
      </c>
      <c r="I52" s="152"/>
      <c r="J52" s="70">
        <v>9</v>
      </c>
      <c r="K52" s="70">
        <v>11</v>
      </c>
      <c r="L52" s="88">
        <v>17</v>
      </c>
      <c r="M52" s="151">
        <f t="shared" si="9"/>
        <v>1.88888888888889</v>
      </c>
      <c r="N52" s="155">
        <v>119</v>
      </c>
      <c r="O52" s="155"/>
      <c r="P52" s="156">
        <v>740</v>
      </c>
      <c r="Q52" s="156">
        <v>888</v>
      </c>
      <c r="R52" s="125">
        <v>743.24</v>
      </c>
      <c r="S52" s="158">
        <f t="shared" si="10"/>
        <v>1.00437837837838</v>
      </c>
      <c r="T52" s="125">
        <v>104.5</v>
      </c>
    </row>
    <row r="53" customFormat="1" spans="1:20">
      <c r="A53" s="57">
        <v>512</v>
      </c>
      <c r="B53" s="46" t="s">
        <v>344</v>
      </c>
      <c r="C53" s="46" t="s">
        <v>329</v>
      </c>
      <c r="D53" s="70">
        <v>9</v>
      </c>
      <c r="E53" s="70">
        <v>14</v>
      </c>
      <c r="F53" s="150">
        <v>2</v>
      </c>
      <c r="G53" s="151">
        <f t="shared" si="7"/>
        <v>0.222222222222222</v>
      </c>
      <c r="H53" s="152">
        <f t="shared" si="19"/>
        <v>120</v>
      </c>
      <c r="I53" s="152">
        <f t="shared" si="20"/>
        <v>70</v>
      </c>
      <c r="J53" s="70">
        <v>15</v>
      </c>
      <c r="K53" s="70">
        <v>19</v>
      </c>
      <c r="L53" s="88">
        <v>4</v>
      </c>
      <c r="M53" s="151">
        <f t="shared" si="9"/>
        <v>0.266666666666667</v>
      </c>
      <c r="N53" s="155">
        <v>20</v>
      </c>
      <c r="O53" s="155">
        <v>33</v>
      </c>
      <c r="P53" s="156">
        <v>846</v>
      </c>
      <c r="Q53" s="156">
        <v>1015</v>
      </c>
      <c r="R53" s="125">
        <v>446.46</v>
      </c>
      <c r="S53" s="158">
        <f t="shared" si="10"/>
        <v>0.527730496453901</v>
      </c>
      <c r="T53" s="125">
        <v>60</v>
      </c>
    </row>
    <row r="54" customFormat="1" spans="1:20">
      <c r="A54" s="57">
        <v>584</v>
      </c>
      <c r="B54" s="46" t="s">
        <v>345</v>
      </c>
      <c r="C54" s="46" t="s">
        <v>329</v>
      </c>
      <c r="D54" s="70">
        <v>6</v>
      </c>
      <c r="E54" s="70">
        <v>9</v>
      </c>
      <c r="F54" s="150">
        <v>8</v>
      </c>
      <c r="G54" s="151">
        <f t="shared" si="7"/>
        <v>1.33333333333333</v>
      </c>
      <c r="H54" s="152">
        <f t="shared" si="19"/>
        <v>480</v>
      </c>
      <c r="I54" s="152"/>
      <c r="J54" s="70">
        <v>9</v>
      </c>
      <c r="K54" s="70">
        <v>12</v>
      </c>
      <c r="L54" s="88">
        <v>20</v>
      </c>
      <c r="M54" s="151">
        <f t="shared" si="9"/>
        <v>2.22222222222222</v>
      </c>
      <c r="N54" s="155">
        <v>140</v>
      </c>
      <c r="O54" s="155"/>
      <c r="P54" s="156">
        <v>751</v>
      </c>
      <c r="Q54" s="156">
        <v>901</v>
      </c>
      <c r="R54" s="125">
        <v>1683.5</v>
      </c>
      <c r="S54" s="158">
        <f t="shared" si="10"/>
        <v>2.24167776298269</v>
      </c>
      <c r="T54" s="125">
        <v>305</v>
      </c>
    </row>
    <row r="55" s="35" customFormat="1" spans="1:20">
      <c r="A55" s="48" t="s">
        <v>311</v>
      </c>
      <c r="B55" s="49"/>
      <c r="C55" s="50" t="s">
        <v>329</v>
      </c>
      <c r="D55" s="93">
        <f t="shared" ref="D55:F55" si="21">SUM(D38:D54)</f>
        <v>146</v>
      </c>
      <c r="E55" s="48">
        <f t="shared" si="21"/>
        <v>219</v>
      </c>
      <c r="F55" s="48">
        <f t="shared" si="21"/>
        <v>66.47</v>
      </c>
      <c r="G55" s="154">
        <f t="shared" si="7"/>
        <v>0.45527397260274</v>
      </c>
      <c r="H55" s="48">
        <f t="shared" ref="H55:L55" si="22">SUM(H38:H54)</f>
        <v>4096.2</v>
      </c>
      <c r="I55" s="48">
        <f t="shared" si="22"/>
        <v>825.3</v>
      </c>
      <c r="J55" s="48">
        <f t="shared" si="22"/>
        <v>230</v>
      </c>
      <c r="K55" s="48">
        <f t="shared" si="22"/>
        <v>300</v>
      </c>
      <c r="L55" s="48">
        <f t="shared" si="22"/>
        <v>278</v>
      </c>
      <c r="M55" s="154">
        <f t="shared" si="9"/>
        <v>1.20869565217391</v>
      </c>
      <c r="N55" s="48">
        <f t="shared" ref="N55:R55" si="23">SUM(N38:N54)</f>
        <v>1794</v>
      </c>
      <c r="O55" s="48">
        <f t="shared" si="23"/>
        <v>210</v>
      </c>
      <c r="P55" s="48">
        <f t="shared" si="23"/>
        <v>19698</v>
      </c>
      <c r="Q55" s="48">
        <f t="shared" si="23"/>
        <v>23635</v>
      </c>
      <c r="R55" s="48">
        <f t="shared" si="23"/>
        <v>24651.81</v>
      </c>
      <c r="S55" s="160">
        <f t="shared" si="10"/>
        <v>1.25148796832166</v>
      </c>
      <c r="T55" s="48">
        <f>SUM(T38:T54)</f>
        <v>4129.5</v>
      </c>
    </row>
    <row r="56" customFormat="1" spans="1:20">
      <c r="A56" s="44">
        <v>355</v>
      </c>
      <c r="B56" s="45" t="s">
        <v>346</v>
      </c>
      <c r="C56" s="45" t="s">
        <v>347</v>
      </c>
      <c r="D56" s="57">
        <v>20</v>
      </c>
      <c r="E56" s="57">
        <v>23</v>
      </c>
      <c r="F56" s="150">
        <v>12.2</v>
      </c>
      <c r="G56" s="151">
        <f t="shared" si="7"/>
        <v>0.61</v>
      </c>
      <c r="H56" s="152">
        <f t="shared" ref="H56:H70" si="24">F56*60</f>
        <v>732</v>
      </c>
      <c r="I56" s="152">
        <f t="shared" si="20"/>
        <v>78</v>
      </c>
      <c r="J56" s="90">
        <v>25</v>
      </c>
      <c r="K56" s="90">
        <v>34</v>
      </c>
      <c r="L56" s="88">
        <v>31</v>
      </c>
      <c r="M56" s="151">
        <f t="shared" si="9"/>
        <v>1.24</v>
      </c>
      <c r="N56" s="155">
        <v>155</v>
      </c>
      <c r="O56" s="155"/>
      <c r="P56" s="156">
        <v>3860</v>
      </c>
      <c r="Q56" s="156">
        <v>4631</v>
      </c>
      <c r="R56" s="125">
        <v>4813.62</v>
      </c>
      <c r="S56" s="158">
        <f t="shared" si="10"/>
        <v>1.2470518134715</v>
      </c>
      <c r="T56" s="125">
        <v>851.5</v>
      </c>
    </row>
    <row r="57" customFormat="1" spans="1:20">
      <c r="A57" s="44">
        <v>363</v>
      </c>
      <c r="B57" s="45" t="s">
        <v>348</v>
      </c>
      <c r="C57" s="45" t="s">
        <v>347</v>
      </c>
      <c r="D57" s="57">
        <v>10</v>
      </c>
      <c r="E57" s="57">
        <v>16</v>
      </c>
      <c r="F57" s="150">
        <v>3</v>
      </c>
      <c r="G57" s="151">
        <f t="shared" si="7"/>
        <v>0.3</v>
      </c>
      <c r="H57" s="152">
        <f t="shared" si="24"/>
        <v>180</v>
      </c>
      <c r="I57" s="152">
        <f t="shared" si="20"/>
        <v>70</v>
      </c>
      <c r="J57" s="90">
        <v>20</v>
      </c>
      <c r="K57" s="90">
        <v>26</v>
      </c>
      <c r="L57" s="88">
        <v>19</v>
      </c>
      <c r="M57" s="151">
        <f t="shared" si="9"/>
        <v>0.95</v>
      </c>
      <c r="N57" s="155">
        <v>95</v>
      </c>
      <c r="O57" s="155"/>
      <c r="P57" s="156">
        <v>1299</v>
      </c>
      <c r="Q57" s="156">
        <v>1559</v>
      </c>
      <c r="R57" s="125">
        <v>1179.26</v>
      </c>
      <c r="S57" s="158">
        <f t="shared" si="10"/>
        <v>0.907821401077752</v>
      </c>
      <c r="T57" s="125">
        <v>164</v>
      </c>
    </row>
    <row r="58" customFormat="1" spans="1:20">
      <c r="A58" s="44">
        <v>373</v>
      </c>
      <c r="B58" s="45" t="s">
        <v>349</v>
      </c>
      <c r="C58" s="45" t="s">
        <v>347</v>
      </c>
      <c r="D58" s="57">
        <v>10</v>
      </c>
      <c r="E58" s="57">
        <v>14</v>
      </c>
      <c r="F58" s="150">
        <v>2</v>
      </c>
      <c r="G58" s="151">
        <f t="shared" si="7"/>
        <v>0.2</v>
      </c>
      <c r="H58" s="152">
        <f t="shared" si="24"/>
        <v>120</v>
      </c>
      <c r="I58" s="152">
        <f t="shared" si="20"/>
        <v>80</v>
      </c>
      <c r="J58" s="90">
        <v>18</v>
      </c>
      <c r="K58" s="90">
        <v>24</v>
      </c>
      <c r="L58" s="88">
        <v>21</v>
      </c>
      <c r="M58" s="151">
        <f t="shared" si="9"/>
        <v>1.16666666666667</v>
      </c>
      <c r="N58" s="155">
        <v>105</v>
      </c>
      <c r="O58" s="155"/>
      <c r="P58" s="156">
        <v>913</v>
      </c>
      <c r="Q58" s="156">
        <v>1096</v>
      </c>
      <c r="R58" s="125">
        <v>654.7</v>
      </c>
      <c r="S58" s="158">
        <f t="shared" si="10"/>
        <v>0.717086527929901</v>
      </c>
      <c r="T58" s="125">
        <v>85.5</v>
      </c>
    </row>
    <row r="59" customFormat="1" spans="1:20">
      <c r="A59" s="44">
        <v>511</v>
      </c>
      <c r="B59" s="45" t="s">
        <v>350</v>
      </c>
      <c r="C59" s="45" t="s">
        <v>347</v>
      </c>
      <c r="D59" s="57">
        <v>8</v>
      </c>
      <c r="E59" s="57">
        <v>14</v>
      </c>
      <c r="F59" s="150">
        <v>1</v>
      </c>
      <c r="G59" s="151">
        <f t="shared" si="7"/>
        <v>0.125</v>
      </c>
      <c r="H59" s="152">
        <f t="shared" si="24"/>
        <v>60</v>
      </c>
      <c r="I59" s="152">
        <f t="shared" si="20"/>
        <v>70</v>
      </c>
      <c r="J59" s="90">
        <v>16</v>
      </c>
      <c r="K59" s="90">
        <v>22</v>
      </c>
      <c r="L59" s="88">
        <v>24</v>
      </c>
      <c r="M59" s="151">
        <f t="shared" si="9"/>
        <v>1.5</v>
      </c>
      <c r="N59" s="155">
        <v>168</v>
      </c>
      <c r="O59" s="155"/>
      <c r="P59" s="156">
        <v>1137</v>
      </c>
      <c r="Q59" s="156">
        <v>1364</v>
      </c>
      <c r="R59" s="125">
        <v>1163.48</v>
      </c>
      <c r="S59" s="158">
        <f t="shared" si="10"/>
        <v>1.02328935795954</v>
      </c>
      <c r="T59" s="125">
        <v>160.5</v>
      </c>
    </row>
    <row r="60" customFormat="1" spans="1:20">
      <c r="A60" s="44">
        <v>515</v>
      </c>
      <c r="B60" s="45" t="s">
        <v>351</v>
      </c>
      <c r="C60" s="45" t="s">
        <v>347</v>
      </c>
      <c r="D60" s="57">
        <v>10</v>
      </c>
      <c r="E60" s="57">
        <v>16</v>
      </c>
      <c r="F60" s="150">
        <v>1</v>
      </c>
      <c r="G60" s="151">
        <f t="shared" si="7"/>
        <v>0.1</v>
      </c>
      <c r="H60" s="152">
        <f t="shared" si="24"/>
        <v>60</v>
      </c>
      <c r="I60" s="152">
        <f t="shared" si="20"/>
        <v>90</v>
      </c>
      <c r="J60" s="90">
        <v>18</v>
      </c>
      <c r="K60" s="90">
        <v>25</v>
      </c>
      <c r="L60" s="88">
        <v>6</v>
      </c>
      <c r="M60" s="151">
        <f t="shared" si="9"/>
        <v>0.333333333333333</v>
      </c>
      <c r="N60" s="155">
        <v>30</v>
      </c>
      <c r="O60" s="155">
        <v>36</v>
      </c>
      <c r="P60" s="156">
        <v>865</v>
      </c>
      <c r="Q60" s="156">
        <v>1038</v>
      </c>
      <c r="R60" s="125">
        <v>1259.24</v>
      </c>
      <c r="S60" s="158">
        <f t="shared" si="10"/>
        <v>1.45576878612717</v>
      </c>
      <c r="T60" s="125">
        <v>214</v>
      </c>
    </row>
    <row r="61" customFormat="1" spans="1:20">
      <c r="A61" s="44">
        <v>545</v>
      </c>
      <c r="B61" s="45" t="s">
        <v>352</v>
      </c>
      <c r="C61" s="45" t="s">
        <v>347</v>
      </c>
      <c r="D61" s="57">
        <v>8</v>
      </c>
      <c r="E61" s="57">
        <v>14</v>
      </c>
      <c r="F61" s="150">
        <v>8</v>
      </c>
      <c r="G61" s="151">
        <f t="shared" si="7"/>
        <v>1</v>
      </c>
      <c r="H61" s="152">
        <f t="shared" si="24"/>
        <v>480</v>
      </c>
      <c r="I61" s="152"/>
      <c r="J61" s="90">
        <v>20</v>
      </c>
      <c r="K61" s="90">
        <v>27</v>
      </c>
      <c r="L61" s="88">
        <v>66</v>
      </c>
      <c r="M61" s="151">
        <f t="shared" si="9"/>
        <v>3.3</v>
      </c>
      <c r="N61" s="155">
        <v>462</v>
      </c>
      <c r="O61" s="155"/>
      <c r="P61" s="156">
        <v>835</v>
      </c>
      <c r="Q61" s="156">
        <v>1002</v>
      </c>
      <c r="R61" s="125">
        <v>1280.23</v>
      </c>
      <c r="S61" s="158">
        <f t="shared" si="10"/>
        <v>1.53320958083832</v>
      </c>
      <c r="T61" s="125">
        <v>234.5</v>
      </c>
    </row>
    <row r="62" customFormat="1" spans="1:20">
      <c r="A62" s="44">
        <v>578</v>
      </c>
      <c r="B62" s="45" t="s">
        <v>353</v>
      </c>
      <c r="C62" s="45" t="s">
        <v>347</v>
      </c>
      <c r="D62" s="57">
        <v>10</v>
      </c>
      <c r="E62" s="57">
        <v>16</v>
      </c>
      <c r="F62" s="150">
        <v>7</v>
      </c>
      <c r="G62" s="151">
        <f t="shared" si="7"/>
        <v>0.7</v>
      </c>
      <c r="H62" s="152">
        <f t="shared" si="24"/>
        <v>420</v>
      </c>
      <c r="I62" s="152"/>
      <c r="J62" s="90">
        <v>20</v>
      </c>
      <c r="K62" s="90">
        <v>26</v>
      </c>
      <c r="L62" s="88">
        <v>24</v>
      </c>
      <c r="M62" s="151">
        <f t="shared" si="9"/>
        <v>1.2</v>
      </c>
      <c r="N62" s="155">
        <v>120</v>
      </c>
      <c r="O62" s="155"/>
      <c r="P62" s="156">
        <v>1029</v>
      </c>
      <c r="Q62" s="156">
        <v>1235</v>
      </c>
      <c r="R62" s="125">
        <v>1245.22</v>
      </c>
      <c r="S62" s="158">
        <f t="shared" si="10"/>
        <v>1.21012633624879</v>
      </c>
      <c r="T62" s="125">
        <v>218.5</v>
      </c>
    </row>
    <row r="63" customFormat="1" spans="1:20">
      <c r="A63" s="44">
        <v>598</v>
      </c>
      <c r="B63" s="45" t="s">
        <v>354</v>
      </c>
      <c r="C63" s="45" t="s">
        <v>347</v>
      </c>
      <c r="D63" s="57">
        <v>6</v>
      </c>
      <c r="E63" s="57">
        <v>12</v>
      </c>
      <c r="F63" s="150">
        <v>4</v>
      </c>
      <c r="G63" s="151">
        <f t="shared" si="7"/>
        <v>0.666666666666667</v>
      </c>
      <c r="H63" s="152">
        <f t="shared" si="24"/>
        <v>240</v>
      </c>
      <c r="I63" s="152"/>
      <c r="J63" s="90">
        <v>16</v>
      </c>
      <c r="K63" s="90">
        <v>20</v>
      </c>
      <c r="L63" s="88">
        <v>19</v>
      </c>
      <c r="M63" s="151">
        <f t="shared" si="9"/>
        <v>1.1875</v>
      </c>
      <c r="N63" s="155">
        <v>95</v>
      </c>
      <c r="O63" s="155"/>
      <c r="P63" s="156">
        <v>800</v>
      </c>
      <c r="Q63" s="156">
        <v>959</v>
      </c>
      <c r="R63" s="125">
        <v>1049.36</v>
      </c>
      <c r="S63" s="158">
        <f t="shared" si="10"/>
        <v>1.3117</v>
      </c>
      <c r="T63" s="125">
        <v>183</v>
      </c>
    </row>
    <row r="64" customFormat="1" spans="1:20">
      <c r="A64" s="44">
        <v>702</v>
      </c>
      <c r="B64" s="45" t="s">
        <v>355</v>
      </c>
      <c r="C64" s="45" t="s">
        <v>347</v>
      </c>
      <c r="D64" s="57">
        <v>6</v>
      </c>
      <c r="E64" s="57">
        <v>12</v>
      </c>
      <c r="F64" s="150">
        <v>3</v>
      </c>
      <c r="G64" s="151">
        <f t="shared" si="7"/>
        <v>0.5</v>
      </c>
      <c r="H64" s="152">
        <f t="shared" si="24"/>
        <v>180</v>
      </c>
      <c r="I64" s="152">
        <f t="shared" ref="I64:I70" si="25">(D64-F64)*10</f>
        <v>30</v>
      </c>
      <c r="J64" s="90">
        <v>17</v>
      </c>
      <c r="K64" s="90">
        <v>23</v>
      </c>
      <c r="L64" s="88">
        <v>21</v>
      </c>
      <c r="M64" s="151">
        <f t="shared" si="9"/>
        <v>1.23529411764706</v>
      </c>
      <c r="N64" s="155">
        <v>105</v>
      </c>
      <c r="O64" s="155"/>
      <c r="P64" s="156">
        <v>956</v>
      </c>
      <c r="Q64" s="156">
        <v>1147</v>
      </c>
      <c r="R64" s="125">
        <v>1384.04</v>
      </c>
      <c r="S64" s="158">
        <f t="shared" si="10"/>
        <v>1.44774058577406</v>
      </c>
      <c r="T64" s="125">
        <v>239.5</v>
      </c>
    </row>
    <row r="65" customFormat="1" spans="1:20">
      <c r="A65" s="44">
        <v>707</v>
      </c>
      <c r="B65" s="45" t="s">
        <v>356</v>
      </c>
      <c r="C65" s="45" t="s">
        <v>347</v>
      </c>
      <c r="D65" s="57">
        <v>18</v>
      </c>
      <c r="E65" s="57">
        <v>22</v>
      </c>
      <c r="F65" s="150">
        <v>14</v>
      </c>
      <c r="G65" s="151">
        <f t="shared" si="7"/>
        <v>0.777777777777778</v>
      </c>
      <c r="H65" s="152">
        <f t="shared" si="24"/>
        <v>840</v>
      </c>
      <c r="I65" s="152"/>
      <c r="J65" s="90">
        <v>24</v>
      </c>
      <c r="K65" s="90">
        <v>33</v>
      </c>
      <c r="L65" s="88">
        <v>10</v>
      </c>
      <c r="M65" s="151">
        <f t="shared" si="9"/>
        <v>0.416666666666667</v>
      </c>
      <c r="N65" s="155">
        <v>50</v>
      </c>
      <c r="O65" s="155">
        <v>42</v>
      </c>
      <c r="P65" s="156">
        <v>1694</v>
      </c>
      <c r="Q65" s="156">
        <v>2033</v>
      </c>
      <c r="R65" s="125">
        <v>1175.43</v>
      </c>
      <c r="S65" s="158">
        <f t="shared" si="10"/>
        <v>0.69387839433294</v>
      </c>
      <c r="T65" s="125">
        <v>158.5</v>
      </c>
    </row>
    <row r="66" customFormat="1" spans="1:20">
      <c r="A66" s="44">
        <v>712</v>
      </c>
      <c r="B66" s="45" t="s">
        <v>357</v>
      </c>
      <c r="C66" s="45" t="s">
        <v>347</v>
      </c>
      <c r="D66" s="57">
        <v>22</v>
      </c>
      <c r="E66" s="57">
        <v>25</v>
      </c>
      <c r="F66" s="150">
        <v>2</v>
      </c>
      <c r="G66" s="151">
        <f t="shared" si="7"/>
        <v>0.0909090909090909</v>
      </c>
      <c r="H66" s="152">
        <f t="shared" si="24"/>
        <v>120</v>
      </c>
      <c r="I66" s="152">
        <f t="shared" si="25"/>
        <v>200</v>
      </c>
      <c r="J66" s="90">
        <v>26</v>
      </c>
      <c r="K66" s="90">
        <v>36</v>
      </c>
      <c r="L66" s="88">
        <v>33</v>
      </c>
      <c r="M66" s="151">
        <f t="shared" si="9"/>
        <v>1.26923076923077</v>
      </c>
      <c r="N66" s="155">
        <v>165</v>
      </c>
      <c r="O66" s="155"/>
      <c r="P66" s="156">
        <v>3219</v>
      </c>
      <c r="Q66" s="156">
        <v>3863</v>
      </c>
      <c r="R66" s="125">
        <v>6912.73</v>
      </c>
      <c r="S66" s="158">
        <f t="shared" si="10"/>
        <v>2.14747747747748</v>
      </c>
      <c r="T66" s="125">
        <v>1217</v>
      </c>
    </row>
    <row r="67" customFormat="1" spans="1:20">
      <c r="A67" s="44">
        <v>718</v>
      </c>
      <c r="B67" s="45" t="s">
        <v>358</v>
      </c>
      <c r="C67" s="45" t="s">
        <v>347</v>
      </c>
      <c r="D67" s="57">
        <v>6</v>
      </c>
      <c r="E67" s="57">
        <v>13</v>
      </c>
      <c r="F67" s="150">
        <v>4</v>
      </c>
      <c r="G67" s="151">
        <f t="shared" si="7"/>
        <v>0.666666666666667</v>
      </c>
      <c r="H67" s="152">
        <f t="shared" si="24"/>
        <v>240</v>
      </c>
      <c r="I67" s="152"/>
      <c r="J67" s="90">
        <v>14</v>
      </c>
      <c r="K67" s="90">
        <v>21</v>
      </c>
      <c r="L67" s="88">
        <v>3</v>
      </c>
      <c r="M67" s="151">
        <f t="shared" si="9"/>
        <v>0.214285714285714</v>
      </c>
      <c r="N67" s="155">
        <v>15</v>
      </c>
      <c r="O67" s="155">
        <v>33</v>
      </c>
      <c r="P67" s="156">
        <v>534</v>
      </c>
      <c r="Q67" s="156">
        <v>641</v>
      </c>
      <c r="R67" s="125">
        <v>332.74</v>
      </c>
      <c r="S67" s="158">
        <f t="shared" si="10"/>
        <v>0.62310861423221</v>
      </c>
      <c r="T67" s="125">
        <v>49.5</v>
      </c>
    </row>
    <row r="68" customFormat="1" spans="1:20">
      <c r="A68" s="44">
        <v>723</v>
      </c>
      <c r="B68" s="45" t="s">
        <v>359</v>
      </c>
      <c r="C68" s="45" t="s">
        <v>347</v>
      </c>
      <c r="D68" s="57">
        <v>7</v>
      </c>
      <c r="E68" s="57">
        <v>13</v>
      </c>
      <c r="F68" s="150">
        <v>1</v>
      </c>
      <c r="G68" s="151">
        <f t="shared" si="7"/>
        <v>0.142857142857143</v>
      </c>
      <c r="H68" s="152">
        <f t="shared" si="24"/>
        <v>60</v>
      </c>
      <c r="I68" s="152">
        <f t="shared" si="25"/>
        <v>60</v>
      </c>
      <c r="J68" s="90">
        <v>15</v>
      </c>
      <c r="K68" s="90">
        <v>18</v>
      </c>
      <c r="L68" s="88">
        <v>10</v>
      </c>
      <c r="M68" s="151">
        <f t="shared" si="9"/>
        <v>0.666666666666667</v>
      </c>
      <c r="N68" s="155">
        <v>50</v>
      </c>
      <c r="O68" s="155"/>
      <c r="P68" s="156">
        <v>669</v>
      </c>
      <c r="Q68" s="156">
        <v>803</v>
      </c>
      <c r="R68" s="125">
        <v>417.66</v>
      </c>
      <c r="S68" s="158">
        <f t="shared" si="10"/>
        <v>0.624304932735426</v>
      </c>
      <c r="T68" s="125">
        <v>64</v>
      </c>
    </row>
    <row r="69" customFormat="1" spans="1:20">
      <c r="A69" s="44">
        <v>724</v>
      </c>
      <c r="B69" s="45" t="s">
        <v>360</v>
      </c>
      <c r="C69" s="45" t="s">
        <v>347</v>
      </c>
      <c r="D69" s="57">
        <v>14</v>
      </c>
      <c r="E69" s="57">
        <v>19</v>
      </c>
      <c r="F69" s="150">
        <v>4</v>
      </c>
      <c r="G69" s="151">
        <f t="shared" si="7"/>
        <v>0.285714285714286</v>
      </c>
      <c r="H69" s="152">
        <f t="shared" si="24"/>
        <v>240</v>
      </c>
      <c r="I69" s="152">
        <f t="shared" si="25"/>
        <v>100</v>
      </c>
      <c r="J69" s="90">
        <v>22</v>
      </c>
      <c r="K69" s="90">
        <v>23</v>
      </c>
      <c r="L69" s="88">
        <v>6</v>
      </c>
      <c r="M69" s="151">
        <f t="shared" si="9"/>
        <v>0.272727272727273</v>
      </c>
      <c r="N69" s="155">
        <v>30</v>
      </c>
      <c r="O69" s="155">
        <v>48</v>
      </c>
      <c r="P69" s="156">
        <v>1007</v>
      </c>
      <c r="Q69" s="156">
        <v>1208</v>
      </c>
      <c r="R69" s="125">
        <v>1053.3</v>
      </c>
      <c r="S69" s="158">
        <f t="shared" si="10"/>
        <v>1.04597815292949</v>
      </c>
      <c r="T69" s="125">
        <v>135.5</v>
      </c>
    </row>
    <row r="70" customFormat="1" spans="1:20">
      <c r="A70" s="44">
        <v>740</v>
      </c>
      <c r="B70" s="45" t="s">
        <v>361</v>
      </c>
      <c r="C70" s="45" t="s">
        <v>347</v>
      </c>
      <c r="D70" s="57">
        <v>5</v>
      </c>
      <c r="E70" s="57">
        <v>7</v>
      </c>
      <c r="F70" s="150">
        <v>3</v>
      </c>
      <c r="G70" s="151">
        <f t="shared" si="7"/>
        <v>0.6</v>
      </c>
      <c r="H70" s="152">
        <f t="shared" si="24"/>
        <v>180</v>
      </c>
      <c r="I70" s="152">
        <f t="shared" si="25"/>
        <v>20</v>
      </c>
      <c r="J70" s="90">
        <v>10</v>
      </c>
      <c r="K70" s="90">
        <v>15</v>
      </c>
      <c r="L70" s="88">
        <v>8</v>
      </c>
      <c r="M70" s="151">
        <f t="shared" si="9"/>
        <v>0.8</v>
      </c>
      <c r="N70" s="155">
        <v>40</v>
      </c>
      <c r="O70" s="155"/>
      <c r="P70" s="156">
        <v>433</v>
      </c>
      <c r="Q70" s="156">
        <v>519</v>
      </c>
      <c r="R70" s="125">
        <v>760.95</v>
      </c>
      <c r="S70" s="158">
        <f t="shared" si="10"/>
        <v>1.75739030023095</v>
      </c>
      <c r="T70" s="125">
        <v>131.5</v>
      </c>
    </row>
    <row r="71" customFormat="1" spans="1:20">
      <c r="A71" s="44">
        <v>743</v>
      </c>
      <c r="B71" s="45" t="s">
        <v>362</v>
      </c>
      <c r="C71" s="45" t="s">
        <v>347</v>
      </c>
      <c r="D71" s="57"/>
      <c r="E71" s="57"/>
      <c r="F71" s="150">
        <v>1</v>
      </c>
      <c r="G71" s="151"/>
      <c r="H71" s="152">
        <v>60</v>
      </c>
      <c r="I71" s="152"/>
      <c r="J71" s="90">
        <v>0</v>
      </c>
      <c r="K71" s="90">
        <v>0</v>
      </c>
      <c r="L71" s="88">
        <v>1</v>
      </c>
      <c r="M71" s="151"/>
      <c r="N71" s="155">
        <v>5</v>
      </c>
      <c r="O71" s="155"/>
      <c r="P71" s="156">
        <v>0</v>
      </c>
      <c r="Q71" s="156">
        <v>0</v>
      </c>
      <c r="R71" s="125">
        <v>387.9</v>
      </c>
      <c r="S71" s="158">
        <v>0</v>
      </c>
      <c r="T71" s="125">
        <v>32</v>
      </c>
    </row>
    <row r="72" s="35" customFormat="1" spans="1:20">
      <c r="A72" s="48" t="s">
        <v>311</v>
      </c>
      <c r="B72" s="49"/>
      <c r="C72" s="49" t="s">
        <v>347</v>
      </c>
      <c r="D72" s="56">
        <f t="shared" ref="D72:F72" si="26">SUM(D56:D70)</f>
        <v>160</v>
      </c>
      <c r="E72" s="56">
        <f t="shared" si="26"/>
        <v>236</v>
      </c>
      <c r="F72" s="56">
        <f t="shared" si="26"/>
        <v>69.2</v>
      </c>
      <c r="G72" s="154">
        <f t="shared" ref="G72:G105" si="27">(F72/D72)</f>
        <v>0.4325</v>
      </c>
      <c r="H72" s="56">
        <f t="shared" ref="H72:BS72" si="28">SUM(H56:H71)</f>
        <v>4212</v>
      </c>
      <c r="I72" s="56">
        <f t="shared" si="28"/>
        <v>798</v>
      </c>
      <c r="J72" s="56">
        <f t="shared" si="28"/>
        <v>281</v>
      </c>
      <c r="K72" s="56">
        <f t="shared" si="28"/>
        <v>373</v>
      </c>
      <c r="L72" s="56">
        <f t="shared" si="28"/>
        <v>302</v>
      </c>
      <c r="M72" s="56">
        <f t="shared" si="28"/>
        <v>15.7523712072242</v>
      </c>
      <c r="N72" s="56">
        <f t="shared" si="28"/>
        <v>1690</v>
      </c>
      <c r="O72" s="56">
        <f t="shared" si="28"/>
        <v>159</v>
      </c>
      <c r="P72" s="56">
        <f t="shared" si="28"/>
        <v>19250</v>
      </c>
      <c r="Q72" s="56">
        <f t="shared" si="28"/>
        <v>23098</v>
      </c>
      <c r="R72" s="56">
        <f t="shared" si="28"/>
        <v>25069.86</v>
      </c>
      <c r="S72" s="56">
        <f t="shared" si="28"/>
        <v>17.7459322613655</v>
      </c>
      <c r="T72" s="56">
        <f t="shared" si="28"/>
        <v>4139</v>
      </c>
    </row>
    <row r="73" customFormat="1" spans="1:20">
      <c r="A73" s="57">
        <v>341</v>
      </c>
      <c r="B73" s="45" t="s">
        <v>363</v>
      </c>
      <c r="C73" s="45" t="s">
        <v>364</v>
      </c>
      <c r="D73" s="53">
        <v>28</v>
      </c>
      <c r="E73" s="53">
        <v>41</v>
      </c>
      <c r="F73" s="150">
        <v>33.136</v>
      </c>
      <c r="G73" s="151">
        <f t="shared" si="27"/>
        <v>1.18342857142857</v>
      </c>
      <c r="H73" s="152">
        <f t="shared" ref="H73:H87" si="29">F73*60</f>
        <v>1988.16</v>
      </c>
      <c r="I73" s="152"/>
      <c r="J73" s="53">
        <v>73</v>
      </c>
      <c r="K73" s="53">
        <v>94</v>
      </c>
      <c r="L73" s="88">
        <v>134</v>
      </c>
      <c r="M73" s="151">
        <f t="shared" ref="M73:M105" si="30">L73/J73</f>
        <v>1.83561643835616</v>
      </c>
      <c r="N73" s="155">
        <v>938</v>
      </c>
      <c r="O73" s="155"/>
      <c r="P73" s="156">
        <v>4531</v>
      </c>
      <c r="Q73" s="156">
        <v>5438</v>
      </c>
      <c r="R73" s="125">
        <v>3976.27</v>
      </c>
      <c r="S73" s="158">
        <f t="shared" ref="S73:S105" si="31">R73/P73</f>
        <v>0.877570072831604</v>
      </c>
      <c r="T73" s="125">
        <v>568</v>
      </c>
    </row>
    <row r="74" customFormat="1" spans="1:20">
      <c r="A74" s="57">
        <v>539</v>
      </c>
      <c r="B74" s="45" t="s">
        <v>365</v>
      </c>
      <c r="C74" s="45" t="s">
        <v>364</v>
      </c>
      <c r="D74" s="53">
        <v>6</v>
      </c>
      <c r="E74" s="53">
        <v>8</v>
      </c>
      <c r="F74" s="150">
        <v>1.25</v>
      </c>
      <c r="G74" s="151">
        <f t="shared" si="27"/>
        <v>0.208333333333333</v>
      </c>
      <c r="H74" s="152">
        <f t="shared" si="29"/>
        <v>75</v>
      </c>
      <c r="I74" s="152">
        <f t="shared" ref="I74:I84" si="32">(D74-F74)*10</f>
        <v>47.5</v>
      </c>
      <c r="J74" s="53">
        <v>16</v>
      </c>
      <c r="K74" s="53">
        <v>20</v>
      </c>
      <c r="L74" s="88">
        <v>39</v>
      </c>
      <c r="M74" s="151">
        <f t="shared" si="30"/>
        <v>2.4375</v>
      </c>
      <c r="N74" s="155">
        <v>273</v>
      </c>
      <c r="O74" s="155"/>
      <c r="P74" s="156">
        <v>703</v>
      </c>
      <c r="Q74" s="156">
        <v>844</v>
      </c>
      <c r="R74" s="125">
        <v>510.75</v>
      </c>
      <c r="S74" s="158">
        <f t="shared" si="31"/>
        <v>0.726529160739687</v>
      </c>
      <c r="T74" s="125">
        <v>68</v>
      </c>
    </row>
    <row r="75" customFormat="1" spans="1:20">
      <c r="A75" s="57">
        <v>548</v>
      </c>
      <c r="B75" s="45" t="s">
        <v>366</v>
      </c>
      <c r="C75" s="45" t="s">
        <v>364</v>
      </c>
      <c r="D75" s="53">
        <v>6</v>
      </c>
      <c r="E75" s="53">
        <v>8</v>
      </c>
      <c r="F75" s="150"/>
      <c r="G75" s="151">
        <f t="shared" si="27"/>
        <v>0</v>
      </c>
      <c r="H75" s="152">
        <f t="shared" si="29"/>
        <v>0</v>
      </c>
      <c r="I75" s="152">
        <f t="shared" si="32"/>
        <v>60</v>
      </c>
      <c r="J75" s="53">
        <v>15</v>
      </c>
      <c r="K75" s="53">
        <v>19</v>
      </c>
      <c r="L75" s="88">
        <v>5</v>
      </c>
      <c r="M75" s="151">
        <f t="shared" si="30"/>
        <v>0.333333333333333</v>
      </c>
      <c r="N75" s="155">
        <v>25</v>
      </c>
      <c r="O75" s="155">
        <v>30</v>
      </c>
      <c r="P75" s="156">
        <v>686</v>
      </c>
      <c r="Q75" s="156">
        <v>824</v>
      </c>
      <c r="R75" s="125">
        <v>273.4</v>
      </c>
      <c r="S75" s="158">
        <f t="shared" si="31"/>
        <v>0.398542274052478</v>
      </c>
      <c r="T75" s="125">
        <v>0</v>
      </c>
    </row>
    <row r="76" customFormat="1" spans="1:20">
      <c r="A76" s="57">
        <v>549</v>
      </c>
      <c r="B76" s="45" t="s">
        <v>367</v>
      </c>
      <c r="C76" s="45" t="s">
        <v>364</v>
      </c>
      <c r="D76" s="53">
        <v>4</v>
      </c>
      <c r="E76" s="53">
        <v>7</v>
      </c>
      <c r="F76" s="150"/>
      <c r="G76" s="151">
        <f t="shared" si="27"/>
        <v>0</v>
      </c>
      <c r="H76" s="152">
        <f t="shared" si="29"/>
        <v>0</v>
      </c>
      <c r="I76" s="152">
        <f t="shared" si="32"/>
        <v>40</v>
      </c>
      <c r="J76" s="53">
        <v>12</v>
      </c>
      <c r="K76" s="53">
        <v>15</v>
      </c>
      <c r="L76" s="88">
        <v>12</v>
      </c>
      <c r="M76" s="151">
        <f t="shared" si="30"/>
        <v>1</v>
      </c>
      <c r="N76" s="155">
        <v>60</v>
      </c>
      <c r="O76" s="155"/>
      <c r="P76" s="156">
        <v>578</v>
      </c>
      <c r="Q76" s="156">
        <v>694</v>
      </c>
      <c r="R76" s="125">
        <v>343.96</v>
      </c>
      <c r="S76" s="158">
        <f t="shared" si="31"/>
        <v>0.595086505190311</v>
      </c>
      <c r="T76" s="125">
        <v>51.5</v>
      </c>
    </row>
    <row r="77" customFormat="1" spans="1:20">
      <c r="A77" s="57">
        <v>550</v>
      </c>
      <c r="B77" s="45" t="s">
        <v>368</v>
      </c>
      <c r="C77" s="45" t="s">
        <v>364</v>
      </c>
      <c r="D77" s="53">
        <v>8</v>
      </c>
      <c r="E77" s="53">
        <v>12</v>
      </c>
      <c r="F77" s="150">
        <v>4</v>
      </c>
      <c r="G77" s="151">
        <f t="shared" si="27"/>
        <v>0.5</v>
      </c>
      <c r="H77" s="152">
        <f t="shared" si="29"/>
        <v>240</v>
      </c>
      <c r="I77" s="152">
        <f t="shared" si="32"/>
        <v>40</v>
      </c>
      <c r="J77" s="53">
        <v>21</v>
      </c>
      <c r="K77" s="53">
        <v>27</v>
      </c>
      <c r="L77" s="88">
        <v>3</v>
      </c>
      <c r="M77" s="151">
        <f t="shared" si="30"/>
        <v>0.142857142857143</v>
      </c>
      <c r="N77" s="155">
        <v>15</v>
      </c>
      <c r="O77" s="155">
        <v>54</v>
      </c>
      <c r="P77" s="156">
        <v>962</v>
      </c>
      <c r="Q77" s="156">
        <v>1154</v>
      </c>
      <c r="R77" s="125">
        <v>717.15</v>
      </c>
      <c r="S77" s="158">
        <f t="shared" si="31"/>
        <v>0.74547817047817</v>
      </c>
      <c r="T77" s="125">
        <v>101.5</v>
      </c>
    </row>
    <row r="78" customFormat="1" spans="1:20">
      <c r="A78" s="57">
        <v>579</v>
      </c>
      <c r="B78" s="45" t="s">
        <v>369</v>
      </c>
      <c r="C78" s="45" t="s">
        <v>364</v>
      </c>
      <c r="D78" s="53">
        <v>3</v>
      </c>
      <c r="E78" s="53">
        <v>5</v>
      </c>
      <c r="F78" s="150"/>
      <c r="G78" s="151">
        <f t="shared" si="27"/>
        <v>0</v>
      </c>
      <c r="H78" s="152">
        <f t="shared" si="29"/>
        <v>0</v>
      </c>
      <c r="I78" s="152">
        <f t="shared" si="32"/>
        <v>30</v>
      </c>
      <c r="J78" s="53">
        <v>8</v>
      </c>
      <c r="K78" s="53">
        <v>11</v>
      </c>
      <c r="L78" s="88">
        <v>0</v>
      </c>
      <c r="M78" s="151">
        <f t="shared" si="30"/>
        <v>0</v>
      </c>
      <c r="N78" s="155">
        <v>0</v>
      </c>
      <c r="O78" s="155">
        <v>24</v>
      </c>
      <c r="P78" s="156">
        <v>328</v>
      </c>
      <c r="Q78" s="156">
        <v>394</v>
      </c>
      <c r="R78" s="125">
        <v>429.19</v>
      </c>
      <c r="S78" s="158">
        <f t="shared" si="31"/>
        <v>1.30850609756098</v>
      </c>
      <c r="T78" s="125">
        <v>77</v>
      </c>
    </row>
    <row r="79" customFormat="1" spans="1:20">
      <c r="A79" s="57">
        <v>586</v>
      </c>
      <c r="B79" s="45" t="s">
        <v>370</v>
      </c>
      <c r="C79" s="45" t="s">
        <v>364</v>
      </c>
      <c r="D79" s="53">
        <v>4</v>
      </c>
      <c r="E79" s="53">
        <v>6</v>
      </c>
      <c r="F79" s="150"/>
      <c r="G79" s="151">
        <f t="shared" si="27"/>
        <v>0</v>
      </c>
      <c r="H79" s="152">
        <f t="shared" si="29"/>
        <v>0</v>
      </c>
      <c r="I79" s="152">
        <f t="shared" si="32"/>
        <v>40</v>
      </c>
      <c r="J79" s="53">
        <v>10</v>
      </c>
      <c r="K79" s="53">
        <v>13</v>
      </c>
      <c r="L79" s="88">
        <v>22</v>
      </c>
      <c r="M79" s="151">
        <f t="shared" si="30"/>
        <v>2.2</v>
      </c>
      <c r="N79" s="155">
        <v>154</v>
      </c>
      <c r="O79" s="155"/>
      <c r="P79" s="156">
        <v>414</v>
      </c>
      <c r="Q79" s="156">
        <v>497</v>
      </c>
      <c r="R79" s="125">
        <v>426.72</v>
      </c>
      <c r="S79" s="158">
        <f t="shared" si="31"/>
        <v>1.03072463768116</v>
      </c>
      <c r="T79" s="125">
        <v>57</v>
      </c>
    </row>
    <row r="80" customFormat="1" spans="1:20">
      <c r="A80" s="57">
        <v>591</v>
      </c>
      <c r="B80" s="45" t="s">
        <v>371</v>
      </c>
      <c r="C80" s="45" t="s">
        <v>364</v>
      </c>
      <c r="D80" s="53">
        <v>7</v>
      </c>
      <c r="E80" s="53">
        <v>11</v>
      </c>
      <c r="F80" s="150">
        <v>4</v>
      </c>
      <c r="G80" s="151">
        <f t="shared" si="27"/>
        <v>0.571428571428571</v>
      </c>
      <c r="H80" s="152">
        <f t="shared" si="29"/>
        <v>240</v>
      </c>
      <c r="I80" s="152">
        <f t="shared" si="32"/>
        <v>30</v>
      </c>
      <c r="J80" s="53">
        <v>18</v>
      </c>
      <c r="K80" s="53">
        <v>24</v>
      </c>
      <c r="L80" s="88">
        <v>15</v>
      </c>
      <c r="M80" s="151">
        <f t="shared" si="30"/>
        <v>0.833333333333333</v>
      </c>
      <c r="N80" s="155">
        <v>75</v>
      </c>
      <c r="O80" s="155"/>
      <c r="P80" s="156">
        <v>926</v>
      </c>
      <c r="Q80" s="156">
        <v>1111</v>
      </c>
      <c r="R80" s="125">
        <v>1259.37</v>
      </c>
      <c r="S80" s="158">
        <f t="shared" si="31"/>
        <v>1.36001079913607</v>
      </c>
      <c r="T80" s="125">
        <v>235</v>
      </c>
    </row>
    <row r="81" customFormat="1" spans="1:20">
      <c r="A81" s="57">
        <v>594</v>
      </c>
      <c r="B81" s="45" t="s">
        <v>372</v>
      </c>
      <c r="C81" s="45" t="s">
        <v>364</v>
      </c>
      <c r="D81" s="53">
        <v>9</v>
      </c>
      <c r="E81" s="53">
        <v>14</v>
      </c>
      <c r="F81" s="150">
        <v>1.125</v>
      </c>
      <c r="G81" s="151">
        <f t="shared" si="27"/>
        <v>0.125</v>
      </c>
      <c r="H81" s="152">
        <f t="shared" si="29"/>
        <v>67.5</v>
      </c>
      <c r="I81" s="152">
        <f t="shared" si="32"/>
        <v>78.75</v>
      </c>
      <c r="J81" s="53">
        <v>24</v>
      </c>
      <c r="K81" s="53">
        <v>32</v>
      </c>
      <c r="L81" s="88">
        <v>46</v>
      </c>
      <c r="M81" s="151">
        <f t="shared" si="30"/>
        <v>1.91666666666667</v>
      </c>
      <c r="N81" s="155">
        <v>322</v>
      </c>
      <c r="O81" s="155"/>
      <c r="P81" s="156">
        <v>1136</v>
      </c>
      <c r="Q81" s="156">
        <v>1364</v>
      </c>
      <c r="R81" s="125">
        <v>1385.29</v>
      </c>
      <c r="S81" s="158">
        <f t="shared" si="31"/>
        <v>1.21944542253521</v>
      </c>
      <c r="T81" s="125">
        <v>249.5</v>
      </c>
    </row>
    <row r="82" customFormat="1" spans="1:20">
      <c r="A82" s="57">
        <v>716</v>
      </c>
      <c r="B82" s="45" t="s">
        <v>373</v>
      </c>
      <c r="C82" s="45" t="s">
        <v>364</v>
      </c>
      <c r="D82" s="53">
        <v>5</v>
      </c>
      <c r="E82" s="53">
        <v>8</v>
      </c>
      <c r="F82" s="150">
        <v>1</v>
      </c>
      <c r="G82" s="151">
        <f t="shared" si="27"/>
        <v>0.2</v>
      </c>
      <c r="H82" s="152">
        <f t="shared" si="29"/>
        <v>60</v>
      </c>
      <c r="I82" s="152">
        <f t="shared" si="32"/>
        <v>40</v>
      </c>
      <c r="J82" s="53">
        <v>14</v>
      </c>
      <c r="K82" s="53">
        <v>18</v>
      </c>
      <c r="L82" s="88">
        <v>50</v>
      </c>
      <c r="M82" s="151">
        <f t="shared" si="30"/>
        <v>3.57142857142857</v>
      </c>
      <c r="N82" s="155">
        <v>350</v>
      </c>
      <c r="O82" s="155"/>
      <c r="P82" s="156">
        <v>667</v>
      </c>
      <c r="Q82" s="156">
        <v>800</v>
      </c>
      <c r="R82" s="125">
        <v>985.36</v>
      </c>
      <c r="S82" s="158">
        <f t="shared" si="31"/>
        <v>1.47730134932534</v>
      </c>
      <c r="T82" s="125">
        <v>173.5</v>
      </c>
    </row>
    <row r="83" customFormat="1" spans="1:20">
      <c r="A83" s="57">
        <v>717</v>
      </c>
      <c r="B83" s="45" t="s">
        <v>374</v>
      </c>
      <c r="C83" s="45" t="s">
        <v>364</v>
      </c>
      <c r="D83" s="53">
        <v>8</v>
      </c>
      <c r="E83" s="53">
        <v>13</v>
      </c>
      <c r="F83" s="150"/>
      <c r="G83" s="151">
        <f t="shared" si="27"/>
        <v>0</v>
      </c>
      <c r="H83" s="152">
        <f t="shared" si="29"/>
        <v>0</v>
      </c>
      <c r="I83" s="152">
        <f t="shared" si="32"/>
        <v>80</v>
      </c>
      <c r="J83" s="53">
        <v>22</v>
      </c>
      <c r="K83" s="53">
        <v>29</v>
      </c>
      <c r="L83" s="88">
        <v>22</v>
      </c>
      <c r="M83" s="151">
        <f t="shared" si="30"/>
        <v>1</v>
      </c>
      <c r="N83" s="155">
        <v>110</v>
      </c>
      <c r="O83" s="155"/>
      <c r="P83" s="156">
        <v>1224</v>
      </c>
      <c r="Q83" s="156">
        <v>1469</v>
      </c>
      <c r="R83" s="125">
        <v>826.12</v>
      </c>
      <c r="S83" s="158">
        <f t="shared" si="31"/>
        <v>0.674934640522876</v>
      </c>
      <c r="T83" s="125">
        <v>116.5</v>
      </c>
    </row>
    <row r="84" customFormat="1" spans="1:20">
      <c r="A84" s="57">
        <v>719</v>
      </c>
      <c r="B84" s="45" t="s">
        <v>375</v>
      </c>
      <c r="C84" s="45" t="s">
        <v>364</v>
      </c>
      <c r="D84" s="53">
        <v>12</v>
      </c>
      <c r="E84" s="53">
        <v>18</v>
      </c>
      <c r="F84" s="150">
        <v>4.18</v>
      </c>
      <c r="G84" s="151">
        <f t="shared" si="27"/>
        <v>0.348333333333333</v>
      </c>
      <c r="H84" s="152">
        <f t="shared" si="29"/>
        <v>250.8</v>
      </c>
      <c r="I84" s="152">
        <f t="shared" si="32"/>
        <v>78.2</v>
      </c>
      <c r="J84" s="53">
        <v>31</v>
      </c>
      <c r="K84" s="53">
        <v>41</v>
      </c>
      <c r="L84" s="88">
        <v>18</v>
      </c>
      <c r="M84" s="151">
        <f t="shared" si="30"/>
        <v>0.580645161290323</v>
      </c>
      <c r="N84" s="155">
        <v>90</v>
      </c>
      <c r="O84" s="155">
        <v>39</v>
      </c>
      <c r="P84" s="156">
        <v>1437</v>
      </c>
      <c r="Q84" s="156">
        <v>1725</v>
      </c>
      <c r="R84" s="125">
        <v>1537.18</v>
      </c>
      <c r="S84" s="158">
        <f t="shared" si="31"/>
        <v>1.06971468336813</v>
      </c>
      <c r="T84" s="125">
        <v>209</v>
      </c>
    </row>
    <row r="85" customFormat="1" spans="1:20">
      <c r="A85" s="57">
        <v>720</v>
      </c>
      <c r="B85" s="45" t="s">
        <v>376</v>
      </c>
      <c r="C85" s="45" t="s">
        <v>364</v>
      </c>
      <c r="D85" s="53">
        <v>6</v>
      </c>
      <c r="E85" s="53">
        <v>8</v>
      </c>
      <c r="F85" s="150">
        <v>4</v>
      </c>
      <c r="G85" s="151">
        <f t="shared" si="27"/>
        <v>0.666666666666667</v>
      </c>
      <c r="H85" s="152">
        <f t="shared" si="29"/>
        <v>240</v>
      </c>
      <c r="I85" s="152"/>
      <c r="J85" s="53">
        <v>15</v>
      </c>
      <c r="K85" s="53">
        <v>19</v>
      </c>
      <c r="L85" s="88">
        <v>10</v>
      </c>
      <c r="M85" s="151">
        <f t="shared" si="30"/>
        <v>0.666666666666667</v>
      </c>
      <c r="N85" s="155">
        <v>50</v>
      </c>
      <c r="O85" s="155"/>
      <c r="P85" s="156">
        <v>727</v>
      </c>
      <c r="Q85" s="156">
        <v>872</v>
      </c>
      <c r="R85" s="125">
        <v>381.76</v>
      </c>
      <c r="S85" s="158">
        <f t="shared" si="31"/>
        <v>0.525116918844567</v>
      </c>
      <c r="T85" s="125">
        <v>56.5</v>
      </c>
    </row>
    <row r="86" customFormat="1" spans="1:20">
      <c r="A86" s="57">
        <v>721</v>
      </c>
      <c r="B86" s="45" t="s">
        <v>377</v>
      </c>
      <c r="C86" s="45" t="s">
        <v>364</v>
      </c>
      <c r="D86" s="53">
        <v>6</v>
      </c>
      <c r="E86" s="53">
        <v>9</v>
      </c>
      <c r="F86" s="150">
        <v>2</v>
      </c>
      <c r="G86" s="151">
        <f t="shared" si="27"/>
        <v>0.333333333333333</v>
      </c>
      <c r="H86" s="152">
        <f t="shared" si="29"/>
        <v>120</v>
      </c>
      <c r="I86" s="152">
        <f t="shared" ref="I86:I89" si="33">(D86-F86)*10</f>
        <v>40</v>
      </c>
      <c r="J86" s="53">
        <v>15</v>
      </c>
      <c r="K86" s="53">
        <v>20</v>
      </c>
      <c r="L86" s="88">
        <v>11</v>
      </c>
      <c r="M86" s="151">
        <f t="shared" si="30"/>
        <v>0.733333333333333</v>
      </c>
      <c r="N86" s="155">
        <v>55</v>
      </c>
      <c r="O86" s="155"/>
      <c r="P86" s="156">
        <v>693</v>
      </c>
      <c r="Q86" s="156">
        <v>832</v>
      </c>
      <c r="R86" s="125">
        <v>717.07</v>
      </c>
      <c r="S86" s="158">
        <f t="shared" si="31"/>
        <v>1.03473304473304</v>
      </c>
      <c r="T86" s="125">
        <v>100.5</v>
      </c>
    </row>
    <row r="87" customFormat="1" spans="1:20">
      <c r="A87" s="57">
        <v>732</v>
      </c>
      <c r="B87" s="45" t="s">
        <v>378</v>
      </c>
      <c r="C87" s="45" t="s">
        <v>364</v>
      </c>
      <c r="D87" s="53">
        <v>4</v>
      </c>
      <c r="E87" s="53">
        <v>6</v>
      </c>
      <c r="F87" s="150"/>
      <c r="G87" s="151">
        <f t="shared" si="27"/>
        <v>0</v>
      </c>
      <c r="H87" s="152">
        <f t="shared" si="29"/>
        <v>0</v>
      </c>
      <c r="I87" s="152">
        <f t="shared" si="33"/>
        <v>40</v>
      </c>
      <c r="J87" s="53">
        <v>11</v>
      </c>
      <c r="K87" s="53">
        <v>14</v>
      </c>
      <c r="L87" s="88">
        <v>9</v>
      </c>
      <c r="M87" s="151">
        <f t="shared" si="30"/>
        <v>0.818181818181818</v>
      </c>
      <c r="N87" s="155">
        <v>45</v>
      </c>
      <c r="O87" s="155"/>
      <c r="P87" s="156">
        <v>454</v>
      </c>
      <c r="Q87" s="156">
        <v>545</v>
      </c>
      <c r="R87" s="125">
        <v>609.17</v>
      </c>
      <c r="S87" s="158">
        <f t="shared" si="31"/>
        <v>1.34178414096916</v>
      </c>
      <c r="T87" s="125">
        <v>113</v>
      </c>
    </row>
    <row r="88" s="35" customFormat="1" spans="1:20">
      <c r="A88" s="56" t="s">
        <v>311</v>
      </c>
      <c r="B88" s="49"/>
      <c r="C88" s="49" t="s">
        <v>364</v>
      </c>
      <c r="D88" s="56">
        <f t="shared" ref="D88:F88" si="34">SUM(D73:D87)</f>
        <v>116</v>
      </c>
      <c r="E88" s="56">
        <f t="shared" si="34"/>
        <v>174</v>
      </c>
      <c r="F88" s="56">
        <f t="shared" si="34"/>
        <v>54.691</v>
      </c>
      <c r="G88" s="154">
        <f t="shared" si="27"/>
        <v>0.471474137931034</v>
      </c>
      <c r="H88" s="56">
        <f t="shared" ref="H88:L88" si="35">SUM(H73:H87)</f>
        <v>3281.46</v>
      </c>
      <c r="I88" s="56">
        <f t="shared" si="35"/>
        <v>644.45</v>
      </c>
      <c r="J88" s="56">
        <f t="shared" si="35"/>
        <v>305</v>
      </c>
      <c r="K88" s="56">
        <f t="shared" si="35"/>
        <v>396</v>
      </c>
      <c r="L88" s="56">
        <f t="shared" si="35"/>
        <v>396</v>
      </c>
      <c r="M88" s="154">
        <f t="shared" si="30"/>
        <v>1.2983606557377</v>
      </c>
      <c r="N88" s="56">
        <f t="shared" ref="N88:R88" si="36">SUM(N73:N87)</f>
        <v>2562</v>
      </c>
      <c r="O88" s="56">
        <f t="shared" si="36"/>
        <v>147</v>
      </c>
      <c r="P88" s="56">
        <f t="shared" si="36"/>
        <v>15466</v>
      </c>
      <c r="Q88" s="56">
        <f t="shared" si="36"/>
        <v>18563</v>
      </c>
      <c r="R88" s="56">
        <f t="shared" si="36"/>
        <v>14378.76</v>
      </c>
      <c r="S88" s="160">
        <f t="shared" si="31"/>
        <v>0.929701280227596</v>
      </c>
      <c r="T88" s="56">
        <f>SUM(T73:T87)</f>
        <v>2176.5</v>
      </c>
    </row>
    <row r="89" customFormat="1" spans="1:20">
      <c r="A89" s="57">
        <v>52</v>
      </c>
      <c r="B89" s="45" t="s">
        <v>379</v>
      </c>
      <c r="C89" s="45" t="s">
        <v>380</v>
      </c>
      <c r="D89" s="53">
        <v>14</v>
      </c>
      <c r="E89" s="53">
        <v>21</v>
      </c>
      <c r="F89" s="150">
        <v>6</v>
      </c>
      <c r="G89" s="151">
        <f t="shared" si="27"/>
        <v>0.428571428571429</v>
      </c>
      <c r="H89" s="152">
        <f t="shared" ref="H89:H92" si="37">F89*60</f>
        <v>360</v>
      </c>
      <c r="I89" s="152">
        <f t="shared" si="33"/>
        <v>80</v>
      </c>
      <c r="J89" s="53">
        <v>33</v>
      </c>
      <c r="K89" s="53">
        <v>43</v>
      </c>
      <c r="L89" s="88">
        <v>62</v>
      </c>
      <c r="M89" s="151">
        <f t="shared" si="30"/>
        <v>1.87878787878788</v>
      </c>
      <c r="N89" s="155">
        <v>434</v>
      </c>
      <c r="O89" s="155"/>
      <c r="P89" s="156">
        <v>2314</v>
      </c>
      <c r="Q89" s="156">
        <v>2776</v>
      </c>
      <c r="R89" s="125">
        <v>2639.22</v>
      </c>
      <c r="S89" s="158">
        <f t="shared" si="31"/>
        <v>1.14054451166811</v>
      </c>
      <c r="T89" s="125">
        <v>363.5</v>
      </c>
    </row>
    <row r="90" customFormat="1" spans="1:20">
      <c r="A90" s="57">
        <v>54</v>
      </c>
      <c r="B90" s="45" t="s">
        <v>381</v>
      </c>
      <c r="C90" s="45" t="s">
        <v>380</v>
      </c>
      <c r="D90" s="53">
        <v>14</v>
      </c>
      <c r="E90" s="53">
        <v>20</v>
      </c>
      <c r="F90" s="150">
        <v>33</v>
      </c>
      <c r="G90" s="151">
        <f t="shared" si="27"/>
        <v>2.35714285714286</v>
      </c>
      <c r="H90" s="152">
        <f>F90*72</f>
        <v>2376</v>
      </c>
      <c r="I90" s="152"/>
      <c r="J90" s="53">
        <v>30</v>
      </c>
      <c r="K90" s="53">
        <v>40</v>
      </c>
      <c r="L90" s="88">
        <v>44</v>
      </c>
      <c r="M90" s="151">
        <f t="shared" si="30"/>
        <v>1.46666666666667</v>
      </c>
      <c r="N90" s="155">
        <v>308</v>
      </c>
      <c r="O90" s="155"/>
      <c r="P90" s="156">
        <v>2143</v>
      </c>
      <c r="Q90" s="156">
        <v>2572</v>
      </c>
      <c r="R90" s="125">
        <v>1078.05</v>
      </c>
      <c r="S90" s="158">
        <f t="shared" si="31"/>
        <v>0.503056462902473</v>
      </c>
      <c r="T90" s="125">
        <v>151</v>
      </c>
    </row>
    <row r="91" customFormat="1" spans="1:20">
      <c r="A91" s="57">
        <v>56</v>
      </c>
      <c r="B91" s="45" t="s">
        <v>382</v>
      </c>
      <c r="C91" s="45" t="s">
        <v>380</v>
      </c>
      <c r="D91" s="53">
        <v>6</v>
      </c>
      <c r="E91" s="53">
        <v>9</v>
      </c>
      <c r="F91" s="150">
        <v>2</v>
      </c>
      <c r="G91" s="151">
        <f t="shared" si="27"/>
        <v>0.333333333333333</v>
      </c>
      <c r="H91" s="152">
        <f t="shared" si="37"/>
        <v>120</v>
      </c>
      <c r="I91" s="152">
        <f t="shared" ref="I91:I94" si="38">(D91-F91)*10</f>
        <v>40</v>
      </c>
      <c r="J91" s="53">
        <v>14</v>
      </c>
      <c r="K91" s="53">
        <v>18</v>
      </c>
      <c r="L91" s="88">
        <v>42</v>
      </c>
      <c r="M91" s="151">
        <f t="shared" si="30"/>
        <v>3</v>
      </c>
      <c r="N91" s="155">
        <v>294</v>
      </c>
      <c r="O91" s="155"/>
      <c r="P91" s="156">
        <v>980</v>
      </c>
      <c r="Q91" s="156">
        <v>1176</v>
      </c>
      <c r="R91" s="125">
        <v>1835.51</v>
      </c>
      <c r="S91" s="158">
        <f t="shared" si="31"/>
        <v>1.8729693877551</v>
      </c>
      <c r="T91" s="125">
        <v>339</v>
      </c>
    </row>
    <row r="92" customFormat="1" spans="1:20">
      <c r="A92" s="57">
        <v>58</v>
      </c>
      <c r="B92" s="45" t="s">
        <v>383</v>
      </c>
      <c r="C92" s="45" t="s">
        <v>380</v>
      </c>
      <c r="D92" s="53">
        <v>4</v>
      </c>
      <c r="E92" s="53">
        <v>6</v>
      </c>
      <c r="F92" s="150"/>
      <c r="G92" s="151">
        <f t="shared" si="27"/>
        <v>0</v>
      </c>
      <c r="H92" s="152">
        <f t="shared" si="37"/>
        <v>0</v>
      </c>
      <c r="I92" s="152">
        <f t="shared" si="38"/>
        <v>40</v>
      </c>
      <c r="J92" s="53">
        <v>10</v>
      </c>
      <c r="K92" s="53">
        <v>13</v>
      </c>
      <c r="L92" s="88">
        <v>8</v>
      </c>
      <c r="M92" s="151">
        <f t="shared" si="30"/>
        <v>0.8</v>
      </c>
      <c r="N92" s="155">
        <v>40</v>
      </c>
      <c r="O92" s="155"/>
      <c r="P92" s="156">
        <v>604</v>
      </c>
      <c r="Q92" s="156">
        <v>725</v>
      </c>
      <c r="R92" s="125">
        <v>147.4</v>
      </c>
      <c r="S92" s="158">
        <f t="shared" si="31"/>
        <v>0.244039735099338</v>
      </c>
      <c r="T92" s="125">
        <v>0</v>
      </c>
    </row>
    <row r="93" customFormat="1" spans="1:20">
      <c r="A93" s="57">
        <v>351</v>
      </c>
      <c r="B93" s="45" t="s">
        <v>384</v>
      </c>
      <c r="C93" s="45" t="s">
        <v>380</v>
      </c>
      <c r="D93" s="53">
        <v>11</v>
      </c>
      <c r="E93" s="53">
        <v>17</v>
      </c>
      <c r="F93" s="150">
        <v>32</v>
      </c>
      <c r="G93" s="151">
        <f t="shared" si="27"/>
        <v>2.90909090909091</v>
      </c>
      <c r="H93" s="152">
        <f>F93*72</f>
        <v>2304</v>
      </c>
      <c r="I93" s="152"/>
      <c r="J93" s="53">
        <v>24</v>
      </c>
      <c r="K93" s="53">
        <v>31</v>
      </c>
      <c r="L93" s="88">
        <v>29</v>
      </c>
      <c r="M93" s="151">
        <f t="shared" si="30"/>
        <v>1.20833333333333</v>
      </c>
      <c r="N93" s="155">
        <v>145</v>
      </c>
      <c r="O93" s="155"/>
      <c r="P93" s="156">
        <v>1124</v>
      </c>
      <c r="Q93" s="156">
        <v>1349</v>
      </c>
      <c r="R93" s="125">
        <v>1597.4</v>
      </c>
      <c r="S93" s="158">
        <f t="shared" si="31"/>
        <v>1.4211743772242</v>
      </c>
      <c r="T93" s="125">
        <v>280</v>
      </c>
    </row>
    <row r="94" customFormat="1" spans="1:20">
      <c r="A94" s="57">
        <v>367</v>
      </c>
      <c r="B94" s="45" t="s">
        <v>385</v>
      </c>
      <c r="C94" s="45" t="s">
        <v>380</v>
      </c>
      <c r="D94" s="53">
        <v>10</v>
      </c>
      <c r="E94" s="53">
        <v>15</v>
      </c>
      <c r="F94" s="150"/>
      <c r="G94" s="151">
        <f t="shared" si="27"/>
        <v>0</v>
      </c>
      <c r="H94" s="152">
        <f t="shared" ref="H94:H102" si="39">F94*60</f>
        <v>0</v>
      </c>
      <c r="I94" s="152">
        <f t="shared" si="38"/>
        <v>100</v>
      </c>
      <c r="J94" s="53">
        <v>24</v>
      </c>
      <c r="K94" s="53">
        <v>31</v>
      </c>
      <c r="L94" s="88">
        <v>20</v>
      </c>
      <c r="M94" s="151">
        <f t="shared" si="30"/>
        <v>0.833333333333333</v>
      </c>
      <c r="N94" s="155">
        <v>100</v>
      </c>
      <c r="O94" s="155"/>
      <c r="P94" s="156">
        <v>1356</v>
      </c>
      <c r="Q94" s="156">
        <v>1627</v>
      </c>
      <c r="R94" s="125">
        <v>1718.14</v>
      </c>
      <c r="S94" s="158">
        <f t="shared" si="31"/>
        <v>1.26706489675516</v>
      </c>
      <c r="T94" s="125">
        <v>302.5</v>
      </c>
    </row>
    <row r="95" customFormat="1" spans="1:20">
      <c r="A95" s="57">
        <v>572</v>
      </c>
      <c r="B95" s="45" t="s">
        <v>386</v>
      </c>
      <c r="C95" s="45" t="s">
        <v>380</v>
      </c>
      <c r="D95" s="53">
        <v>4</v>
      </c>
      <c r="E95" s="53">
        <v>6</v>
      </c>
      <c r="F95" s="150">
        <v>4</v>
      </c>
      <c r="G95" s="151">
        <f t="shared" si="27"/>
        <v>1</v>
      </c>
      <c r="H95" s="152">
        <f t="shared" si="39"/>
        <v>240</v>
      </c>
      <c r="I95" s="152"/>
      <c r="J95" s="53">
        <v>10</v>
      </c>
      <c r="K95" s="53">
        <v>13</v>
      </c>
      <c r="L95" s="88">
        <v>6</v>
      </c>
      <c r="M95" s="151">
        <f t="shared" si="30"/>
        <v>0.6</v>
      </c>
      <c r="N95" s="155">
        <v>30</v>
      </c>
      <c r="O95" s="155">
        <v>12</v>
      </c>
      <c r="P95" s="156">
        <v>480</v>
      </c>
      <c r="Q95" s="156">
        <v>577</v>
      </c>
      <c r="R95" s="125">
        <v>513.1</v>
      </c>
      <c r="S95" s="158">
        <f t="shared" si="31"/>
        <v>1.06895833333333</v>
      </c>
      <c r="T95" s="125">
        <v>71</v>
      </c>
    </row>
    <row r="96" customFormat="1" spans="1:20">
      <c r="A96" s="57">
        <v>587</v>
      </c>
      <c r="B96" s="45" t="s">
        <v>387</v>
      </c>
      <c r="C96" s="45" t="s">
        <v>380</v>
      </c>
      <c r="D96" s="53">
        <v>6</v>
      </c>
      <c r="E96" s="53">
        <v>10</v>
      </c>
      <c r="F96" s="150">
        <v>1</v>
      </c>
      <c r="G96" s="151">
        <f t="shared" si="27"/>
        <v>0.166666666666667</v>
      </c>
      <c r="H96" s="152">
        <f t="shared" si="39"/>
        <v>60</v>
      </c>
      <c r="I96" s="152">
        <f t="shared" ref="I96:I102" si="40">(D96-F96)*10</f>
        <v>50</v>
      </c>
      <c r="J96" s="53">
        <v>14</v>
      </c>
      <c r="K96" s="53">
        <v>19</v>
      </c>
      <c r="L96" s="88">
        <v>17</v>
      </c>
      <c r="M96" s="151">
        <f t="shared" si="30"/>
        <v>1.21428571428571</v>
      </c>
      <c r="N96" s="155">
        <v>85</v>
      </c>
      <c r="O96" s="155"/>
      <c r="P96" s="156">
        <v>731</v>
      </c>
      <c r="Q96" s="156">
        <v>878</v>
      </c>
      <c r="R96" s="125">
        <v>285.43</v>
      </c>
      <c r="S96" s="158">
        <f t="shared" si="31"/>
        <v>0.39046511627907</v>
      </c>
      <c r="T96" s="125">
        <v>0</v>
      </c>
    </row>
    <row r="97" customFormat="1" spans="1:20">
      <c r="A97" s="57">
        <v>704</v>
      </c>
      <c r="B97" s="45" t="s">
        <v>388</v>
      </c>
      <c r="C97" s="45" t="s">
        <v>380</v>
      </c>
      <c r="D97" s="53">
        <v>6</v>
      </c>
      <c r="E97" s="53">
        <v>10</v>
      </c>
      <c r="F97" s="150">
        <v>2</v>
      </c>
      <c r="G97" s="151">
        <f t="shared" si="27"/>
        <v>0.333333333333333</v>
      </c>
      <c r="H97" s="152">
        <f t="shared" si="39"/>
        <v>120</v>
      </c>
      <c r="I97" s="152">
        <f t="shared" si="40"/>
        <v>40</v>
      </c>
      <c r="J97" s="53">
        <v>14</v>
      </c>
      <c r="K97" s="53">
        <v>18</v>
      </c>
      <c r="L97" s="88">
        <v>6</v>
      </c>
      <c r="M97" s="151">
        <f t="shared" si="30"/>
        <v>0.428571428571429</v>
      </c>
      <c r="N97" s="155">
        <v>30</v>
      </c>
      <c r="O97" s="155">
        <v>24</v>
      </c>
      <c r="P97" s="156">
        <v>650</v>
      </c>
      <c r="Q97" s="156">
        <v>781</v>
      </c>
      <c r="R97" s="125">
        <v>845.22</v>
      </c>
      <c r="S97" s="158">
        <f t="shared" si="31"/>
        <v>1.30033846153846</v>
      </c>
      <c r="T97" s="125">
        <v>146</v>
      </c>
    </row>
    <row r="98" customFormat="1" spans="1:20">
      <c r="A98" s="57">
        <v>706</v>
      </c>
      <c r="B98" s="45" t="s">
        <v>389</v>
      </c>
      <c r="C98" s="45" t="s">
        <v>380</v>
      </c>
      <c r="D98" s="53">
        <v>7</v>
      </c>
      <c r="E98" s="53">
        <v>11</v>
      </c>
      <c r="F98" s="150"/>
      <c r="G98" s="151">
        <f t="shared" si="27"/>
        <v>0</v>
      </c>
      <c r="H98" s="152">
        <f t="shared" si="39"/>
        <v>0</v>
      </c>
      <c r="I98" s="152">
        <f t="shared" si="40"/>
        <v>70</v>
      </c>
      <c r="J98" s="53">
        <v>15</v>
      </c>
      <c r="K98" s="53">
        <v>20</v>
      </c>
      <c r="L98" s="88">
        <v>20</v>
      </c>
      <c r="M98" s="151">
        <f t="shared" si="30"/>
        <v>1.33333333333333</v>
      </c>
      <c r="N98" s="155">
        <v>140</v>
      </c>
      <c r="O98" s="155"/>
      <c r="P98" s="156">
        <v>845</v>
      </c>
      <c r="Q98" s="156">
        <v>1014</v>
      </c>
      <c r="R98" s="125">
        <v>556.56</v>
      </c>
      <c r="S98" s="158">
        <f t="shared" si="31"/>
        <v>0.658650887573964</v>
      </c>
      <c r="T98" s="125">
        <v>73.5</v>
      </c>
    </row>
    <row r="99" customFormat="1" spans="1:20">
      <c r="A99" s="57">
        <v>710</v>
      </c>
      <c r="B99" s="45" t="s">
        <v>390</v>
      </c>
      <c r="C99" s="45" t="s">
        <v>380</v>
      </c>
      <c r="D99" s="53">
        <v>5</v>
      </c>
      <c r="E99" s="53">
        <v>7</v>
      </c>
      <c r="F99" s="150"/>
      <c r="G99" s="151">
        <f t="shared" si="27"/>
        <v>0</v>
      </c>
      <c r="H99" s="152">
        <f t="shared" si="39"/>
        <v>0</v>
      </c>
      <c r="I99" s="152">
        <f t="shared" si="40"/>
        <v>50</v>
      </c>
      <c r="J99" s="53">
        <v>12</v>
      </c>
      <c r="K99" s="53">
        <v>15</v>
      </c>
      <c r="L99" s="88">
        <v>3</v>
      </c>
      <c r="M99" s="151">
        <f t="shared" si="30"/>
        <v>0.25</v>
      </c>
      <c r="N99" s="155">
        <v>15</v>
      </c>
      <c r="O99" s="155">
        <v>27</v>
      </c>
      <c r="P99" s="156">
        <v>493</v>
      </c>
      <c r="Q99" s="156">
        <v>591</v>
      </c>
      <c r="R99" s="125">
        <v>325.49</v>
      </c>
      <c r="S99" s="158">
        <f t="shared" si="31"/>
        <v>0.660223123732252</v>
      </c>
      <c r="T99" s="125">
        <v>47.5</v>
      </c>
    </row>
    <row r="100" customFormat="1" spans="1:20">
      <c r="A100" s="57">
        <v>713</v>
      </c>
      <c r="B100" s="45" t="s">
        <v>391</v>
      </c>
      <c r="C100" s="45" t="s">
        <v>380</v>
      </c>
      <c r="D100" s="53">
        <v>4</v>
      </c>
      <c r="E100" s="53">
        <v>5</v>
      </c>
      <c r="F100" s="150"/>
      <c r="G100" s="151">
        <f t="shared" si="27"/>
        <v>0</v>
      </c>
      <c r="H100" s="152">
        <f t="shared" si="39"/>
        <v>0</v>
      </c>
      <c r="I100" s="152">
        <f t="shared" si="40"/>
        <v>40</v>
      </c>
      <c r="J100" s="53">
        <v>9</v>
      </c>
      <c r="K100" s="53">
        <v>12</v>
      </c>
      <c r="L100" s="88">
        <v>21</v>
      </c>
      <c r="M100" s="151">
        <f t="shared" si="30"/>
        <v>2.33333333333333</v>
      </c>
      <c r="N100" s="155">
        <v>147</v>
      </c>
      <c r="O100" s="155"/>
      <c r="P100" s="156">
        <v>483</v>
      </c>
      <c r="Q100" s="156">
        <v>580</v>
      </c>
      <c r="R100" s="125">
        <v>358.22</v>
      </c>
      <c r="S100" s="158">
        <f t="shared" si="31"/>
        <v>0.741656314699793</v>
      </c>
      <c r="T100" s="125">
        <v>54.5</v>
      </c>
    </row>
    <row r="101" customFormat="1" spans="1:20">
      <c r="A101" s="57">
        <v>715</v>
      </c>
      <c r="B101" s="45" t="s">
        <v>392</v>
      </c>
      <c r="C101" s="45" t="s">
        <v>380</v>
      </c>
      <c r="D101" s="53">
        <v>3</v>
      </c>
      <c r="E101" s="53">
        <v>4</v>
      </c>
      <c r="F101" s="150"/>
      <c r="G101" s="151">
        <f t="shared" si="27"/>
        <v>0</v>
      </c>
      <c r="H101" s="152">
        <f t="shared" si="39"/>
        <v>0</v>
      </c>
      <c r="I101" s="152">
        <f t="shared" si="40"/>
        <v>30</v>
      </c>
      <c r="J101" s="53">
        <v>7</v>
      </c>
      <c r="K101" s="53">
        <v>9</v>
      </c>
      <c r="L101" s="88">
        <v>0</v>
      </c>
      <c r="M101" s="151">
        <f t="shared" si="30"/>
        <v>0</v>
      </c>
      <c r="N101" s="155">
        <v>0</v>
      </c>
      <c r="O101" s="155">
        <v>21</v>
      </c>
      <c r="P101" s="156">
        <v>383</v>
      </c>
      <c r="Q101" s="156">
        <v>459</v>
      </c>
      <c r="R101" s="125">
        <v>122.67</v>
      </c>
      <c r="S101" s="158">
        <f t="shared" si="31"/>
        <v>0.320287206266319</v>
      </c>
      <c r="T101" s="125">
        <v>0</v>
      </c>
    </row>
    <row r="102" customFormat="1" spans="1:20">
      <c r="A102" s="57">
        <v>738</v>
      </c>
      <c r="B102" s="45" t="s">
        <v>393</v>
      </c>
      <c r="C102" s="45" t="s">
        <v>380</v>
      </c>
      <c r="D102" s="53">
        <v>6</v>
      </c>
      <c r="E102" s="53">
        <v>9</v>
      </c>
      <c r="F102" s="150"/>
      <c r="G102" s="151">
        <f t="shared" si="27"/>
        <v>0</v>
      </c>
      <c r="H102" s="152">
        <f t="shared" si="39"/>
        <v>0</v>
      </c>
      <c r="I102" s="152">
        <f t="shared" si="40"/>
        <v>60</v>
      </c>
      <c r="J102" s="53">
        <v>14</v>
      </c>
      <c r="K102" s="53">
        <v>18</v>
      </c>
      <c r="L102" s="88">
        <v>27</v>
      </c>
      <c r="M102" s="151">
        <f t="shared" si="30"/>
        <v>1.92857142857143</v>
      </c>
      <c r="N102" s="155">
        <v>189</v>
      </c>
      <c r="O102" s="155"/>
      <c r="P102" s="156">
        <v>575</v>
      </c>
      <c r="Q102" s="156">
        <v>689</v>
      </c>
      <c r="R102" s="125">
        <v>554.08</v>
      </c>
      <c r="S102" s="158">
        <f t="shared" si="31"/>
        <v>0.963617391304348</v>
      </c>
      <c r="T102" s="125">
        <v>73</v>
      </c>
    </row>
    <row r="103" s="35" customFormat="1" spans="1:20">
      <c r="A103" s="56" t="s">
        <v>311</v>
      </c>
      <c r="B103" s="49"/>
      <c r="C103" s="49" t="s">
        <v>380</v>
      </c>
      <c r="D103" s="56">
        <f t="shared" ref="D103:F103" si="41">SUM(D89:D102)</f>
        <v>100</v>
      </c>
      <c r="E103" s="56">
        <f t="shared" si="41"/>
        <v>150</v>
      </c>
      <c r="F103" s="56">
        <f t="shared" si="41"/>
        <v>80</v>
      </c>
      <c r="G103" s="154">
        <f t="shared" si="27"/>
        <v>0.8</v>
      </c>
      <c r="H103" s="56">
        <f t="shared" ref="H103:L103" si="42">SUM(H89:H102)</f>
        <v>5580</v>
      </c>
      <c r="I103" s="56">
        <f t="shared" si="42"/>
        <v>600</v>
      </c>
      <c r="J103" s="56">
        <f t="shared" si="42"/>
        <v>230</v>
      </c>
      <c r="K103" s="56">
        <f t="shared" si="42"/>
        <v>300</v>
      </c>
      <c r="L103" s="56">
        <f t="shared" si="42"/>
        <v>305</v>
      </c>
      <c r="M103" s="154">
        <f t="shared" si="30"/>
        <v>1.32608695652174</v>
      </c>
      <c r="N103" s="56">
        <f t="shared" ref="N103:R103" si="43">SUM(N89:N102)</f>
        <v>1957</v>
      </c>
      <c r="O103" s="56">
        <f t="shared" si="43"/>
        <v>84</v>
      </c>
      <c r="P103" s="56">
        <f t="shared" si="43"/>
        <v>13161</v>
      </c>
      <c r="Q103" s="56">
        <f t="shared" si="43"/>
        <v>15794</v>
      </c>
      <c r="R103" s="56">
        <f t="shared" si="43"/>
        <v>12576.49</v>
      </c>
      <c r="S103" s="160">
        <f t="shared" si="31"/>
        <v>0.955587721297774</v>
      </c>
      <c r="T103" s="56">
        <f>SUM(T89:T102)</f>
        <v>1901.5</v>
      </c>
    </row>
    <row r="104" customFormat="1" spans="1:20">
      <c r="A104" s="57">
        <v>307</v>
      </c>
      <c r="B104" s="46" t="s">
        <v>394</v>
      </c>
      <c r="C104" s="46" t="s">
        <v>395</v>
      </c>
      <c r="D104" s="57">
        <v>108</v>
      </c>
      <c r="E104" s="57">
        <v>162</v>
      </c>
      <c r="F104" s="150">
        <v>99.392</v>
      </c>
      <c r="G104" s="151">
        <f t="shared" si="27"/>
        <v>0.920296296296296</v>
      </c>
      <c r="H104" s="152">
        <f>F104*60</f>
        <v>5963.52</v>
      </c>
      <c r="I104" s="152">
        <v>0</v>
      </c>
      <c r="J104" s="57">
        <v>212</v>
      </c>
      <c r="K104" s="57">
        <v>281</v>
      </c>
      <c r="L104" s="88">
        <v>147</v>
      </c>
      <c r="M104" s="151">
        <f t="shared" si="30"/>
        <v>0.693396226415094</v>
      </c>
      <c r="N104" s="155">
        <v>735</v>
      </c>
      <c r="O104" s="155">
        <v>0</v>
      </c>
      <c r="P104" s="156">
        <v>14009</v>
      </c>
      <c r="Q104" s="156">
        <v>16811</v>
      </c>
      <c r="R104" s="125">
        <v>8763.35</v>
      </c>
      <c r="S104" s="158">
        <f t="shared" si="31"/>
        <v>0.625551431222785</v>
      </c>
      <c r="T104" s="125">
        <v>1244.5</v>
      </c>
    </row>
    <row r="105" s="35" customFormat="1" spans="1:20">
      <c r="A105" s="56" t="s">
        <v>311</v>
      </c>
      <c r="B105" s="50" t="s">
        <v>394</v>
      </c>
      <c r="C105" s="50" t="s">
        <v>395</v>
      </c>
      <c r="D105" s="56">
        <v>108</v>
      </c>
      <c r="E105" s="56">
        <v>162</v>
      </c>
      <c r="F105" s="161">
        <v>99.392</v>
      </c>
      <c r="G105" s="154">
        <f t="shared" si="27"/>
        <v>0.920296296296296</v>
      </c>
      <c r="H105" s="162">
        <f>F105*60</f>
        <v>5963.52</v>
      </c>
      <c r="I105" s="162">
        <v>0</v>
      </c>
      <c r="J105" s="56">
        <v>212</v>
      </c>
      <c r="K105" s="56">
        <v>281</v>
      </c>
      <c r="L105" s="93">
        <v>147</v>
      </c>
      <c r="M105" s="154">
        <f t="shared" si="30"/>
        <v>0.693396226415094</v>
      </c>
      <c r="N105" s="163">
        <v>735</v>
      </c>
      <c r="O105" s="163">
        <v>0</v>
      </c>
      <c r="P105" s="164">
        <v>14009</v>
      </c>
      <c r="Q105" s="164">
        <v>16811</v>
      </c>
      <c r="R105" s="159">
        <v>8763.35</v>
      </c>
      <c r="S105" s="160">
        <f t="shared" si="31"/>
        <v>0.625551431222785</v>
      </c>
      <c r="T105" s="159">
        <v>1244.5</v>
      </c>
    </row>
    <row r="106" customFormat="1" spans="1:20">
      <c r="A106" s="51"/>
      <c r="B106" s="51"/>
      <c r="C106" s="51"/>
      <c r="D106" s="51">
        <v>995</v>
      </c>
      <c r="E106" s="51">
        <v>1489</v>
      </c>
      <c r="F106" s="51">
        <v>545.795</v>
      </c>
      <c r="G106" s="154">
        <v>0.548537688442211</v>
      </c>
      <c r="H106" s="51">
        <v>33635.7</v>
      </c>
      <c r="I106" s="51">
        <v>4789.33</v>
      </c>
      <c r="J106" s="51">
        <v>1991</v>
      </c>
      <c r="K106" s="51">
        <v>2582</v>
      </c>
      <c r="L106" s="51">
        <v>2249</v>
      </c>
      <c r="M106" s="154">
        <v>1.12958312405826</v>
      </c>
      <c r="N106" s="51">
        <v>13939</v>
      </c>
      <c r="O106" s="51">
        <v>1047</v>
      </c>
      <c r="P106" s="51">
        <v>124529</v>
      </c>
      <c r="Q106" s="51">
        <v>149438</v>
      </c>
      <c r="R106" s="51">
        <v>140356.88</v>
      </c>
      <c r="S106" s="160">
        <v>1.12710196018598</v>
      </c>
      <c r="T106" s="51">
        <v>22712.5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396</v>
      </c>
      <c r="N107" s="84"/>
      <c r="O107" s="84"/>
      <c r="R107" s="85" t="s">
        <v>248</v>
      </c>
    </row>
  </sheetData>
  <mergeCells count="6">
    <mergeCell ref="D1:I1"/>
    <mergeCell ref="J1:O1"/>
    <mergeCell ref="P1:T1"/>
    <mergeCell ref="A1:A2"/>
    <mergeCell ref="B1:B2"/>
    <mergeCell ref="C1:C2"/>
  </mergeCells>
  <pageMargins left="0.15625" right="0.629166666666667" top="0.471527777777778" bottom="0.393055555555556" header="0.235416666666667" footer="0.235416666666667"/>
  <pageSetup paperSize="9" orientation="landscape" horizontalDpi="600"/>
  <headerFooter>
    <oddHeader>&amp;C10月金牌品种考核明细表（一）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07"/>
  <sheetViews>
    <sheetView workbookViewId="0">
      <selection activeCell="G101" sqref="G101"/>
    </sheetView>
  </sheetViews>
  <sheetFormatPr defaultColWidth="9" defaultRowHeight="13.5"/>
  <cols>
    <col min="1" max="1" width="6" customWidth="1"/>
    <col min="2" max="2" width="13.5" customWidth="1"/>
    <col min="3" max="3" width="7.125" customWidth="1"/>
    <col min="4" max="4" width="4.375" customWidth="1"/>
    <col min="5" max="5" width="3.875" customWidth="1"/>
    <col min="6" max="6" width="5.375" customWidth="1"/>
    <col min="7" max="7" width="7.875" customWidth="1"/>
    <col min="8" max="9" width="5.625" customWidth="1"/>
    <col min="10" max="10" width="4.875" style="97" customWidth="1"/>
    <col min="11" max="11" width="5.625" style="98" customWidth="1"/>
    <col min="12" max="12" width="5.5" customWidth="1"/>
    <col min="13" max="13" width="6.75" customWidth="1"/>
    <col min="14" max="14" width="8.125" customWidth="1"/>
    <col min="15" max="15" width="7.025" customWidth="1"/>
    <col min="16" max="16" width="5.225" customWidth="1"/>
    <col min="17" max="17" width="5.375" style="99" customWidth="1"/>
    <col min="18" max="18" width="5.25" style="99" customWidth="1"/>
    <col min="19" max="19" width="5.875" style="99" customWidth="1"/>
    <col min="20" max="20" width="4.75" style="99" customWidth="1"/>
    <col min="21" max="21" width="5.775" style="99" customWidth="1"/>
    <col min="22" max="22" width="7.625" style="100" customWidth="1"/>
    <col min="23" max="23" width="6.5" style="10" customWidth="1"/>
    <col min="24" max="24" width="4.975" customWidth="1"/>
  </cols>
  <sheetData>
    <row r="1" s="3" customFormat="1" ht="16" customHeight="1" spans="1:24">
      <c r="A1" s="11" t="s">
        <v>285</v>
      </c>
      <c r="B1" s="12" t="s">
        <v>286</v>
      </c>
      <c r="C1" s="14" t="s">
        <v>287</v>
      </c>
      <c r="D1" s="29" t="s">
        <v>206</v>
      </c>
      <c r="E1" s="29"/>
      <c r="F1" s="29"/>
      <c r="G1" s="29"/>
      <c r="H1" s="29"/>
      <c r="I1" s="29"/>
      <c r="J1" s="115" t="s">
        <v>397</v>
      </c>
      <c r="K1" s="116"/>
      <c r="L1" s="116"/>
      <c r="M1" s="116"/>
      <c r="N1" s="116"/>
      <c r="O1" s="116"/>
      <c r="P1" s="116"/>
      <c r="Q1" s="64" t="s">
        <v>253</v>
      </c>
      <c r="R1" s="64"/>
      <c r="S1" s="64"/>
      <c r="T1" s="64"/>
      <c r="U1" s="64"/>
      <c r="V1" s="64"/>
      <c r="W1" s="64"/>
      <c r="X1" s="64"/>
    </row>
    <row r="2" s="4" customFormat="1" ht="28" customHeight="1" spans="1:24">
      <c r="A2" s="16"/>
      <c r="B2" s="17"/>
      <c r="C2" s="14"/>
      <c r="D2" s="101" t="s">
        <v>288</v>
      </c>
      <c r="E2" s="61" t="s">
        <v>289</v>
      </c>
      <c r="F2" s="62" t="s">
        <v>290</v>
      </c>
      <c r="G2" s="102" t="s">
        <v>291</v>
      </c>
      <c r="H2" s="103" t="s">
        <v>262</v>
      </c>
      <c r="I2" s="117" t="s">
        <v>263</v>
      </c>
      <c r="J2" s="40" t="s">
        <v>288</v>
      </c>
      <c r="K2" s="40" t="s">
        <v>289</v>
      </c>
      <c r="L2" s="62" t="s">
        <v>290</v>
      </c>
      <c r="M2" s="40" t="s">
        <v>398</v>
      </c>
      <c r="N2" s="102" t="s">
        <v>291</v>
      </c>
      <c r="O2" s="40" t="s">
        <v>262</v>
      </c>
      <c r="P2" s="63" t="s">
        <v>263</v>
      </c>
      <c r="Q2" s="61" t="s">
        <v>288</v>
      </c>
      <c r="R2" s="61" t="s">
        <v>289</v>
      </c>
      <c r="S2" s="61" t="s">
        <v>194</v>
      </c>
      <c r="T2" s="61" t="s">
        <v>24</v>
      </c>
      <c r="U2" s="61" t="s">
        <v>399</v>
      </c>
      <c r="V2" s="126" t="s">
        <v>400</v>
      </c>
      <c r="W2" s="40" t="s">
        <v>262</v>
      </c>
      <c r="X2" s="40" t="s">
        <v>263</v>
      </c>
    </row>
    <row r="3" customFormat="1" spans="1:24">
      <c r="A3" s="41">
        <v>308</v>
      </c>
      <c r="B3" s="21" t="s">
        <v>292</v>
      </c>
      <c r="C3" s="42" t="s">
        <v>293</v>
      </c>
      <c r="D3" s="104">
        <v>4</v>
      </c>
      <c r="E3" s="105">
        <v>7</v>
      </c>
      <c r="F3" s="106">
        <v>3</v>
      </c>
      <c r="G3" s="107">
        <f t="shared" ref="G3:G19" si="0">F3/D3</f>
        <v>0.75</v>
      </c>
      <c r="H3" s="108">
        <v>45</v>
      </c>
      <c r="I3" s="113"/>
      <c r="J3" s="88">
        <v>15</v>
      </c>
      <c r="K3" s="65">
        <v>22</v>
      </c>
      <c r="L3" s="33">
        <v>5</v>
      </c>
      <c r="M3" s="33">
        <v>445</v>
      </c>
      <c r="N3" s="43">
        <f t="shared" ref="N3:N19" si="1">L3/J3</f>
        <v>0.333333333333333</v>
      </c>
      <c r="O3" s="33">
        <f t="shared" ref="O3:O6" si="2">M3*0.1</f>
        <v>44.5</v>
      </c>
      <c r="P3" s="33">
        <v>60</v>
      </c>
      <c r="Q3" s="127">
        <v>79</v>
      </c>
      <c r="R3" s="127">
        <v>95</v>
      </c>
      <c r="S3" s="88">
        <v>9</v>
      </c>
      <c r="T3" s="88">
        <v>11</v>
      </c>
      <c r="U3" s="127">
        <v>20</v>
      </c>
      <c r="V3" s="128">
        <f t="shared" ref="V3:V66" si="3">U3/Q3</f>
        <v>0.253164556962025</v>
      </c>
      <c r="W3" s="33">
        <f t="shared" ref="W3:W8" si="4">S3*3+T3*6</f>
        <v>93</v>
      </c>
      <c r="X3" s="33">
        <f>(Q3-U3)*2.5</f>
        <v>147.5</v>
      </c>
    </row>
    <row r="4" customFormat="1" spans="1:24">
      <c r="A4" s="44">
        <v>311</v>
      </c>
      <c r="B4" s="45" t="s">
        <v>294</v>
      </c>
      <c r="C4" s="46" t="s">
        <v>293</v>
      </c>
      <c r="D4" s="104">
        <v>6</v>
      </c>
      <c r="E4" s="105">
        <v>10</v>
      </c>
      <c r="F4" s="106">
        <v>12</v>
      </c>
      <c r="G4" s="109">
        <f t="shared" si="0"/>
        <v>2</v>
      </c>
      <c r="H4" s="108">
        <v>300</v>
      </c>
      <c r="I4" s="113"/>
      <c r="J4" s="65">
        <v>21</v>
      </c>
      <c r="K4" s="65">
        <v>31</v>
      </c>
      <c r="L4" s="33">
        <v>19</v>
      </c>
      <c r="M4" s="33">
        <v>2358</v>
      </c>
      <c r="N4" s="43">
        <f t="shared" si="1"/>
        <v>0.904761904761905</v>
      </c>
      <c r="O4" s="33">
        <f t="shared" si="2"/>
        <v>235.8</v>
      </c>
      <c r="P4" s="33"/>
      <c r="Q4" s="88">
        <v>114</v>
      </c>
      <c r="R4" s="88">
        <v>136</v>
      </c>
      <c r="S4" s="88">
        <v>148</v>
      </c>
      <c r="T4" s="88">
        <v>16</v>
      </c>
      <c r="U4" s="88">
        <v>164</v>
      </c>
      <c r="V4" s="129">
        <f t="shared" si="3"/>
        <v>1.43859649122807</v>
      </c>
      <c r="W4" s="33">
        <f t="shared" ref="W4:W7" si="5">S4*4+T4*8</f>
        <v>720</v>
      </c>
      <c r="X4" s="33"/>
    </row>
    <row r="5" customFormat="1" spans="1:24">
      <c r="A5" s="44">
        <v>339</v>
      </c>
      <c r="B5" s="45" t="s">
        <v>295</v>
      </c>
      <c r="C5" s="46" t="s">
        <v>293</v>
      </c>
      <c r="D5" s="104">
        <v>4</v>
      </c>
      <c r="E5" s="105">
        <v>6</v>
      </c>
      <c r="F5" s="106">
        <v>4</v>
      </c>
      <c r="G5" s="109">
        <f t="shared" si="0"/>
        <v>1</v>
      </c>
      <c r="H5" s="108">
        <v>60</v>
      </c>
      <c r="I5" s="113"/>
      <c r="J5" s="88">
        <v>13</v>
      </c>
      <c r="K5" s="65">
        <v>19</v>
      </c>
      <c r="L5" s="33">
        <v>7</v>
      </c>
      <c r="M5" s="33">
        <v>905</v>
      </c>
      <c r="N5" s="43">
        <f t="shared" si="1"/>
        <v>0.538461538461538</v>
      </c>
      <c r="O5" s="33">
        <f t="shared" si="2"/>
        <v>90.5</v>
      </c>
      <c r="P5" s="33">
        <v>36</v>
      </c>
      <c r="Q5" s="88">
        <v>69</v>
      </c>
      <c r="R5" s="88">
        <v>83</v>
      </c>
      <c r="S5" s="88">
        <v>82</v>
      </c>
      <c r="T5" s="88">
        <v>6</v>
      </c>
      <c r="U5" s="88">
        <v>88</v>
      </c>
      <c r="V5" s="129">
        <f t="shared" si="3"/>
        <v>1.27536231884058</v>
      </c>
      <c r="W5" s="33">
        <f t="shared" si="5"/>
        <v>376</v>
      </c>
      <c r="X5" s="33"/>
    </row>
    <row r="6" customFormat="1" spans="1:24">
      <c r="A6" s="44">
        <v>349</v>
      </c>
      <c r="B6" s="45" t="s">
        <v>296</v>
      </c>
      <c r="C6" s="46" t="s">
        <v>293</v>
      </c>
      <c r="D6" s="104">
        <v>3</v>
      </c>
      <c r="E6" s="105">
        <v>5</v>
      </c>
      <c r="F6" s="106">
        <v>0</v>
      </c>
      <c r="G6" s="109">
        <f t="shared" si="0"/>
        <v>0</v>
      </c>
      <c r="H6" s="108">
        <v>0</v>
      </c>
      <c r="I6" s="113">
        <v>15</v>
      </c>
      <c r="J6" s="65">
        <v>10</v>
      </c>
      <c r="K6" s="65">
        <v>15</v>
      </c>
      <c r="L6" s="33">
        <v>6</v>
      </c>
      <c r="M6" s="33">
        <v>720</v>
      </c>
      <c r="N6" s="43">
        <f t="shared" si="1"/>
        <v>0.6</v>
      </c>
      <c r="O6" s="33">
        <f t="shared" si="2"/>
        <v>72</v>
      </c>
      <c r="P6" s="33">
        <v>24</v>
      </c>
      <c r="Q6" s="88">
        <v>53</v>
      </c>
      <c r="R6" s="88">
        <v>64</v>
      </c>
      <c r="S6" s="88">
        <v>21</v>
      </c>
      <c r="T6" s="88">
        <v>0</v>
      </c>
      <c r="U6" s="88">
        <v>21</v>
      </c>
      <c r="V6" s="129">
        <f t="shared" si="3"/>
        <v>0.39622641509434</v>
      </c>
      <c r="W6" s="33">
        <f t="shared" si="4"/>
        <v>63</v>
      </c>
      <c r="X6" s="33">
        <f>(Q6-U6)*2.5</f>
        <v>80</v>
      </c>
    </row>
    <row r="7" customFormat="1" spans="1:24">
      <c r="A7" s="44">
        <v>391</v>
      </c>
      <c r="B7" s="45" t="s">
        <v>297</v>
      </c>
      <c r="C7" s="46" t="s">
        <v>293</v>
      </c>
      <c r="D7" s="104">
        <v>3</v>
      </c>
      <c r="E7" s="105">
        <v>5</v>
      </c>
      <c r="F7" s="106">
        <v>1</v>
      </c>
      <c r="G7" s="109">
        <f t="shared" si="0"/>
        <v>0.333333333333333</v>
      </c>
      <c r="H7" s="108">
        <v>15</v>
      </c>
      <c r="I7" s="113">
        <v>10</v>
      </c>
      <c r="J7" s="65">
        <v>11</v>
      </c>
      <c r="K7" s="65">
        <v>16</v>
      </c>
      <c r="L7" s="33">
        <v>16</v>
      </c>
      <c r="M7" s="33">
        <v>2056.44</v>
      </c>
      <c r="N7" s="43">
        <f t="shared" si="1"/>
        <v>1.45454545454545</v>
      </c>
      <c r="O7" s="118">
        <f>M7*0.13</f>
        <v>267.3372</v>
      </c>
      <c r="P7" s="33"/>
      <c r="Q7" s="88">
        <v>57</v>
      </c>
      <c r="R7" s="88">
        <v>69</v>
      </c>
      <c r="S7" s="88">
        <v>47</v>
      </c>
      <c r="T7" s="88">
        <v>14</v>
      </c>
      <c r="U7" s="88">
        <v>61</v>
      </c>
      <c r="V7" s="129">
        <f t="shared" si="3"/>
        <v>1.07017543859649</v>
      </c>
      <c r="W7" s="33">
        <f t="shared" si="5"/>
        <v>300</v>
      </c>
      <c r="X7" s="33"/>
    </row>
    <row r="8" customFormat="1" spans="1:24">
      <c r="A8" s="44">
        <v>395</v>
      </c>
      <c r="B8" s="45" t="s">
        <v>298</v>
      </c>
      <c r="C8" s="46" t="s">
        <v>293</v>
      </c>
      <c r="D8" s="104">
        <v>2</v>
      </c>
      <c r="E8" s="105">
        <v>3</v>
      </c>
      <c r="F8" s="106">
        <v>0</v>
      </c>
      <c r="G8" s="109">
        <f t="shared" si="0"/>
        <v>0</v>
      </c>
      <c r="H8" s="108">
        <v>0</v>
      </c>
      <c r="I8" s="113">
        <v>10</v>
      </c>
      <c r="J8" s="65">
        <v>5</v>
      </c>
      <c r="K8" s="65">
        <v>8</v>
      </c>
      <c r="L8" s="33">
        <v>6</v>
      </c>
      <c r="M8" s="33">
        <v>720</v>
      </c>
      <c r="N8" s="43">
        <f t="shared" si="1"/>
        <v>1.2</v>
      </c>
      <c r="O8" s="33">
        <f t="shared" ref="O8:O19" si="6">M8*0.1</f>
        <v>72</v>
      </c>
      <c r="P8" s="33"/>
      <c r="Q8" s="88">
        <v>29</v>
      </c>
      <c r="R8" s="88">
        <v>35</v>
      </c>
      <c r="S8" s="88">
        <v>17</v>
      </c>
      <c r="T8" s="88">
        <v>4</v>
      </c>
      <c r="U8" s="88">
        <v>21</v>
      </c>
      <c r="V8" s="129">
        <f t="shared" si="3"/>
        <v>0.724137931034483</v>
      </c>
      <c r="W8" s="33">
        <f t="shared" si="4"/>
        <v>75</v>
      </c>
      <c r="X8" s="33"/>
    </row>
    <row r="9" customFormat="1" spans="1:24">
      <c r="A9" s="44">
        <v>517</v>
      </c>
      <c r="B9" s="45" t="s">
        <v>299</v>
      </c>
      <c r="C9" s="46" t="s">
        <v>293</v>
      </c>
      <c r="D9" s="104">
        <v>3</v>
      </c>
      <c r="E9" s="105">
        <v>5</v>
      </c>
      <c r="F9" s="106">
        <v>2</v>
      </c>
      <c r="G9" s="109">
        <f t="shared" si="0"/>
        <v>0.666666666666667</v>
      </c>
      <c r="H9" s="108">
        <v>30</v>
      </c>
      <c r="I9" s="113"/>
      <c r="J9" s="65">
        <v>11</v>
      </c>
      <c r="K9" s="65">
        <v>17</v>
      </c>
      <c r="L9" s="33">
        <v>8</v>
      </c>
      <c r="M9" s="33">
        <v>970</v>
      </c>
      <c r="N9" s="43">
        <f t="shared" si="1"/>
        <v>0.727272727272727</v>
      </c>
      <c r="O9" s="33">
        <f t="shared" si="6"/>
        <v>97</v>
      </c>
      <c r="P9" s="33"/>
      <c r="Q9" s="88">
        <v>60</v>
      </c>
      <c r="R9" s="88">
        <v>72</v>
      </c>
      <c r="S9" s="88">
        <v>56</v>
      </c>
      <c r="T9" s="88">
        <v>5</v>
      </c>
      <c r="U9" s="88">
        <v>61</v>
      </c>
      <c r="V9" s="129">
        <f t="shared" si="3"/>
        <v>1.01666666666667</v>
      </c>
      <c r="W9" s="33">
        <f t="shared" ref="W9:W15" si="7">S9*4+T9*8</f>
        <v>264</v>
      </c>
      <c r="X9" s="33"/>
    </row>
    <row r="10" customFormat="1" spans="1:24">
      <c r="A10" s="44">
        <v>518</v>
      </c>
      <c r="B10" s="45" t="s">
        <v>300</v>
      </c>
      <c r="C10" s="46" t="s">
        <v>293</v>
      </c>
      <c r="D10" s="104">
        <v>2</v>
      </c>
      <c r="E10" s="105">
        <v>3</v>
      </c>
      <c r="F10" s="106">
        <v>0</v>
      </c>
      <c r="G10" s="109">
        <f t="shared" si="0"/>
        <v>0</v>
      </c>
      <c r="H10" s="108">
        <v>0</v>
      </c>
      <c r="I10" s="113">
        <v>10</v>
      </c>
      <c r="J10" s="88">
        <v>6</v>
      </c>
      <c r="K10" s="65">
        <v>8</v>
      </c>
      <c r="L10" s="33">
        <v>0</v>
      </c>
      <c r="M10" s="33">
        <v>0</v>
      </c>
      <c r="N10" s="43">
        <f t="shared" si="1"/>
        <v>0</v>
      </c>
      <c r="O10" s="33">
        <f t="shared" si="6"/>
        <v>0</v>
      </c>
      <c r="P10" s="33">
        <v>36</v>
      </c>
      <c r="Q10" s="88">
        <v>30</v>
      </c>
      <c r="R10" s="88">
        <v>36</v>
      </c>
      <c r="S10" s="88">
        <v>12</v>
      </c>
      <c r="T10" s="88">
        <v>3</v>
      </c>
      <c r="U10" s="88">
        <v>15</v>
      </c>
      <c r="V10" s="129">
        <f t="shared" si="3"/>
        <v>0.5</v>
      </c>
      <c r="W10" s="33">
        <f>S10*3+T10*6</f>
        <v>54</v>
      </c>
      <c r="X10" s="33">
        <f>(Q10-U10)*2.5</f>
        <v>37.5</v>
      </c>
    </row>
    <row r="11" customFormat="1" spans="1:24">
      <c r="A11" s="44">
        <v>581</v>
      </c>
      <c r="B11" s="45" t="s">
        <v>301</v>
      </c>
      <c r="C11" s="46" t="s">
        <v>293</v>
      </c>
      <c r="D11" s="104">
        <v>3</v>
      </c>
      <c r="E11" s="105">
        <v>5</v>
      </c>
      <c r="F11" s="106">
        <v>9</v>
      </c>
      <c r="G11" s="109">
        <f t="shared" si="0"/>
        <v>3</v>
      </c>
      <c r="H11" s="108">
        <v>225</v>
      </c>
      <c r="I11" s="113"/>
      <c r="J11" s="65">
        <v>9</v>
      </c>
      <c r="K11" s="65">
        <v>14</v>
      </c>
      <c r="L11" s="33">
        <v>6</v>
      </c>
      <c r="M11" s="33">
        <v>840</v>
      </c>
      <c r="N11" s="43">
        <f t="shared" si="1"/>
        <v>0.666666666666667</v>
      </c>
      <c r="O11" s="33">
        <f t="shared" si="6"/>
        <v>84</v>
      </c>
      <c r="P11" s="33"/>
      <c r="Q11" s="88">
        <v>50</v>
      </c>
      <c r="R11" s="88">
        <v>60</v>
      </c>
      <c r="S11" s="88">
        <v>68</v>
      </c>
      <c r="T11" s="88">
        <v>7</v>
      </c>
      <c r="U11" s="88">
        <v>75</v>
      </c>
      <c r="V11" s="129">
        <f t="shared" si="3"/>
        <v>1.5</v>
      </c>
      <c r="W11" s="33">
        <f t="shared" si="7"/>
        <v>328</v>
      </c>
      <c r="X11" s="33"/>
    </row>
    <row r="12" customFormat="1" spans="1:24">
      <c r="A12" s="44">
        <v>585</v>
      </c>
      <c r="B12" s="45" t="s">
        <v>302</v>
      </c>
      <c r="C12" s="46" t="s">
        <v>293</v>
      </c>
      <c r="D12" s="104">
        <v>5</v>
      </c>
      <c r="E12" s="105">
        <v>8</v>
      </c>
      <c r="F12" s="106">
        <v>8</v>
      </c>
      <c r="G12" s="109">
        <f t="shared" si="0"/>
        <v>1.6</v>
      </c>
      <c r="H12" s="108">
        <v>200</v>
      </c>
      <c r="I12" s="113"/>
      <c r="J12" s="65">
        <v>15</v>
      </c>
      <c r="K12" s="65">
        <v>23</v>
      </c>
      <c r="L12" s="33">
        <v>20</v>
      </c>
      <c r="M12" s="33">
        <v>2521.04</v>
      </c>
      <c r="N12" s="43">
        <f t="shared" si="1"/>
        <v>1.33333333333333</v>
      </c>
      <c r="O12" s="33">
        <f t="shared" si="6"/>
        <v>252.104</v>
      </c>
      <c r="P12" s="33"/>
      <c r="Q12" s="88">
        <v>86</v>
      </c>
      <c r="R12" s="88">
        <v>103</v>
      </c>
      <c r="S12" s="88">
        <v>78</v>
      </c>
      <c r="T12" s="88">
        <v>13</v>
      </c>
      <c r="U12" s="88">
        <v>91</v>
      </c>
      <c r="V12" s="129">
        <f t="shared" si="3"/>
        <v>1.05813953488372</v>
      </c>
      <c r="W12" s="33">
        <f t="shared" si="7"/>
        <v>416</v>
      </c>
      <c r="X12" s="33"/>
    </row>
    <row r="13" customFormat="1" spans="1:24">
      <c r="A13" s="44">
        <v>597</v>
      </c>
      <c r="B13" s="45" t="s">
        <v>303</v>
      </c>
      <c r="C13" s="46" t="s">
        <v>293</v>
      </c>
      <c r="D13" s="104">
        <v>1</v>
      </c>
      <c r="E13" s="105">
        <v>2</v>
      </c>
      <c r="F13" s="106">
        <v>1</v>
      </c>
      <c r="G13" s="109">
        <f t="shared" si="0"/>
        <v>1</v>
      </c>
      <c r="H13" s="108">
        <v>15</v>
      </c>
      <c r="I13" s="113"/>
      <c r="J13" s="88">
        <v>4</v>
      </c>
      <c r="K13" s="65">
        <v>5</v>
      </c>
      <c r="L13" s="33">
        <v>0</v>
      </c>
      <c r="M13" s="33">
        <v>0</v>
      </c>
      <c r="N13" s="43">
        <f t="shared" si="1"/>
        <v>0</v>
      </c>
      <c r="O13" s="33">
        <f t="shared" si="6"/>
        <v>0</v>
      </c>
      <c r="P13" s="33">
        <v>24</v>
      </c>
      <c r="Q13" s="88">
        <v>19</v>
      </c>
      <c r="R13" s="88">
        <v>23</v>
      </c>
      <c r="S13" s="88">
        <v>21</v>
      </c>
      <c r="T13" s="88">
        <v>0</v>
      </c>
      <c r="U13" s="88">
        <v>21</v>
      </c>
      <c r="V13" s="129">
        <f t="shared" si="3"/>
        <v>1.10526315789474</v>
      </c>
      <c r="W13" s="33">
        <f t="shared" si="7"/>
        <v>84</v>
      </c>
      <c r="X13" s="33"/>
    </row>
    <row r="14" customFormat="1" spans="1:24">
      <c r="A14" s="44">
        <v>709</v>
      </c>
      <c r="B14" s="45" t="s">
        <v>304</v>
      </c>
      <c r="C14" s="46" t="s">
        <v>293</v>
      </c>
      <c r="D14" s="104">
        <v>2</v>
      </c>
      <c r="E14" s="105">
        <v>4</v>
      </c>
      <c r="F14" s="106">
        <v>1</v>
      </c>
      <c r="G14" s="109">
        <f t="shared" si="0"/>
        <v>0.5</v>
      </c>
      <c r="H14" s="108">
        <v>15</v>
      </c>
      <c r="I14" s="113">
        <v>5</v>
      </c>
      <c r="J14" s="88">
        <v>7</v>
      </c>
      <c r="K14" s="65">
        <v>11</v>
      </c>
      <c r="L14" s="33">
        <v>1</v>
      </c>
      <c r="M14" s="33">
        <v>125</v>
      </c>
      <c r="N14" s="43">
        <f t="shared" si="1"/>
        <v>0.142857142857143</v>
      </c>
      <c r="O14" s="33">
        <f t="shared" si="6"/>
        <v>12.5</v>
      </c>
      <c r="P14" s="33">
        <v>36</v>
      </c>
      <c r="Q14" s="88">
        <v>39</v>
      </c>
      <c r="R14" s="88">
        <v>47</v>
      </c>
      <c r="S14" s="88">
        <v>36</v>
      </c>
      <c r="T14" s="88">
        <v>5</v>
      </c>
      <c r="U14" s="88">
        <v>41</v>
      </c>
      <c r="V14" s="129">
        <f t="shared" si="3"/>
        <v>1.05128205128205</v>
      </c>
      <c r="W14" s="33">
        <f t="shared" si="7"/>
        <v>184</v>
      </c>
      <c r="X14" s="33"/>
    </row>
    <row r="15" customFormat="1" spans="1:24">
      <c r="A15" s="44">
        <v>726</v>
      </c>
      <c r="B15" s="45" t="s">
        <v>305</v>
      </c>
      <c r="C15" s="46" t="s">
        <v>293</v>
      </c>
      <c r="D15" s="104">
        <v>4</v>
      </c>
      <c r="E15" s="105">
        <v>6</v>
      </c>
      <c r="F15" s="106">
        <v>5</v>
      </c>
      <c r="G15" s="109">
        <f t="shared" si="0"/>
        <v>1.25</v>
      </c>
      <c r="H15" s="108">
        <v>75</v>
      </c>
      <c r="I15" s="113"/>
      <c r="J15" s="65">
        <v>13</v>
      </c>
      <c r="K15" s="65">
        <v>19</v>
      </c>
      <c r="L15" s="33">
        <v>13</v>
      </c>
      <c r="M15" s="33">
        <v>1775</v>
      </c>
      <c r="N15" s="43">
        <f t="shared" si="1"/>
        <v>1</v>
      </c>
      <c r="O15" s="33">
        <f t="shared" si="6"/>
        <v>177.5</v>
      </c>
      <c r="P15" s="33"/>
      <c r="Q15" s="88">
        <v>68</v>
      </c>
      <c r="R15" s="88">
        <v>82</v>
      </c>
      <c r="S15" s="88">
        <v>51.5</v>
      </c>
      <c r="T15" s="88">
        <v>18</v>
      </c>
      <c r="U15" s="88">
        <v>69.5</v>
      </c>
      <c r="V15" s="129">
        <f t="shared" si="3"/>
        <v>1.02205882352941</v>
      </c>
      <c r="W15" s="33">
        <f t="shared" si="7"/>
        <v>350</v>
      </c>
      <c r="X15" s="33"/>
    </row>
    <row r="16" customFormat="1" spans="1:24">
      <c r="A16" s="44">
        <v>727</v>
      </c>
      <c r="B16" s="45" t="s">
        <v>306</v>
      </c>
      <c r="C16" s="46" t="s">
        <v>293</v>
      </c>
      <c r="D16" s="104">
        <v>2</v>
      </c>
      <c r="E16" s="105">
        <v>3</v>
      </c>
      <c r="F16" s="106">
        <v>2</v>
      </c>
      <c r="G16" s="109">
        <f t="shared" si="0"/>
        <v>1</v>
      </c>
      <c r="H16" s="108">
        <v>30</v>
      </c>
      <c r="I16" s="113"/>
      <c r="J16" s="65">
        <v>5</v>
      </c>
      <c r="K16" s="65">
        <v>8</v>
      </c>
      <c r="L16" s="33">
        <v>5</v>
      </c>
      <c r="M16" s="33">
        <v>685</v>
      </c>
      <c r="N16" s="43">
        <f t="shared" si="1"/>
        <v>1</v>
      </c>
      <c r="O16" s="33">
        <f t="shared" si="6"/>
        <v>68.5</v>
      </c>
      <c r="P16" s="33"/>
      <c r="Q16" s="88">
        <v>28</v>
      </c>
      <c r="R16" s="88">
        <v>34</v>
      </c>
      <c r="S16" s="88">
        <v>2</v>
      </c>
      <c r="T16" s="88">
        <v>3</v>
      </c>
      <c r="U16" s="88">
        <v>5</v>
      </c>
      <c r="V16" s="129">
        <f t="shared" si="3"/>
        <v>0.178571428571429</v>
      </c>
      <c r="W16" s="33">
        <f t="shared" ref="W16:W19" si="8">S16*3+T16*6</f>
        <v>24</v>
      </c>
      <c r="X16" s="33">
        <f>(Q16-U16)*2.5</f>
        <v>57.5</v>
      </c>
    </row>
    <row r="17" customFormat="1" spans="1:24">
      <c r="A17" s="44">
        <v>730</v>
      </c>
      <c r="B17" s="45" t="s">
        <v>307</v>
      </c>
      <c r="C17" s="46" t="s">
        <v>293</v>
      </c>
      <c r="D17" s="104">
        <v>4</v>
      </c>
      <c r="E17" s="105">
        <v>6</v>
      </c>
      <c r="F17" s="106">
        <v>8</v>
      </c>
      <c r="G17" s="109">
        <f t="shared" si="0"/>
        <v>2</v>
      </c>
      <c r="H17" s="108">
        <v>200</v>
      </c>
      <c r="I17" s="113"/>
      <c r="J17" s="65">
        <v>12</v>
      </c>
      <c r="K17" s="65">
        <v>18</v>
      </c>
      <c r="L17" s="33">
        <v>10</v>
      </c>
      <c r="M17" s="33">
        <v>1310</v>
      </c>
      <c r="N17" s="43">
        <f t="shared" si="1"/>
        <v>0.833333333333333</v>
      </c>
      <c r="O17" s="33">
        <f t="shared" si="6"/>
        <v>131</v>
      </c>
      <c r="P17" s="33"/>
      <c r="Q17" s="88">
        <v>63</v>
      </c>
      <c r="R17" s="88">
        <v>76</v>
      </c>
      <c r="S17" s="88">
        <v>96</v>
      </c>
      <c r="T17" s="88">
        <v>17</v>
      </c>
      <c r="U17" s="88">
        <v>113</v>
      </c>
      <c r="V17" s="129">
        <f t="shared" si="3"/>
        <v>1.79365079365079</v>
      </c>
      <c r="W17" s="33">
        <f>S17*4+T17*8</f>
        <v>520</v>
      </c>
      <c r="X17" s="33"/>
    </row>
    <row r="18" customFormat="1" spans="1:24">
      <c r="A18" s="44">
        <v>731</v>
      </c>
      <c r="B18" s="45" t="s">
        <v>308</v>
      </c>
      <c r="C18" s="46" t="s">
        <v>293</v>
      </c>
      <c r="D18" s="104">
        <v>2</v>
      </c>
      <c r="E18" s="105">
        <v>3</v>
      </c>
      <c r="F18" s="106">
        <v>2</v>
      </c>
      <c r="G18" s="109">
        <f t="shared" si="0"/>
        <v>1</v>
      </c>
      <c r="H18" s="108">
        <v>30</v>
      </c>
      <c r="I18" s="113"/>
      <c r="J18" s="65">
        <v>6</v>
      </c>
      <c r="K18" s="65">
        <v>9</v>
      </c>
      <c r="L18" s="33">
        <v>8</v>
      </c>
      <c r="M18" s="33">
        <v>940</v>
      </c>
      <c r="N18" s="43">
        <f t="shared" si="1"/>
        <v>1.33333333333333</v>
      </c>
      <c r="O18" s="33">
        <f t="shared" si="6"/>
        <v>94</v>
      </c>
      <c r="P18" s="33"/>
      <c r="Q18" s="88">
        <v>31</v>
      </c>
      <c r="R18" s="88">
        <v>37</v>
      </c>
      <c r="S18" s="88">
        <v>17</v>
      </c>
      <c r="T18" s="88">
        <v>3</v>
      </c>
      <c r="U18" s="88">
        <v>20</v>
      </c>
      <c r="V18" s="129">
        <f t="shared" si="3"/>
        <v>0.645161290322581</v>
      </c>
      <c r="W18" s="33">
        <f t="shared" si="8"/>
        <v>69</v>
      </c>
      <c r="X18" s="33">
        <f>(Q18-U18)*2.5</f>
        <v>27.5</v>
      </c>
    </row>
    <row r="19" customFormat="1" spans="1:24">
      <c r="A19" s="44">
        <v>741</v>
      </c>
      <c r="B19" s="45" t="s">
        <v>309</v>
      </c>
      <c r="C19" s="46" t="s">
        <v>293</v>
      </c>
      <c r="D19" s="104">
        <v>1</v>
      </c>
      <c r="E19" s="105">
        <v>2</v>
      </c>
      <c r="F19" s="106">
        <v>1</v>
      </c>
      <c r="G19" s="109">
        <f t="shared" si="0"/>
        <v>1</v>
      </c>
      <c r="H19" s="108">
        <v>15</v>
      </c>
      <c r="I19" s="113"/>
      <c r="J19" s="88">
        <v>5</v>
      </c>
      <c r="K19" s="65">
        <v>7</v>
      </c>
      <c r="L19" s="33">
        <v>2</v>
      </c>
      <c r="M19" s="33">
        <v>220</v>
      </c>
      <c r="N19" s="43">
        <f t="shared" si="1"/>
        <v>0.4</v>
      </c>
      <c r="O19" s="33">
        <f t="shared" si="6"/>
        <v>22</v>
      </c>
      <c r="P19" s="33">
        <v>18</v>
      </c>
      <c r="Q19" s="88">
        <v>26</v>
      </c>
      <c r="R19" s="88">
        <v>31</v>
      </c>
      <c r="S19" s="88">
        <v>22</v>
      </c>
      <c r="T19" s="88">
        <v>2</v>
      </c>
      <c r="U19" s="88">
        <v>24</v>
      </c>
      <c r="V19" s="129">
        <f t="shared" si="3"/>
        <v>0.923076923076923</v>
      </c>
      <c r="W19" s="33">
        <f t="shared" si="8"/>
        <v>78</v>
      </c>
      <c r="X19" s="33"/>
    </row>
    <row r="20" customFormat="1" spans="1:24">
      <c r="A20" s="47">
        <v>742</v>
      </c>
      <c r="B20" s="46" t="s">
        <v>310</v>
      </c>
      <c r="C20" s="46" t="s">
        <v>293</v>
      </c>
      <c r="D20" s="104"/>
      <c r="E20" s="105"/>
      <c r="F20" s="106"/>
      <c r="G20" s="109"/>
      <c r="H20" s="108"/>
      <c r="I20" s="119"/>
      <c r="J20" s="88"/>
      <c r="K20" s="65"/>
      <c r="L20" s="33"/>
      <c r="M20" s="33"/>
      <c r="N20" s="43"/>
      <c r="O20" s="33"/>
      <c r="P20" s="33"/>
      <c r="Q20" s="88">
        <v>0</v>
      </c>
      <c r="R20" s="88">
        <v>0</v>
      </c>
      <c r="S20" s="88"/>
      <c r="T20" s="88"/>
      <c r="U20" s="88"/>
      <c r="V20" s="129"/>
      <c r="W20" s="33"/>
      <c r="X20" s="33"/>
    </row>
    <row r="21" s="35" customFormat="1" spans="1:24">
      <c r="A21" s="48" t="s">
        <v>311</v>
      </c>
      <c r="B21" s="49"/>
      <c r="C21" s="50" t="s">
        <v>293</v>
      </c>
      <c r="D21" s="110">
        <f t="shared" ref="D21:F21" si="9">SUM(D3:D20)</f>
        <v>51</v>
      </c>
      <c r="E21" s="110">
        <f t="shared" si="9"/>
        <v>83</v>
      </c>
      <c r="F21" s="110">
        <f t="shared" si="9"/>
        <v>59</v>
      </c>
      <c r="G21" s="111">
        <f t="shared" ref="G21:G70" si="10">F21/D21</f>
        <v>1.15686274509804</v>
      </c>
      <c r="H21" s="110">
        <f t="shared" ref="H21:M21" si="11">SUM(H3:H20)</f>
        <v>1255</v>
      </c>
      <c r="I21" s="120">
        <f t="shared" si="11"/>
        <v>50</v>
      </c>
      <c r="J21" s="56">
        <f t="shared" si="11"/>
        <v>168</v>
      </c>
      <c r="K21" s="56">
        <f t="shared" si="11"/>
        <v>250</v>
      </c>
      <c r="L21" s="56">
        <f t="shared" si="11"/>
        <v>132</v>
      </c>
      <c r="M21" s="56">
        <f t="shared" si="11"/>
        <v>16590.48</v>
      </c>
      <c r="N21" s="52">
        <f t="shared" ref="N21:N71" si="12">L21/J21</f>
        <v>0.785714285714286</v>
      </c>
      <c r="O21" s="56">
        <f t="shared" ref="O21:U21" si="13">SUM(O3:O20)</f>
        <v>1720.7412</v>
      </c>
      <c r="P21" s="56">
        <f t="shared" si="13"/>
        <v>234</v>
      </c>
      <c r="Q21" s="56">
        <f t="shared" si="13"/>
        <v>901</v>
      </c>
      <c r="R21" s="56">
        <f t="shared" si="13"/>
        <v>1083</v>
      </c>
      <c r="S21" s="56">
        <f t="shared" si="13"/>
        <v>783.5</v>
      </c>
      <c r="T21" s="56">
        <f t="shared" si="13"/>
        <v>127</v>
      </c>
      <c r="U21" s="56">
        <f t="shared" si="13"/>
        <v>910.5</v>
      </c>
      <c r="V21" s="130">
        <f t="shared" si="3"/>
        <v>1.01054384017758</v>
      </c>
      <c r="W21" s="56">
        <f>SUM(W3:W20)</f>
        <v>3998</v>
      </c>
      <c r="X21" s="56">
        <f>SUM(X3:X20)</f>
        <v>350</v>
      </c>
    </row>
    <row r="22" customFormat="1" spans="1:24">
      <c r="A22" s="53">
        <v>329</v>
      </c>
      <c r="B22" s="45" t="s">
        <v>312</v>
      </c>
      <c r="C22" s="45" t="s">
        <v>313</v>
      </c>
      <c r="D22" s="112">
        <v>5</v>
      </c>
      <c r="E22" s="108">
        <v>6</v>
      </c>
      <c r="F22" s="106">
        <v>3</v>
      </c>
      <c r="G22" s="109">
        <f t="shared" si="10"/>
        <v>0.6</v>
      </c>
      <c r="H22" s="113">
        <v>45</v>
      </c>
      <c r="I22" s="121">
        <v>10</v>
      </c>
      <c r="J22" s="90">
        <v>9</v>
      </c>
      <c r="K22" s="90">
        <v>14</v>
      </c>
      <c r="L22" s="33">
        <v>5</v>
      </c>
      <c r="M22" s="33">
        <v>595</v>
      </c>
      <c r="N22" s="43">
        <f t="shared" si="12"/>
        <v>0.555555555555556</v>
      </c>
      <c r="O22" s="33">
        <f t="shared" ref="O22:O32" si="14">M22*0.1</f>
        <v>59.5</v>
      </c>
      <c r="P22" s="33">
        <v>24</v>
      </c>
      <c r="Q22" s="53">
        <v>71</v>
      </c>
      <c r="R22" s="53">
        <v>86</v>
      </c>
      <c r="S22" s="88">
        <v>78</v>
      </c>
      <c r="T22" s="88">
        <v>24</v>
      </c>
      <c r="U22" s="88">
        <v>102</v>
      </c>
      <c r="V22" s="129">
        <f t="shared" si="3"/>
        <v>1.43661971830986</v>
      </c>
      <c r="W22" s="33">
        <f t="shared" ref="W22:W24" si="15">S22*4+T22*8</f>
        <v>504</v>
      </c>
      <c r="X22" s="33"/>
    </row>
    <row r="23" customFormat="1" spans="1:24">
      <c r="A23" s="53">
        <v>337</v>
      </c>
      <c r="B23" s="45" t="s">
        <v>314</v>
      </c>
      <c r="C23" s="45" t="s">
        <v>313</v>
      </c>
      <c r="D23" s="112">
        <v>10</v>
      </c>
      <c r="E23" s="108">
        <v>16</v>
      </c>
      <c r="F23" s="106">
        <v>3</v>
      </c>
      <c r="G23" s="109">
        <f t="shared" si="10"/>
        <v>0.3</v>
      </c>
      <c r="H23" s="108">
        <v>45</v>
      </c>
      <c r="I23" s="122">
        <v>35</v>
      </c>
      <c r="J23" s="90">
        <v>38</v>
      </c>
      <c r="K23" s="90">
        <v>52</v>
      </c>
      <c r="L23" s="33">
        <v>33</v>
      </c>
      <c r="M23" s="33">
        <v>4318</v>
      </c>
      <c r="N23" s="43">
        <f t="shared" si="12"/>
        <v>0.868421052631579</v>
      </c>
      <c r="O23" s="33">
        <f t="shared" si="14"/>
        <v>431.8</v>
      </c>
      <c r="P23" s="33"/>
      <c r="Q23" s="53">
        <v>109</v>
      </c>
      <c r="R23" s="53">
        <v>125</v>
      </c>
      <c r="S23" s="88">
        <v>75</v>
      </c>
      <c r="T23" s="88">
        <v>36</v>
      </c>
      <c r="U23" s="88">
        <v>111</v>
      </c>
      <c r="V23" s="129">
        <f t="shared" si="3"/>
        <v>1.01834862385321</v>
      </c>
      <c r="W23" s="33">
        <f t="shared" si="15"/>
        <v>588</v>
      </c>
      <c r="X23" s="33"/>
    </row>
    <row r="24" customFormat="1" spans="1:24">
      <c r="A24" s="53">
        <v>343</v>
      </c>
      <c r="B24" s="45" t="s">
        <v>315</v>
      </c>
      <c r="C24" s="45" t="s">
        <v>313</v>
      </c>
      <c r="D24" s="112">
        <v>10</v>
      </c>
      <c r="E24" s="108">
        <v>16</v>
      </c>
      <c r="F24" s="106">
        <v>12</v>
      </c>
      <c r="G24" s="109">
        <f t="shared" si="10"/>
        <v>1.2</v>
      </c>
      <c r="H24" s="108">
        <v>180</v>
      </c>
      <c r="I24" s="113"/>
      <c r="J24" s="90">
        <v>38</v>
      </c>
      <c r="K24" s="90">
        <v>52</v>
      </c>
      <c r="L24" s="33">
        <v>15</v>
      </c>
      <c r="M24" s="33">
        <v>1777.09</v>
      </c>
      <c r="N24" s="43">
        <f t="shared" si="12"/>
        <v>0.394736842105263</v>
      </c>
      <c r="O24" s="33">
        <f t="shared" si="14"/>
        <v>177.709</v>
      </c>
      <c r="P24" s="33">
        <v>138</v>
      </c>
      <c r="Q24" s="53">
        <v>109</v>
      </c>
      <c r="R24" s="53">
        <v>125</v>
      </c>
      <c r="S24" s="88">
        <v>148</v>
      </c>
      <c r="T24" s="88">
        <v>31</v>
      </c>
      <c r="U24" s="88">
        <v>179</v>
      </c>
      <c r="V24" s="129">
        <f t="shared" si="3"/>
        <v>1.64220183486239</v>
      </c>
      <c r="W24" s="33">
        <f t="shared" si="15"/>
        <v>840</v>
      </c>
      <c r="X24" s="33"/>
    </row>
    <row r="25" customFormat="1" spans="1:24">
      <c r="A25" s="53">
        <v>357</v>
      </c>
      <c r="B25" s="45" t="s">
        <v>316</v>
      </c>
      <c r="C25" s="45" t="s">
        <v>313</v>
      </c>
      <c r="D25" s="112">
        <v>2</v>
      </c>
      <c r="E25" s="108">
        <v>3</v>
      </c>
      <c r="F25" s="106">
        <v>0</v>
      </c>
      <c r="G25" s="109">
        <f t="shared" si="10"/>
        <v>0</v>
      </c>
      <c r="H25" s="108">
        <v>0</v>
      </c>
      <c r="I25" s="113">
        <v>10</v>
      </c>
      <c r="J25" s="90">
        <v>6</v>
      </c>
      <c r="K25" s="90">
        <v>12</v>
      </c>
      <c r="L25" s="33">
        <v>4</v>
      </c>
      <c r="M25" s="33">
        <v>560</v>
      </c>
      <c r="N25" s="43">
        <f t="shared" si="12"/>
        <v>0.666666666666667</v>
      </c>
      <c r="O25" s="33">
        <f t="shared" si="14"/>
        <v>56</v>
      </c>
      <c r="P25" s="33"/>
      <c r="Q25" s="53">
        <v>60</v>
      </c>
      <c r="R25" s="53">
        <v>75</v>
      </c>
      <c r="S25" s="88">
        <v>21</v>
      </c>
      <c r="T25" s="88">
        <v>6</v>
      </c>
      <c r="U25" s="88">
        <v>27</v>
      </c>
      <c r="V25" s="129">
        <f t="shared" si="3"/>
        <v>0.45</v>
      </c>
      <c r="W25" s="33">
        <f t="shared" ref="W25:W35" si="16">S25*3+T25*6</f>
        <v>99</v>
      </c>
      <c r="X25" s="33">
        <f t="shared" ref="X25:X27" si="17">(Q25-U25)*2.5</f>
        <v>82.5</v>
      </c>
    </row>
    <row r="26" customFormat="1" spans="1:24">
      <c r="A26" s="53">
        <v>359</v>
      </c>
      <c r="B26" s="45" t="s">
        <v>317</v>
      </c>
      <c r="C26" s="45" t="s">
        <v>313</v>
      </c>
      <c r="D26" s="112">
        <v>3</v>
      </c>
      <c r="E26" s="108">
        <v>4</v>
      </c>
      <c r="F26" s="106">
        <v>0</v>
      </c>
      <c r="G26" s="109">
        <f t="shared" si="10"/>
        <v>0</v>
      </c>
      <c r="H26" s="108">
        <v>0</v>
      </c>
      <c r="I26" s="113">
        <v>15</v>
      </c>
      <c r="J26" s="90">
        <v>6</v>
      </c>
      <c r="K26" s="90">
        <v>12</v>
      </c>
      <c r="L26" s="33">
        <v>2</v>
      </c>
      <c r="M26" s="33">
        <v>280</v>
      </c>
      <c r="N26" s="43">
        <f t="shared" si="12"/>
        <v>0.333333333333333</v>
      </c>
      <c r="O26" s="33">
        <f t="shared" si="14"/>
        <v>28</v>
      </c>
      <c r="P26" s="33">
        <v>24</v>
      </c>
      <c r="Q26" s="53">
        <v>70</v>
      </c>
      <c r="R26" s="53">
        <v>88</v>
      </c>
      <c r="S26" s="88">
        <v>28</v>
      </c>
      <c r="T26" s="88">
        <v>15</v>
      </c>
      <c r="U26" s="88">
        <v>43</v>
      </c>
      <c r="V26" s="129">
        <f t="shared" si="3"/>
        <v>0.614285714285714</v>
      </c>
      <c r="W26" s="33">
        <f t="shared" si="16"/>
        <v>174</v>
      </c>
      <c r="X26" s="33">
        <f t="shared" si="17"/>
        <v>67.5</v>
      </c>
    </row>
    <row r="27" customFormat="1" spans="1:24">
      <c r="A27" s="54">
        <v>361</v>
      </c>
      <c r="B27" s="55" t="s">
        <v>318</v>
      </c>
      <c r="C27" s="55" t="s">
        <v>313</v>
      </c>
      <c r="D27" s="112">
        <v>1</v>
      </c>
      <c r="E27" s="108">
        <v>2</v>
      </c>
      <c r="F27" s="106">
        <v>2</v>
      </c>
      <c r="G27" s="109">
        <f t="shared" si="10"/>
        <v>2</v>
      </c>
      <c r="H27" s="108">
        <v>50</v>
      </c>
      <c r="I27" s="113"/>
      <c r="J27" s="90">
        <v>2</v>
      </c>
      <c r="K27" s="90">
        <v>5</v>
      </c>
      <c r="L27" s="33">
        <v>4</v>
      </c>
      <c r="M27" s="33">
        <v>513.2</v>
      </c>
      <c r="N27" s="43">
        <f t="shared" si="12"/>
        <v>2</v>
      </c>
      <c r="O27" s="33">
        <f t="shared" si="14"/>
        <v>51.32</v>
      </c>
      <c r="P27" s="33"/>
      <c r="Q27" s="53">
        <v>45</v>
      </c>
      <c r="R27" s="53">
        <v>60</v>
      </c>
      <c r="S27" s="88">
        <v>15</v>
      </c>
      <c r="T27" s="88">
        <v>3</v>
      </c>
      <c r="U27" s="88">
        <v>18</v>
      </c>
      <c r="V27" s="129">
        <f t="shared" si="3"/>
        <v>0.4</v>
      </c>
      <c r="W27" s="33">
        <f t="shared" si="16"/>
        <v>63</v>
      </c>
      <c r="X27" s="33">
        <f t="shared" si="17"/>
        <v>67.5</v>
      </c>
    </row>
    <row r="28" customFormat="1" spans="1:24">
      <c r="A28" s="53">
        <v>365</v>
      </c>
      <c r="B28" s="45" t="s">
        <v>319</v>
      </c>
      <c r="C28" s="45" t="s">
        <v>313</v>
      </c>
      <c r="D28" s="112">
        <v>7</v>
      </c>
      <c r="E28" s="108">
        <v>14</v>
      </c>
      <c r="F28" s="106">
        <v>11</v>
      </c>
      <c r="G28" s="109">
        <f t="shared" si="10"/>
        <v>1.57142857142857</v>
      </c>
      <c r="H28" s="108">
        <v>165</v>
      </c>
      <c r="I28" s="113"/>
      <c r="J28" s="90">
        <v>35</v>
      </c>
      <c r="K28" s="90">
        <v>46</v>
      </c>
      <c r="L28" s="33">
        <v>16</v>
      </c>
      <c r="M28" s="33">
        <v>1970</v>
      </c>
      <c r="N28" s="43">
        <f t="shared" si="12"/>
        <v>0.457142857142857</v>
      </c>
      <c r="O28" s="33">
        <f t="shared" si="14"/>
        <v>197</v>
      </c>
      <c r="P28" s="33">
        <v>114</v>
      </c>
      <c r="Q28" s="53">
        <v>109</v>
      </c>
      <c r="R28" s="53">
        <v>125</v>
      </c>
      <c r="S28" s="88">
        <v>67</v>
      </c>
      <c r="T28" s="88">
        <v>13</v>
      </c>
      <c r="U28" s="88">
        <v>80</v>
      </c>
      <c r="V28" s="129">
        <f t="shared" si="3"/>
        <v>0.73394495412844</v>
      </c>
      <c r="W28" s="33">
        <f t="shared" si="16"/>
        <v>279</v>
      </c>
      <c r="X28" s="33"/>
    </row>
    <row r="29" customFormat="1" spans="1:24">
      <c r="A29" s="53">
        <v>379</v>
      </c>
      <c r="B29" s="45" t="s">
        <v>320</v>
      </c>
      <c r="C29" s="45" t="s">
        <v>313</v>
      </c>
      <c r="D29" s="112">
        <v>2</v>
      </c>
      <c r="E29" s="108">
        <v>3</v>
      </c>
      <c r="F29" s="106">
        <v>5</v>
      </c>
      <c r="G29" s="109">
        <f t="shared" si="10"/>
        <v>2.5</v>
      </c>
      <c r="H29" s="108">
        <v>125</v>
      </c>
      <c r="I29" s="113"/>
      <c r="J29" s="90">
        <v>6</v>
      </c>
      <c r="K29" s="90">
        <v>12</v>
      </c>
      <c r="L29" s="33">
        <v>5</v>
      </c>
      <c r="M29" s="33">
        <v>655</v>
      </c>
      <c r="N29" s="43">
        <f t="shared" si="12"/>
        <v>0.833333333333333</v>
      </c>
      <c r="O29" s="33">
        <f t="shared" si="14"/>
        <v>65.5</v>
      </c>
      <c r="P29" s="33"/>
      <c r="Q29" s="53">
        <v>70</v>
      </c>
      <c r="R29" s="53">
        <v>86</v>
      </c>
      <c r="S29" s="88">
        <v>9</v>
      </c>
      <c r="T29" s="88">
        <v>16</v>
      </c>
      <c r="U29" s="88">
        <v>25</v>
      </c>
      <c r="V29" s="129">
        <f t="shared" si="3"/>
        <v>0.357142857142857</v>
      </c>
      <c r="W29" s="33">
        <f t="shared" si="16"/>
        <v>123</v>
      </c>
      <c r="X29" s="33">
        <f t="shared" ref="X29:X31" si="18">(Q29-U29)*2.5</f>
        <v>112.5</v>
      </c>
    </row>
    <row r="30" customFormat="1" spans="1:24">
      <c r="A30" s="53">
        <v>513</v>
      </c>
      <c r="B30" s="45" t="s">
        <v>321</v>
      </c>
      <c r="C30" s="45" t="s">
        <v>313</v>
      </c>
      <c r="D30" s="112">
        <v>2</v>
      </c>
      <c r="E30" s="108">
        <v>3</v>
      </c>
      <c r="F30" s="106">
        <v>0</v>
      </c>
      <c r="G30" s="109">
        <f t="shared" si="10"/>
        <v>0</v>
      </c>
      <c r="H30" s="108">
        <v>0</v>
      </c>
      <c r="I30" s="113">
        <v>10</v>
      </c>
      <c r="J30" s="90">
        <v>6</v>
      </c>
      <c r="K30" s="90">
        <v>12</v>
      </c>
      <c r="L30" s="33">
        <v>5</v>
      </c>
      <c r="M30" s="33">
        <v>595</v>
      </c>
      <c r="N30" s="43">
        <f t="shared" si="12"/>
        <v>0.833333333333333</v>
      </c>
      <c r="O30" s="33">
        <f t="shared" si="14"/>
        <v>59.5</v>
      </c>
      <c r="P30" s="33"/>
      <c r="Q30" s="53">
        <v>75</v>
      </c>
      <c r="R30" s="53">
        <v>90</v>
      </c>
      <c r="S30" s="88">
        <v>26</v>
      </c>
      <c r="T30" s="88">
        <v>22</v>
      </c>
      <c r="U30" s="88">
        <v>48</v>
      </c>
      <c r="V30" s="129">
        <f t="shared" si="3"/>
        <v>0.64</v>
      </c>
      <c r="W30" s="33">
        <f t="shared" si="16"/>
        <v>210</v>
      </c>
      <c r="X30" s="33">
        <f t="shared" si="18"/>
        <v>67.5</v>
      </c>
    </row>
    <row r="31" customFormat="1" spans="1:24">
      <c r="A31" s="53">
        <v>516</v>
      </c>
      <c r="B31" s="45" t="s">
        <v>322</v>
      </c>
      <c r="C31" s="45" t="s">
        <v>313</v>
      </c>
      <c r="D31" s="112">
        <v>2</v>
      </c>
      <c r="E31" s="108">
        <v>3</v>
      </c>
      <c r="F31" s="106">
        <v>5</v>
      </c>
      <c r="G31" s="109">
        <f t="shared" si="10"/>
        <v>2.5</v>
      </c>
      <c r="H31" s="108">
        <v>125</v>
      </c>
      <c r="I31" s="113"/>
      <c r="J31" s="90">
        <v>3</v>
      </c>
      <c r="K31" s="90">
        <v>5</v>
      </c>
      <c r="L31" s="33">
        <v>1</v>
      </c>
      <c r="M31" s="33">
        <v>155</v>
      </c>
      <c r="N31" s="43">
        <f t="shared" si="12"/>
        <v>0.333333333333333</v>
      </c>
      <c r="O31" s="33">
        <f t="shared" si="14"/>
        <v>15.5</v>
      </c>
      <c r="P31" s="33">
        <v>12</v>
      </c>
      <c r="Q31" s="53">
        <v>60</v>
      </c>
      <c r="R31" s="53">
        <v>75</v>
      </c>
      <c r="S31" s="88">
        <v>32</v>
      </c>
      <c r="T31" s="88">
        <v>3</v>
      </c>
      <c r="U31" s="88">
        <v>35</v>
      </c>
      <c r="V31" s="129">
        <f t="shared" si="3"/>
        <v>0.583333333333333</v>
      </c>
      <c r="W31" s="33">
        <f t="shared" si="16"/>
        <v>114</v>
      </c>
      <c r="X31" s="33">
        <f t="shared" si="18"/>
        <v>62.5</v>
      </c>
    </row>
    <row r="32" customFormat="1" spans="1:24">
      <c r="A32" s="53">
        <v>570</v>
      </c>
      <c r="B32" s="45" t="s">
        <v>323</v>
      </c>
      <c r="C32" s="45" t="s">
        <v>313</v>
      </c>
      <c r="D32" s="112">
        <v>4</v>
      </c>
      <c r="E32" s="108">
        <v>6</v>
      </c>
      <c r="F32" s="106">
        <v>2</v>
      </c>
      <c r="G32" s="109">
        <f t="shared" si="10"/>
        <v>0.5</v>
      </c>
      <c r="H32" s="108">
        <v>30</v>
      </c>
      <c r="I32" s="113">
        <v>10</v>
      </c>
      <c r="J32" s="90">
        <v>6</v>
      </c>
      <c r="K32" s="90">
        <v>12</v>
      </c>
      <c r="L32" s="33">
        <v>5</v>
      </c>
      <c r="M32" s="33">
        <v>625</v>
      </c>
      <c r="N32" s="43">
        <f t="shared" si="12"/>
        <v>0.833333333333333</v>
      </c>
      <c r="O32" s="33">
        <f t="shared" si="14"/>
        <v>62.5</v>
      </c>
      <c r="P32" s="33"/>
      <c r="Q32" s="53">
        <v>75</v>
      </c>
      <c r="R32" s="53">
        <v>90</v>
      </c>
      <c r="S32" s="88">
        <v>33</v>
      </c>
      <c r="T32" s="88">
        <v>24</v>
      </c>
      <c r="U32" s="88">
        <v>57</v>
      </c>
      <c r="V32" s="129">
        <f t="shared" si="3"/>
        <v>0.76</v>
      </c>
      <c r="W32" s="33">
        <f t="shared" si="16"/>
        <v>243</v>
      </c>
      <c r="X32" s="33"/>
    </row>
    <row r="33" customFormat="1" spans="1:24">
      <c r="A33" s="53">
        <v>577</v>
      </c>
      <c r="B33" s="45" t="s">
        <v>324</v>
      </c>
      <c r="C33" s="45" t="s">
        <v>313</v>
      </c>
      <c r="D33" s="112">
        <v>1</v>
      </c>
      <c r="E33" s="108">
        <v>2</v>
      </c>
      <c r="F33" s="106">
        <v>0</v>
      </c>
      <c r="G33" s="109">
        <f t="shared" si="10"/>
        <v>0</v>
      </c>
      <c r="H33" s="108">
        <v>0</v>
      </c>
      <c r="I33" s="113">
        <v>5</v>
      </c>
      <c r="J33" s="90">
        <v>2</v>
      </c>
      <c r="K33" s="90">
        <v>5</v>
      </c>
      <c r="L33" s="33">
        <v>5</v>
      </c>
      <c r="M33" s="33">
        <v>655</v>
      </c>
      <c r="N33" s="43">
        <f t="shared" si="12"/>
        <v>2.5</v>
      </c>
      <c r="O33" s="33">
        <f>M33*0.13</f>
        <v>85.15</v>
      </c>
      <c r="P33" s="33"/>
      <c r="Q33" s="53">
        <v>70</v>
      </c>
      <c r="R33" s="53">
        <v>86</v>
      </c>
      <c r="S33" s="88">
        <v>7</v>
      </c>
      <c r="T33" s="88">
        <v>0</v>
      </c>
      <c r="U33" s="88">
        <v>7</v>
      </c>
      <c r="V33" s="129">
        <f t="shared" si="3"/>
        <v>0.1</v>
      </c>
      <c r="W33" s="33">
        <f t="shared" si="16"/>
        <v>21</v>
      </c>
      <c r="X33" s="33">
        <f>(Q33-U33)*2.5</f>
        <v>157.5</v>
      </c>
    </row>
    <row r="34" customFormat="1" spans="1:24">
      <c r="A34" s="53">
        <v>582</v>
      </c>
      <c r="B34" s="45" t="s">
        <v>325</v>
      </c>
      <c r="C34" s="45" t="s">
        <v>313</v>
      </c>
      <c r="D34" s="112">
        <v>7</v>
      </c>
      <c r="E34" s="108">
        <v>14</v>
      </c>
      <c r="F34" s="106">
        <v>0</v>
      </c>
      <c r="G34" s="109">
        <f t="shared" si="10"/>
        <v>0</v>
      </c>
      <c r="H34" s="108">
        <v>0</v>
      </c>
      <c r="I34" s="113">
        <v>35</v>
      </c>
      <c r="J34" s="90">
        <v>35</v>
      </c>
      <c r="K34" s="90">
        <v>46</v>
      </c>
      <c r="L34" s="33">
        <v>14</v>
      </c>
      <c r="M34" s="33">
        <v>1800</v>
      </c>
      <c r="N34" s="43">
        <f t="shared" si="12"/>
        <v>0.4</v>
      </c>
      <c r="O34" s="33">
        <f t="shared" ref="O34:O36" si="19">M34*0.1</f>
        <v>180</v>
      </c>
      <c r="P34" s="33">
        <v>126</v>
      </c>
      <c r="Q34" s="53">
        <v>109</v>
      </c>
      <c r="R34" s="53">
        <v>125</v>
      </c>
      <c r="S34" s="88">
        <v>55</v>
      </c>
      <c r="T34" s="88">
        <v>20</v>
      </c>
      <c r="U34" s="88">
        <v>75</v>
      </c>
      <c r="V34" s="129">
        <f t="shared" si="3"/>
        <v>0.688073394495413</v>
      </c>
      <c r="W34" s="33">
        <f t="shared" si="16"/>
        <v>285</v>
      </c>
      <c r="X34" s="33"/>
    </row>
    <row r="35" customFormat="1" spans="1:24">
      <c r="A35" s="53">
        <v>714</v>
      </c>
      <c r="B35" s="45" t="s">
        <v>326</v>
      </c>
      <c r="C35" s="45" t="s">
        <v>313</v>
      </c>
      <c r="D35" s="112">
        <v>1</v>
      </c>
      <c r="E35" s="108">
        <v>2</v>
      </c>
      <c r="F35" s="106">
        <v>0</v>
      </c>
      <c r="G35" s="109">
        <f t="shared" si="10"/>
        <v>0</v>
      </c>
      <c r="H35" s="108">
        <v>0</v>
      </c>
      <c r="I35" s="113">
        <v>5</v>
      </c>
      <c r="J35" s="90">
        <v>3</v>
      </c>
      <c r="K35" s="90">
        <v>5</v>
      </c>
      <c r="L35" s="33">
        <v>1</v>
      </c>
      <c r="M35" s="33">
        <v>155</v>
      </c>
      <c r="N35" s="43">
        <f t="shared" si="12"/>
        <v>0.333333333333333</v>
      </c>
      <c r="O35" s="33">
        <f t="shared" si="19"/>
        <v>15.5</v>
      </c>
      <c r="P35" s="33">
        <v>12</v>
      </c>
      <c r="Q35" s="53">
        <v>45</v>
      </c>
      <c r="R35" s="53">
        <v>60</v>
      </c>
      <c r="S35" s="88">
        <v>8</v>
      </c>
      <c r="T35" s="88">
        <v>0</v>
      </c>
      <c r="U35" s="88">
        <v>8</v>
      </c>
      <c r="V35" s="129">
        <f t="shared" si="3"/>
        <v>0.177777777777778</v>
      </c>
      <c r="W35" s="33">
        <f t="shared" si="16"/>
        <v>24</v>
      </c>
      <c r="X35" s="33">
        <f>(Q35-U35)*2.5</f>
        <v>92.5</v>
      </c>
    </row>
    <row r="36" customFormat="1" spans="1:24">
      <c r="A36" s="53">
        <v>734</v>
      </c>
      <c r="B36" s="45" t="s">
        <v>327</v>
      </c>
      <c r="C36" s="45" t="s">
        <v>313</v>
      </c>
      <c r="D36" s="112">
        <v>3</v>
      </c>
      <c r="E36" s="108">
        <v>4</v>
      </c>
      <c r="F36" s="106">
        <v>0</v>
      </c>
      <c r="G36" s="109">
        <f t="shared" si="10"/>
        <v>0</v>
      </c>
      <c r="H36" s="108">
        <v>0</v>
      </c>
      <c r="I36" s="113">
        <v>15</v>
      </c>
      <c r="J36" s="90">
        <v>6</v>
      </c>
      <c r="K36" s="90">
        <v>12</v>
      </c>
      <c r="L36" s="33">
        <v>7</v>
      </c>
      <c r="M36" s="33">
        <v>965</v>
      </c>
      <c r="N36" s="43">
        <f t="shared" si="12"/>
        <v>1.16666666666667</v>
      </c>
      <c r="O36" s="33">
        <f t="shared" si="19"/>
        <v>96.5</v>
      </c>
      <c r="P36" s="33"/>
      <c r="Q36" s="53">
        <v>65</v>
      </c>
      <c r="R36" s="53">
        <v>70</v>
      </c>
      <c r="S36" s="88">
        <v>83</v>
      </c>
      <c r="T36" s="88">
        <v>7</v>
      </c>
      <c r="U36" s="88">
        <v>90</v>
      </c>
      <c r="V36" s="129">
        <f t="shared" si="3"/>
        <v>1.38461538461538</v>
      </c>
      <c r="W36" s="33">
        <f t="shared" ref="W36:W40" si="20">S36*4+T36*8</f>
        <v>388</v>
      </c>
      <c r="X36" s="33"/>
    </row>
    <row r="37" s="35" customFormat="1" spans="1:24">
      <c r="A37" s="48" t="s">
        <v>311</v>
      </c>
      <c r="B37" s="49"/>
      <c r="C37" s="49" t="s">
        <v>313</v>
      </c>
      <c r="D37" s="110">
        <f t="shared" ref="D37:F37" si="21">SUM(D22:D36)</f>
        <v>60</v>
      </c>
      <c r="E37" s="110">
        <f t="shared" si="21"/>
        <v>98</v>
      </c>
      <c r="F37" s="110">
        <f t="shared" si="21"/>
        <v>43</v>
      </c>
      <c r="G37" s="111">
        <f t="shared" si="10"/>
        <v>0.716666666666667</v>
      </c>
      <c r="H37" s="110">
        <f t="shared" ref="H37:M37" si="22">SUM(H22:H36)</f>
        <v>765</v>
      </c>
      <c r="I37" s="110">
        <f t="shared" si="22"/>
        <v>150</v>
      </c>
      <c r="J37" s="123">
        <f t="shared" si="22"/>
        <v>201</v>
      </c>
      <c r="K37" s="123">
        <f t="shared" si="22"/>
        <v>302</v>
      </c>
      <c r="L37" s="123">
        <f t="shared" si="22"/>
        <v>122</v>
      </c>
      <c r="M37" s="123">
        <f t="shared" si="22"/>
        <v>15618.29</v>
      </c>
      <c r="N37" s="52">
        <f t="shared" si="12"/>
        <v>0.606965174129353</v>
      </c>
      <c r="O37" s="123">
        <f t="shared" ref="O37:U37" si="23">SUM(O22:O36)</f>
        <v>1581.479</v>
      </c>
      <c r="P37" s="123">
        <f t="shared" si="23"/>
        <v>450</v>
      </c>
      <c r="Q37" s="123">
        <f t="shared" si="23"/>
        <v>1142</v>
      </c>
      <c r="R37" s="123">
        <f t="shared" si="23"/>
        <v>1366</v>
      </c>
      <c r="S37" s="123">
        <f t="shared" si="23"/>
        <v>685</v>
      </c>
      <c r="T37" s="123">
        <f t="shared" si="23"/>
        <v>220</v>
      </c>
      <c r="U37" s="123">
        <f t="shared" si="23"/>
        <v>905</v>
      </c>
      <c r="V37" s="130">
        <f t="shared" si="3"/>
        <v>0.79246935201401</v>
      </c>
      <c r="W37" s="123">
        <f>SUM(W22:W36)</f>
        <v>3955</v>
      </c>
      <c r="X37" s="123">
        <f>SUM(X22:X36)</f>
        <v>710</v>
      </c>
    </row>
    <row r="38" customFormat="1" spans="1:24">
      <c r="A38" s="20">
        <v>385</v>
      </c>
      <c r="B38" s="42" t="s">
        <v>328</v>
      </c>
      <c r="C38" s="42" t="s">
        <v>329</v>
      </c>
      <c r="D38" s="104">
        <v>4</v>
      </c>
      <c r="E38" s="106">
        <v>7</v>
      </c>
      <c r="F38" s="106">
        <v>5</v>
      </c>
      <c r="G38" s="109">
        <f t="shared" si="10"/>
        <v>1.25</v>
      </c>
      <c r="H38" s="108">
        <v>75</v>
      </c>
      <c r="I38" s="113"/>
      <c r="J38" s="70">
        <v>13</v>
      </c>
      <c r="K38" s="70">
        <v>19</v>
      </c>
      <c r="L38" s="33">
        <v>11</v>
      </c>
      <c r="M38" s="33">
        <v>1525.8</v>
      </c>
      <c r="N38" s="43">
        <f t="shared" si="12"/>
        <v>0.846153846153846</v>
      </c>
      <c r="O38" s="33">
        <f t="shared" ref="O38:O54" si="24">M38*0.1</f>
        <v>152.58</v>
      </c>
      <c r="P38" s="33"/>
      <c r="Q38" s="70">
        <v>77</v>
      </c>
      <c r="R38" s="70">
        <v>92</v>
      </c>
      <c r="S38" s="88">
        <v>79</v>
      </c>
      <c r="T38" s="88">
        <v>2</v>
      </c>
      <c r="U38" s="88">
        <v>81</v>
      </c>
      <c r="V38" s="129">
        <f t="shared" si="3"/>
        <v>1.05194805194805</v>
      </c>
      <c r="W38" s="33">
        <f t="shared" si="20"/>
        <v>332</v>
      </c>
      <c r="X38" s="33"/>
    </row>
    <row r="39" customFormat="1" spans="1:24">
      <c r="A39" s="57">
        <v>377</v>
      </c>
      <c r="B39" s="46" t="s">
        <v>330</v>
      </c>
      <c r="C39" s="46" t="s">
        <v>329</v>
      </c>
      <c r="D39" s="104">
        <v>2</v>
      </c>
      <c r="E39" s="106">
        <v>4</v>
      </c>
      <c r="F39" s="106">
        <v>1</v>
      </c>
      <c r="G39" s="109">
        <f t="shared" si="10"/>
        <v>0.5</v>
      </c>
      <c r="H39" s="108">
        <v>15</v>
      </c>
      <c r="I39" s="113">
        <v>5</v>
      </c>
      <c r="J39" s="70">
        <v>7</v>
      </c>
      <c r="K39" s="70">
        <v>11</v>
      </c>
      <c r="L39" s="33">
        <v>4</v>
      </c>
      <c r="M39" s="33">
        <v>448.5</v>
      </c>
      <c r="N39" s="43">
        <f t="shared" si="12"/>
        <v>0.571428571428571</v>
      </c>
      <c r="O39" s="33">
        <f t="shared" si="24"/>
        <v>44.85</v>
      </c>
      <c r="P39" s="33">
        <v>18</v>
      </c>
      <c r="Q39" s="70">
        <v>43</v>
      </c>
      <c r="R39" s="70">
        <v>51</v>
      </c>
      <c r="S39" s="88">
        <v>45</v>
      </c>
      <c r="T39" s="88">
        <v>4</v>
      </c>
      <c r="U39" s="88">
        <v>49</v>
      </c>
      <c r="V39" s="129">
        <f t="shared" si="3"/>
        <v>1.13953488372093</v>
      </c>
      <c r="W39" s="33">
        <f t="shared" si="20"/>
        <v>212</v>
      </c>
      <c r="X39" s="33"/>
    </row>
    <row r="40" customFormat="1" spans="1:24">
      <c r="A40" s="57">
        <v>571</v>
      </c>
      <c r="B40" s="46" t="s">
        <v>331</v>
      </c>
      <c r="C40" s="46" t="s">
        <v>329</v>
      </c>
      <c r="D40" s="104">
        <v>7</v>
      </c>
      <c r="E40" s="106">
        <v>11</v>
      </c>
      <c r="F40" s="106">
        <v>5</v>
      </c>
      <c r="G40" s="109">
        <f t="shared" si="10"/>
        <v>0.714285714285714</v>
      </c>
      <c r="H40" s="108">
        <v>75</v>
      </c>
      <c r="I40" s="113"/>
      <c r="J40" s="124">
        <v>21</v>
      </c>
      <c r="K40" s="125">
        <v>32</v>
      </c>
      <c r="L40" s="33">
        <v>9</v>
      </c>
      <c r="M40" s="33">
        <v>1155</v>
      </c>
      <c r="N40" s="43">
        <f t="shared" si="12"/>
        <v>0.428571428571429</v>
      </c>
      <c r="O40" s="33">
        <f t="shared" si="24"/>
        <v>115.5</v>
      </c>
      <c r="P40" s="33">
        <v>72</v>
      </c>
      <c r="Q40" s="70">
        <v>126</v>
      </c>
      <c r="R40" s="70">
        <v>151</v>
      </c>
      <c r="S40" s="88">
        <v>159</v>
      </c>
      <c r="T40" s="88">
        <v>5</v>
      </c>
      <c r="U40" s="88">
        <v>164</v>
      </c>
      <c r="V40" s="129">
        <f t="shared" si="3"/>
        <v>1.3015873015873</v>
      </c>
      <c r="W40" s="33">
        <f t="shared" si="20"/>
        <v>676</v>
      </c>
      <c r="X40" s="33"/>
    </row>
    <row r="41" customFormat="1" spans="1:24">
      <c r="A41" s="57">
        <v>371</v>
      </c>
      <c r="B41" s="46" t="s">
        <v>332</v>
      </c>
      <c r="C41" s="46" t="s">
        <v>329</v>
      </c>
      <c r="D41" s="104">
        <v>1</v>
      </c>
      <c r="E41" s="106">
        <v>2</v>
      </c>
      <c r="F41" s="106">
        <v>0</v>
      </c>
      <c r="G41" s="109">
        <f t="shared" si="10"/>
        <v>0</v>
      </c>
      <c r="H41" s="108">
        <v>0</v>
      </c>
      <c r="I41" s="113">
        <v>5</v>
      </c>
      <c r="J41" s="70">
        <v>4</v>
      </c>
      <c r="K41" s="70">
        <v>6</v>
      </c>
      <c r="L41" s="33">
        <v>5</v>
      </c>
      <c r="M41" s="33">
        <v>596.01</v>
      </c>
      <c r="N41" s="43">
        <f t="shared" si="12"/>
        <v>1.25</v>
      </c>
      <c r="O41" s="33">
        <f t="shared" si="24"/>
        <v>59.601</v>
      </c>
      <c r="P41" s="33"/>
      <c r="Q41" s="70">
        <v>25</v>
      </c>
      <c r="R41" s="70">
        <v>30</v>
      </c>
      <c r="S41" s="88">
        <v>16</v>
      </c>
      <c r="T41" s="88">
        <v>8</v>
      </c>
      <c r="U41" s="88">
        <v>24</v>
      </c>
      <c r="V41" s="129">
        <f t="shared" si="3"/>
        <v>0.96</v>
      </c>
      <c r="W41" s="33">
        <f>S41*3+T41*6</f>
        <v>96</v>
      </c>
      <c r="X41" s="33"/>
    </row>
    <row r="42" customFormat="1" spans="1:24">
      <c r="A42" s="58">
        <v>541</v>
      </c>
      <c r="B42" s="59" t="s">
        <v>333</v>
      </c>
      <c r="C42" s="59" t="s">
        <v>329</v>
      </c>
      <c r="D42" s="104">
        <v>5</v>
      </c>
      <c r="E42" s="106">
        <v>9</v>
      </c>
      <c r="F42" s="106">
        <v>1</v>
      </c>
      <c r="G42" s="109">
        <f t="shared" si="10"/>
        <v>0.2</v>
      </c>
      <c r="H42" s="108">
        <v>15</v>
      </c>
      <c r="I42" s="113">
        <v>20</v>
      </c>
      <c r="J42" s="124">
        <v>17</v>
      </c>
      <c r="K42" s="125">
        <v>24</v>
      </c>
      <c r="L42" s="33">
        <v>5</v>
      </c>
      <c r="M42" s="33">
        <v>638.2</v>
      </c>
      <c r="N42" s="43">
        <f t="shared" si="12"/>
        <v>0.294117647058824</v>
      </c>
      <c r="O42" s="33">
        <f t="shared" si="24"/>
        <v>63.82</v>
      </c>
      <c r="P42" s="33">
        <v>72</v>
      </c>
      <c r="Q42" s="70">
        <v>97</v>
      </c>
      <c r="R42" s="70">
        <v>117</v>
      </c>
      <c r="S42" s="88">
        <v>50</v>
      </c>
      <c r="T42" s="88">
        <v>3</v>
      </c>
      <c r="U42" s="88">
        <v>53</v>
      </c>
      <c r="V42" s="129">
        <f t="shared" si="3"/>
        <v>0.54639175257732</v>
      </c>
      <c r="W42" s="33">
        <f>S42*3+T42*6</f>
        <v>168</v>
      </c>
      <c r="X42" s="33">
        <f>(Q42-U42)*2.5</f>
        <v>110</v>
      </c>
    </row>
    <row r="43" customFormat="1" spans="1:24">
      <c r="A43" s="57">
        <v>733</v>
      </c>
      <c r="B43" s="46" t="s">
        <v>334</v>
      </c>
      <c r="C43" s="46" t="s">
        <v>329</v>
      </c>
      <c r="D43" s="104">
        <v>1</v>
      </c>
      <c r="E43" s="106">
        <v>2</v>
      </c>
      <c r="F43" s="106">
        <v>2</v>
      </c>
      <c r="G43" s="109">
        <f t="shared" si="10"/>
        <v>2</v>
      </c>
      <c r="H43" s="108">
        <v>50</v>
      </c>
      <c r="I43" s="113"/>
      <c r="J43" s="124">
        <v>4</v>
      </c>
      <c r="K43" s="125">
        <v>7</v>
      </c>
      <c r="L43" s="33">
        <v>1</v>
      </c>
      <c r="M43" s="33">
        <v>155</v>
      </c>
      <c r="N43" s="43">
        <f t="shared" si="12"/>
        <v>0.25</v>
      </c>
      <c r="O43" s="33">
        <f t="shared" si="24"/>
        <v>15.5</v>
      </c>
      <c r="P43" s="33">
        <v>18</v>
      </c>
      <c r="Q43" s="70">
        <v>26</v>
      </c>
      <c r="R43" s="70">
        <v>31</v>
      </c>
      <c r="S43" s="88">
        <v>18</v>
      </c>
      <c r="T43" s="88">
        <v>11</v>
      </c>
      <c r="U43" s="88">
        <v>29</v>
      </c>
      <c r="V43" s="129">
        <f t="shared" si="3"/>
        <v>1.11538461538462</v>
      </c>
      <c r="W43" s="33">
        <f t="shared" ref="W43:W47" si="25">S43*4+T43*8</f>
        <v>160</v>
      </c>
      <c r="X43" s="33"/>
    </row>
    <row r="44" customFormat="1" spans="1:24">
      <c r="A44" s="57">
        <v>387</v>
      </c>
      <c r="B44" s="46" t="s">
        <v>335</v>
      </c>
      <c r="C44" s="46" t="s">
        <v>329</v>
      </c>
      <c r="D44" s="104">
        <v>4</v>
      </c>
      <c r="E44" s="106">
        <v>7</v>
      </c>
      <c r="F44" s="106">
        <v>1</v>
      </c>
      <c r="G44" s="109">
        <f t="shared" si="10"/>
        <v>0.25</v>
      </c>
      <c r="H44" s="108">
        <v>15</v>
      </c>
      <c r="I44" s="113">
        <v>15</v>
      </c>
      <c r="J44" s="124">
        <v>13</v>
      </c>
      <c r="K44" s="125">
        <v>19</v>
      </c>
      <c r="L44" s="33">
        <v>6</v>
      </c>
      <c r="M44" s="33">
        <v>750</v>
      </c>
      <c r="N44" s="43">
        <f t="shared" si="12"/>
        <v>0.461538461538462</v>
      </c>
      <c r="O44" s="33">
        <f t="shared" si="24"/>
        <v>75</v>
      </c>
      <c r="P44" s="33">
        <v>42</v>
      </c>
      <c r="Q44" s="70">
        <v>77</v>
      </c>
      <c r="R44" s="70">
        <v>93</v>
      </c>
      <c r="S44" s="88">
        <v>145</v>
      </c>
      <c r="T44" s="88">
        <v>7</v>
      </c>
      <c r="U44" s="88">
        <v>152</v>
      </c>
      <c r="V44" s="129">
        <f t="shared" si="3"/>
        <v>1.97402597402597</v>
      </c>
      <c r="W44" s="33">
        <f t="shared" si="25"/>
        <v>636</v>
      </c>
      <c r="X44" s="33"/>
    </row>
    <row r="45" customFormat="1" spans="1:24">
      <c r="A45" s="57">
        <v>573</v>
      </c>
      <c r="B45" s="46" t="s">
        <v>336</v>
      </c>
      <c r="C45" s="46" t="s">
        <v>329</v>
      </c>
      <c r="D45" s="104">
        <v>2</v>
      </c>
      <c r="E45" s="106">
        <v>3</v>
      </c>
      <c r="F45" s="106">
        <v>2</v>
      </c>
      <c r="G45" s="109">
        <f t="shared" si="10"/>
        <v>1</v>
      </c>
      <c r="H45" s="108">
        <v>30</v>
      </c>
      <c r="I45" s="113"/>
      <c r="J45" s="124">
        <v>5</v>
      </c>
      <c r="K45" s="125">
        <v>7</v>
      </c>
      <c r="L45" s="33">
        <v>0</v>
      </c>
      <c r="M45" s="33">
        <v>0</v>
      </c>
      <c r="N45" s="43">
        <f t="shared" si="12"/>
        <v>0</v>
      </c>
      <c r="O45" s="33">
        <f t="shared" si="24"/>
        <v>0</v>
      </c>
      <c r="P45" s="33">
        <v>30</v>
      </c>
      <c r="Q45" s="70">
        <v>29</v>
      </c>
      <c r="R45" s="70">
        <v>35</v>
      </c>
      <c r="S45" s="88">
        <v>37</v>
      </c>
      <c r="T45" s="88">
        <v>2</v>
      </c>
      <c r="U45" s="88">
        <v>39</v>
      </c>
      <c r="V45" s="129">
        <f t="shared" si="3"/>
        <v>1.3448275862069</v>
      </c>
      <c r="W45" s="33">
        <f t="shared" si="25"/>
        <v>164</v>
      </c>
      <c r="X45" s="33"/>
    </row>
    <row r="46" customFormat="1" spans="1:24">
      <c r="A46" s="57">
        <v>514</v>
      </c>
      <c r="B46" s="46" t="s">
        <v>337</v>
      </c>
      <c r="C46" s="46" t="s">
        <v>329</v>
      </c>
      <c r="D46" s="104">
        <v>3</v>
      </c>
      <c r="E46" s="106">
        <v>4</v>
      </c>
      <c r="F46" s="106">
        <v>5</v>
      </c>
      <c r="G46" s="109">
        <f t="shared" si="10"/>
        <v>1.66666666666667</v>
      </c>
      <c r="H46" s="108">
        <v>125</v>
      </c>
      <c r="I46" s="113"/>
      <c r="J46" s="124">
        <v>10</v>
      </c>
      <c r="K46" s="125">
        <v>16</v>
      </c>
      <c r="L46" s="33">
        <v>3</v>
      </c>
      <c r="M46" s="33">
        <v>375</v>
      </c>
      <c r="N46" s="43">
        <f t="shared" si="12"/>
        <v>0.3</v>
      </c>
      <c r="O46" s="33">
        <f t="shared" si="24"/>
        <v>37.5</v>
      </c>
      <c r="P46" s="33">
        <v>42</v>
      </c>
      <c r="Q46" s="70">
        <v>62</v>
      </c>
      <c r="R46" s="70">
        <v>74</v>
      </c>
      <c r="S46" s="88">
        <v>98</v>
      </c>
      <c r="T46" s="88">
        <v>13</v>
      </c>
      <c r="U46" s="88">
        <v>111</v>
      </c>
      <c r="V46" s="129">
        <f t="shared" si="3"/>
        <v>1.79032258064516</v>
      </c>
      <c r="W46" s="33">
        <f t="shared" si="25"/>
        <v>496</v>
      </c>
      <c r="X46" s="33"/>
    </row>
    <row r="47" customFormat="1" spans="1:24">
      <c r="A47" s="57">
        <v>546</v>
      </c>
      <c r="B47" s="46" t="s">
        <v>338</v>
      </c>
      <c r="C47" s="46" t="s">
        <v>329</v>
      </c>
      <c r="D47" s="104">
        <v>1</v>
      </c>
      <c r="E47" s="106">
        <v>2</v>
      </c>
      <c r="F47" s="106">
        <v>3</v>
      </c>
      <c r="G47" s="109">
        <f t="shared" si="10"/>
        <v>3</v>
      </c>
      <c r="H47" s="108">
        <v>75</v>
      </c>
      <c r="I47" s="113"/>
      <c r="J47" s="70">
        <v>4</v>
      </c>
      <c r="K47" s="70">
        <v>7</v>
      </c>
      <c r="L47" s="33">
        <v>2</v>
      </c>
      <c r="M47" s="33">
        <v>310</v>
      </c>
      <c r="N47" s="43">
        <f t="shared" si="12"/>
        <v>0.5</v>
      </c>
      <c r="O47" s="33">
        <f t="shared" si="24"/>
        <v>31</v>
      </c>
      <c r="P47" s="33">
        <v>12</v>
      </c>
      <c r="Q47" s="70">
        <v>27</v>
      </c>
      <c r="R47" s="70">
        <v>32</v>
      </c>
      <c r="S47" s="88">
        <v>35</v>
      </c>
      <c r="T47" s="88">
        <v>2</v>
      </c>
      <c r="U47" s="88">
        <v>37</v>
      </c>
      <c r="V47" s="129">
        <f t="shared" si="3"/>
        <v>1.37037037037037</v>
      </c>
      <c r="W47" s="33">
        <f t="shared" si="25"/>
        <v>156</v>
      </c>
      <c r="X47" s="33"/>
    </row>
    <row r="48" customFormat="1" spans="1:24">
      <c r="A48" s="57">
        <v>574</v>
      </c>
      <c r="B48" s="46" t="s">
        <v>339</v>
      </c>
      <c r="C48" s="46" t="s">
        <v>329</v>
      </c>
      <c r="D48" s="104">
        <v>1</v>
      </c>
      <c r="E48" s="106">
        <v>2</v>
      </c>
      <c r="F48" s="106">
        <v>0</v>
      </c>
      <c r="G48" s="109">
        <f t="shared" si="10"/>
        <v>0</v>
      </c>
      <c r="H48" s="108">
        <v>0</v>
      </c>
      <c r="I48" s="113">
        <v>5</v>
      </c>
      <c r="J48" s="70">
        <v>3</v>
      </c>
      <c r="K48" s="70">
        <v>4</v>
      </c>
      <c r="L48" s="33">
        <v>1</v>
      </c>
      <c r="M48" s="33">
        <v>125</v>
      </c>
      <c r="N48" s="43">
        <f t="shared" si="12"/>
        <v>0.333333333333333</v>
      </c>
      <c r="O48" s="33">
        <f t="shared" si="24"/>
        <v>12.5</v>
      </c>
      <c r="P48" s="33">
        <v>12</v>
      </c>
      <c r="Q48" s="70">
        <v>15</v>
      </c>
      <c r="R48" s="70">
        <v>18</v>
      </c>
      <c r="S48" s="88">
        <v>2</v>
      </c>
      <c r="T48" s="88">
        <v>1</v>
      </c>
      <c r="U48" s="88">
        <v>3</v>
      </c>
      <c r="V48" s="129">
        <f t="shared" si="3"/>
        <v>0.2</v>
      </c>
      <c r="W48" s="33">
        <f t="shared" ref="W48:W53" si="26">S48*3+T48*6</f>
        <v>12</v>
      </c>
      <c r="X48" s="33">
        <f>(Q48-U48)*2.5</f>
        <v>30</v>
      </c>
    </row>
    <row r="49" customFormat="1" spans="1:24">
      <c r="A49" s="57">
        <v>737</v>
      </c>
      <c r="B49" s="46" t="s">
        <v>340</v>
      </c>
      <c r="C49" s="46" t="s">
        <v>329</v>
      </c>
      <c r="D49" s="104">
        <v>2</v>
      </c>
      <c r="E49" s="106">
        <v>3</v>
      </c>
      <c r="F49" s="106">
        <v>0</v>
      </c>
      <c r="G49" s="109">
        <f t="shared" si="10"/>
        <v>0</v>
      </c>
      <c r="H49" s="108">
        <v>0</v>
      </c>
      <c r="I49" s="113">
        <v>10</v>
      </c>
      <c r="J49" s="70">
        <v>7</v>
      </c>
      <c r="K49" s="70">
        <v>10</v>
      </c>
      <c r="L49" s="33">
        <v>7</v>
      </c>
      <c r="M49" s="33">
        <v>905</v>
      </c>
      <c r="N49" s="43">
        <f t="shared" si="12"/>
        <v>1</v>
      </c>
      <c r="O49" s="33">
        <f t="shared" si="24"/>
        <v>90.5</v>
      </c>
      <c r="P49" s="33"/>
      <c r="Q49" s="70">
        <v>39</v>
      </c>
      <c r="R49" s="70">
        <v>47</v>
      </c>
      <c r="S49" s="88">
        <v>25</v>
      </c>
      <c r="T49" s="88">
        <v>5</v>
      </c>
      <c r="U49" s="88">
        <v>30</v>
      </c>
      <c r="V49" s="129">
        <f t="shared" si="3"/>
        <v>0.769230769230769</v>
      </c>
      <c r="W49" s="33">
        <f t="shared" si="26"/>
        <v>105</v>
      </c>
      <c r="X49" s="33"/>
    </row>
    <row r="50" customFormat="1" spans="1:24">
      <c r="A50" s="57">
        <v>588</v>
      </c>
      <c r="B50" s="46" t="s">
        <v>341</v>
      </c>
      <c r="C50" s="46" t="s">
        <v>329</v>
      </c>
      <c r="D50" s="104">
        <v>2</v>
      </c>
      <c r="E50" s="106">
        <v>3</v>
      </c>
      <c r="F50" s="106">
        <v>2</v>
      </c>
      <c r="G50" s="109">
        <f t="shared" si="10"/>
        <v>1</v>
      </c>
      <c r="H50" s="108">
        <v>30</v>
      </c>
      <c r="I50" s="113"/>
      <c r="J50" s="124">
        <v>5</v>
      </c>
      <c r="K50" s="125">
        <v>7</v>
      </c>
      <c r="L50" s="33">
        <v>1</v>
      </c>
      <c r="M50" s="33">
        <v>125</v>
      </c>
      <c r="N50" s="43">
        <f t="shared" si="12"/>
        <v>0.2</v>
      </c>
      <c r="O50" s="33">
        <f t="shared" si="24"/>
        <v>12.5</v>
      </c>
      <c r="P50" s="33">
        <v>24</v>
      </c>
      <c r="Q50" s="70">
        <v>29</v>
      </c>
      <c r="R50" s="70">
        <v>34</v>
      </c>
      <c r="S50" s="88">
        <v>31</v>
      </c>
      <c r="T50" s="88">
        <v>6</v>
      </c>
      <c r="U50" s="88">
        <v>37</v>
      </c>
      <c r="V50" s="129">
        <f t="shared" si="3"/>
        <v>1.27586206896552</v>
      </c>
      <c r="W50" s="33">
        <f t="shared" ref="W50:W52" si="27">S50*4+T50*8</f>
        <v>172</v>
      </c>
      <c r="X50" s="33"/>
    </row>
    <row r="51" customFormat="1" spans="1:24">
      <c r="A51" s="57">
        <v>399</v>
      </c>
      <c r="B51" s="46" t="s">
        <v>342</v>
      </c>
      <c r="C51" s="46" t="s">
        <v>329</v>
      </c>
      <c r="D51" s="104">
        <v>2</v>
      </c>
      <c r="E51" s="106">
        <v>3</v>
      </c>
      <c r="F51" s="106">
        <v>2</v>
      </c>
      <c r="G51" s="109">
        <f t="shared" si="10"/>
        <v>1</v>
      </c>
      <c r="H51" s="108">
        <v>30</v>
      </c>
      <c r="I51" s="113"/>
      <c r="J51" s="70">
        <v>5</v>
      </c>
      <c r="K51" s="70">
        <v>8</v>
      </c>
      <c r="L51" s="33">
        <v>7</v>
      </c>
      <c r="M51" s="33">
        <v>909.6</v>
      </c>
      <c r="N51" s="43">
        <f t="shared" si="12"/>
        <v>1.4</v>
      </c>
      <c r="O51" s="33">
        <f t="shared" si="24"/>
        <v>90.96</v>
      </c>
      <c r="P51" s="33"/>
      <c r="Q51" s="70">
        <v>30</v>
      </c>
      <c r="R51" s="70">
        <v>36</v>
      </c>
      <c r="S51" s="88">
        <v>65</v>
      </c>
      <c r="T51" s="88">
        <v>1</v>
      </c>
      <c r="U51" s="88">
        <v>66</v>
      </c>
      <c r="V51" s="129">
        <f t="shared" si="3"/>
        <v>2.2</v>
      </c>
      <c r="W51" s="33">
        <f t="shared" si="27"/>
        <v>268</v>
      </c>
      <c r="X51" s="33"/>
    </row>
    <row r="52" customFormat="1" spans="1:24">
      <c r="A52" s="57">
        <v>389</v>
      </c>
      <c r="B52" s="46" t="s">
        <v>343</v>
      </c>
      <c r="C52" s="46" t="s">
        <v>329</v>
      </c>
      <c r="D52" s="104">
        <v>2</v>
      </c>
      <c r="E52" s="106">
        <v>3</v>
      </c>
      <c r="F52" s="106">
        <v>4</v>
      </c>
      <c r="G52" s="109">
        <f t="shared" si="10"/>
        <v>2</v>
      </c>
      <c r="H52" s="108">
        <v>100</v>
      </c>
      <c r="I52" s="113"/>
      <c r="J52" s="70">
        <v>5</v>
      </c>
      <c r="K52" s="70">
        <v>8</v>
      </c>
      <c r="L52" s="33">
        <v>3</v>
      </c>
      <c r="M52" s="33">
        <v>366.6</v>
      </c>
      <c r="N52" s="43">
        <f t="shared" si="12"/>
        <v>0.6</v>
      </c>
      <c r="O52" s="33">
        <f t="shared" si="24"/>
        <v>36.66</v>
      </c>
      <c r="P52" s="33">
        <v>12</v>
      </c>
      <c r="Q52" s="70">
        <v>31</v>
      </c>
      <c r="R52" s="70">
        <v>37</v>
      </c>
      <c r="S52" s="88">
        <v>32</v>
      </c>
      <c r="T52" s="88">
        <v>8</v>
      </c>
      <c r="U52" s="88">
        <v>40</v>
      </c>
      <c r="V52" s="129">
        <f t="shared" si="3"/>
        <v>1.29032258064516</v>
      </c>
      <c r="W52" s="33">
        <f t="shared" si="27"/>
        <v>192</v>
      </c>
      <c r="X52" s="33"/>
    </row>
    <row r="53" customFormat="1" spans="1:24">
      <c r="A53" s="57">
        <v>512</v>
      </c>
      <c r="B53" s="46" t="s">
        <v>344</v>
      </c>
      <c r="C53" s="46" t="s">
        <v>329</v>
      </c>
      <c r="D53" s="104">
        <v>3</v>
      </c>
      <c r="E53" s="106">
        <v>4</v>
      </c>
      <c r="F53" s="106">
        <v>1</v>
      </c>
      <c r="G53" s="109">
        <f t="shared" si="10"/>
        <v>0.333333333333333</v>
      </c>
      <c r="H53" s="108">
        <v>15</v>
      </c>
      <c r="I53" s="113">
        <v>10</v>
      </c>
      <c r="J53" s="70">
        <v>9</v>
      </c>
      <c r="K53" s="70">
        <v>13</v>
      </c>
      <c r="L53" s="33">
        <v>6</v>
      </c>
      <c r="M53" s="33">
        <v>753.25</v>
      </c>
      <c r="N53" s="43">
        <f t="shared" si="12"/>
        <v>0.666666666666667</v>
      </c>
      <c r="O53" s="33">
        <f t="shared" si="24"/>
        <v>75.325</v>
      </c>
      <c r="P53" s="33"/>
      <c r="Q53" s="70">
        <v>52</v>
      </c>
      <c r="R53" s="70">
        <v>62</v>
      </c>
      <c r="S53" s="88">
        <v>42</v>
      </c>
      <c r="T53" s="88">
        <v>4</v>
      </c>
      <c r="U53" s="88">
        <v>46</v>
      </c>
      <c r="V53" s="129">
        <f t="shared" si="3"/>
        <v>0.884615384615385</v>
      </c>
      <c r="W53" s="33">
        <f t="shared" si="26"/>
        <v>150</v>
      </c>
      <c r="X53" s="33"/>
    </row>
    <row r="54" customFormat="1" spans="1:24">
      <c r="A54" s="57">
        <v>584</v>
      </c>
      <c r="B54" s="46" t="s">
        <v>345</v>
      </c>
      <c r="C54" s="46" t="s">
        <v>329</v>
      </c>
      <c r="D54" s="104">
        <v>2</v>
      </c>
      <c r="E54" s="106">
        <v>3</v>
      </c>
      <c r="F54" s="106">
        <v>0</v>
      </c>
      <c r="G54" s="109">
        <f t="shared" si="10"/>
        <v>0</v>
      </c>
      <c r="H54" s="108">
        <v>0</v>
      </c>
      <c r="I54" s="113">
        <v>10</v>
      </c>
      <c r="J54" s="70">
        <v>5</v>
      </c>
      <c r="K54" s="70">
        <v>8</v>
      </c>
      <c r="L54" s="33">
        <v>6</v>
      </c>
      <c r="M54" s="33">
        <v>711.6</v>
      </c>
      <c r="N54" s="43">
        <f t="shared" si="12"/>
        <v>1.2</v>
      </c>
      <c r="O54" s="33">
        <f t="shared" si="24"/>
        <v>71.16</v>
      </c>
      <c r="P54" s="33"/>
      <c r="Q54" s="70">
        <v>33</v>
      </c>
      <c r="R54" s="70">
        <v>39</v>
      </c>
      <c r="S54" s="88">
        <v>50</v>
      </c>
      <c r="T54" s="88">
        <v>7</v>
      </c>
      <c r="U54" s="88">
        <v>57</v>
      </c>
      <c r="V54" s="129">
        <f t="shared" si="3"/>
        <v>1.72727272727273</v>
      </c>
      <c r="W54" s="33">
        <f>S54*4+T54*8</f>
        <v>256</v>
      </c>
      <c r="X54" s="33"/>
    </row>
    <row r="55" s="35" customFormat="1" spans="1:24">
      <c r="A55" s="48" t="s">
        <v>311</v>
      </c>
      <c r="B55" s="49"/>
      <c r="C55" s="50" t="s">
        <v>329</v>
      </c>
      <c r="D55" s="48">
        <f t="shared" ref="D55:F55" si="28">SUM(D38:D54)</f>
        <v>44</v>
      </c>
      <c r="E55" s="48">
        <f t="shared" si="28"/>
        <v>72</v>
      </c>
      <c r="F55" s="48">
        <f t="shared" si="28"/>
        <v>34</v>
      </c>
      <c r="G55" s="111">
        <f t="shared" si="10"/>
        <v>0.772727272727273</v>
      </c>
      <c r="H55" s="48">
        <f t="shared" ref="H55:M55" si="29">SUM(H38:H54)</f>
        <v>650</v>
      </c>
      <c r="I55" s="72">
        <f t="shared" si="29"/>
        <v>80</v>
      </c>
      <c r="J55" s="48">
        <f t="shared" si="29"/>
        <v>137</v>
      </c>
      <c r="K55" s="48">
        <f t="shared" si="29"/>
        <v>206</v>
      </c>
      <c r="L55" s="48">
        <f t="shared" si="29"/>
        <v>77</v>
      </c>
      <c r="M55" s="48">
        <f t="shared" si="29"/>
        <v>9849.56</v>
      </c>
      <c r="N55" s="52">
        <f t="shared" si="12"/>
        <v>0.562043795620438</v>
      </c>
      <c r="O55" s="48">
        <f t="shared" ref="O55:U55" si="30">SUM(O38:O54)</f>
        <v>984.956</v>
      </c>
      <c r="P55" s="48">
        <f t="shared" si="30"/>
        <v>354</v>
      </c>
      <c r="Q55" s="48">
        <f t="shared" si="30"/>
        <v>818</v>
      </c>
      <c r="R55" s="48">
        <f t="shared" si="30"/>
        <v>979</v>
      </c>
      <c r="S55" s="48">
        <f t="shared" si="30"/>
        <v>929</v>
      </c>
      <c r="T55" s="48">
        <f t="shared" si="30"/>
        <v>89</v>
      </c>
      <c r="U55" s="48">
        <f t="shared" si="30"/>
        <v>1018</v>
      </c>
      <c r="V55" s="130">
        <f t="shared" si="3"/>
        <v>1.24449877750611</v>
      </c>
      <c r="W55" s="48">
        <f>SUM(W38:W54)</f>
        <v>4251</v>
      </c>
      <c r="X55" s="48">
        <f>SUM(X38:X54)</f>
        <v>140</v>
      </c>
    </row>
    <row r="56" customFormat="1" spans="1:24">
      <c r="A56" s="41">
        <v>355</v>
      </c>
      <c r="B56" s="21" t="s">
        <v>346</v>
      </c>
      <c r="C56" s="21" t="s">
        <v>347</v>
      </c>
      <c r="D56" s="112">
        <v>6</v>
      </c>
      <c r="E56" s="114">
        <v>8</v>
      </c>
      <c r="F56" s="106">
        <v>3</v>
      </c>
      <c r="G56" s="109">
        <f t="shared" si="10"/>
        <v>0.5</v>
      </c>
      <c r="H56" s="108">
        <v>45</v>
      </c>
      <c r="I56" s="113">
        <v>15</v>
      </c>
      <c r="J56" s="57">
        <v>16</v>
      </c>
      <c r="K56" s="90">
        <v>21</v>
      </c>
      <c r="L56" s="33">
        <v>17</v>
      </c>
      <c r="M56" s="33">
        <v>2095</v>
      </c>
      <c r="N56" s="43">
        <f t="shared" si="12"/>
        <v>1.0625</v>
      </c>
      <c r="O56" s="33">
        <f t="shared" ref="O56:O62" si="31">M56*0.1</f>
        <v>209.5</v>
      </c>
      <c r="P56" s="33"/>
      <c r="Q56" s="53">
        <v>70</v>
      </c>
      <c r="R56" s="53">
        <v>83</v>
      </c>
      <c r="S56" s="88">
        <v>46</v>
      </c>
      <c r="T56" s="88">
        <v>14</v>
      </c>
      <c r="U56" s="88">
        <v>60</v>
      </c>
      <c r="V56" s="129">
        <f t="shared" si="3"/>
        <v>0.857142857142857</v>
      </c>
      <c r="W56" s="33">
        <f t="shared" ref="W56:W59" si="32">S56*3+T56*6</f>
        <v>222</v>
      </c>
      <c r="X56" s="33"/>
    </row>
    <row r="57" customFormat="1" spans="1:24">
      <c r="A57" s="44">
        <v>363</v>
      </c>
      <c r="B57" s="45" t="s">
        <v>348</v>
      </c>
      <c r="C57" s="45" t="s">
        <v>347</v>
      </c>
      <c r="D57" s="112">
        <v>3</v>
      </c>
      <c r="E57" s="114">
        <v>5</v>
      </c>
      <c r="F57" s="106">
        <v>0</v>
      </c>
      <c r="G57" s="109">
        <f t="shared" si="10"/>
        <v>0</v>
      </c>
      <c r="H57" s="108">
        <v>0</v>
      </c>
      <c r="I57" s="113">
        <v>15</v>
      </c>
      <c r="J57" s="57">
        <v>11</v>
      </c>
      <c r="K57" s="90">
        <v>15</v>
      </c>
      <c r="L57" s="33">
        <v>9</v>
      </c>
      <c r="M57" s="33">
        <v>1095</v>
      </c>
      <c r="N57" s="43">
        <f t="shared" si="12"/>
        <v>0.818181818181818</v>
      </c>
      <c r="O57" s="33">
        <f t="shared" si="31"/>
        <v>109.5</v>
      </c>
      <c r="P57" s="33"/>
      <c r="Q57" s="53">
        <v>58</v>
      </c>
      <c r="R57" s="53">
        <v>69</v>
      </c>
      <c r="S57" s="88">
        <v>11</v>
      </c>
      <c r="T57" s="88">
        <v>4</v>
      </c>
      <c r="U57" s="88">
        <v>15</v>
      </c>
      <c r="V57" s="129">
        <f t="shared" si="3"/>
        <v>0.258620689655172</v>
      </c>
      <c r="W57" s="33">
        <f t="shared" si="32"/>
        <v>57</v>
      </c>
      <c r="X57" s="33">
        <f>(Q57-U57)*2.5</f>
        <v>107.5</v>
      </c>
    </row>
    <row r="58" customFormat="1" spans="1:24">
      <c r="A58" s="44">
        <v>373</v>
      </c>
      <c r="B58" s="45" t="s">
        <v>349</v>
      </c>
      <c r="C58" s="45" t="s">
        <v>347</v>
      </c>
      <c r="D58" s="112">
        <v>3</v>
      </c>
      <c r="E58" s="114">
        <v>5</v>
      </c>
      <c r="F58" s="106">
        <v>3</v>
      </c>
      <c r="G58" s="109">
        <f t="shared" si="10"/>
        <v>1</v>
      </c>
      <c r="H58" s="108">
        <v>45</v>
      </c>
      <c r="I58" s="113"/>
      <c r="J58" s="57">
        <v>11</v>
      </c>
      <c r="K58" s="90">
        <v>15</v>
      </c>
      <c r="L58" s="33">
        <v>8</v>
      </c>
      <c r="M58" s="33">
        <v>1030</v>
      </c>
      <c r="N58" s="43">
        <f t="shared" si="12"/>
        <v>0.727272727272727</v>
      </c>
      <c r="O58" s="33">
        <f t="shared" si="31"/>
        <v>103</v>
      </c>
      <c r="P58" s="33"/>
      <c r="Q58" s="53">
        <v>56</v>
      </c>
      <c r="R58" s="53">
        <v>67</v>
      </c>
      <c r="S58" s="88">
        <v>58</v>
      </c>
      <c r="T58" s="88">
        <v>3</v>
      </c>
      <c r="U58" s="88">
        <v>61</v>
      </c>
      <c r="V58" s="129">
        <f t="shared" si="3"/>
        <v>1.08928571428571</v>
      </c>
      <c r="W58" s="33">
        <f t="shared" ref="W58:W62" si="33">S58*4+T58*8</f>
        <v>256</v>
      </c>
      <c r="X58" s="33"/>
    </row>
    <row r="59" customFormat="1" spans="1:24">
      <c r="A59" s="44">
        <v>511</v>
      </c>
      <c r="B59" s="45" t="s">
        <v>350</v>
      </c>
      <c r="C59" s="45" t="s">
        <v>347</v>
      </c>
      <c r="D59" s="112">
        <v>2</v>
      </c>
      <c r="E59" s="114">
        <v>4</v>
      </c>
      <c r="F59" s="106">
        <v>0</v>
      </c>
      <c r="G59" s="109">
        <f t="shared" si="10"/>
        <v>0</v>
      </c>
      <c r="H59" s="108">
        <v>0</v>
      </c>
      <c r="I59" s="113">
        <v>10</v>
      </c>
      <c r="J59" s="57">
        <v>5</v>
      </c>
      <c r="K59" s="90">
        <v>10</v>
      </c>
      <c r="L59" s="33">
        <v>9</v>
      </c>
      <c r="M59" s="33">
        <v>1211.44</v>
      </c>
      <c r="N59" s="43">
        <f t="shared" si="12"/>
        <v>1.8</v>
      </c>
      <c r="O59" s="33">
        <f t="shared" si="31"/>
        <v>121.144</v>
      </c>
      <c r="P59" s="33"/>
      <c r="Q59" s="53">
        <v>51</v>
      </c>
      <c r="R59" s="53">
        <v>62</v>
      </c>
      <c r="S59" s="88">
        <v>21</v>
      </c>
      <c r="T59" s="88">
        <v>10</v>
      </c>
      <c r="U59" s="88">
        <v>31</v>
      </c>
      <c r="V59" s="129">
        <f t="shared" si="3"/>
        <v>0.607843137254902</v>
      </c>
      <c r="W59" s="33">
        <f t="shared" si="32"/>
        <v>123</v>
      </c>
      <c r="X59" s="33">
        <f t="shared" ref="X59:X64" si="34">(Q59-U59)*2.5</f>
        <v>50</v>
      </c>
    </row>
    <row r="60" customFormat="1" spans="1:24">
      <c r="A60" s="44">
        <v>515</v>
      </c>
      <c r="B60" s="45" t="s">
        <v>351</v>
      </c>
      <c r="C60" s="45" t="s">
        <v>347</v>
      </c>
      <c r="D60" s="112">
        <v>3</v>
      </c>
      <c r="E60" s="114">
        <v>5</v>
      </c>
      <c r="F60" s="106">
        <v>5</v>
      </c>
      <c r="G60" s="109">
        <f t="shared" si="10"/>
        <v>1.66666666666667</v>
      </c>
      <c r="H60" s="108">
        <v>125</v>
      </c>
      <c r="I60" s="113"/>
      <c r="J60" s="57">
        <v>11</v>
      </c>
      <c r="K60" s="90">
        <v>15</v>
      </c>
      <c r="L60" s="33">
        <v>12</v>
      </c>
      <c r="M60" s="33">
        <v>1530</v>
      </c>
      <c r="N60" s="43">
        <f t="shared" si="12"/>
        <v>1.09090909090909</v>
      </c>
      <c r="O60" s="33">
        <f t="shared" si="31"/>
        <v>153</v>
      </c>
      <c r="P60" s="33"/>
      <c r="Q60" s="53">
        <v>57</v>
      </c>
      <c r="R60" s="53">
        <v>68</v>
      </c>
      <c r="S60" s="88">
        <v>54</v>
      </c>
      <c r="T60" s="88">
        <v>12</v>
      </c>
      <c r="U60" s="88">
        <v>66</v>
      </c>
      <c r="V60" s="129">
        <f t="shared" si="3"/>
        <v>1.15789473684211</v>
      </c>
      <c r="W60" s="33">
        <f t="shared" si="33"/>
        <v>312</v>
      </c>
      <c r="X60" s="33"/>
    </row>
    <row r="61" customFormat="1" spans="1:24">
      <c r="A61" s="44">
        <v>545</v>
      </c>
      <c r="B61" s="45" t="s">
        <v>352</v>
      </c>
      <c r="C61" s="45" t="s">
        <v>347</v>
      </c>
      <c r="D61" s="112">
        <v>3</v>
      </c>
      <c r="E61" s="114">
        <v>5</v>
      </c>
      <c r="F61" s="106">
        <v>3</v>
      </c>
      <c r="G61" s="109">
        <f t="shared" si="10"/>
        <v>1</v>
      </c>
      <c r="H61" s="108">
        <v>45</v>
      </c>
      <c r="I61" s="113"/>
      <c r="J61" s="90">
        <v>17</v>
      </c>
      <c r="K61" s="90">
        <v>20</v>
      </c>
      <c r="L61" s="33">
        <v>7</v>
      </c>
      <c r="M61" s="33">
        <v>845</v>
      </c>
      <c r="N61" s="43">
        <f t="shared" si="12"/>
        <v>0.411764705882353</v>
      </c>
      <c r="O61" s="33">
        <f t="shared" si="31"/>
        <v>84.5</v>
      </c>
      <c r="P61" s="33">
        <v>60</v>
      </c>
      <c r="Q61" s="53">
        <v>58</v>
      </c>
      <c r="R61" s="53">
        <v>69</v>
      </c>
      <c r="S61" s="88">
        <v>76</v>
      </c>
      <c r="T61" s="88">
        <v>11</v>
      </c>
      <c r="U61" s="88">
        <v>87</v>
      </c>
      <c r="V61" s="129">
        <f t="shared" si="3"/>
        <v>1.5</v>
      </c>
      <c r="W61" s="33">
        <f t="shared" si="33"/>
        <v>392</v>
      </c>
      <c r="X61" s="33"/>
    </row>
    <row r="62" customFormat="1" spans="1:24">
      <c r="A62" s="44">
        <v>578</v>
      </c>
      <c r="B62" s="45" t="s">
        <v>353</v>
      </c>
      <c r="C62" s="45" t="s">
        <v>347</v>
      </c>
      <c r="D62" s="112">
        <v>3</v>
      </c>
      <c r="E62" s="114">
        <v>5</v>
      </c>
      <c r="F62" s="106">
        <v>2</v>
      </c>
      <c r="G62" s="109">
        <f t="shared" si="10"/>
        <v>0.666666666666667</v>
      </c>
      <c r="H62" s="108">
        <v>30</v>
      </c>
      <c r="I62" s="113"/>
      <c r="J62" s="57">
        <v>5</v>
      </c>
      <c r="K62" s="90">
        <v>15</v>
      </c>
      <c r="L62" s="33">
        <v>8</v>
      </c>
      <c r="M62" s="33">
        <v>910</v>
      </c>
      <c r="N62" s="43">
        <f t="shared" si="12"/>
        <v>1.6</v>
      </c>
      <c r="O62" s="33">
        <f t="shared" si="31"/>
        <v>91</v>
      </c>
      <c r="P62" s="33"/>
      <c r="Q62" s="53">
        <v>58</v>
      </c>
      <c r="R62" s="53">
        <v>69</v>
      </c>
      <c r="S62" s="88">
        <v>99</v>
      </c>
      <c r="T62" s="88">
        <v>7</v>
      </c>
      <c r="U62" s="88">
        <v>106</v>
      </c>
      <c r="V62" s="129">
        <f t="shared" si="3"/>
        <v>1.82758620689655</v>
      </c>
      <c r="W62" s="33">
        <f t="shared" si="33"/>
        <v>452</v>
      </c>
      <c r="X62" s="33"/>
    </row>
    <row r="63" customFormat="1" spans="1:24">
      <c r="A63" s="44">
        <v>598</v>
      </c>
      <c r="B63" s="45" t="s">
        <v>354</v>
      </c>
      <c r="C63" s="45" t="s">
        <v>347</v>
      </c>
      <c r="D63" s="112">
        <v>2</v>
      </c>
      <c r="E63" s="114">
        <v>4</v>
      </c>
      <c r="F63" s="106">
        <v>0</v>
      </c>
      <c r="G63" s="109">
        <f t="shared" si="10"/>
        <v>0</v>
      </c>
      <c r="H63" s="108">
        <v>0</v>
      </c>
      <c r="I63" s="113">
        <v>10</v>
      </c>
      <c r="J63" s="57">
        <v>5</v>
      </c>
      <c r="K63" s="90">
        <v>9</v>
      </c>
      <c r="L63" s="33">
        <v>10</v>
      </c>
      <c r="M63" s="33">
        <v>1310</v>
      </c>
      <c r="N63" s="43">
        <f t="shared" si="12"/>
        <v>2</v>
      </c>
      <c r="O63" s="33">
        <f>M63*0.13</f>
        <v>170.3</v>
      </c>
      <c r="P63" s="33"/>
      <c r="Q63" s="53">
        <v>51</v>
      </c>
      <c r="R63" s="53">
        <v>62</v>
      </c>
      <c r="S63" s="88">
        <v>27</v>
      </c>
      <c r="T63" s="88">
        <v>6</v>
      </c>
      <c r="U63" s="88">
        <v>33</v>
      </c>
      <c r="V63" s="129">
        <f t="shared" si="3"/>
        <v>0.647058823529412</v>
      </c>
      <c r="W63" s="33">
        <f t="shared" ref="W63:W65" si="35">S63*3+T63*6</f>
        <v>117</v>
      </c>
      <c r="X63" s="33">
        <f t="shared" si="34"/>
        <v>45</v>
      </c>
    </row>
    <row r="64" customFormat="1" spans="1:24">
      <c r="A64" s="44">
        <v>702</v>
      </c>
      <c r="B64" s="45" t="s">
        <v>355</v>
      </c>
      <c r="C64" s="45" t="s">
        <v>347</v>
      </c>
      <c r="D64" s="112">
        <v>2</v>
      </c>
      <c r="E64" s="114">
        <v>4</v>
      </c>
      <c r="F64" s="106">
        <v>0</v>
      </c>
      <c r="G64" s="109">
        <f t="shared" si="10"/>
        <v>0</v>
      </c>
      <c r="H64" s="108">
        <v>0</v>
      </c>
      <c r="I64" s="113">
        <v>10</v>
      </c>
      <c r="J64" s="57">
        <v>9</v>
      </c>
      <c r="K64" s="90">
        <v>13</v>
      </c>
      <c r="L64" s="33">
        <v>5</v>
      </c>
      <c r="M64" s="33">
        <v>685</v>
      </c>
      <c r="N64" s="43">
        <f t="shared" si="12"/>
        <v>0.555555555555556</v>
      </c>
      <c r="O64" s="33">
        <f t="shared" ref="O64:O70" si="36">M64*0.1</f>
        <v>68.5</v>
      </c>
      <c r="P64" s="33">
        <v>24</v>
      </c>
      <c r="Q64" s="53">
        <v>53</v>
      </c>
      <c r="R64" s="53">
        <v>64</v>
      </c>
      <c r="S64" s="88">
        <v>24</v>
      </c>
      <c r="T64" s="88">
        <v>7</v>
      </c>
      <c r="U64" s="88">
        <v>31</v>
      </c>
      <c r="V64" s="129">
        <f t="shared" si="3"/>
        <v>0.584905660377358</v>
      </c>
      <c r="W64" s="33">
        <f t="shared" si="35"/>
        <v>114</v>
      </c>
      <c r="X64" s="33">
        <f t="shared" si="34"/>
        <v>55</v>
      </c>
    </row>
    <row r="65" customFormat="1" spans="1:24">
      <c r="A65" s="44">
        <v>707</v>
      </c>
      <c r="B65" s="45" t="s">
        <v>356</v>
      </c>
      <c r="C65" s="45" t="s">
        <v>347</v>
      </c>
      <c r="D65" s="112">
        <v>5</v>
      </c>
      <c r="E65" s="114">
        <v>8</v>
      </c>
      <c r="F65" s="106">
        <v>1</v>
      </c>
      <c r="G65" s="109">
        <f t="shared" si="10"/>
        <v>0.2</v>
      </c>
      <c r="H65" s="108">
        <v>15</v>
      </c>
      <c r="I65" s="113">
        <v>20</v>
      </c>
      <c r="J65" s="90">
        <v>16</v>
      </c>
      <c r="K65" s="90">
        <v>22</v>
      </c>
      <c r="L65" s="33">
        <v>5</v>
      </c>
      <c r="M65" s="33">
        <v>655</v>
      </c>
      <c r="N65" s="43">
        <f t="shared" si="12"/>
        <v>0.3125</v>
      </c>
      <c r="O65" s="33">
        <f t="shared" si="36"/>
        <v>65.5</v>
      </c>
      <c r="P65" s="33">
        <v>66</v>
      </c>
      <c r="Q65" s="53">
        <v>70</v>
      </c>
      <c r="R65" s="53">
        <v>83</v>
      </c>
      <c r="S65" s="88">
        <v>58</v>
      </c>
      <c r="T65" s="88">
        <v>2</v>
      </c>
      <c r="U65" s="88">
        <v>60</v>
      </c>
      <c r="V65" s="129">
        <f t="shared" si="3"/>
        <v>0.857142857142857</v>
      </c>
      <c r="W65" s="33">
        <f t="shared" si="35"/>
        <v>186</v>
      </c>
      <c r="X65" s="33"/>
    </row>
    <row r="66" customFormat="1" spans="1:24">
      <c r="A66" s="44">
        <v>712</v>
      </c>
      <c r="B66" s="45" t="s">
        <v>357</v>
      </c>
      <c r="C66" s="45" t="s">
        <v>347</v>
      </c>
      <c r="D66" s="112">
        <v>7</v>
      </c>
      <c r="E66" s="114">
        <v>9</v>
      </c>
      <c r="F66" s="106">
        <v>0</v>
      </c>
      <c r="G66" s="109">
        <f t="shared" si="10"/>
        <v>0</v>
      </c>
      <c r="H66" s="108">
        <v>0</v>
      </c>
      <c r="I66" s="113">
        <v>35</v>
      </c>
      <c r="J66" s="57">
        <v>17</v>
      </c>
      <c r="K66" s="90">
        <v>23</v>
      </c>
      <c r="L66" s="33">
        <v>16</v>
      </c>
      <c r="M66" s="33">
        <v>1970</v>
      </c>
      <c r="N66" s="43">
        <f t="shared" si="12"/>
        <v>0.941176470588235</v>
      </c>
      <c r="O66" s="33">
        <f t="shared" si="36"/>
        <v>197</v>
      </c>
      <c r="P66" s="33"/>
      <c r="Q66" s="53">
        <v>72</v>
      </c>
      <c r="R66" s="53">
        <v>84</v>
      </c>
      <c r="S66" s="88">
        <v>72</v>
      </c>
      <c r="T66" s="88">
        <v>5</v>
      </c>
      <c r="U66" s="88">
        <v>77</v>
      </c>
      <c r="V66" s="129">
        <f t="shared" si="3"/>
        <v>1.06944444444444</v>
      </c>
      <c r="W66" s="33">
        <f t="shared" ref="W66:W69" si="37">S66*4+T66*8</f>
        <v>328</v>
      </c>
      <c r="X66" s="33"/>
    </row>
    <row r="67" customFormat="1" spans="1:24">
      <c r="A67" s="44">
        <v>718</v>
      </c>
      <c r="B67" s="45" t="s">
        <v>358</v>
      </c>
      <c r="C67" s="45" t="s">
        <v>347</v>
      </c>
      <c r="D67" s="112">
        <v>2</v>
      </c>
      <c r="E67" s="114">
        <v>4</v>
      </c>
      <c r="F67" s="106">
        <v>0</v>
      </c>
      <c r="G67" s="109">
        <f t="shared" si="10"/>
        <v>0</v>
      </c>
      <c r="H67" s="108">
        <v>0</v>
      </c>
      <c r="I67" s="113">
        <v>10</v>
      </c>
      <c r="J67" s="90">
        <v>7</v>
      </c>
      <c r="K67" s="90">
        <v>11</v>
      </c>
      <c r="L67" s="33">
        <v>2</v>
      </c>
      <c r="M67" s="33">
        <v>250</v>
      </c>
      <c r="N67" s="43">
        <f t="shared" si="12"/>
        <v>0.285714285714286</v>
      </c>
      <c r="O67" s="33">
        <f t="shared" si="36"/>
        <v>25</v>
      </c>
      <c r="P67" s="33">
        <v>30</v>
      </c>
      <c r="Q67" s="53">
        <v>50</v>
      </c>
      <c r="R67" s="53">
        <v>61</v>
      </c>
      <c r="S67" s="88">
        <v>6</v>
      </c>
      <c r="T67" s="88">
        <v>2</v>
      </c>
      <c r="U67" s="88">
        <v>8</v>
      </c>
      <c r="V67" s="129">
        <f t="shared" ref="V67:V70" si="38">U67/Q67</f>
        <v>0.16</v>
      </c>
      <c r="W67" s="33">
        <f>S67*3+T67*6</f>
        <v>30</v>
      </c>
      <c r="X67" s="33">
        <f>(Q67-U67)*2.5</f>
        <v>105</v>
      </c>
    </row>
    <row r="68" customFormat="1" spans="1:24">
      <c r="A68" s="44">
        <v>723</v>
      </c>
      <c r="B68" s="45" t="s">
        <v>359</v>
      </c>
      <c r="C68" s="45" t="s">
        <v>347</v>
      </c>
      <c r="D68" s="112">
        <v>2</v>
      </c>
      <c r="E68" s="114">
        <v>4</v>
      </c>
      <c r="F68" s="106">
        <v>0</v>
      </c>
      <c r="G68" s="109">
        <f t="shared" si="10"/>
        <v>0</v>
      </c>
      <c r="H68" s="108">
        <v>0</v>
      </c>
      <c r="I68" s="113">
        <v>10</v>
      </c>
      <c r="J68" s="57">
        <v>7</v>
      </c>
      <c r="K68" s="90">
        <v>11</v>
      </c>
      <c r="L68" s="33">
        <v>6</v>
      </c>
      <c r="M68" s="33">
        <v>810</v>
      </c>
      <c r="N68" s="43">
        <f t="shared" si="12"/>
        <v>0.857142857142857</v>
      </c>
      <c r="O68" s="33">
        <f t="shared" si="36"/>
        <v>81</v>
      </c>
      <c r="P68" s="33"/>
      <c r="Q68" s="53">
        <v>50</v>
      </c>
      <c r="R68" s="53">
        <v>61</v>
      </c>
      <c r="S68" s="88">
        <v>55</v>
      </c>
      <c r="T68" s="88">
        <v>9</v>
      </c>
      <c r="U68" s="88">
        <v>64</v>
      </c>
      <c r="V68" s="129">
        <f t="shared" si="38"/>
        <v>1.28</v>
      </c>
      <c r="W68" s="33">
        <f t="shared" si="37"/>
        <v>292</v>
      </c>
      <c r="X68" s="33"/>
    </row>
    <row r="69" customFormat="1" spans="1:24">
      <c r="A69" s="44">
        <v>724</v>
      </c>
      <c r="B69" s="45" t="s">
        <v>360</v>
      </c>
      <c r="C69" s="45" t="s">
        <v>347</v>
      </c>
      <c r="D69" s="112">
        <v>4</v>
      </c>
      <c r="E69" s="114">
        <v>6</v>
      </c>
      <c r="F69" s="106">
        <v>1</v>
      </c>
      <c r="G69" s="109">
        <f t="shared" si="10"/>
        <v>0.25</v>
      </c>
      <c r="H69" s="108">
        <v>15</v>
      </c>
      <c r="I69" s="113">
        <v>15</v>
      </c>
      <c r="J69" s="57">
        <v>10</v>
      </c>
      <c r="K69" s="90">
        <v>16</v>
      </c>
      <c r="L69" s="33">
        <v>10</v>
      </c>
      <c r="M69" s="33">
        <v>1280</v>
      </c>
      <c r="N69" s="43">
        <f t="shared" si="12"/>
        <v>1</v>
      </c>
      <c r="O69" s="33">
        <f t="shared" si="36"/>
        <v>128</v>
      </c>
      <c r="P69" s="33"/>
      <c r="Q69" s="53">
        <v>64</v>
      </c>
      <c r="R69" s="53">
        <v>75</v>
      </c>
      <c r="S69" s="88">
        <v>79</v>
      </c>
      <c r="T69" s="88">
        <v>29</v>
      </c>
      <c r="U69" s="88">
        <v>108</v>
      </c>
      <c r="V69" s="129">
        <f t="shared" si="38"/>
        <v>1.6875</v>
      </c>
      <c r="W69" s="33">
        <f t="shared" si="37"/>
        <v>548</v>
      </c>
      <c r="X69" s="33"/>
    </row>
    <row r="70" customFormat="1" spans="1:24">
      <c r="A70" s="44">
        <v>740</v>
      </c>
      <c r="B70" s="45" t="s">
        <v>361</v>
      </c>
      <c r="C70" s="45" t="s">
        <v>347</v>
      </c>
      <c r="D70" s="112">
        <v>1</v>
      </c>
      <c r="E70" s="114">
        <v>2</v>
      </c>
      <c r="F70" s="106">
        <v>2</v>
      </c>
      <c r="G70" s="109">
        <f t="shared" si="10"/>
        <v>2</v>
      </c>
      <c r="H70" s="108">
        <v>50</v>
      </c>
      <c r="I70" s="113"/>
      <c r="J70" s="57">
        <v>4</v>
      </c>
      <c r="K70" s="90">
        <v>9</v>
      </c>
      <c r="L70" s="33">
        <v>2</v>
      </c>
      <c r="M70" s="33">
        <v>250</v>
      </c>
      <c r="N70" s="43">
        <f t="shared" si="12"/>
        <v>0.5</v>
      </c>
      <c r="O70" s="33">
        <f t="shared" si="36"/>
        <v>25</v>
      </c>
      <c r="P70" s="33">
        <v>12</v>
      </c>
      <c r="Q70" s="54">
        <v>47</v>
      </c>
      <c r="R70" s="54">
        <v>58</v>
      </c>
      <c r="S70" s="88">
        <v>38</v>
      </c>
      <c r="T70" s="88">
        <v>8</v>
      </c>
      <c r="U70" s="88">
        <v>46</v>
      </c>
      <c r="V70" s="129">
        <f t="shared" si="38"/>
        <v>0.978723404255319</v>
      </c>
      <c r="W70" s="33">
        <f t="shared" ref="W70:W75" si="39">S70*3+T70*6</f>
        <v>162</v>
      </c>
      <c r="X70" s="33"/>
    </row>
    <row r="71" customFormat="1" spans="1:24">
      <c r="A71" s="44">
        <v>743</v>
      </c>
      <c r="B71" s="45" t="s">
        <v>362</v>
      </c>
      <c r="C71" s="45" t="s">
        <v>347</v>
      </c>
      <c r="D71" s="112"/>
      <c r="E71" s="114"/>
      <c r="F71" s="106"/>
      <c r="G71" s="109"/>
      <c r="H71" s="108"/>
      <c r="I71" s="113"/>
      <c r="J71" s="57"/>
      <c r="K71" s="90"/>
      <c r="L71" s="33"/>
      <c r="M71" s="33"/>
      <c r="N71" s="43" t="e">
        <f t="shared" si="12"/>
        <v>#DIV/0!</v>
      </c>
      <c r="O71" s="33"/>
      <c r="P71" s="33"/>
      <c r="Q71" s="54">
        <v>0</v>
      </c>
      <c r="R71" s="54">
        <v>0</v>
      </c>
      <c r="S71" s="88"/>
      <c r="T71" s="88"/>
      <c r="U71" s="88"/>
      <c r="V71" s="129"/>
      <c r="W71" s="33"/>
      <c r="X71" s="33"/>
    </row>
    <row r="72" s="35" customFormat="1" spans="1:24">
      <c r="A72" s="48" t="s">
        <v>311</v>
      </c>
      <c r="B72" s="49"/>
      <c r="C72" s="49" t="s">
        <v>347</v>
      </c>
      <c r="D72" s="56">
        <f t="shared" ref="D72:BB72" si="40">SUM(D56:D71)</f>
        <v>48</v>
      </c>
      <c r="E72" s="56">
        <f t="shared" si="40"/>
        <v>78</v>
      </c>
      <c r="F72" s="56">
        <f t="shared" si="40"/>
        <v>20</v>
      </c>
      <c r="G72" s="56">
        <f t="shared" si="40"/>
        <v>7.28333333333333</v>
      </c>
      <c r="H72" s="56">
        <f t="shared" si="40"/>
        <v>370</v>
      </c>
      <c r="I72" s="56">
        <f t="shared" si="40"/>
        <v>150</v>
      </c>
      <c r="J72" s="56">
        <f t="shared" si="40"/>
        <v>151</v>
      </c>
      <c r="K72" s="56">
        <f t="shared" si="40"/>
        <v>225</v>
      </c>
      <c r="L72" s="56">
        <f t="shared" si="40"/>
        <v>126</v>
      </c>
      <c r="M72" s="56">
        <f t="shared" si="40"/>
        <v>15926.44</v>
      </c>
      <c r="N72" s="56" t="e">
        <f t="shared" si="40"/>
        <v>#DIV/0!</v>
      </c>
      <c r="O72" s="56">
        <f t="shared" si="40"/>
        <v>1631.944</v>
      </c>
      <c r="P72" s="56">
        <f t="shared" si="40"/>
        <v>192</v>
      </c>
      <c r="Q72" s="56">
        <f t="shared" si="40"/>
        <v>865</v>
      </c>
      <c r="R72" s="56">
        <f t="shared" si="40"/>
        <v>1035</v>
      </c>
      <c r="S72" s="56">
        <f t="shared" si="40"/>
        <v>724</v>
      </c>
      <c r="T72" s="56">
        <f t="shared" si="40"/>
        <v>129</v>
      </c>
      <c r="U72" s="56">
        <f t="shared" si="40"/>
        <v>853</v>
      </c>
      <c r="V72" s="56">
        <f t="shared" si="40"/>
        <v>14.5631485318267</v>
      </c>
      <c r="W72" s="56">
        <f t="shared" si="40"/>
        <v>3591</v>
      </c>
      <c r="X72" s="56">
        <f t="shared" si="40"/>
        <v>362.5</v>
      </c>
    </row>
    <row r="73" customFormat="1" spans="1:24">
      <c r="A73" s="20">
        <v>341</v>
      </c>
      <c r="B73" s="21" t="s">
        <v>363</v>
      </c>
      <c r="C73" s="21" t="s">
        <v>364</v>
      </c>
      <c r="D73" s="104">
        <v>9</v>
      </c>
      <c r="E73" s="106">
        <v>14</v>
      </c>
      <c r="F73" s="106">
        <v>23</v>
      </c>
      <c r="G73" s="109">
        <f t="shared" ref="G73:G105" si="41">F73/D73</f>
        <v>2.55555555555556</v>
      </c>
      <c r="H73" s="108">
        <v>575</v>
      </c>
      <c r="I73" s="113"/>
      <c r="J73" s="53">
        <v>30</v>
      </c>
      <c r="K73" s="53">
        <v>44</v>
      </c>
      <c r="L73" s="33">
        <v>30</v>
      </c>
      <c r="M73" s="33">
        <v>3841.44</v>
      </c>
      <c r="N73" s="43">
        <f t="shared" ref="N73:N105" si="42">L73/J73</f>
        <v>1</v>
      </c>
      <c r="O73" s="33">
        <f t="shared" ref="O73:O87" si="43">M73*0.1</f>
        <v>384.144</v>
      </c>
      <c r="P73" s="33"/>
      <c r="Q73" s="22">
        <v>157</v>
      </c>
      <c r="R73" s="22">
        <v>188</v>
      </c>
      <c r="S73" s="88">
        <v>107</v>
      </c>
      <c r="T73" s="88">
        <v>49</v>
      </c>
      <c r="U73" s="88">
        <v>156</v>
      </c>
      <c r="V73" s="129">
        <f t="shared" ref="V73:V105" si="44">U73/Q73</f>
        <v>0.993630573248408</v>
      </c>
      <c r="W73" s="33">
        <f t="shared" si="39"/>
        <v>615</v>
      </c>
      <c r="X73" s="33"/>
    </row>
    <row r="74" customFormat="1" spans="1:24">
      <c r="A74" s="57">
        <v>539</v>
      </c>
      <c r="B74" s="45" t="s">
        <v>365</v>
      </c>
      <c r="C74" s="45" t="s">
        <v>364</v>
      </c>
      <c r="D74" s="104">
        <v>2</v>
      </c>
      <c r="E74" s="106">
        <v>3</v>
      </c>
      <c r="F74" s="106">
        <v>0</v>
      </c>
      <c r="G74" s="109">
        <f t="shared" si="41"/>
        <v>0</v>
      </c>
      <c r="H74" s="108">
        <v>0</v>
      </c>
      <c r="I74" s="113">
        <v>10</v>
      </c>
      <c r="J74" s="53">
        <v>5</v>
      </c>
      <c r="K74" s="53">
        <v>10</v>
      </c>
      <c r="L74" s="33">
        <v>3</v>
      </c>
      <c r="M74" s="33">
        <v>405</v>
      </c>
      <c r="N74" s="43">
        <f t="shared" si="42"/>
        <v>0.6</v>
      </c>
      <c r="O74" s="33">
        <f t="shared" si="43"/>
        <v>40.5</v>
      </c>
      <c r="P74" s="33">
        <v>12</v>
      </c>
      <c r="Q74" s="53">
        <v>33</v>
      </c>
      <c r="R74" s="53">
        <v>40</v>
      </c>
      <c r="S74" s="88">
        <v>41</v>
      </c>
      <c r="T74" s="88">
        <v>9</v>
      </c>
      <c r="U74" s="88">
        <v>50</v>
      </c>
      <c r="V74" s="129">
        <f t="shared" si="44"/>
        <v>1.51515151515152</v>
      </c>
      <c r="W74" s="33">
        <f t="shared" ref="W74:W77" si="45">S74*4+T74*8</f>
        <v>236</v>
      </c>
      <c r="X74" s="33"/>
    </row>
    <row r="75" customFormat="1" spans="1:24">
      <c r="A75" s="57">
        <v>548</v>
      </c>
      <c r="B75" s="45" t="s">
        <v>366</v>
      </c>
      <c r="C75" s="45" t="s">
        <v>364</v>
      </c>
      <c r="D75" s="104">
        <v>2</v>
      </c>
      <c r="E75" s="106">
        <v>3</v>
      </c>
      <c r="F75" s="106">
        <v>0</v>
      </c>
      <c r="G75" s="109">
        <f t="shared" si="41"/>
        <v>0</v>
      </c>
      <c r="H75" s="108">
        <v>0</v>
      </c>
      <c r="I75" s="113">
        <v>10</v>
      </c>
      <c r="J75" s="88">
        <v>6</v>
      </c>
      <c r="K75" s="53">
        <v>10</v>
      </c>
      <c r="L75" s="33">
        <v>0</v>
      </c>
      <c r="M75" s="33">
        <v>0</v>
      </c>
      <c r="N75" s="43">
        <f t="shared" si="42"/>
        <v>0</v>
      </c>
      <c r="O75" s="33">
        <f t="shared" si="43"/>
        <v>0</v>
      </c>
      <c r="P75" s="33">
        <v>36</v>
      </c>
      <c r="Q75" s="53">
        <v>32</v>
      </c>
      <c r="R75" s="53">
        <v>38</v>
      </c>
      <c r="S75" s="88">
        <v>9</v>
      </c>
      <c r="T75" s="88">
        <v>1</v>
      </c>
      <c r="U75" s="88">
        <v>10</v>
      </c>
      <c r="V75" s="129">
        <f t="shared" si="44"/>
        <v>0.3125</v>
      </c>
      <c r="W75" s="33">
        <f t="shared" si="39"/>
        <v>33</v>
      </c>
      <c r="X75" s="33">
        <f>(Q75-U75)*2.5</f>
        <v>55</v>
      </c>
    </row>
    <row r="76" customFormat="1" spans="1:24">
      <c r="A76" s="57">
        <v>549</v>
      </c>
      <c r="B76" s="45" t="s">
        <v>367</v>
      </c>
      <c r="C76" s="45" t="s">
        <v>364</v>
      </c>
      <c r="D76" s="104">
        <v>1</v>
      </c>
      <c r="E76" s="106">
        <v>2</v>
      </c>
      <c r="F76" s="106">
        <v>0</v>
      </c>
      <c r="G76" s="109">
        <f t="shared" si="41"/>
        <v>0</v>
      </c>
      <c r="H76" s="108">
        <v>0</v>
      </c>
      <c r="I76" s="113">
        <v>5</v>
      </c>
      <c r="J76" s="88">
        <v>5</v>
      </c>
      <c r="K76" s="53">
        <v>7</v>
      </c>
      <c r="L76" s="33">
        <v>2</v>
      </c>
      <c r="M76" s="33">
        <v>280</v>
      </c>
      <c r="N76" s="43">
        <f t="shared" si="42"/>
        <v>0.4</v>
      </c>
      <c r="O76" s="33">
        <f t="shared" si="43"/>
        <v>28</v>
      </c>
      <c r="P76" s="33">
        <v>18</v>
      </c>
      <c r="Q76" s="53">
        <v>25</v>
      </c>
      <c r="R76" s="53">
        <v>30</v>
      </c>
      <c r="S76" s="88">
        <v>79</v>
      </c>
      <c r="T76" s="88">
        <v>9</v>
      </c>
      <c r="U76" s="88">
        <v>88</v>
      </c>
      <c r="V76" s="129">
        <f t="shared" si="44"/>
        <v>3.52</v>
      </c>
      <c r="W76" s="33">
        <f t="shared" si="45"/>
        <v>388</v>
      </c>
      <c r="X76" s="33"/>
    </row>
    <row r="77" customFormat="1" spans="1:24">
      <c r="A77" s="57">
        <v>550</v>
      </c>
      <c r="B77" s="45" t="s">
        <v>368</v>
      </c>
      <c r="C77" s="45" t="s">
        <v>364</v>
      </c>
      <c r="D77" s="104">
        <v>2</v>
      </c>
      <c r="E77" s="106">
        <v>3</v>
      </c>
      <c r="F77" s="106">
        <v>2</v>
      </c>
      <c r="G77" s="109">
        <f t="shared" si="41"/>
        <v>1</v>
      </c>
      <c r="H77" s="108">
        <v>30</v>
      </c>
      <c r="I77" s="113"/>
      <c r="J77" s="53">
        <v>9</v>
      </c>
      <c r="K77" s="53">
        <v>13</v>
      </c>
      <c r="L77" s="33">
        <v>8</v>
      </c>
      <c r="M77" s="33">
        <v>923</v>
      </c>
      <c r="N77" s="43">
        <f t="shared" si="42"/>
        <v>0.888888888888889</v>
      </c>
      <c r="O77" s="33">
        <f t="shared" si="43"/>
        <v>92.3</v>
      </c>
      <c r="P77" s="33"/>
      <c r="Q77" s="53">
        <v>46</v>
      </c>
      <c r="R77" s="53">
        <v>55</v>
      </c>
      <c r="S77" s="88">
        <v>68</v>
      </c>
      <c r="T77" s="88">
        <v>4</v>
      </c>
      <c r="U77" s="88">
        <v>72</v>
      </c>
      <c r="V77" s="129">
        <f t="shared" si="44"/>
        <v>1.56521739130435</v>
      </c>
      <c r="W77" s="33">
        <f t="shared" si="45"/>
        <v>304</v>
      </c>
      <c r="X77" s="33"/>
    </row>
    <row r="78" customFormat="1" spans="1:24">
      <c r="A78" s="57">
        <v>579</v>
      </c>
      <c r="B78" s="45" t="s">
        <v>369</v>
      </c>
      <c r="C78" s="45" t="s">
        <v>364</v>
      </c>
      <c r="D78" s="104">
        <v>1</v>
      </c>
      <c r="E78" s="106">
        <v>2</v>
      </c>
      <c r="F78" s="106">
        <v>0</v>
      </c>
      <c r="G78" s="109">
        <f t="shared" si="41"/>
        <v>0</v>
      </c>
      <c r="H78" s="108">
        <v>0</v>
      </c>
      <c r="I78" s="113">
        <v>5</v>
      </c>
      <c r="J78" s="53">
        <v>3</v>
      </c>
      <c r="K78" s="53">
        <v>5</v>
      </c>
      <c r="L78" s="33">
        <v>3</v>
      </c>
      <c r="M78" s="33">
        <v>345</v>
      </c>
      <c r="N78" s="43">
        <f t="shared" si="42"/>
        <v>1</v>
      </c>
      <c r="O78" s="33">
        <f t="shared" si="43"/>
        <v>34.5</v>
      </c>
      <c r="P78" s="33"/>
      <c r="Q78" s="53">
        <v>18</v>
      </c>
      <c r="R78" s="53">
        <v>21</v>
      </c>
      <c r="S78" s="88">
        <v>5</v>
      </c>
      <c r="T78" s="88">
        <v>6</v>
      </c>
      <c r="U78" s="88">
        <v>11</v>
      </c>
      <c r="V78" s="129">
        <f t="shared" si="44"/>
        <v>0.611111111111111</v>
      </c>
      <c r="W78" s="33">
        <f>S78*3+T78*6</f>
        <v>51</v>
      </c>
      <c r="X78" s="33">
        <f>(Q78-U78)*2.5</f>
        <v>17.5</v>
      </c>
    </row>
    <row r="79" customFormat="1" spans="1:24">
      <c r="A79" s="57">
        <v>586</v>
      </c>
      <c r="B79" s="45" t="s">
        <v>370</v>
      </c>
      <c r="C79" s="45" t="s">
        <v>364</v>
      </c>
      <c r="D79" s="104">
        <v>1</v>
      </c>
      <c r="E79" s="106">
        <v>2</v>
      </c>
      <c r="F79" s="106">
        <v>0</v>
      </c>
      <c r="G79" s="109">
        <f t="shared" si="41"/>
        <v>0</v>
      </c>
      <c r="H79" s="108">
        <v>0</v>
      </c>
      <c r="I79" s="113">
        <v>5</v>
      </c>
      <c r="J79" s="53">
        <v>4</v>
      </c>
      <c r="K79" s="53">
        <v>6</v>
      </c>
      <c r="L79" s="33">
        <v>5</v>
      </c>
      <c r="M79" s="33">
        <v>595</v>
      </c>
      <c r="N79" s="43">
        <f t="shared" si="42"/>
        <v>1.25</v>
      </c>
      <c r="O79" s="33">
        <f t="shared" si="43"/>
        <v>59.5</v>
      </c>
      <c r="P79" s="33"/>
      <c r="Q79" s="53">
        <v>21</v>
      </c>
      <c r="R79" s="53">
        <v>26</v>
      </c>
      <c r="S79" s="88">
        <v>24</v>
      </c>
      <c r="T79" s="88">
        <v>1</v>
      </c>
      <c r="U79" s="88">
        <v>25</v>
      </c>
      <c r="V79" s="129">
        <f t="shared" si="44"/>
        <v>1.19047619047619</v>
      </c>
      <c r="W79" s="33">
        <f t="shared" ref="W79:W85" si="46">S79*4+T79*8</f>
        <v>104</v>
      </c>
      <c r="X79" s="33"/>
    </row>
    <row r="80" customFormat="1" spans="1:24">
      <c r="A80" s="57">
        <v>591</v>
      </c>
      <c r="B80" s="45" t="s">
        <v>371</v>
      </c>
      <c r="C80" s="45" t="s">
        <v>364</v>
      </c>
      <c r="D80" s="104">
        <v>2</v>
      </c>
      <c r="E80" s="106">
        <v>4</v>
      </c>
      <c r="F80" s="106">
        <v>3</v>
      </c>
      <c r="G80" s="109">
        <f t="shared" si="41"/>
        <v>1.5</v>
      </c>
      <c r="H80" s="108">
        <v>45</v>
      </c>
      <c r="I80" s="113"/>
      <c r="J80" s="53">
        <v>7</v>
      </c>
      <c r="K80" s="53">
        <v>11</v>
      </c>
      <c r="L80" s="33">
        <v>6</v>
      </c>
      <c r="M80" s="33">
        <v>793.2</v>
      </c>
      <c r="N80" s="43">
        <f t="shared" si="42"/>
        <v>0.857142857142857</v>
      </c>
      <c r="O80" s="33">
        <f t="shared" si="43"/>
        <v>79.32</v>
      </c>
      <c r="P80" s="33"/>
      <c r="Q80" s="53">
        <v>40</v>
      </c>
      <c r="R80" s="53">
        <v>48</v>
      </c>
      <c r="S80" s="88">
        <v>39</v>
      </c>
      <c r="T80" s="88">
        <v>3</v>
      </c>
      <c r="U80" s="88">
        <v>42</v>
      </c>
      <c r="V80" s="129">
        <f t="shared" si="44"/>
        <v>1.05</v>
      </c>
      <c r="W80" s="33">
        <f t="shared" si="46"/>
        <v>180</v>
      </c>
      <c r="X80" s="33"/>
    </row>
    <row r="81" customFormat="1" spans="1:24">
      <c r="A81" s="57">
        <v>594</v>
      </c>
      <c r="B81" s="45" t="s">
        <v>372</v>
      </c>
      <c r="C81" s="45" t="s">
        <v>364</v>
      </c>
      <c r="D81" s="104">
        <v>3</v>
      </c>
      <c r="E81" s="106">
        <v>5</v>
      </c>
      <c r="F81" s="106">
        <v>1</v>
      </c>
      <c r="G81" s="109">
        <f t="shared" si="41"/>
        <v>0.333333333333333</v>
      </c>
      <c r="H81" s="108">
        <v>15</v>
      </c>
      <c r="I81" s="113">
        <v>10</v>
      </c>
      <c r="J81" s="53">
        <v>10</v>
      </c>
      <c r="K81" s="53">
        <v>15</v>
      </c>
      <c r="L81" s="33">
        <v>6</v>
      </c>
      <c r="M81" s="33">
        <v>750</v>
      </c>
      <c r="N81" s="43">
        <f t="shared" si="42"/>
        <v>0.6</v>
      </c>
      <c r="O81" s="33">
        <f t="shared" si="43"/>
        <v>75</v>
      </c>
      <c r="P81" s="33">
        <v>24</v>
      </c>
      <c r="Q81" s="53">
        <v>53</v>
      </c>
      <c r="R81" s="53">
        <v>63</v>
      </c>
      <c r="S81" s="88">
        <v>43</v>
      </c>
      <c r="T81" s="88">
        <v>13</v>
      </c>
      <c r="U81" s="88">
        <v>56</v>
      </c>
      <c r="V81" s="129">
        <f t="shared" si="44"/>
        <v>1.05660377358491</v>
      </c>
      <c r="W81" s="33">
        <f t="shared" si="46"/>
        <v>276</v>
      </c>
      <c r="X81" s="33"/>
    </row>
    <row r="82" customFormat="1" spans="1:24">
      <c r="A82" s="57">
        <v>716</v>
      </c>
      <c r="B82" s="45" t="s">
        <v>373</v>
      </c>
      <c r="C82" s="45" t="s">
        <v>364</v>
      </c>
      <c r="D82" s="104">
        <v>2</v>
      </c>
      <c r="E82" s="106">
        <v>3</v>
      </c>
      <c r="F82" s="106">
        <v>2</v>
      </c>
      <c r="G82" s="109">
        <f t="shared" si="41"/>
        <v>1</v>
      </c>
      <c r="H82" s="108">
        <v>30</v>
      </c>
      <c r="I82" s="113"/>
      <c r="J82" s="88">
        <v>6</v>
      </c>
      <c r="K82" s="53">
        <v>8</v>
      </c>
      <c r="L82" s="33">
        <v>1</v>
      </c>
      <c r="M82" s="33">
        <v>146.6</v>
      </c>
      <c r="N82" s="43">
        <f t="shared" si="42"/>
        <v>0.166666666666667</v>
      </c>
      <c r="O82" s="33">
        <f t="shared" si="43"/>
        <v>14.66</v>
      </c>
      <c r="P82" s="33">
        <v>30</v>
      </c>
      <c r="Q82" s="53">
        <v>30</v>
      </c>
      <c r="R82" s="53">
        <v>36</v>
      </c>
      <c r="S82" s="88">
        <v>29</v>
      </c>
      <c r="T82" s="88">
        <v>12</v>
      </c>
      <c r="U82" s="88">
        <v>41</v>
      </c>
      <c r="V82" s="129">
        <f t="shared" si="44"/>
        <v>1.36666666666667</v>
      </c>
      <c r="W82" s="33">
        <f t="shared" si="46"/>
        <v>212</v>
      </c>
      <c r="X82" s="33"/>
    </row>
    <row r="83" customFormat="1" spans="1:24">
      <c r="A83" s="57">
        <v>717</v>
      </c>
      <c r="B83" s="45" t="s">
        <v>374</v>
      </c>
      <c r="C83" s="45" t="s">
        <v>364</v>
      </c>
      <c r="D83" s="104">
        <v>3</v>
      </c>
      <c r="E83" s="106">
        <v>4</v>
      </c>
      <c r="F83" s="106">
        <v>5</v>
      </c>
      <c r="G83" s="109">
        <f t="shared" si="41"/>
        <v>1.66666666666667</v>
      </c>
      <c r="H83" s="108">
        <v>125</v>
      </c>
      <c r="I83" s="113"/>
      <c r="J83" s="53">
        <v>9</v>
      </c>
      <c r="K83" s="53">
        <v>13</v>
      </c>
      <c r="L83" s="33">
        <v>6</v>
      </c>
      <c r="M83" s="33">
        <v>840</v>
      </c>
      <c r="N83" s="43">
        <f t="shared" si="42"/>
        <v>0.666666666666667</v>
      </c>
      <c r="O83" s="33">
        <f t="shared" si="43"/>
        <v>84</v>
      </c>
      <c r="P83" s="33"/>
      <c r="Q83" s="53">
        <v>48</v>
      </c>
      <c r="R83" s="53">
        <v>57</v>
      </c>
      <c r="S83" s="88">
        <v>74</v>
      </c>
      <c r="T83" s="88">
        <v>2</v>
      </c>
      <c r="U83" s="88">
        <v>76</v>
      </c>
      <c r="V83" s="129">
        <f t="shared" si="44"/>
        <v>1.58333333333333</v>
      </c>
      <c r="W83" s="33">
        <f t="shared" si="46"/>
        <v>312</v>
      </c>
      <c r="X83" s="33"/>
    </row>
    <row r="84" customFormat="1" spans="1:24">
      <c r="A84" s="57">
        <v>719</v>
      </c>
      <c r="B84" s="45" t="s">
        <v>375</v>
      </c>
      <c r="C84" s="45" t="s">
        <v>364</v>
      </c>
      <c r="D84" s="104">
        <v>3</v>
      </c>
      <c r="E84" s="106">
        <v>6</v>
      </c>
      <c r="F84" s="106">
        <v>4</v>
      </c>
      <c r="G84" s="109">
        <f t="shared" si="41"/>
        <v>1.33333333333333</v>
      </c>
      <c r="H84" s="108">
        <v>60</v>
      </c>
      <c r="I84" s="113"/>
      <c r="J84" s="53">
        <v>13</v>
      </c>
      <c r="K84" s="53">
        <v>19</v>
      </c>
      <c r="L84" s="33">
        <v>12</v>
      </c>
      <c r="M84" s="33">
        <v>1470</v>
      </c>
      <c r="N84" s="43">
        <f t="shared" si="42"/>
        <v>0.923076923076923</v>
      </c>
      <c r="O84" s="33">
        <f t="shared" si="43"/>
        <v>147</v>
      </c>
      <c r="P84" s="33"/>
      <c r="Q84" s="53">
        <v>68</v>
      </c>
      <c r="R84" s="53">
        <v>81</v>
      </c>
      <c r="S84" s="88">
        <v>122</v>
      </c>
      <c r="T84" s="88">
        <v>3</v>
      </c>
      <c r="U84" s="88">
        <v>125</v>
      </c>
      <c r="V84" s="129">
        <f t="shared" si="44"/>
        <v>1.83823529411765</v>
      </c>
      <c r="W84" s="33">
        <f t="shared" si="46"/>
        <v>512</v>
      </c>
      <c r="X84" s="33"/>
    </row>
    <row r="85" customFormat="1" spans="1:24">
      <c r="A85" s="57">
        <v>720</v>
      </c>
      <c r="B85" s="45" t="s">
        <v>376</v>
      </c>
      <c r="C85" s="45" t="s">
        <v>364</v>
      </c>
      <c r="D85" s="104">
        <v>2</v>
      </c>
      <c r="E85" s="106">
        <v>3</v>
      </c>
      <c r="F85" s="106">
        <v>3</v>
      </c>
      <c r="G85" s="109">
        <f t="shared" si="41"/>
        <v>1.5</v>
      </c>
      <c r="H85" s="108">
        <v>75</v>
      </c>
      <c r="I85" s="113"/>
      <c r="J85" s="88">
        <v>6</v>
      </c>
      <c r="K85" s="53">
        <v>9</v>
      </c>
      <c r="L85" s="33">
        <v>1</v>
      </c>
      <c r="M85" s="33">
        <v>125</v>
      </c>
      <c r="N85" s="43">
        <f t="shared" si="42"/>
        <v>0.166666666666667</v>
      </c>
      <c r="O85" s="33">
        <f t="shared" si="43"/>
        <v>12.5</v>
      </c>
      <c r="P85" s="33">
        <v>30</v>
      </c>
      <c r="Q85" s="53">
        <v>32</v>
      </c>
      <c r="R85" s="53">
        <v>38</v>
      </c>
      <c r="S85" s="88">
        <v>45</v>
      </c>
      <c r="T85" s="88">
        <v>7</v>
      </c>
      <c r="U85" s="88">
        <v>52</v>
      </c>
      <c r="V85" s="129">
        <f t="shared" si="44"/>
        <v>1.625</v>
      </c>
      <c r="W85" s="33">
        <f t="shared" si="46"/>
        <v>236</v>
      </c>
      <c r="X85" s="33"/>
    </row>
    <row r="86" customFormat="1" spans="1:24">
      <c r="A86" s="57">
        <v>721</v>
      </c>
      <c r="B86" s="45" t="s">
        <v>377</v>
      </c>
      <c r="C86" s="45" t="s">
        <v>364</v>
      </c>
      <c r="D86" s="104">
        <v>2</v>
      </c>
      <c r="E86" s="106">
        <v>3</v>
      </c>
      <c r="F86" s="106">
        <v>1</v>
      </c>
      <c r="G86" s="109">
        <f t="shared" si="41"/>
        <v>0.5</v>
      </c>
      <c r="H86" s="108">
        <v>15</v>
      </c>
      <c r="I86" s="113">
        <v>5</v>
      </c>
      <c r="J86" s="88">
        <v>6</v>
      </c>
      <c r="K86" s="53">
        <v>9</v>
      </c>
      <c r="L86" s="33">
        <v>2</v>
      </c>
      <c r="M86" s="33">
        <v>310</v>
      </c>
      <c r="N86" s="43">
        <f t="shared" si="42"/>
        <v>0.333333333333333</v>
      </c>
      <c r="O86" s="33">
        <f t="shared" si="43"/>
        <v>31</v>
      </c>
      <c r="P86" s="33">
        <v>24</v>
      </c>
      <c r="Q86" s="53">
        <v>33</v>
      </c>
      <c r="R86" s="53">
        <v>40</v>
      </c>
      <c r="S86" s="88">
        <v>23</v>
      </c>
      <c r="T86" s="88">
        <v>8</v>
      </c>
      <c r="U86" s="88">
        <v>31</v>
      </c>
      <c r="V86" s="129">
        <f t="shared" si="44"/>
        <v>0.939393939393939</v>
      </c>
      <c r="W86" s="33">
        <f t="shared" ref="W86:W93" si="47">S86*3+T86*6</f>
        <v>117</v>
      </c>
      <c r="X86" s="33"/>
    </row>
    <row r="87" customFormat="1" spans="1:24">
      <c r="A87" s="58">
        <v>732</v>
      </c>
      <c r="B87" s="55" t="s">
        <v>378</v>
      </c>
      <c r="C87" s="55" t="s">
        <v>364</v>
      </c>
      <c r="D87" s="104">
        <v>1</v>
      </c>
      <c r="E87" s="106">
        <v>2</v>
      </c>
      <c r="F87" s="106">
        <v>0</v>
      </c>
      <c r="G87" s="109">
        <f t="shared" si="41"/>
        <v>0</v>
      </c>
      <c r="H87" s="108">
        <v>0</v>
      </c>
      <c r="I87" s="113">
        <v>5</v>
      </c>
      <c r="J87" s="88">
        <v>5</v>
      </c>
      <c r="K87" s="53">
        <v>7</v>
      </c>
      <c r="L87" s="33">
        <v>2</v>
      </c>
      <c r="M87" s="33">
        <v>280</v>
      </c>
      <c r="N87" s="43">
        <f t="shared" si="42"/>
        <v>0.4</v>
      </c>
      <c r="O87" s="33">
        <f t="shared" si="43"/>
        <v>28</v>
      </c>
      <c r="P87" s="33">
        <v>18</v>
      </c>
      <c r="Q87" s="54">
        <v>24</v>
      </c>
      <c r="R87" s="54">
        <v>29</v>
      </c>
      <c r="S87" s="88">
        <v>23</v>
      </c>
      <c r="T87" s="88">
        <v>0</v>
      </c>
      <c r="U87" s="88">
        <v>23</v>
      </c>
      <c r="V87" s="129">
        <f t="shared" si="44"/>
        <v>0.958333333333333</v>
      </c>
      <c r="W87" s="33">
        <f t="shared" si="47"/>
        <v>69</v>
      </c>
      <c r="X87" s="33"/>
    </row>
    <row r="88" s="35" customFormat="1" spans="1:24">
      <c r="A88" s="56" t="s">
        <v>311</v>
      </c>
      <c r="B88" s="49"/>
      <c r="C88" s="49" t="s">
        <v>364</v>
      </c>
      <c r="D88" s="56">
        <f t="shared" ref="D88:F88" si="48">SUM(D73:D87)</f>
        <v>36</v>
      </c>
      <c r="E88" s="56">
        <f t="shared" si="48"/>
        <v>59</v>
      </c>
      <c r="F88" s="56">
        <f t="shared" si="48"/>
        <v>44</v>
      </c>
      <c r="G88" s="111">
        <f t="shared" si="41"/>
        <v>1.22222222222222</v>
      </c>
      <c r="H88" s="56">
        <f t="shared" ref="H88:M88" si="49">SUM(H73:H87)</f>
        <v>970</v>
      </c>
      <c r="I88" s="69">
        <f t="shared" si="49"/>
        <v>55</v>
      </c>
      <c r="J88" s="56">
        <f t="shared" si="49"/>
        <v>124</v>
      </c>
      <c r="K88" s="56">
        <f t="shared" si="49"/>
        <v>186</v>
      </c>
      <c r="L88" s="56">
        <f t="shared" si="49"/>
        <v>87</v>
      </c>
      <c r="M88" s="56">
        <f t="shared" si="49"/>
        <v>11104.24</v>
      </c>
      <c r="N88" s="52">
        <f t="shared" si="42"/>
        <v>0.701612903225806</v>
      </c>
      <c r="O88" s="56">
        <f t="shared" ref="O88:U88" si="50">SUM(O73:O87)</f>
        <v>1110.424</v>
      </c>
      <c r="P88" s="56">
        <f t="shared" si="50"/>
        <v>192</v>
      </c>
      <c r="Q88" s="56">
        <f t="shared" si="50"/>
        <v>660</v>
      </c>
      <c r="R88" s="56">
        <f t="shared" si="50"/>
        <v>790</v>
      </c>
      <c r="S88" s="56">
        <f t="shared" si="50"/>
        <v>731</v>
      </c>
      <c r="T88" s="56">
        <f t="shared" si="50"/>
        <v>127</v>
      </c>
      <c r="U88" s="56">
        <f t="shared" si="50"/>
        <v>858</v>
      </c>
      <c r="V88" s="130">
        <f t="shared" si="44"/>
        <v>1.3</v>
      </c>
      <c r="W88" s="56">
        <f>SUM(W73:W87)</f>
        <v>3645</v>
      </c>
      <c r="X88" s="56">
        <f>SUM(X73:X87)</f>
        <v>72.5</v>
      </c>
    </row>
    <row r="89" customFormat="1" spans="1:24">
      <c r="A89" s="57">
        <v>52</v>
      </c>
      <c r="B89" s="45" t="s">
        <v>379</v>
      </c>
      <c r="C89" s="45" t="s">
        <v>380</v>
      </c>
      <c r="D89" s="104">
        <v>5</v>
      </c>
      <c r="E89" s="106">
        <v>7</v>
      </c>
      <c r="F89" s="106">
        <v>10</v>
      </c>
      <c r="G89" s="109">
        <f t="shared" si="41"/>
        <v>2</v>
      </c>
      <c r="H89" s="108">
        <v>250</v>
      </c>
      <c r="I89" s="113"/>
      <c r="J89" s="53">
        <v>14</v>
      </c>
      <c r="K89" s="53">
        <v>21</v>
      </c>
      <c r="L89" s="33">
        <v>12</v>
      </c>
      <c r="M89" s="33">
        <v>1470</v>
      </c>
      <c r="N89" s="43">
        <f t="shared" si="42"/>
        <v>0.857142857142857</v>
      </c>
      <c r="O89" s="33">
        <f t="shared" ref="O89:O99" si="51">M89*0.1</f>
        <v>147</v>
      </c>
      <c r="P89" s="33"/>
      <c r="Q89" s="22">
        <v>82</v>
      </c>
      <c r="R89" s="22">
        <v>99</v>
      </c>
      <c r="S89" s="88">
        <v>114</v>
      </c>
      <c r="T89" s="88">
        <v>22</v>
      </c>
      <c r="U89" s="88">
        <v>136</v>
      </c>
      <c r="V89" s="129">
        <f t="shared" si="44"/>
        <v>1.65853658536585</v>
      </c>
      <c r="W89" s="33">
        <f t="shared" ref="W89:W95" si="52">S89*4+T89*8</f>
        <v>632</v>
      </c>
      <c r="X89" s="33"/>
    </row>
    <row r="90" customFormat="1" spans="1:24">
      <c r="A90" s="57">
        <v>54</v>
      </c>
      <c r="B90" s="45" t="s">
        <v>381</v>
      </c>
      <c r="C90" s="45" t="s">
        <v>380</v>
      </c>
      <c r="D90" s="104">
        <v>4</v>
      </c>
      <c r="E90" s="106">
        <v>6</v>
      </c>
      <c r="F90" s="106">
        <v>6</v>
      </c>
      <c r="G90" s="109">
        <f t="shared" si="41"/>
        <v>1.5</v>
      </c>
      <c r="H90" s="108">
        <v>150</v>
      </c>
      <c r="I90" s="113"/>
      <c r="J90" s="53">
        <v>13</v>
      </c>
      <c r="K90" s="53">
        <v>19</v>
      </c>
      <c r="L90" s="33">
        <v>10</v>
      </c>
      <c r="M90" s="33">
        <v>1199.84</v>
      </c>
      <c r="N90" s="43">
        <f t="shared" si="42"/>
        <v>0.769230769230769</v>
      </c>
      <c r="O90" s="33">
        <f t="shared" si="51"/>
        <v>119.984</v>
      </c>
      <c r="P90" s="33"/>
      <c r="Q90" s="53">
        <v>76</v>
      </c>
      <c r="R90" s="53">
        <v>91</v>
      </c>
      <c r="S90" s="88">
        <v>79</v>
      </c>
      <c r="T90" s="88">
        <v>13</v>
      </c>
      <c r="U90" s="88">
        <v>92</v>
      </c>
      <c r="V90" s="129">
        <f t="shared" si="44"/>
        <v>1.21052631578947</v>
      </c>
      <c r="W90" s="33">
        <f t="shared" si="52"/>
        <v>420</v>
      </c>
      <c r="X90" s="33"/>
    </row>
    <row r="91" customFormat="1" spans="1:24">
      <c r="A91" s="57">
        <v>56</v>
      </c>
      <c r="B91" s="45" t="s">
        <v>382</v>
      </c>
      <c r="C91" s="45" t="s">
        <v>380</v>
      </c>
      <c r="D91" s="104">
        <v>2</v>
      </c>
      <c r="E91" s="106">
        <v>3</v>
      </c>
      <c r="F91" s="106">
        <v>5</v>
      </c>
      <c r="G91" s="109">
        <f t="shared" si="41"/>
        <v>2.5</v>
      </c>
      <c r="H91" s="108">
        <v>125</v>
      </c>
      <c r="I91" s="113"/>
      <c r="J91" s="88">
        <v>6</v>
      </c>
      <c r="K91" s="53">
        <v>9</v>
      </c>
      <c r="L91" s="33">
        <v>2</v>
      </c>
      <c r="M91" s="33">
        <v>220</v>
      </c>
      <c r="N91" s="43">
        <f t="shared" si="42"/>
        <v>0.333333333333333</v>
      </c>
      <c r="O91" s="33">
        <f t="shared" si="51"/>
        <v>22</v>
      </c>
      <c r="P91" s="33">
        <v>24</v>
      </c>
      <c r="Q91" s="53">
        <v>35</v>
      </c>
      <c r="R91" s="53">
        <v>42</v>
      </c>
      <c r="S91" s="88">
        <v>12</v>
      </c>
      <c r="T91" s="88">
        <v>17</v>
      </c>
      <c r="U91" s="88">
        <v>29</v>
      </c>
      <c r="V91" s="129">
        <f t="shared" si="44"/>
        <v>0.828571428571429</v>
      </c>
      <c r="W91" s="33">
        <f t="shared" si="47"/>
        <v>138</v>
      </c>
      <c r="X91" s="33"/>
    </row>
    <row r="92" customFormat="1" spans="1:24">
      <c r="A92" s="57">
        <v>58</v>
      </c>
      <c r="B92" s="45" t="s">
        <v>383</v>
      </c>
      <c r="C92" s="45" t="s">
        <v>380</v>
      </c>
      <c r="D92" s="104">
        <v>1</v>
      </c>
      <c r="E92" s="106">
        <v>2</v>
      </c>
      <c r="F92" s="106">
        <v>0</v>
      </c>
      <c r="G92" s="109">
        <f t="shared" si="41"/>
        <v>0</v>
      </c>
      <c r="H92" s="108">
        <v>0</v>
      </c>
      <c r="I92" s="113">
        <v>5</v>
      </c>
      <c r="J92" s="53">
        <v>4</v>
      </c>
      <c r="K92" s="53">
        <v>6</v>
      </c>
      <c r="L92" s="33">
        <v>4</v>
      </c>
      <c r="M92" s="33">
        <v>509.84</v>
      </c>
      <c r="N92" s="43">
        <f t="shared" si="42"/>
        <v>1</v>
      </c>
      <c r="O92" s="33">
        <f t="shared" si="51"/>
        <v>50.984</v>
      </c>
      <c r="P92" s="33"/>
      <c r="Q92" s="53">
        <v>25</v>
      </c>
      <c r="R92" s="53">
        <v>29</v>
      </c>
      <c r="S92" s="88">
        <v>7</v>
      </c>
      <c r="T92" s="88">
        <v>0</v>
      </c>
      <c r="U92" s="88">
        <v>7</v>
      </c>
      <c r="V92" s="129">
        <f t="shared" si="44"/>
        <v>0.28</v>
      </c>
      <c r="W92" s="33">
        <f t="shared" si="47"/>
        <v>21</v>
      </c>
      <c r="X92" s="33">
        <f t="shared" ref="X92:X96" si="53">(Q92-U92)*2.5</f>
        <v>45</v>
      </c>
    </row>
    <row r="93" customFormat="1" spans="1:24">
      <c r="A93" s="57">
        <v>351</v>
      </c>
      <c r="B93" s="45" t="s">
        <v>384</v>
      </c>
      <c r="C93" s="45" t="s">
        <v>380</v>
      </c>
      <c r="D93" s="104">
        <v>3</v>
      </c>
      <c r="E93" s="106">
        <v>6</v>
      </c>
      <c r="F93" s="106">
        <v>7</v>
      </c>
      <c r="G93" s="109">
        <f t="shared" si="41"/>
        <v>2.33333333333333</v>
      </c>
      <c r="H93" s="108">
        <v>175</v>
      </c>
      <c r="I93" s="113"/>
      <c r="J93" s="53">
        <v>11</v>
      </c>
      <c r="K93" s="53">
        <v>16</v>
      </c>
      <c r="L93" s="33">
        <v>7</v>
      </c>
      <c r="M93" s="33">
        <v>858</v>
      </c>
      <c r="N93" s="43">
        <f t="shared" si="42"/>
        <v>0.636363636363636</v>
      </c>
      <c r="O93" s="33">
        <f t="shared" si="51"/>
        <v>85.8</v>
      </c>
      <c r="P93" s="33">
        <v>24</v>
      </c>
      <c r="Q93" s="53">
        <v>60</v>
      </c>
      <c r="R93" s="53">
        <v>71</v>
      </c>
      <c r="S93" s="88">
        <v>11</v>
      </c>
      <c r="T93" s="88">
        <v>6</v>
      </c>
      <c r="U93" s="88">
        <v>17</v>
      </c>
      <c r="V93" s="129">
        <f t="shared" si="44"/>
        <v>0.283333333333333</v>
      </c>
      <c r="W93" s="33">
        <f t="shared" si="47"/>
        <v>69</v>
      </c>
      <c r="X93" s="33">
        <f t="shared" si="53"/>
        <v>107.5</v>
      </c>
    </row>
    <row r="94" customFormat="1" spans="1:24">
      <c r="A94" s="57">
        <v>367</v>
      </c>
      <c r="B94" s="45" t="s">
        <v>385</v>
      </c>
      <c r="C94" s="45" t="s">
        <v>380</v>
      </c>
      <c r="D94" s="104">
        <v>3</v>
      </c>
      <c r="E94" s="106">
        <v>5</v>
      </c>
      <c r="F94" s="106">
        <v>1</v>
      </c>
      <c r="G94" s="109">
        <f t="shared" si="41"/>
        <v>0.333333333333333</v>
      </c>
      <c r="H94" s="108">
        <v>15</v>
      </c>
      <c r="I94" s="113">
        <v>10</v>
      </c>
      <c r="J94" s="88">
        <v>10</v>
      </c>
      <c r="K94" s="53">
        <v>15</v>
      </c>
      <c r="L94" s="33">
        <v>3</v>
      </c>
      <c r="M94" s="33">
        <v>375</v>
      </c>
      <c r="N94" s="43">
        <f t="shared" si="42"/>
        <v>0.3</v>
      </c>
      <c r="O94" s="33">
        <f t="shared" si="51"/>
        <v>37.5</v>
      </c>
      <c r="P94" s="33">
        <v>42</v>
      </c>
      <c r="Q94" s="53">
        <v>59</v>
      </c>
      <c r="R94" s="53">
        <v>70</v>
      </c>
      <c r="S94" s="88">
        <v>52</v>
      </c>
      <c r="T94" s="88">
        <v>24</v>
      </c>
      <c r="U94" s="88">
        <v>76</v>
      </c>
      <c r="V94" s="129">
        <f t="shared" si="44"/>
        <v>1.28813559322034</v>
      </c>
      <c r="W94" s="33">
        <f t="shared" si="52"/>
        <v>400</v>
      </c>
      <c r="X94" s="33"/>
    </row>
    <row r="95" customFormat="1" spans="1:24">
      <c r="A95" s="57">
        <v>572</v>
      </c>
      <c r="B95" s="45" t="s">
        <v>386</v>
      </c>
      <c r="C95" s="45" t="s">
        <v>380</v>
      </c>
      <c r="D95" s="104">
        <v>1</v>
      </c>
      <c r="E95" s="106">
        <v>2</v>
      </c>
      <c r="F95" s="106">
        <v>1</v>
      </c>
      <c r="G95" s="109">
        <f t="shared" si="41"/>
        <v>1</v>
      </c>
      <c r="H95" s="108">
        <v>15</v>
      </c>
      <c r="I95" s="113"/>
      <c r="J95" s="53">
        <v>4</v>
      </c>
      <c r="K95" s="53">
        <v>6</v>
      </c>
      <c r="L95" s="33">
        <v>3</v>
      </c>
      <c r="M95" s="33">
        <v>345</v>
      </c>
      <c r="N95" s="43">
        <f t="shared" si="42"/>
        <v>0.75</v>
      </c>
      <c r="O95" s="33">
        <f t="shared" si="51"/>
        <v>34.5</v>
      </c>
      <c r="P95" s="33"/>
      <c r="Q95" s="53">
        <v>25</v>
      </c>
      <c r="R95" s="53">
        <v>31</v>
      </c>
      <c r="S95" s="88">
        <v>29</v>
      </c>
      <c r="T95" s="88">
        <v>4</v>
      </c>
      <c r="U95" s="88">
        <v>33</v>
      </c>
      <c r="V95" s="129">
        <f t="shared" si="44"/>
        <v>1.32</v>
      </c>
      <c r="W95" s="33">
        <f t="shared" si="52"/>
        <v>148</v>
      </c>
      <c r="X95" s="33"/>
    </row>
    <row r="96" customFormat="1" spans="1:24">
      <c r="A96" s="57">
        <v>587</v>
      </c>
      <c r="B96" s="45" t="s">
        <v>387</v>
      </c>
      <c r="C96" s="45" t="s">
        <v>380</v>
      </c>
      <c r="D96" s="104">
        <v>2</v>
      </c>
      <c r="E96" s="106">
        <v>3</v>
      </c>
      <c r="F96" s="106">
        <v>3</v>
      </c>
      <c r="G96" s="109">
        <f t="shared" si="41"/>
        <v>1.5</v>
      </c>
      <c r="H96" s="108">
        <v>75</v>
      </c>
      <c r="I96" s="113"/>
      <c r="J96" s="88">
        <v>6</v>
      </c>
      <c r="K96" s="53">
        <v>9</v>
      </c>
      <c r="L96" s="33">
        <v>2</v>
      </c>
      <c r="M96" s="33">
        <v>250</v>
      </c>
      <c r="N96" s="43">
        <f t="shared" si="42"/>
        <v>0.333333333333333</v>
      </c>
      <c r="O96" s="33">
        <f t="shared" si="51"/>
        <v>25</v>
      </c>
      <c r="P96" s="33">
        <v>24</v>
      </c>
      <c r="Q96" s="53">
        <v>36</v>
      </c>
      <c r="R96" s="53">
        <v>42</v>
      </c>
      <c r="S96" s="88">
        <v>15</v>
      </c>
      <c r="T96" s="88">
        <v>6</v>
      </c>
      <c r="U96" s="88">
        <v>21</v>
      </c>
      <c r="V96" s="129">
        <f t="shared" si="44"/>
        <v>0.583333333333333</v>
      </c>
      <c r="W96" s="33">
        <f t="shared" ref="W96:W99" si="54">S96*3+T96*6</f>
        <v>81</v>
      </c>
      <c r="X96" s="33">
        <f t="shared" si="53"/>
        <v>37.5</v>
      </c>
    </row>
    <row r="97" customFormat="1" spans="1:24">
      <c r="A97" s="57">
        <v>704</v>
      </c>
      <c r="B97" s="45" t="s">
        <v>388</v>
      </c>
      <c r="C97" s="45" t="s">
        <v>380</v>
      </c>
      <c r="D97" s="104">
        <v>2</v>
      </c>
      <c r="E97" s="106">
        <v>3</v>
      </c>
      <c r="F97" s="106">
        <v>0</v>
      </c>
      <c r="G97" s="109">
        <f t="shared" si="41"/>
        <v>0</v>
      </c>
      <c r="H97" s="108">
        <v>0</v>
      </c>
      <c r="I97" s="113">
        <v>10</v>
      </c>
      <c r="J97" s="53">
        <v>6</v>
      </c>
      <c r="K97" s="53">
        <v>10</v>
      </c>
      <c r="L97" s="33">
        <v>4</v>
      </c>
      <c r="M97" s="33">
        <v>440</v>
      </c>
      <c r="N97" s="43">
        <f t="shared" si="42"/>
        <v>0.666666666666667</v>
      </c>
      <c r="O97" s="33">
        <f t="shared" si="51"/>
        <v>44</v>
      </c>
      <c r="P97" s="33"/>
      <c r="Q97" s="53">
        <v>34</v>
      </c>
      <c r="R97" s="53">
        <v>41</v>
      </c>
      <c r="S97" s="88">
        <v>10</v>
      </c>
      <c r="T97" s="88">
        <v>14</v>
      </c>
      <c r="U97" s="88">
        <v>24</v>
      </c>
      <c r="V97" s="129">
        <f t="shared" si="44"/>
        <v>0.705882352941177</v>
      </c>
      <c r="W97" s="33">
        <f t="shared" si="54"/>
        <v>114</v>
      </c>
      <c r="X97" s="33"/>
    </row>
    <row r="98" customFormat="1" spans="1:24">
      <c r="A98" s="57">
        <v>706</v>
      </c>
      <c r="B98" s="45" t="s">
        <v>389</v>
      </c>
      <c r="C98" s="45" t="s">
        <v>380</v>
      </c>
      <c r="D98" s="104">
        <v>2</v>
      </c>
      <c r="E98" s="106">
        <v>4</v>
      </c>
      <c r="F98" s="106">
        <v>3</v>
      </c>
      <c r="G98" s="109">
        <f t="shared" si="41"/>
        <v>1.5</v>
      </c>
      <c r="H98" s="108">
        <v>45</v>
      </c>
      <c r="I98" s="113"/>
      <c r="J98" s="53">
        <v>6</v>
      </c>
      <c r="K98" s="53">
        <v>10</v>
      </c>
      <c r="L98" s="33">
        <v>4</v>
      </c>
      <c r="M98" s="33">
        <v>500</v>
      </c>
      <c r="N98" s="43">
        <f t="shared" si="42"/>
        <v>0.666666666666667</v>
      </c>
      <c r="O98" s="33">
        <f t="shared" si="51"/>
        <v>50</v>
      </c>
      <c r="P98" s="33"/>
      <c r="Q98" s="54">
        <v>38</v>
      </c>
      <c r="R98" s="54">
        <v>45</v>
      </c>
      <c r="S98" s="138">
        <v>8</v>
      </c>
      <c r="T98" s="138">
        <v>9</v>
      </c>
      <c r="U98" s="88">
        <v>17</v>
      </c>
      <c r="V98" s="129">
        <f t="shared" si="44"/>
        <v>0.447368421052632</v>
      </c>
      <c r="W98" s="33">
        <f t="shared" si="54"/>
        <v>78</v>
      </c>
      <c r="X98" s="33">
        <f t="shared" ref="X98:X101" si="55">(Q98-U98)*2.5</f>
        <v>52.5</v>
      </c>
    </row>
    <row r="99" customFormat="1" spans="1:24">
      <c r="A99" s="57">
        <v>710</v>
      </c>
      <c r="B99" s="45" t="s">
        <v>390</v>
      </c>
      <c r="C99" s="45" t="s">
        <v>380</v>
      </c>
      <c r="D99" s="104">
        <v>2</v>
      </c>
      <c r="E99" s="106">
        <v>3</v>
      </c>
      <c r="F99" s="106">
        <v>1</v>
      </c>
      <c r="G99" s="109">
        <f t="shared" si="41"/>
        <v>0.5</v>
      </c>
      <c r="H99" s="108">
        <v>15</v>
      </c>
      <c r="I99" s="113">
        <v>5</v>
      </c>
      <c r="J99" s="88">
        <v>5</v>
      </c>
      <c r="K99" s="53">
        <v>7</v>
      </c>
      <c r="L99" s="33">
        <v>1</v>
      </c>
      <c r="M99" s="33">
        <v>155</v>
      </c>
      <c r="N99" s="43">
        <f t="shared" si="42"/>
        <v>0.2</v>
      </c>
      <c r="O99" s="33">
        <f t="shared" si="51"/>
        <v>15.5</v>
      </c>
      <c r="P99" s="33">
        <v>24</v>
      </c>
      <c r="Q99" s="53">
        <v>29</v>
      </c>
      <c r="R99" s="53">
        <v>36</v>
      </c>
      <c r="S99" s="88">
        <v>3</v>
      </c>
      <c r="T99" s="88">
        <v>0</v>
      </c>
      <c r="U99" s="139">
        <v>3</v>
      </c>
      <c r="V99" s="129">
        <f t="shared" si="44"/>
        <v>0.103448275862069</v>
      </c>
      <c r="W99" s="33">
        <f t="shared" si="54"/>
        <v>9</v>
      </c>
      <c r="X99" s="33">
        <f t="shared" si="55"/>
        <v>65</v>
      </c>
    </row>
    <row r="100" customFormat="1" spans="1:24">
      <c r="A100" s="57">
        <v>713</v>
      </c>
      <c r="B100" s="45" t="s">
        <v>391</v>
      </c>
      <c r="C100" s="45" t="s">
        <v>380</v>
      </c>
      <c r="D100" s="104">
        <v>1</v>
      </c>
      <c r="E100" s="106">
        <v>2</v>
      </c>
      <c r="F100" s="106">
        <v>0</v>
      </c>
      <c r="G100" s="109">
        <f t="shared" si="41"/>
        <v>0</v>
      </c>
      <c r="H100" s="108">
        <v>0</v>
      </c>
      <c r="I100" s="113">
        <v>5</v>
      </c>
      <c r="J100" s="53">
        <v>4</v>
      </c>
      <c r="K100" s="53">
        <v>6</v>
      </c>
      <c r="L100" s="33">
        <v>6</v>
      </c>
      <c r="M100" s="33">
        <v>795.71</v>
      </c>
      <c r="N100" s="43">
        <f t="shared" si="42"/>
        <v>1.5</v>
      </c>
      <c r="O100" s="33">
        <f>M100*0.13</f>
        <v>103.4423</v>
      </c>
      <c r="P100" s="33"/>
      <c r="Q100" s="140">
        <v>22</v>
      </c>
      <c r="R100" s="140">
        <v>27</v>
      </c>
      <c r="S100" s="141">
        <v>20</v>
      </c>
      <c r="T100" s="141">
        <v>9</v>
      </c>
      <c r="U100" s="88">
        <v>29</v>
      </c>
      <c r="V100" s="129">
        <f t="shared" si="44"/>
        <v>1.31818181818182</v>
      </c>
      <c r="W100" s="33">
        <f>S100*4+T100*8</f>
        <v>152</v>
      </c>
      <c r="X100" s="33"/>
    </row>
    <row r="101" customFormat="1" spans="1:24">
      <c r="A101" s="57">
        <v>715</v>
      </c>
      <c r="B101" s="45" t="s">
        <v>392</v>
      </c>
      <c r="C101" s="45" t="s">
        <v>380</v>
      </c>
      <c r="D101" s="104">
        <v>1</v>
      </c>
      <c r="E101" s="106">
        <v>2</v>
      </c>
      <c r="F101" s="106">
        <v>2</v>
      </c>
      <c r="G101" s="109">
        <f t="shared" si="41"/>
        <v>2</v>
      </c>
      <c r="H101" s="108">
        <v>50</v>
      </c>
      <c r="I101" s="113"/>
      <c r="J101" s="53">
        <v>3</v>
      </c>
      <c r="K101" s="53">
        <v>4</v>
      </c>
      <c r="L101" s="33">
        <v>2</v>
      </c>
      <c r="M101" s="33">
        <v>250</v>
      </c>
      <c r="N101" s="43">
        <f t="shared" si="42"/>
        <v>0.666666666666667</v>
      </c>
      <c r="O101" s="33">
        <f t="shared" ref="O101:O105" si="56">M101*0.1</f>
        <v>25</v>
      </c>
      <c r="P101" s="33"/>
      <c r="Q101" s="53">
        <v>17</v>
      </c>
      <c r="R101" s="53">
        <v>20</v>
      </c>
      <c r="S101" s="88">
        <v>11</v>
      </c>
      <c r="T101" s="88">
        <v>0</v>
      </c>
      <c r="U101" s="139">
        <v>11</v>
      </c>
      <c r="V101" s="129">
        <f t="shared" si="44"/>
        <v>0.647058823529412</v>
      </c>
      <c r="W101" s="33">
        <f t="shared" ref="W101:W105" si="57">S101*3+T101*6</f>
        <v>33</v>
      </c>
      <c r="X101" s="33">
        <f t="shared" si="55"/>
        <v>15</v>
      </c>
    </row>
    <row r="102" customFormat="1" spans="1:24">
      <c r="A102" s="57">
        <v>738</v>
      </c>
      <c r="B102" s="45" t="s">
        <v>393</v>
      </c>
      <c r="C102" s="45" t="s">
        <v>380</v>
      </c>
      <c r="D102" s="104">
        <v>2</v>
      </c>
      <c r="E102" s="106">
        <v>3</v>
      </c>
      <c r="F102" s="106">
        <v>5</v>
      </c>
      <c r="G102" s="109">
        <f t="shared" si="41"/>
        <v>2.5</v>
      </c>
      <c r="H102" s="108">
        <v>125</v>
      </c>
      <c r="I102" s="113"/>
      <c r="J102" s="53">
        <v>6</v>
      </c>
      <c r="K102" s="53">
        <v>9</v>
      </c>
      <c r="L102" s="33">
        <v>5</v>
      </c>
      <c r="M102" s="33">
        <v>651.2</v>
      </c>
      <c r="N102" s="43">
        <f t="shared" si="42"/>
        <v>0.833333333333333</v>
      </c>
      <c r="O102" s="33">
        <f t="shared" si="56"/>
        <v>65.12</v>
      </c>
      <c r="P102" s="33"/>
      <c r="Q102" s="140">
        <v>36</v>
      </c>
      <c r="R102" s="140">
        <v>43</v>
      </c>
      <c r="S102" s="127">
        <v>15</v>
      </c>
      <c r="T102" s="127">
        <v>19</v>
      </c>
      <c r="U102" s="88">
        <v>34</v>
      </c>
      <c r="V102" s="129">
        <f t="shared" si="44"/>
        <v>0.944444444444444</v>
      </c>
      <c r="W102" s="33">
        <f t="shared" si="57"/>
        <v>159</v>
      </c>
      <c r="X102" s="33"/>
    </row>
    <row r="103" s="35" customFormat="1" spans="1:24">
      <c r="A103" s="56" t="s">
        <v>311</v>
      </c>
      <c r="B103" s="49"/>
      <c r="C103" s="49" t="s">
        <v>380</v>
      </c>
      <c r="D103" s="56">
        <f t="shared" ref="D103:F103" si="58">SUM(D89:D102)</f>
        <v>31</v>
      </c>
      <c r="E103" s="56">
        <f t="shared" si="58"/>
        <v>51</v>
      </c>
      <c r="F103" s="56">
        <f t="shared" si="58"/>
        <v>44</v>
      </c>
      <c r="G103" s="111">
        <f t="shared" si="41"/>
        <v>1.41935483870968</v>
      </c>
      <c r="H103" s="56">
        <f t="shared" ref="H103:M103" si="59">SUM(H89:H102)</f>
        <v>1040</v>
      </c>
      <c r="I103" s="69">
        <f t="shared" si="59"/>
        <v>35</v>
      </c>
      <c r="J103" s="56">
        <f t="shared" si="59"/>
        <v>98</v>
      </c>
      <c r="K103" s="56">
        <f t="shared" si="59"/>
        <v>147</v>
      </c>
      <c r="L103" s="56">
        <f t="shared" si="59"/>
        <v>65</v>
      </c>
      <c r="M103" s="56">
        <f t="shared" si="59"/>
        <v>8019.59</v>
      </c>
      <c r="N103" s="52">
        <f t="shared" si="42"/>
        <v>0.663265306122449</v>
      </c>
      <c r="O103" s="56">
        <f t="shared" ref="O103:U103" si="60">SUM(O89:O102)</f>
        <v>825.8303</v>
      </c>
      <c r="P103" s="56">
        <f t="shared" si="60"/>
        <v>138</v>
      </c>
      <c r="Q103" s="56">
        <f t="shared" si="60"/>
        <v>574</v>
      </c>
      <c r="R103" s="56">
        <f t="shared" si="60"/>
        <v>687</v>
      </c>
      <c r="S103" s="56">
        <f t="shared" si="60"/>
        <v>386</v>
      </c>
      <c r="T103" s="56">
        <f t="shared" si="60"/>
        <v>143</v>
      </c>
      <c r="U103" s="56">
        <f t="shared" si="60"/>
        <v>529</v>
      </c>
      <c r="V103" s="130">
        <f t="shared" si="44"/>
        <v>0.921602787456446</v>
      </c>
      <c r="W103" s="56">
        <f>SUM(W89:W102)</f>
        <v>2454</v>
      </c>
      <c r="X103" s="56">
        <f>SUM(X89:X102)</f>
        <v>322.5</v>
      </c>
    </row>
    <row r="104" customFormat="1" spans="1:24">
      <c r="A104" s="57">
        <v>307</v>
      </c>
      <c r="B104" s="46" t="s">
        <v>394</v>
      </c>
      <c r="C104" s="46" t="s">
        <v>395</v>
      </c>
      <c r="D104" s="112">
        <v>30</v>
      </c>
      <c r="E104" s="114">
        <v>48</v>
      </c>
      <c r="F104" s="106">
        <v>56</v>
      </c>
      <c r="G104" s="109">
        <f t="shared" si="41"/>
        <v>1.86666666666667</v>
      </c>
      <c r="H104" s="108">
        <v>1400</v>
      </c>
      <c r="I104" s="113"/>
      <c r="J104" s="57">
        <v>117</v>
      </c>
      <c r="K104" s="57">
        <v>175</v>
      </c>
      <c r="L104" s="33">
        <v>82</v>
      </c>
      <c r="M104" s="33">
        <v>10300.68</v>
      </c>
      <c r="N104" s="43">
        <f t="shared" si="42"/>
        <v>0.700854700854701</v>
      </c>
      <c r="O104" s="33">
        <f t="shared" si="56"/>
        <v>1030.068</v>
      </c>
      <c r="P104" s="33"/>
      <c r="Q104" s="57">
        <v>582</v>
      </c>
      <c r="R104" s="57">
        <v>696</v>
      </c>
      <c r="S104" s="88">
        <v>261</v>
      </c>
      <c r="T104" s="88">
        <v>8</v>
      </c>
      <c r="U104" s="139">
        <v>269</v>
      </c>
      <c r="V104" s="129">
        <f t="shared" si="44"/>
        <v>0.462199312714777</v>
      </c>
      <c r="W104" s="33">
        <f t="shared" si="57"/>
        <v>831</v>
      </c>
      <c r="X104" s="33">
        <f>(Q104-U104)*2.5</f>
        <v>782.5</v>
      </c>
    </row>
    <row r="105" s="35" customFormat="1" spans="1:24">
      <c r="A105" s="75" t="s">
        <v>311</v>
      </c>
      <c r="B105" s="76" t="s">
        <v>394</v>
      </c>
      <c r="C105" s="76" t="s">
        <v>395</v>
      </c>
      <c r="D105" s="131">
        <v>30</v>
      </c>
      <c r="E105" s="132">
        <v>48</v>
      </c>
      <c r="F105" s="133">
        <v>56</v>
      </c>
      <c r="G105" s="134">
        <f t="shared" si="41"/>
        <v>1.86666666666667</v>
      </c>
      <c r="H105" s="135">
        <v>1400</v>
      </c>
      <c r="I105" s="137"/>
      <c r="J105" s="75">
        <v>117</v>
      </c>
      <c r="K105" s="75">
        <v>175</v>
      </c>
      <c r="L105" s="77">
        <v>82</v>
      </c>
      <c r="M105" s="77">
        <v>10300.68</v>
      </c>
      <c r="N105" s="78">
        <f t="shared" si="42"/>
        <v>0.700854700854701</v>
      </c>
      <c r="O105" s="77">
        <f t="shared" si="56"/>
        <v>1030.068</v>
      </c>
      <c r="P105" s="77"/>
      <c r="Q105" s="75">
        <v>582</v>
      </c>
      <c r="R105" s="75">
        <v>696</v>
      </c>
      <c r="S105" s="142">
        <v>261</v>
      </c>
      <c r="T105" s="142">
        <v>8</v>
      </c>
      <c r="U105" s="143">
        <v>269</v>
      </c>
      <c r="V105" s="144">
        <f t="shared" si="44"/>
        <v>0.462199312714777</v>
      </c>
      <c r="W105" s="77">
        <f t="shared" si="57"/>
        <v>831</v>
      </c>
      <c r="X105" s="77">
        <f>(Q105-U105)*2.5</f>
        <v>782.5</v>
      </c>
    </row>
    <row r="106" customFormat="1" spans="1:24">
      <c r="A106" s="51"/>
      <c r="B106" s="51"/>
      <c r="C106" s="51"/>
      <c r="D106" s="51">
        <v>300</v>
      </c>
      <c r="E106" s="51">
        <v>489</v>
      </c>
      <c r="F106" s="51">
        <v>300</v>
      </c>
      <c r="G106" s="136">
        <v>1</v>
      </c>
      <c r="H106" s="51">
        <v>6450</v>
      </c>
      <c r="I106" s="51">
        <v>520</v>
      </c>
      <c r="J106" s="51">
        <v>996</v>
      </c>
      <c r="K106" s="51">
        <v>1491</v>
      </c>
      <c r="L106" s="51">
        <v>691</v>
      </c>
      <c r="M106" s="51">
        <v>87409.28</v>
      </c>
      <c r="N106" s="52">
        <v>0.693775100401606</v>
      </c>
      <c r="O106" s="51">
        <v>8885.4425</v>
      </c>
      <c r="P106" s="51">
        <v>1560</v>
      </c>
      <c r="Q106" s="51">
        <v>5542</v>
      </c>
      <c r="R106" s="51">
        <v>6636</v>
      </c>
      <c r="S106" s="51">
        <v>4499.5</v>
      </c>
      <c r="T106" s="51">
        <v>843</v>
      </c>
      <c r="U106" s="51">
        <v>5342.5</v>
      </c>
      <c r="V106" s="145">
        <v>0.964002165283291</v>
      </c>
      <c r="W106" s="51">
        <v>22725</v>
      </c>
      <c r="X106" s="51">
        <v>2740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396</v>
      </c>
      <c r="N107" s="84"/>
      <c r="O107" s="84"/>
      <c r="R107" s="85" t="s">
        <v>248</v>
      </c>
    </row>
  </sheetData>
  <mergeCells count="6">
    <mergeCell ref="D1:I1"/>
    <mergeCell ref="J1:P1"/>
    <mergeCell ref="Q1:X1"/>
    <mergeCell ref="A1:A2"/>
    <mergeCell ref="B1:B2"/>
    <mergeCell ref="C1:C2"/>
  </mergeCells>
  <pageMargins left="0.15625" right="0.0777777777777778" top="0.393055555555556" bottom="0.393055555555556" header="0.15625" footer="0.15625"/>
  <pageSetup paperSize="9" orientation="landscape" horizontalDpi="600"/>
  <headerFooter>
    <oddHeader>&amp;C10月金牌品种考核明细表（二）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7"/>
  <sheetViews>
    <sheetView topLeftCell="A76" workbookViewId="0">
      <selection activeCell="H88" sqref="H88"/>
    </sheetView>
  </sheetViews>
  <sheetFormatPr defaultColWidth="9" defaultRowHeight="13.5"/>
  <cols>
    <col min="1" max="1" width="6" customWidth="1"/>
    <col min="2" max="2" width="11.95" customWidth="1"/>
    <col min="3" max="3" width="8.125" customWidth="1"/>
    <col min="4" max="4" width="5.4" style="5" customWidth="1"/>
    <col min="5" max="5" width="5.5" style="5" customWidth="1"/>
    <col min="6" max="6" width="5.375" style="5" customWidth="1"/>
    <col min="7" max="7" width="6" style="86" customWidth="1"/>
    <col min="8" max="8" width="5.25" style="5" customWidth="1"/>
    <col min="9" max="9" width="4.75" style="5" customWidth="1"/>
    <col min="10" max="10" width="5.25" style="5" customWidth="1"/>
    <col min="11" max="11" width="6.25" style="86" customWidth="1"/>
    <col min="12" max="12" width="5.375" style="5" customWidth="1"/>
    <col min="13" max="13" width="5.5" style="5" customWidth="1"/>
    <col min="14" max="14" width="5.125" style="5" customWidth="1"/>
    <col min="15" max="15" width="5.875" style="86" customWidth="1"/>
    <col min="16" max="16" width="5" style="5" customWidth="1"/>
    <col min="17" max="18" width="5.25" style="5" customWidth="1"/>
    <col min="19" max="19" width="5.75" style="5" customWidth="1"/>
    <col min="20" max="20" width="5" style="5" customWidth="1"/>
    <col min="21" max="21" width="5.125" style="5" customWidth="1"/>
    <col min="22" max="22" width="4.625" style="5" customWidth="1"/>
    <col min="23" max="23" width="5.625" style="87" customWidth="1"/>
    <col min="24" max="24" width="8.125" style="36" customWidth="1"/>
    <col min="25" max="25" width="6.125" customWidth="1"/>
  </cols>
  <sheetData>
    <row r="1" s="3" customFormat="1" ht="23" customHeight="1" spans="1:25">
      <c r="A1" s="14" t="s">
        <v>285</v>
      </c>
      <c r="B1" s="14" t="s">
        <v>286</v>
      </c>
      <c r="C1" s="14" t="s">
        <v>287</v>
      </c>
      <c r="D1" s="64" t="s">
        <v>254</v>
      </c>
      <c r="E1" s="64"/>
      <c r="F1" s="64"/>
      <c r="G1" s="64"/>
      <c r="H1" s="64" t="s">
        <v>255</v>
      </c>
      <c r="I1" s="64"/>
      <c r="J1" s="64"/>
      <c r="K1" s="64"/>
      <c r="L1" s="64" t="s">
        <v>256</v>
      </c>
      <c r="M1" s="64"/>
      <c r="N1" s="64"/>
      <c r="O1" s="64"/>
      <c r="P1" s="64" t="s">
        <v>257</v>
      </c>
      <c r="Q1" s="64"/>
      <c r="R1" s="64"/>
      <c r="S1" s="64"/>
      <c r="T1" s="64" t="s">
        <v>17</v>
      </c>
      <c r="U1" s="64"/>
      <c r="V1" s="64"/>
      <c r="W1" s="64"/>
      <c r="X1" s="29" t="s">
        <v>258</v>
      </c>
      <c r="Y1" s="29"/>
    </row>
    <row r="2" s="4" customFormat="1" ht="28" customHeight="1" spans="1:25">
      <c r="A2" s="14"/>
      <c r="B2" s="14"/>
      <c r="C2" s="14"/>
      <c r="D2" s="14" t="s">
        <v>288</v>
      </c>
      <c r="E2" s="14" t="s">
        <v>289</v>
      </c>
      <c r="F2" s="64" t="s">
        <v>290</v>
      </c>
      <c r="G2" s="64" t="s">
        <v>262</v>
      </c>
      <c r="H2" s="14" t="s">
        <v>288</v>
      </c>
      <c r="I2" s="14" t="s">
        <v>289</v>
      </c>
      <c r="J2" s="64" t="s">
        <v>290</v>
      </c>
      <c r="K2" s="64" t="s">
        <v>262</v>
      </c>
      <c r="L2" s="14" t="s">
        <v>288</v>
      </c>
      <c r="M2" s="14" t="s">
        <v>289</v>
      </c>
      <c r="N2" s="64" t="s">
        <v>290</v>
      </c>
      <c r="O2" s="64" t="s">
        <v>262</v>
      </c>
      <c r="P2" s="14" t="s">
        <v>288</v>
      </c>
      <c r="Q2" s="14" t="s">
        <v>289</v>
      </c>
      <c r="R2" s="64" t="s">
        <v>290</v>
      </c>
      <c r="S2" s="64" t="s">
        <v>262</v>
      </c>
      <c r="T2" s="14" t="s">
        <v>288</v>
      </c>
      <c r="U2" s="14" t="s">
        <v>289</v>
      </c>
      <c r="V2" s="64" t="s">
        <v>290</v>
      </c>
      <c r="W2" s="64" t="s">
        <v>262</v>
      </c>
      <c r="X2" s="64" t="s">
        <v>290</v>
      </c>
      <c r="Y2" s="29" t="s">
        <v>262</v>
      </c>
    </row>
    <row r="3" customFormat="1" spans="1:25">
      <c r="A3" s="44">
        <v>308</v>
      </c>
      <c r="B3" s="45" t="s">
        <v>292</v>
      </c>
      <c r="C3" s="46" t="s">
        <v>293</v>
      </c>
      <c r="D3" s="88">
        <v>52.6666666666667</v>
      </c>
      <c r="E3" s="88">
        <v>70.8366666666667</v>
      </c>
      <c r="F3" s="88">
        <v>3</v>
      </c>
      <c r="G3" s="89">
        <f t="shared" ref="G3:G19" si="0">F3*1.5</f>
        <v>4.5</v>
      </c>
      <c r="H3" s="88">
        <v>17.5555555555556</v>
      </c>
      <c r="I3" s="88">
        <v>27.4744444444444</v>
      </c>
      <c r="J3" s="88">
        <v>6</v>
      </c>
      <c r="K3" s="89">
        <f t="shared" ref="K3:K19" si="1">J3*2.5</f>
        <v>15</v>
      </c>
      <c r="L3" s="88">
        <v>9.04111111111111</v>
      </c>
      <c r="M3" s="88">
        <v>14.7466666666667</v>
      </c>
      <c r="N3" s="88">
        <v>11</v>
      </c>
      <c r="O3" s="89">
        <v>22</v>
      </c>
      <c r="P3" s="88">
        <v>6.58333333333333</v>
      </c>
      <c r="Q3" s="88">
        <v>11.7622222222222</v>
      </c>
      <c r="R3" s="88">
        <v>15</v>
      </c>
      <c r="S3" s="89">
        <v>37.5</v>
      </c>
      <c r="T3" s="88">
        <v>17.9066666666667</v>
      </c>
      <c r="U3" s="88">
        <v>27</v>
      </c>
      <c r="V3" s="70">
        <v>5</v>
      </c>
      <c r="W3" s="92">
        <v>5</v>
      </c>
      <c r="X3" s="33">
        <v>960.4</v>
      </c>
      <c r="Y3" s="33">
        <v>67.2</v>
      </c>
    </row>
    <row r="4" customFormat="1" spans="1:25">
      <c r="A4" s="44">
        <v>311</v>
      </c>
      <c r="B4" s="45" t="s">
        <v>294</v>
      </c>
      <c r="C4" s="46" t="s">
        <v>293</v>
      </c>
      <c r="D4" s="88">
        <v>75.3333333333333</v>
      </c>
      <c r="E4" s="88">
        <v>101.323333333333</v>
      </c>
      <c r="F4" s="88">
        <v>31</v>
      </c>
      <c r="G4" s="89">
        <f t="shared" si="0"/>
        <v>46.5</v>
      </c>
      <c r="H4" s="88">
        <v>25.1111111111111</v>
      </c>
      <c r="I4" s="88">
        <v>39.2988888888889</v>
      </c>
      <c r="J4" s="88">
        <v>6</v>
      </c>
      <c r="K4" s="89">
        <f t="shared" si="1"/>
        <v>15</v>
      </c>
      <c r="L4" s="88">
        <v>12.9322222222222</v>
      </c>
      <c r="M4" s="88">
        <v>21.0933333333333</v>
      </c>
      <c r="N4" s="88">
        <v>4</v>
      </c>
      <c r="O4" s="89">
        <v>8</v>
      </c>
      <c r="P4" s="88">
        <v>9.41666666666667</v>
      </c>
      <c r="Q4" s="88">
        <v>16.8244444444444</v>
      </c>
      <c r="R4" s="88">
        <v>6</v>
      </c>
      <c r="S4" s="89">
        <v>9</v>
      </c>
      <c r="T4" s="88">
        <v>25.6133333333333</v>
      </c>
      <c r="U4" s="88">
        <v>38</v>
      </c>
      <c r="V4" s="70">
        <v>1</v>
      </c>
      <c r="W4" s="92">
        <v>1</v>
      </c>
      <c r="X4" s="33">
        <v>1500</v>
      </c>
      <c r="Y4" s="33">
        <v>105</v>
      </c>
    </row>
    <row r="5" customFormat="1" spans="1:25">
      <c r="A5" s="44">
        <v>339</v>
      </c>
      <c r="B5" s="45" t="s">
        <v>295</v>
      </c>
      <c r="C5" s="46" t="s">
        <v>293</v>
      </c>
      <c r="D5" s="88">
        <v>46</v>
      </c>
      <c r="E5" s="88">
        <v>61.87</v>
      </c>
      <c r="F5" s="88">
        <v>12</v>
      </c>
      <c r="G5" s="89">
        <f t="shared" si="0"/>
        <v>18</v>
      </c>
      <c r="H5" s="88">
        <v>15.3333333333333</v>
      </c>
      <c r="I5" s="88">
        <v>23.9966666666667</v>
      </c>
      <c r="J5" s="88">
        <v>4</v>
      </c>
      <c r="K5" s="89">
        <f t="shared" si="1"/>
        <v>10</v>
      </c>
      <c r="L5" s="88">
        <v>7.89666666666667</v>
      </c>
      <c r="M5" s="88">
        <v>12.88</v>
      </c>
      <c r="N5" s="88">
        <v>1</v>
      </c>
      <c r="O5" s="89">
        <v>2</v>
      </c>
      <c r="P5" s="88">
        <v>5.75</v>
      </c>
      <c r="Q5" s="88">
        <v>10.2733333333333</v>
      </c>
      <c r="R5" s="88">
        <v>4</v>
      </c>
      <c r="S5" s="89">
        <v>6</v>
      </c>
      <c r="T5" s="88">
        <v>15.64</v>
      </c>
      <c r="U5" s="88">
        <v>23</v>
      </c>
      <c r="V5" s="70">
        <v>4</v>
      </c>
      <c r="W5" s="92">
        <v>4</v>
      </c>
      <c r="X5" s="33">
        <v>187.64</v>
      </c>
      <c r="Y5" s="33">
        <v>13.1</v>
      </c>
    </row>
    <row r="6" customFormat="1" spans="1:25">
      <c r="A6" s="44">
        <v>349</v>
      </c>
      <c r="B6" s="45" t="s">
        <v>296</v>
      </c>
      <c r="C6" s="46" t="s">
        <v>293</v>
      </c>
      <c r="D6" s="88">
        <v>35.3333333333333</v>
      </c>
      <c r="E6" s="88">
        <v>47.5233333333333</v>
      </c>
      <c r="F6" s="88">
        <v>4</v>
      </c>
      <c r="G6" s="89">
        <f t="shared" si="0"/>
        <v>6</v>
      </c>
      <c r="H6" s="88">
        <v>11.7777777777778</v>
      </c>
      <c r="I6" s="88">
        <v>18.4322222222222</v>
      </c>
      <c r="J6" s="88">
        <v>4</v>
      </c>
      <c r="K6" s="89">
        <f t="shared" si="1"/>
        <v>10</v>
      </c>
      <c r="L6" s="88">
        <v>6.06555555555556</v>
      </c>
      <c r="M6" s="88">
        <v>9.89333333333333</v>
      </c>
      <c r="N6" s="88">
        <v>4</v>
      </c>
      <c r="O6" s="89">
        <v>8</v>
      </c>
      <c r="P6" s="88">
        <v>4.41666666666667</v>
      </c>
      <c r="Q6" s="88">
        <v>7.89111111111111</v>
      </c>
      <c r="R6" s="88">
        <v>1</v>
      </c>
      <c r="S6" s="89">
        <v>1.5</v>
      </c>
      <c r="T6" s="88">
        <v>12.0133333333333</v>
      </c>
      <c r="U6" s="88">
        <v>18</v>
      </c>
      <c r="V6" s="70">
        <v>8</v>
      </c>
      <c r="W6" s="92">
        <v>8</v>
      </c>
      <c r="X6" s="33"/>
      <c r="Y6" s="33"/>
    </row>
    <row r="7" customFormat="1" spans="1:25">
      <c r="A7" s="44">
        <v>391</v>
      </c>
      <c r="B7" s="45" t="s">
        <v>297</v>
      </c>
      <c r="C7" s="46" t="s">
        <v>293</v>
      </c>
      <c r="D7" s="88">
        <v>38</v>
      </c>
      <c r="E7" s="88">
        <v>51.11</v>
      </c>
      <c r="F7" s="88">
        <v>3</v>
      </c>
      <c r="G7" s="89">
        <f t="shared" si="0"/>
        <v>4.5</v>
      </c>
      <c r="H7" s="88">
        <v>12.6666666666667</v>
      </c>
      <c r="I7" s="88">
        <v>19.8233333333333</v>
      </c>
      <c r="J7" s="88">
        <v>2</v>
      </c>
      <c r="K7" s="89">
        <f t="shared" si="1"/>
        <v>5</v>
      </c>
      <c r="L7" s="88">
        <v>6.52333333333333</v>
      </c>
      <c r="M7" s="88">
        <v>10.64</v>
      </c>
      <c r="N7" s="88">
        <v>7</v>
      </c>
      <c r="O7" s="89">
        <v>14</v>
      </c>
      <c r="P7" s="88">
        <v>4.75</v>
      </c>
      <c r="Q7" s="88">
        <v>8.48666666666667</v>
      </c>
      <c r="R7" s="88">
        <v>2</v>
      </c>
      <c r="S7" s="89">
        <v>3</v>
      </c>
      <c r="T7" s="88">
        <v>12.92</v>
      </c>
      <c r="U7" s="88">
        <v>19</v>
      </c>
      <c r="V7" s="70">
        <v>9</v>
      </c>
      <c r="W7" s="92">
        <v>9</v>
      </c>
      <c r="X7" s="33">
        <v>1085.68</v>
      </c>
      <c r="Y7" s="33">
        <v>76</v>
      </c>
    </row>
    <row r="8" customFormat="1" spans="1:25">
      <c r="A8" s="44">
        <v>395</v>
      </c>
      <c r="B8" s="45" t="s">
        <v>298</v>
      </c>
      <c r="C8" s="46" t="s">
        <v>293</v>
      </c>
      <c r="D8" s="88">
        <v>19.3333333333333</v>
      </c>
      <c r="E8" s="88">
        <v>26.0033333333333</v>
      </c>
      <c r="F8" s="88">
        <v>3</v>
      </c>
      <c r="G8" s="89">
        <f t="shared" si="0"/>
        <v>4.5</v>
      </c>
      <c r="H8" s="88">
        <v>6.44444444444444</v>
      </c>
      <c r="I8" s="88">
        <v>10.0855555555556</v>
      </c>
      <c r="J8" s="88">
        <v>2</v>
      </c>
      <c r="K8" s="89">
        <f t="shared" si="1"/>
        <v>5</v>
      </c>
      <c r="L8" s="88">
        <v>3.31888888888889</v>
      </c>
      <c r="M8" s="88">
        <v>5.41333333333333</v>
      </c>
      <c r="N8" s="88">
        <v>2</v>
      </c>
      <c r="O8" s="89">
        <v>4</v>
      </c>
      <c r="P8" s="88">
        <v>2.41666666666667</v>
      </c>
      <c r="Q8" s="88">
        <v>4.31777777777778</v>
      </c>
      <c r="R8" s="88">
        <v>0</v>
      </c>
      <c r="S8" s="89">
        <v>0</v>
      </c>
      <c r="T8" s="88">
        <v>6.57333333333333</v>
      </c>
      <c r="U8" s="88">
        <v>10</v>
      </c>
      <c r="V8" s="70">
        <v>0</v>
      </c>
      <c r="W8" s="92">
        <v>0</v>
      </c>
      <c r="X8" s="33">
        <v>499.92</v>
      </c>
      <c r="Y8" s="33">
        <v>35</v>
      </c>
    </row>
    <row r="9" customFormat="1" spans="1:25">
      <c r="A9" s="44">
        <v>517</v>
      </c>
      <c r="B9" s="45" t="s">
        <v>299</v>
      </c>
      <c r="C9" s="46" t="s">
        <v>293</v>
      </c>
      <c r="D9" s="88">
        <v>40</v>
      </c>
      <c r="E9" s="88">
        <v>53.8</v>
      </c>
      <c r="F9" s="88">
        <v>15</v>
      </c>
      <c r="G9" s="89">
        <f t="shared" si="0"/>
        <v>22.5</v>
      </c>
      <c r="H9" s="88">
        <v>13.3333333333333</v>
      </c>
      <c r="I9" s="88">
        <v>20.8666666666667</v>
      </c>
      <c r="J9" s="88">
        <v>1</v>
      </c>
      <c r="K9" s="89">
        <f t="shared" si="1"/>
        <v>2.5</v>
      </c>
      <c r="L9" s="88">
        <v>6.86666666666667</v>
      </c>
      <c r="M9" s="88">
        <v>11.2</v>
      </c>
      <c r="N9" s="88">
        <v>2</v>
      </c>
      <c r="O9" s="89">
        <v>4</v>
      </c>
      <c r="P9" s="88">
        <v>5</v>
      </c>
      <c r="Q9" s="88">
        <v>8.93333333333333</v>
      </c>
      <c r="R9" s="88">
        <v>6</v>
      </c>
      <c r="S9" s="89">
        <v>9</v>
      </c>
      <c r="T9" s="88">
        <v>13.6</v>
      </c>
      <c r="U9" s="88">
        <v>20</v>
      </c>
      <c r="V9" s="70">
        <v>3</v>
      </c>
      <c r="W9" s="92">
        <v>3</v>
      </c>
      <c r="X9" s="33">
        <v>520.45</v>
      </c>
      <c r="Y9" s="33">
        <v>36.4</v>
      </c>
    </row>
    <row r="10" customFormat="1" spans="1:25">
      <c r="A10" s="44">
        <v>518</v>
      </c>
      <c r="B10" s="45" t="s">
        <v>300</v>
      </c>
      <c r="C10" s="46" t="s">
        <v>293</v>
      </c>
      <c r="D10" s="88">
        <v>20</v>
      </c>
      <c r="E10" s="88">
        <v>26.9</v>
      </c>
      <c r="F10" s="88">
        <v>5</v>
      </c>
      <c r="G10" s="89">
        <f t="shared" si="0"/>
        <v>7.5</v>
      </c>
      <c r="H10" s="88">
        <v>6.66666666666667</v>
      </c>
      <c r="I10" s="88">
        <v>10.4333333333333</v>
      </c>
      <c r="J10" s="88">
        <v>0</v>
      </c>
      <c r="K10" s="89">
        <f t="shared" si="1"/>
        <v>0</v>
      </c>
      <c r="L10" s="88">
        <v>3.43333333333333</v>
      </c>
      <c r="M10" s="88">
        <v>5.6</v>
      </c>
      <c r="N10" s="88">
        <v>1</v>
      </c>
      <c r="O10" s="89">
        <v>2</v>
      </c>
      <c r="P10" s="88">
        <v>2.5</v>
      </c>
      <c r="Q10" s="88">
        <v>4.46666666666667</v>
      </c>
      <c r="R10" s="88">
        <v>0</v>
      </c>
      <c r="S10" s="89">
        <v>0</v>
      </c>
      <c r="T10" s="88">
        <v>6.8</v>
      </c>
      <c r="U10" s="88">
        <v>10</v>
      </c>
      <c r="V10" s="70">
        <v>0</v>
      </c>
      <c r="W10" s="92">
        <v>0</v>
      </c>
      <c r="X10" s="33">
        <v>156.8</v>
      </c>
      <c r="Y10" s="33">
        <v>11</v>
      </c>
    </row>
    <row r="11" customFormat="1" spans="1:25">
      <c r="A11" s="44">
        <v>581</v>
      </c>
      <c r="B11" s="45" t="s">
        <v>301</v>
      </c>
      <c r="C11" s="46" t="s">
        <v>293</v>
      </c>
      <c r="D11" s="88">
        <v>33.3333333333333</v>
      </c>
      <c r="E11" s="88">
        <v>44.8333333333333</v>
      </c>
      <c r="F11" s="88">
        <v>40</v>
      </c>
      <c r="G11" s="89">
        <f t="shared" si="0"/>
        <v>60</v>
      </c>
      <c r="H11" s="88">
        <v>11.1111111111111</v>
      </c>
      <c r="I11" s="88">
        <v>17.3888888888889</v>
      </c>
      <c r="J11" s="88">
        <v>15</v>
      </c>
      <c r="K11" s="89">
        <f t="shared" si="1"/>
        <v>37.5</v>
      </c>
      <c r="L11" s="88">
        <v>5.72222222222222</v>
      </c>
      <c r="M11" s="88">
        <v>9.33333333333333</v>
      </c>
      <c r="N11" s="88">
        <v>6</v>
      </c>
      <c r="O11" s="89">
        <v>12</v>
      </c>
      <c r="P11" s="88">
        <v>4.16666666666667</v>
      </c>
      <c r="Q11" s="88">
        <v>7.44444444444444</v>
      </c>
      <c r="R11" s="88">
        <v>3</v>
      </c>
      <c r="S11" s="89">
        <v>4.5</v>
      </c>
      <c r="T11" s="88">
        <v>11.3333333333333</v>
      </c>
      <c r="U11" s="88">
        <v>17</v>
      </c>
      <c r="V11" s="70">
        <v>4</v>
      </c>
      <c r="W11" s="92">
        <v>4</v>
      </c>
      <c r="X11" s="33">
        <v>1252</v>
      </c>
      <c r="Y11" s="33">
        <v>87.6</v>
      </c>
    </row>
    <row r="12" customFormat="1" spans="1:25">
      <c r="A12" s="44">
        <v>585</v>
      </c>
      <c r="B12" s="45" t="s">
        <v>302</v>
      </c>
      <c r="C12" s="46" t="s">
        <v>293</v>
      </c>
      <c r="D12" s="88">
        <v>57.3333333333333</v>
      </c>
      <c r="E12" s="88">
        <v>77.1133333333333</v>
      </c>
      <c r="F12" s="88">
        <v>28</v>
      </c>
      <c r="G12" s="89">
        <f t="shared" si="0"/>
        <v>42</v>
      </c>
      <c r="H12" s="88">
        <v>19.1111111111111</v>
      </c>
      <c r="I12" s="88">
        <v>29.9088888888889</v>
      </c>
      <c r="J12" s="88">
        <v>9</v>
      </c>
      <c r="K12" s="89">
        <f t="shared" si="1"/>
        <v>22.5</v>
      </c>
      <c r="L12" s="88">
        <v>9.84222222222222</v>
      </c>
      <c r="M12" s="88">
        <v>16.0533333333333</v>
      </c>
      <c r="N12" s="88">
        <v>7</v>
      </c>
      <c r="O12" s="89">
        <v>14</v>
      </c>
      <c r="P12" s="88">
        <v>7.16666666666667</v>
      </c>
      <c r="Q12" s="88">
        <v>12.8044444444444</v>
      </c>
      <c r="R12" s="88">
        <v>9</v>
      </c>
      <c r="S12" s="89">
        <v>13.5</v>
      </c>
      <c r="T12" s="88">
        <v>19.4933333333333</v>
      </c>
      <c r="U12" s="88">
        <v>29</v>
      </c>
      <c r="V12" s="70">
        <v>8</v>
      </c>
      <c r="W12" s="92">
        <v>8</v>
      </c>
      <c r="X12" s="33">
        <v>380.8</v>
      </c>
      <c r="Y12" s="33">
        <v>26.7</v>
      </c>
    </row>
    <row r="13" customFormat="1" spans="1:25">
      <c r="A13" s="44">
        <v>597</v>
      </c>
      <c r="B13" s="45" t="s">
        <v>303</v>
      </c>
      <c r="C13" s="46" t="s">
        <v>293</v>
      </c>
      <c r="D13" s="88">
        <v>12.6666666666667</v>
      </c>
      <c r="E13" s="88">
        <v>17.0366666666667</v>
      </c>
      <c r="F13" s="88">
        <v>0</v>
      </c>
      <c r="G13" s="89">
        <f t="shared" si="0"/>
        <v>0</v>
      </c>
      <c r="H13" s="88">
        <v>4.22222222222222</v>
      </c>
      <c r="I13" s="88">
        <v>6.60777777777778</v>
      </c>
      <c r="J13" s="88">
        <v>0</v>
      </c>
      <c r="K13" s="89">
        <f t="shared" si="1"/>
        <v>0</v>
      </c>
      <c r="L13" s="88">
        <v>2.17444444444444</v>
      </c>
      <c r="M13" s="88">
        <v>3.54666666666667</v>
      </c>
      <c r="N13" s="88">
        <v>2</v>
      </c>
      <c r="O13" s="89">
        <v>4</v>
      </c>
      <c r="P13" s="88">
        <v>1.58333333333333</v>
      </c>
      <c r="Q13" s="88">
        <v>2.82888888888889</v>
      </c>
      <c r="R13" s="88">
        <v>1</v>
      </c>
      <c r="S13" s="89">
        <v>1.5</v>
      </c>
      <c r="T13" s="88">
        <v>4.30666666666667</v>
      </c>
      <c r="U13" s="88">
        <v>6</v>
      </c>
      <c r="V13" s="70">
        <v>1</v>
      </c>
      <c r="W13" s="92">
        <v>1</v>
      </c>
      <c r="X13" s="33">
        <v>1790.64</v>
      </c>
      <c r="Y13" s="33">
        <v>125.3</v>
      </c>
    </row>
    <row r="14" customFormat="1" spans="1:25">
      <c r="A14" s="44">
        <v>709</v>
      </c>
      <c r="B14" s="45" t="s">
        <v>304</v>
      </c>
      <c r="C14" s="46" t="s">
        <v>293</v>
      </c>
      <c r="D14" s="88">
        <v>26</v>
      </c>
      <c r="E14" s="88">
        <v>34.97</v>
      </c>
      <c r="F14" s="88">
        <v>2</v>
      </c>
      <c r="G14" s="89">
        <f t="shared" si="0"/>
        <v>3</v>
      </c>
      <c r="H14" s="88">
        <v>8.66666666666667</v>
      </c>
      <c r="I14" s="88">
        <v>13.5633333333333</v>
      </c>
      <c r="J14" s="88">
        <v>0</v>
      </c>
      <c r="K14" s="89">
        <f t="shared" si="1"/>
        <v>0</v>
      </c>
      <c r="L14" s="88">
        <v>4.46333333333333</v>
      </c>
      <c r="M14" s="88">
        <v>7.28</v>
      </c>
      <c r="N14" s="88">
        <v>2</v>
      </c>
      <c r="O14" s="89">
        <v>4</v>
      </c>
      <c r="P14" s="88">
        <v>3.25</v>
      </c>
      <c r="Q14" s="88">
        <v>5.80666666666667</v>
      </c>
      <c r="R14" s="88">
        <v>5</v>
      </c>
      <c r="S14" s="89">
        <v>7.5</v>
      </c>
      <c r="T14" s="88">
        <v>8.84</v>
      </c>
      <c r="U14" s="88">
        <v>13</v>
      </c>
      <c r="V14" s="70">
        <v>8</v>
      </c>
      <c r="W14" s="92">
        <v>8</v>
      </c>
      <c r="X14" s="33">
        <v>98</v>
      </c>
      <c r="Y14" s="33">
        <v>6.9</v>
      </c>
    </row>
    <row r="15" customFormat="1" spans="1:25">
      <c r="A15" s="44">
        <v>726</v>
      </c>
      <c r="B15" s="45" t="s">
        <v>305</v>
      </c>
      <c r="C15" s="46" t="s">
        <v>293</v>
      </c>
      <c r="D15" s="88">
        <v>45.3333333333333</v>
      </c>
      <c r="E15" s="88">
        <v>60.9733333333333</v>
      </c>
      <c r="F15" s="88">
        <v>47</v>
      </c>
      <c r="G15" s="89">
        <f t="shared" si="0"/>
        <v>70.5</v>
      </c>
      <c r="H15" s="88">
        <v>15.1111111111111</v>
      </c>
      <c r="I15" s="88">
        <v>23.6488888888889</v>
      </c>
      <c r="J15" s="88">
        <v>11</v>
      </c>
      <c r="K15" s="89">
        <f t="shared" si="1"/>
        <v>27.5</v>
      </c>
      <c r="L15" s="88">
        <v>7.78222222222222</v>
      </c>
      <c r="M15" s="88">
        <v>12.6933333333333</v>
      </c>
      <c r="N15" s="88">
        <v>8</v>
      </c>
      <c r="O15" s="89">
        <v>16</v>
      </c>
      <c r="P15" s="88">
        <v>5.66666666666667</v>
      </c>
      <c r="Q15" s="88">
        <v>10.1244444444444</v>
      </c>
      <c r="R15" s="88">
        <v>17</v>
      </c>
      <c r="S15" s="89">
        <v>42.5</v>
      </c>
      <c r="T15" s="88">
        <v>15.4133333333333</v>
      </c>
      <c r="U15" s="88">
        <v>23</v>
      </c>
      <c r="V15" s="70">
        <v>7</v>
      </c>
      <c r="W15" s="92">
        <v>7</v>
      </c>
      <c r="X15" s="33">
        <v>2018.94</v>
      </c>
      <c r="Y15" s="33">
        <v>141.3</v>
      </c>
    </row>
    <row r="16" customFormat="1" spans="1:25">
      <c r="A16" s="44">
        <v>727</v>
      </c>
      <c r="B16" s="45" t="s">
        <v>306</v>
      </c>
      <c r="C16" s="46" t="s">
        <v>293</v>
      </c>
      <c r="D16" s="88">
        <v>18.6666666666667</v>
      </c>
      <c r="E16" s="88">
        <v>25.1066666666667</v>
      </c>
      <c r="F16" s="88">
        <v>10</v>
      </c>
      <c r="G16" s="89">
        <f t="shared" si="0"/>
        <v>15</v>
      </c>
      <c r="H16" s="88">
        <v>6.22222222222222</v>
      </c>
      <c r="I16" s="88">
        <v>9.73777777777778</v>
      </c>
      <c r="J16" s="88">
        <v>4</v>
      </c>
      <c r="K16" s="89">
        <f t="shared" si="1"/>
        <v>10</v>
      </c>
      <c r="L16" s="88">
        <v>3.20444444444444</v>
      </c>
      <c r="M16" s="88">
        <v>5.22666666666667</v>
      </c>
      <c r="N16" s="88">
        <v>4</v>
      </c>
      <c r="O16" s="89">
        <v>8</v>
      </c>
      <c r="P16" s="88">
        <v>2.33333333333333</v>
      </c>
      <c r="Q16" s="88">
        <v>4.16888888888889</v>
      </c>
      <c r="R16" s="88">
        <v>2</v>
      </c>
      <c r="S16" s="89">
        <v>3</v>
      </c>
      <c r="T16" s="88">
        <v>6.34666666666667</v>
      </c>
      <c r="U16" s="88">
        <v>10</v>
      </c>
      <c r="V16" s="70">
        <v>3</v>
      </c>
      <c r="W16" s="92">
        <v>3</v>
      </c>
      <c r="X16" s="33">
        <v>247.52</v>
      </c>
      <c r="Y16" s="33">
        <v>17.3</v>
      </c>
    </row>
    <row r="17" customFormat="1" spans="1:25">
      <c r="A17" s="44">
        <v>730</v>
      </c>
      <c r="B17" s="45" t="s">
        <v>307</v>
      </c>
      <c r="C17" s="46" t="s">
        <v>293</v>
      </c>
      <c r="D17" s="88">
        <v>42</v>
      </c>
      <c r="E17" s="88">
        <v>56.49</v>
      </c>
      <c r="F17" s="88">
        <v>20</v>
      </c>
      <c r="G17" s="89">
        <f t="shared" si="0"/>
        <v>30</v>
      </c>
      <c r="H17" s="88">
        <v>14</v>
      </c>
      <c r="I17" s="88">
        <v>21.91</v>
      </c>
      <c r="J17" s="88">
        <v>10</v>
      </c>
      <c r="K17" s="89">
        <f t="shared" si="1"/>
        <v>25</v>
      </c>
      <c r="L17" s="88">
        <v>7.21</v>
      </c>
      <c r="M17" s="88">
        <v>11.76</v>
      </c>
      <c r="N17" s="88">
        <v>7</v>
      </c>
      <c r="O17" s="89">
        <v>14</v>
      </c>
      <c r="P17" s="88">
        <v>5.25</v>
      </c>
      <c r="Q17" s="88">
        <v>9.38</v>
      </c>
      <c r="R17" s="88">
        <v>4</v>
      </c>
      <c r="S17" s="89">
        <v>6</v>
      </c>
      <c r="T17" s="88">
        <v>14.28</v>
      </c>
      <c r="U17" s="88">
        <v>21</v>
      </c>
      <c r="V17" s="70">
        <v>3</v>
      </c>
      <c r="W17" s="92">
        <v>3</v>
      </c>
      <c r="X17" s="33">
        <v>951.6</v>
      </c>
      <c r="Y17" s="33">
        <v>66.6</v>
      </c>
    </row>
    <row r="18" customFormat="1" spans="1:25">
      <c r="A18" s="44">
        <v>731</v>
      </c>
      <c r="B18" s="45" t="s">
        <v>308</v>
      </c>
      <c r="C18" s="46" t="s">
        <v>293</v>
      </c>
      <c r="D18" s="88">
        <v>20.6666666666667</v>
      </c>
      <c r="E18" s="88">
        <v>27.7966666666667</v>
      </c>
      <c r="F18" s="88">
        <v>1</v>
      </c>
      <c r="G18" s="89">
        <f t="shared" si="0"/>
        <v>1.5</v>
      </c>
      <c r="H18" s="88">
        <v>6.88888888888889</v>
      </c>
      <c r="I18" s="88">
        <v>10.7811111111111</v>
      </c>
      <c r="J18" s="88">
        <v>3</v>
      </c>
      <c r="K18" s="89">
        <f t="shared" si="1"/>
        <v>7.5</v>
      </c>
      <c r="L18" s="88">
        <v>3.54777777777778</v>
      </c>
      <c r="M18" s="88">
        <v>5.78666666666667</v>
      </c>
      <c r="N18" s="88">
        <v>5</v>
      </c>
      <c r="O18" s="89">
        <v>10</v>
      </c>
      <c r="P18" s="88">
        <v>2.58333333333333</v>
      </c>
      <c r="Q18" s="88">
        <v>4.61555555555556</v>
      </c>
      <c r="R18" s="88">
        <v>1</v>
      </c>
      <c r="S18" s="89">
        <v>1.5</v>
      </c>
      <c r="T18" s="88">
        <v>7.02666666666667</v>
      </c>
      <c r="U18" s="88">
        <v>11</v>
      </c>
      <c r="V18" s="70">
        <v>0</v>
      </c>
      <c r="W18" s="92">
        <v>0</v>
      </c>
      <c r="X18" s="33"/>
      <c r="Y18" s="33"/>
    </row>
    <row r="19" customFormat="1" spans="1:25">
      <c r="A19" s="44">
        <v>741</v>
      </c>
      <c r="B19" s="45" t="s">
        <v>309</v>
      </c>
      <c r="C19" s="46" t="s">
        <v>293</v>
      </c>
      <c r="D19" s="88">
        <v>17.3333333333333</v>
      </c>
      <c r="E19" s="88">
        <v>23.3133333333333</v>
      </c>
      <c r="F19" s="88">
        <v>6</v>
      </c>
      <c r="G19" s="89">
        <f t="shared" si="0"/>
        <v>9</v>
      </c>
      <c r="H19" s="88">
        <v>5.77777777777778</v>
      </c>
      <c r="I19" s="88">
        <v>9.04222222222222</v>
      </c>
      <c r="J19" s="88">
        <v>1</v>
      </c>
      <c r="K19" s="89">
        <f t="shared" si="1"/>
        <v>2.5</v>
      </c>
      <c r="L19" s="88">
        <v>2.97555555555556</v>
      </c>
      <c r="M19" s="88">
        <v>4.85333333333333</v>
      </c>
      <c r="N19" s="88">
        <v>1</v>
      </c>
      <c r="O19" s="89">
        <v>2</v>
      </c>
      <c r="P19" s="88">
        <v>2.16666666666667</v>
      </c>
      <c r="Q19" s="88">
        <v>3.87111111111111</v>
      </c>
      <c r="R19" s="88">
        <v>0</v>
      </c>
      <c r="S19" s="89">
        <v>0</v>
      </c>
      <c r="T19" s="88">
        <v>5.89333333333333</v>
      </c>
      <c r="U19" s="88">
        <v>9</v>
      </c>
      <c r="V19" s="70">
        <v>1</v>
      </c>
      <c r="W19" s="92">
        <v>1</v>
      </c>
      <c r="X19" s="33"/>
      <c r="Y19" s="33"/>
    </row>
    <row r="20" customFormat="1" spans="1:25">
      <c r="A20" s="47">
        <v>742</v>
      </c>
      <c r="B20" s="46" t="s">
        <v>310</v>
      </c>
      <c r="C20" s="46" t="s">
        <v>293</v>
      </c>
      <c r="D20" s="88">
        <v>0</v>
      </c>
      <c r="E20" s="88">
        <v>0</v>
      </c>
      <c r="F20" s="88">
        <v>3</v>
      </c>
      <c r="G20" s="89">
        <v>4.5</v>
      </c>
      <c r="H20" s="88">
        <v>0</v>
      </c>
      <c r="I20" s="88">
        <v>0</v>
      </c>
      <c r="J20" s="88">
        <v>0</v>
      </c>
      <c r="K20" s="89">
        <v>0</v>
      </c>
      <c r="L20" s="88">
        <v>0</v>
      </c>
      <c r="M20" s="88">
        <v>0</v>
      </c>
      <c r="N20" s="88">
        <v>0</v>
      </c>
      <c r="O20" s="89">
        <f>N20*4</f>
        <v>0</v>
      </c>
      <c r="P20" s="88">
        <v>0</v>
      </c>
      <c r="Q20" s="88">
        <v>0</v>
      </c>
      <c r="R20" s="88">
        <v>1</v>
      </c>
      <c r="S20" s="89">
        <v>1.5</v>
      </c>
      <c r="T20" s="88">
        <v>0</v>
      </c>
      <c r="U20" s="88">
        <v>0</v>
      </c>
      <c r="V20" s="88">
        <v>0</v>
      </c>
      <c r="W20" s="88">
        <v>0</v>
      </c>
      <c r="X20" s="33"/>
      <c r="Y20" s="33"/>
    </row>
    <row r="21" s="35" customFormat="1" spans="1:25">
      <c r="A21" s="48" t="s">
        <v>311</v>
      </c>
      <c r="B21" s="49"/>
      <c r="C21" s="50" t="s">
        <v>293</v>
      </c>
      <c r="D21" s="56">
        <f t="shared" ref="D21:T21" si="2">SUM(D3:D20)</f>
        <v>600</v>
      </c>
      <c r="E21" s="56">
        <f t="shared" si="2"/>
        <v>807</v>
      </c>
      <c r="F21" s="56">
        <f t="shared" si="2"/>
        <v>233</v>
      </c>
      <c r="G21" s="56">
        <f t="shared" si="2"/>
        <v>349.5</v>
      </c>
      <c r="H21" s="56">
        <f t="shared" si="2"/>
        <v>200</v>
      </c>
      <c r="I21" s="56">
        <f t="shared" si="2"/>
        <v>313</v>
      </c>
      <c r="J21" s="56">
        <f t="shared" si="2"/>
        <v>78</v>
      </c>
      <c r="K21" s="56">
        <f t="shared" si="2"/>
        <v>195</v>
      </c>
      <c r="L21" s="56">
        <f t="shared" si="2"/>
        <v>103</v>
      </c>
      <c r="M21" s="56">
        <f t="shared" si="2"/>
        <v>168</v>
      </c>
      <c r="N21" s="56">
        <f t="shared" si="2"/>
        <v>74</v>
      </c>
      <c r="O21" s="56">
        <f t="shared" si="2"/>
        <v>148</v>
      </c>
      <c r="P21" s="56">
        <f t="shared" si="2"/>
        <v>75</v>
      </c>
      <c r="Q21" s="56">
        <f t="shared" si="2"/>
        <v>134</v>
      </c>
      <c r="R21" s="56">
        <f t="shared" si="2"/>
        <v>77</v>
      </c>
      <c r="S21" s="56">
        <f t="shared" si="2"/>
        <v>147.5</v>
      </c>
      <c r="T21" s="56">
        <f t="shared" si="2"/>
        <v>204</v>
      </c>
      <c r="U21" s="56">
        <v>306</v>
      </c>
      <c r="V21" s="56">
        <f t="shared" ref="V21:Y21" si="3">SUM(V3:V20)</f>
        <v>65</v>
      </c>
      <c r="W21" s="56">
        <f t="shared" si="3"/>
        <v>65</v>
      </c>
      <c r="X21" s="51">
        <f t="shared" si="3"/>
        <v>11650.39</v>
      </c>
      <c r="Y21" s="51">
        <f t="shared" si="3"/>
        <v>815.4</v>
      </c>
    </row>
    <row r="22" customFormat="1" spans="1:25">
      <c r="A22" s="53">
        <v>329</v>
      </c>
      <c r="B22" s="45" t="s">
        <v>312</v>
      </c>
      <c r="C22" s="45" t="s">
        <v>313</v>
      </c>
      <c r="D22" s="90">
        <v>45</v>
      </c>
      <c r="E22" s="53">
        <v>60</v>
      </c>
      <c r="F22" s="88">
        <v>15</v>
      </c>
      <c r="G22" s="89">
        <f t="shared" ref="G22:G36" si="4">F22*1.5</f>
        <v>22.5</v>
      </c>
      <c r="H22" s="53">
        <v>10</v>
      </c>
      <c r="I22" s="90">
        <v>22</v>
      </c>
      <c r="J22" s="88">
        <v>0</v>
      </c>
      <c r="K22" s="89">
        <f t="shared" ref="K22:K36" si="5">J22*2.5</f>
        <v>0</v>
      </c>
      <c r="L22" s="53">
        <v>6</v>
      </c>
      <c r="M22" s="53">
        <v>8</v>
      </c>
      <c r="N22" s="88">
        <v>0</v>
      </c>
      <c r="O22" s="89">
        <v>0</v>
      </c>
      <c r="P22" s="53">
        <v>3</v>
      </c>
      <c r="Q22" s="53">
        <v>6</v>
      </c>
      <c r="R22" s="88">
        <v>5</v>
      </c>
      <c r="S22" s="89">
        <v>7.5</v>
      </c>
      <c r="T22" s="53">
        <v>9</v>
      </c>
      <c r="U22" s="90">
        <v>23</v>
      </c>
      <c r="V22" s="70">
        <v>3</v>
      </c>
      <c r="W22" s="92">
        <v>3</v>
      </c>
      <c r="X22" s="33">
        <v>244.8</v>
      </c>
      <c r="Y22" s="33">
        <v>17.1</v>
      </c>
    </row>
    <row r="23" customFormat="1" spans="1:25">
      <c r="A23" s="53">
        <v>337</v>
      </c>
      <c r="B23" s="45" t="s">
        <v>314</v>
      </c>
      <c r="C23" s="45" t="s">
        <v>313</v>
      </c>
      <c r="D23" s="90">
        <v>75</v>
      </c>
      <c r="E23" s="53">
        <v>90</v>
      </c>
      <c r="F23" s="88">
        <v>14</v>
      </c>
      <c r="G23" s="89">
        <f t="shared" si="4"/>
        <v>21</v>
      </c>
      <c r="H23" s="53">
        <v>38</v>
      </c>
      <c r="I23" s="90">
        <v>51</v>
      </c>
      <c r="J23" s="88">
        <v>17</v>
      </c>
      <c r="K23" s="89">
        <f t="shared" si="5"/>
        <v>42.5</v>
      </c>
      <c r="L23" s="53">
        <v>14</v>
      </c>
      <c r="M23" s="53">
        <v>29</v>
      </c>
      <c r="N23" s="88">
        <v>12</v>
      </c>
      <c r="O23" s="89">
        <v>24</v>
      </c>
      <c r="P23" s="53">
        <v>14</v>
      </c>
      <c r="Q23" s="53">
        <v>23</v>
      </c>
      <c r="R23" s="88">
        <v>9</v>
      </c>
      <c r="S23" s="89">
        <v>13.5</v>
      </c>
      <c r="T23" s="53">
        <v>37</v>
      </c>
      <c r="U23" s="90">
        <v>45</v>
      </c>
      <c r="V23" s="70">
        <v>2</v>
      </c>
      <c r="W23" s="92">
        <v>2</v>
      </c>
      <c r="X23" s="33">
        <v>2356.9</v>
      </c>
      <c r="Y23" s="33">
        <v>165</v>
      </c>
    </row>
    <row r="24" customFormat="1" spans="1:25">
      <c r="A24" s="53">
        <v>343</v>
      </c>
      <c r="B24" s="45" t="s">
        <v>315</v>
      </c>
      <c r="C24" s="45" t="s">
        <v>313</v>
      </c>
      <c r="D24" s="90">
        <v>75</v>
      </c>
      <c r="E24" s="53">
        <v>90</v>
      </c>
      <c r="F24" s="88">
        <v>3</v>
      </c>
      <c r="G24" s="89">
        <f t="shared" si="4"/>
        <v>4.5</v>
      </c>
      <c r="H24" s="53">
        <v>38</v>
      </c>
      <c r="I24" s="90">
        <v>51</v>
      </c>
      <c r="J24" s="88">
        <v>4</v>
      </c>
      <c r="K24" s="89">
        <f t="shared" si="5"/>
        <v>10</v>
      </c>
      <c r="L24" s="53">
        <v>14</v>
      </c>
      <c r="M24" s="53">
        <v>29</v>
      </c>
      <c r="N24" s="88">
        <v>14</v>
      </c>
      <c r="O24" s="89">
        <v>28</v>
      </c>
      <c r="P24" s="53">
        <v>14</v>
      </c>
      <c r="Q24" s="53">
        <v>23</v>
      </c>
      <c r="R24" s="88">
        <v>28</v>
      </c>
      <c r="S24" s="89">
        <v>70</v>
      </c>
      <c r="T24" s="53">
        <v>37</v>
      </c>
      <c r="U24" s="90">
        <v>45</v>
      </c>
      <c r="V24" s="70">
        <v>1</v>
      </c>
      <c r="W24" s="92">
        <v>1</v>
      </c>
      <c r="X24" s="33">
        <v>7308.8</v>
      </c>
      <c r="Y24" s="33">
        <v>511.6</v>
      </c>
    </row>
    <row r="25" customFormat="1" spans="1:25">
      <c r="A25" s="53">
        <v>357</v>
      </c>
      <c r="B25" s="45" t="s">
        <v>316</v>
      </c>
      <c r="C25" s="45" t="s">
        <v>313</v>
      </c>
      <c r="D25" s="90">
        <v>35</v>
      </c>
      <c r="E25" s="53">
        <v>50</v>
      </c>
      <c r="F25" s="88">
        <v>9</v>
      </c>
      <c r="G25" s="89">
        <f t="shared" si="4"/>
        <v>13.5</v>
      </c>
      <c r="H25" s="53">
        <v>10</v>
      </c>
      <c r="I25" s="90">
        <v>18</v>
      </c>
      <c r="J25" s="88">
        <v>0</v>
      </c>
      <c r="K25" s="89">
        <f t="shared" si="5"/>
        <v>0</v>
      </c>
      <c r="L25" s="53">
        <v>8</v>
      </c>
      <c r="M25" s="53">
        <v>10</v>
      </c>
      <c r="N25" s="88">
        <v>10</v>
      </c>
      <c r="O25" s="89">
        <f>N25*4</f>
        <v>40</v>
      </c>
      <c r="P25" s="53">
        <v>4</v>
      </c>
      <c r="Q25" s="53">
        <v>8</v>
      </c>
      <c r="R25" s="88">
        <v>13</v>
      </c>
      <c r="S25" s="89">
        <v>32.5</v>
      </c>
      <c r="T25" s="53">
        <v>10</v>
      </c>
      <c r="U25" s="90">
        <v>18</v>
      </c>
      <c r="V25" s="70">
        <v>1</v>
      </c>
      <c r="W25" s="92">
        <v>1</v>
      </c>
      <c r="X25" s="33">
        <v>400</v>
      </c>
      <c r="Y25" s="33">
        <v>28</v>
      </c>
    </row>
    <row r="26" customFormat="1" spans="1:25">
      <c r="A26" s="53">
        <v>359</v>
      </c>
      <c r="B26" s="45" t="s">
        <v>317</v>
      </c>
      <c r="C26" s="45" t="s">
        <v>313</v>
      </c>
      <c r="D26" s="90">
        <v>45</v>
      </c>
      <c r="E26" s="53">
        <v>65</v>
      </c>
      <c r="F26" s="88">
        <v>13</v>
      </c>
      <c r="G26" s="89">
        <f t="shared" si="4"/>
        <v>19.5</v>
      </c>
      <c r="H26" s="53">
        <v>10</v>
      </c>
      <c r="I26" s="90">
        <v>18</v>
      </c>
      <c r="J26" s="88">
        <v>1</v>
      </c>
      <c r="K26" s="89">
        <f t="shared" si="5"/>
        <v>2.5</v>
      </c>
      <c r="L26" s="53">
        <v>8</v>
      </c>
      <c r="M26" s="53">
        <v>10</v>
      </c>
      <c r="N26" s="88">
        <v>2</v>
      </c>
      <c r="O26" s="89">
        <v>4</v>
      </c>
      <c r="P26" s="53">
        <v>4</v>
      </c>
      <c r="Q26" s="53">
        <v>8</v>
      </c>
      <c r="R26" s="88">
        <v>3</v>
      </c>
      <c r="S26" s="89">
        <v>4.5</v>
      </c>
      <c r="T26" s="53">
        <v>10</v>
      </c>
      <c r="U26" s="90">
        <v>18</v>
      </c>
      <c r="V26" s="70">
        <v>4</v>
      </c>
      <c r="W26" s="92">
        <v>4</v>
      </c>
      <c r="X26" s="33">
        <v>625.28</v>
      </c>
      <c r="Y26" s="33">
        <v>43.8</v>
      </c>
    </row>
    <row r="27" customFormat="1" spans="1:25">
      <c r="A27" s="53">
        <v>361</v>
      </c>
      <c r="B27" s="45" t="s">
        <v>318</v>
      </c>
      <c r="C27" s="45" t="s">
        <v>313</v>
      </c>
      <c r="D27" s="90">
        <v>25</v>
      </c>
      <c r="E27" s="53">
        <v>35</v>
      </c>
      <c r="F27" s="88">
        <v>13</v>
      </c>
      <c r="G27" s="89">
        <f t="shared" si="4"/>
        <v>19.5</v>
      </c>
      <c r="H27" s="53">
        <v>5</v>
      </c>
      <c r="I27" s="90">
        <v>12</v>
      </c>
      <c r="J27" s="88">
        <v>2</v>
      </c>
      <c r="K27" s="89">
        <f t="shared" si="5"/>
        <v>5</v>
      </c>
      <c r="L27" s="53">
        <v>4</v>
      </c>
      <c r="M27" s="53">
        <v>5</v>
      </c>
      <c r="N27" s="88">
        <v>3</v>
      </c>
      <c r="O27" s="89">
        <v>6</v>
      </c>
      <c r="P27" s="53">
        <v>2</v>
      </c>
      <c r="Q27" s="53">
        <v>4</v>
      </c>
      <c r="R27" s="88">
        <v>1</v>
      </c>
      <c r="S27" s="89">
        <v>1.5</v>
      </c>
      <c r="T27" s="53">
        <v>5</v>
      </c>
      <c r="U27" s="90">
        <v>12</v>
      </c>
      <c r="V27" s="70">
        <v>0</v>
      </c>
      <c r="W27" s="92">
        <v>0</v>
      </c>
      <c r="X27" s="33">
        <v>265.6</v>
      </c>
      <c r="Y27" s="33">
        <v>18.6</v>
      </c>
    </row>
    <row r="28" customFormat="1" spans="1:25">
      <c r="A28" s="53">
        <v>365</v>
      </c>
      <c r="B28" s="45" t="s">
        <v>319</v>
      </c>
      <c r="C28" s="45" t="s">
        <v>313</v>
      </c>
      <c r="D28" s="90">
        <v>75</v>
      </c>
      <c r="E28" s="53">
        <v>90</v>
      </c>
      <c r="F28" s="88">
        <v>10</v>
      </c>
      <c r="G28" s="89">
        <f t="shared" si="4"/>
        <v>15</v>
      </c>
      <c r="H28" s="53">
        <v>37</v>
      </c>
      <c r="I28" s="90">
        <v>51</v>
      </c>
      <c r="J28" s="88">
        <v>0</v>
      </c>
      <c r="K28" s="89">
        <f t="shared" si="5"/>
        <v>0</v>
      </c>
      <c r="L28" s="53">
        <v>14</v>
      </c>
      <c r="M28" s="53">
        <v>29</v>
      </c>
      <c r="N28" s="88">
        <v>6</v>
      </c>
      <c r="O28" s="89">
        <v>12</v>
      </c>
      <c r="P28" s="53">
        <v>14</v>
      </c>
      <c r="Q28" s="53">
        <v>23</v>
      </c>
      <c r="R28" s="88">
        <v>19</v>
      </c>
      <c r="S28" s="89">
        <v>28.5</v>
      </c>
      <c r="T28" s="53">
        <v>36</v>
      </c>
      <c r="U28" s="90">
        <v>45</v>
      </c>
      <c r="V28" s="70">
        <v>10</v>
      </c>
      <c r="W28" s="92">
        <v>10</v>
      </c>
      <c r="X28" s="33">
        <v>332</v>
      </c>
      <c r="Y28" s="33">
        <v>23.2</v>
      </c>
    </row>
    <row r="29" customFormat="1" spans="1:25">
      <c r="A29" s="53">
        <v>379</v>
      </c>
      <c r="B29" s="45" t="s">
        <v>320</v>
      </c>
      <c r="C29" s="45" t="s">
        <v>313</v>
      </c>
      <c r="D29" s="90">
        <v>40</v>
      </c>
      <c r="E29" s="53">
        <v>60</v>
      </c>
      <c r="F29" s="88">
        <v>1</v>
      </c>
      <c r="G29" s="89">
        <f t="shared" si="4"/>
        <v>1.5</v>
      </c>
      <c r="H29" s="53">
        <v>10</v>
      </c>
      <c r="I29" s="90">
        <v>15</v>
      </c>
      <c r="J29" s="88">
        <v>2</v>
      </c>
      <c r="K29" s="89">
        <f t="shared" si="5"/>
        <v>5</v>
      </c>
      <c r="L29" s="53">
        <v>8</v>
      </c>
      <c r="M29" s="53">
        <v>10</v>
      </c>
      <c r="N29" s="88">
        <v>6</v>
      </c>
      <c r="O29" s="89">
        <v>12</v>
      </c>
      <c r="P29" s="53">
        <v>4</v>
      </c>
      <c r="Q29" s="53">
        <v>8</v>
      </c>
      <c r="R29" s="88">
        <v>4</v>
      </c>
      <c r="S29" s="89">
        <v>6</v>
      </c>
      <c r="T29" s="53">
        <v>10</v>
      </c>
      <c r="U29" s="90">
        <v>15</v>
      </c>
      <c r="V29" s="70">
        <v>0</v>
      </c>
      <c r="W29" s="92">
        <v>0</v>
      </c>
      <c r="X29" s="33">
        <v>204</v>
      </c>
      <c r="Y29" s="33">
        <v>14.3</v>
      </c>
    </row>
    <row r="30" customFormat="1" spans="1:25">
      <c r="A30" s="53">
        <v>513</v>
      </c>
      <c r="B30" s="45" t="s">
        <v>321</v>
      </c>
      <c r="C30" s="45" t="s">
        <v>313</v>
      </c>
      <c r="D30" s="90">
        <v>45</v>
      </c>
      <c r="E30" s="53">
        <v>65</v>
      </c>
      <c r="F30" s="88">
        <v>15</v>
      </c>
      <c r="G30" s="89">
        <f t="shared" si="4"/>
        <v>22.5</v>
      </c>
      <c r="H30" s="53">
        <v>10</v>
      </c>
      <c r="I30" s="90">
        <v>15</v>
      </c>
      <c r="J30" s="88">
        <v>0</v>
      </c>
      <c r="K30" s="89">
        <f t="shared" si="5"/>
        <v>0</v>
      </c>
      <c r="L30" s="53">
        <v>8</v>
      </c>
      <c r="M30" s="53">
        <v>10</v>
      </c>
      <c r="N30" s="88">
        <v>1</v>
      </c>
      <c r="O30" s="89">
        <v>2</v>
      </c>
      <c r="P30" s="53">
        <v>4</v>
      </c>
      <c r="Q30" s="53">
        <v>8</v>
      </c>
      <c r="R30" s="88">
        <v>6</v>
      </c>
      <c r="S30" s="89">
        <v>9</v>
      </c>
      <c r="T30" s="53">
        <v>10</v>
      </c>
      <c r="U30" s="90">
        <v>15</v>
      </c>
      <c r="V30" s="70">
        <v>2</v>
      </c>
      <c r="W30" s="92">
        <v>2</v>
      </c>
      <c r="X30" s="33">
        <v>340</v>
      </c>
      <c r="Y30" s="33">
        <v>23.8</v>
      </c>
    </row>
    <row r="31" customFormat="1" spans="1:25">
      <c r="A31" s="53">
        <v>516</v>
      </c>
      <c r="B31" s="45" t="s">
        <v>322</v>
      </c>
      <c r="C31" s="45" t="s">
        <v>313</v>
      </c>
      <c r="D31" s="90">
        <v>30</v>
      </c>
      <c r="E31" s="53">
        <v>50</v>
      </c>
      <c r="F31" s="88">
        <v>10</v>
      </c>
      <c r="G31" s="89">
        <f t="shared" si="4"/>
        <v>15</v>
      </c>
      <c r="H31" s="53">
        <v>5</v>
      </c>
      <c r="I31" s="90">
        <v>10</v>
      </c>
      <c r="J31" s="88">
        <v>4</v>
      </c>
      <c r="K31" s="89">
        <f t="shared" si="5"/>
        <v>10</v>
      </c>
      <c r="L31" s="53">
        <v>6</v>
      </c>
      <c r="M31" s="53">
        <v>8</v>
      </c>
      <c r="N31" s="88">
        <v>6</v>
      </c>
      <c r="O31" s="89">
        <v>12</v>
      </c>
      <c r="P31" s="53">
        <v>3</v>
      </c>
      <c r="Q31" s="53">
        <v>6</v>
      </c>
      <c r="R31" s="88">
        <v>0</v>
      </c>
      <c r="S31" s="89">
        <v>0</v>
      </c>
      <c r="T31" s="53">
        <v>5</v>
      </c>
      <c r="U31" s="90">
        <v>10</v>
      </c>
      <c r="V31" s="70">
        <v>3</v>
      </c>
      <c r="W31" s="92">
        <v>3</v>
      </c>
      <c r="X31" s="33">
        <v>204</v>
      </c>
      <c r="Y31" s="33">
        <v>14.3</v>
      </c>
    </row>
    <row r="32" customFormat="1" spans="1:25">
      <c r="A32" s="53">
        <v>570</v>
      </c>
      <c r="B32" s="45" t="s">
        <v>323</v>
      </c>
      <c r="C32" s="45" t="s">
        <v>313</v>
      </c>
      <c r="D32" s="90">
        <v>45</v>
      </c>
      <c r="E32" s="53">
        <v>65</v>
      </c>
      <c r="F32" s="88">
        <v>9</v>
      </c>
      <c r="G32" s="89">
        <f t="shared" si="4"/>
        <v>13.5</v>
      </c>
      <c r="H32" s="53">
        <v>10</v>
      </c>
      <c r="I32" s="90">
        <v>18</v>
      </c>
      <c r="J32" s="88">
        <v>1</v>
      </c>
      <c r="K32" s="89">
        <f t="shared" si="5"/>
        <v>2.5</v>
      </c>
      <c r="L32" s="53">
        <v>8</v>
      </c>
      <c r="M32" s="53">
        <v>10</v>
      </c>
      <c r="N32" s="88">
        <v>9</v>
      </c>
      <c r="O32" s="89">
        <v>18</v>
      </c>
      <c r="P32" s="53">
        <v>4</v>
      </c>
      <c r="Q32" s="53">
        <v>8</v>
      </c>
      <c r="R32" s="88">
        <v>5</v>
      </c>
      <c r="S32" s="89">
        <v>7.5</v>
      </c>
      <c r="T32" s="53">
        <v>10</v>
      </c>
      <c r="U32" s="90">
        <v>18</v>
      </c>
      <c r="V32" s="70">
        <v>10</v>
      </c>
      <c r="W32" s="92">
        <v>10</v>
      </c>
      <c r="X32" s="33"/>
      <c r="Y32" s="33"/>
    </row>
    <row r="33" customFormat="1" spans="1:25">
      <c r="A33" s="53">
        <v>577</v>
      </c>
      <c r="B33" s="45" t="s">
        <v>324</v>
      </c>
      <c r="C33" s="45" t="s">
        <v>313</v>
      </c>
      <c r="D33" s="90">
        <v>40</v>
      </c>
      <c r="E33" s="53">
        <v>60</v>
      </c>
      <c r="F33" s="88">
        <v>7</v>
      </c>
      <c r="G33" s="89">
        <f t="shared" si="4"/>
        <v>10.5</v>
      </c>
      <c r="H33" s="53">
        <v>5</v>
      </c>
      <c r="I33" s="90">
        <v>12</v>
      </c>
      <c r="J33" s="88">
        <v>8</v>
      </c>
      <c r="K33" s="89">
        <f t="shared" si="5"/>
        <v>20</v>
      </c>
      <c r="L33" s="53">
        <v>4</v>
      </c>
      <c r="M33" s="53">
        <v>5</v>
      </c>
      <c r="N33" s="88">
        <v>8</v>
      </c>
      <c r="O33" s="89">
        <f t="shared" ref="O33:O36" si="6">N33*4</f>
        <v>32</v>
      </c>
      <c r="P33" s="53">
        <v>2</v>
      </c>
      <c r="Q33" s="53">
        <v>4</v>
      </c>
      <c r="R33" s="88">
        <v>0</v>
      </c>
      <c r="S33" s="89">
        <v>0</v>
      </c>
      <c r="T33" s="53">
        <v>5</v>
      </c>
      <c r="U33" s="90">
        <v>12</v>
      </c>
      <c r="V33" s="70">
        <v>0</v>
      </c>
      <c r="W33" s="92">
        <v>0</v>
      </c>
      <c r="X33" s="33"/>
      <c r="Y33" s="33"/>
    </row>
    <row r="34" customFormat="1" spans="1:25">
      <c r="A34" s="53">
        <v>582</v>
      </c>
      <c r="B34" s="45" t="s">
        <v>325</v>
      </c>
      <c r="C34" s="45" t="s">
        <v>313</v>
      </c>
      <c r="D34" s="90">
        <v>75</v>
      </c>
      <c r="E34" s="53">
        <v>90</v>
      </c>
      <c r="F34" s="88">
        <v>9</v>
      </c>
      <c r="G34" s="89">
        <f t="shared" si="4"/>
        <v>13.5</v>
      </c>
      <c r="H34" s="53">
        <v>37</v>
      </c>
      <c r="I34" s="90">
        <v>51</v>
      </c>
      <c r="J34" s="88">
        <v>17</v>
      </c>
      <c r="K34" s="89">
        <f t="shared" si="5"/>
        <v>42.5</v>
      </c>
      <c r="L34" s="53">
        <v>14</v>
      </c>
      <c r="M34" s="53">
        <v>29</v>
      </c>
      <c r="N34" s="88">
        <v>8</v>
      </c>
      <c r="O34" s="89">
        <v>16</v>
      </c>
      <c r="P34" s="53">
        <v>14</v>
      </c>
      <c r="Q34" s="53">
        <v>23</v>
      </c>
      <c r="R34" s="88">
        <v>6</v>
      </c>
      <c r="S34" s="89">
        <v>9</v>
      </c>
      <c r="T34" s="53">
        <v>36</v>
      </c>
      <c r="U34" s="90">
        <v>45</v>
      </c>
      <c r="V34" s="70">
        <v>14</v>
      </c>
      <c r="W34" s="92">
        <v>14</v>
      </c>
      <c r="X34" s="33">
        <v>1411.44</v>
      </c>
      <c r="Y34" s="33">
        <v>98.8</v>
      </c>
    </row>
    <row r="35" customFormat="1" spans="1:25">
      <c r="A35" s="53">
        <v>714</v>
      </c>
      <c r="B35" s="45" t="s">
        <v>326</v>
      </c>
      <c r="C35" s="45" t="s">
        <v>313</v>
      </c>
      <c r="D35" s="90">
        <v>25</v>
      </c>
      <c r="E35" s="53">
        <v>35</v>
      </c>
      <c r="F35" s="88">
        <v>5</v>
      </c>
      <c r="G35" s="89">
        <f t="shared" si="4"/>
        <v>7.5</v>
      </c>
      <c r="H35" s="53">
        <v>5</v>
      </c>
      <c r="I35" s="90">
        <v>12</v>
      </c>
      <c r="J35" s="88">
        <v>2</v>
      </c>
      <c r="K35" s="89">
        <f t="shared" si="5"/>
        <v>5</v>
      </c>
      <c r="L35" s="53">
        <v>4</v>
      </c>
      <c r="M35" s="53">
        <v>5</v>
      </c>
      <c r="N35" s="88">
        <v>6</v>
      </c>
      <c r="O35" s="89">
        <f t="shared" si="6"/>
        <v>24</v>
      </c>
      <c r="P35" s="53">
        <v>2</v>
      </c>
      <c r="Q35" s="53">
        <v>4</v>
      </c>
      <c r="R35" s="88">
        <v>3</v>
      </c>
      <c r="S35" s="89">
        <v>4.5</v>
      </c>
      <c r="T35" s="53">
        <v>5</v>
      </c>
      <c r="U35" s="90">
        <v>12</v>
      </c>
      <c r="V35" s="70">
        <v>3</v>
      </c>
      <c r="W35" s="92">
        <v>3</v>
      </c>
      <c r="X35" s="33">
        <v>285.6</v>
      </c>
      <c r="Y35" s="33">
        <v>20</v>
      </c>
    </row>
    <row r="36" customFormat="1" spans="1:25">
      <c r="A36" s="53">
        <v>734</v>
      </c>
      <c r="B36" s="45" t="s">
        <v>327</v>
      </c>
      <c r="C36" s="45" t="s">
        <v>313</v>
      </c>
      <c r="D36" s="90">
        <v>45</v>
      </c>
      <c r="E36" s="53">
        <v>65</v>
      </c>
      <c r="F36" s="88">
        <v>18</v>
      </c>
      <c r="G36" s="89">
        <f t="shared" si="4"/>
        <v>27</v>
      </c>
      <c r="H36" s="53">
        <v>10</v>
      </c>
      <c r="I36" s="90">
        <v>20</v>
      </c>
      <c r="J36" s="88">
        <v>10</v>
      </c>
      <c r="K36" s="89">
        <f t="shared" si="5"/>
        <v>25</v>
      </c>
      <c r="L36" s="53">
        <v>4</v>
      </c>
      <c r="M36" s="53">
        <v>5</v>
      </c>
      <c r="N36" s="88">
        <v>14</v>
      </c>
      <c r="O36" s="89">
        <f t="shared" si="6"/>
        <v>56</v>
      </c>
      <c r="P36" s="53">
        <v>2</v>
      </c>
      <c r="Q36" s="53">
        <v>4</v>
      </c>
      <c r="R36" s="88">
        <v>10</v>
      </c>
      <c r="S36" s="89">
        <v>25</v>
      </c>
      <c r="T36" s="53">
        <v>10</v>
      </c>
      <c r="U36" s="90">
        <v>20</v>
      </c>
      <c r="V36" s="70">
        <v>0</v>
      </c>
      <c r="W36" s="92">
        <v>0</v>
      </c>
      <c r="X36" s="33">
        <v>448.96</v>
      </c>
      <c r="Y36" s="33">
        <v>31.4</v>
      </c>
    </row>
    <row r="37" s="35" customFormat="1" spans="1:25">
      <c r="A37" s="48" t="s">
        <v>311</v>
      </c>
      <c r="B37" s="49"/>
      <c r="C37" s="49" t="s">
        <v>313</v>
      </c>
      <c r="D37" s="56">
        <f t="shared" ref="D37:T37" si="7">SUM(D22:D36)</f>
        <v>720</v>
      </c>
      <c r="E37" s="56">
        <f t="shared" si="7"/>
        <v>970</v>
      </c>
      <c r="F37" s="56">
        <f t="shared" si="7"/>
        <v>151</v>
      </c>
      <c r="G37" s="56">
        <f t="shared" si="7"/>
        <v>226.5</v>
      </c>
      <c r="H37" s="56">
        <f t="shared" si="7"/>
        <v>240</v>
      </c>
      <c r="I37" s="56">
        <f t="shared" si="7"/>
        <v>376</v>
      </c>
      <c r="J37" s="56">
        <f t="shared" si="7"/>
        <v>68</v>
      </c>
      <c r="K37" s="56">
        <f t="shared" si="7"/>
        <v>170</v>
      </c>
      <c r="L37" s="56">
        <f t="shared" si="7"/>
        <v>124</v>
      </c>
      <c r="M37" s="56">
        <f t="shared" si="7"/>
        <v>202</v>
      </c>
      <c r="N37" s="56">
        <f t="shared" si="7"/>
        <v>105</v>
      </c>
      <c r="O37" s="56">
        <f t="shared" si="7"/>
        <v>286</v>
      </c>
      <c r="P37" s="56">
        <f t="shared" si="7"/>
        <v>90</v>
      </c>
      <c r="Q37" s="56">
        <f t="shared" si="7"/>
        <v>160</v>
      </c>
      <c r="R37" s="56">
        <f t="shared" si="7"/>
        <v>112</v>
      </c>
      <c r="S37" s="56">
        <f t="shared" si="7"/>
        <v>219</v>
      </c>
      <c r="T37" s="56">
        <f t="shared" si="7"/>
        <v>235</v>
      </c>
      <c r="U37" s="56">
        <v>353</v>
      </c>
      <c r="V37" s="56">
        <f t="shared" ref="V37:Y37" si="8">SUM(V22:V36)</f>
        <v>53</v>
      </c>
      <c r="W37" s="56">
        <f t="shared" si="8"/>
        <v>53</v>
      </c>
      <c r="X37" s="56">
        <f t="shared" si="8"/>
        <v>14427.38</v>
      </c>
      <c r="Y37" s="56">
        <f t="shared" si="8"/>
        <v>1009.9</v>
      </c>
    </row>
    <row r="38" customFormat="1" spans="1:25">
      <c r="A38" s="57">
        <v>385</v>
      </c>
      <c r="B38" s="46" t="s">
        <v>328</v>
      </c>
      <c r="C38" s="46" t="s">
        <v>329</v>
      </c>
      <c r="D38" s="91">
        <v>47</v>
      </c>
      <c r="E38" s="91">
        <v>63</v>
      </c>
      <c r="F38" s="88">
        <v>18</v>
      </c>
      <c r="G38" s="89">
        <f t="shared" ref="G38:G40" si="9">F38*1.5</f>
        <v>27</v>
      </c>
      <c r="H38" s="91">
        <v>16</v>
      </c>
      <c r="I38" s="91">
        <v>25</v>
      </c>
      <c r="J38" s="88">
        <v>7</v>
      </c>
      <c r="K38" s="89">
        <f t="shared" ref="K38:K54" si="10">J38*2.5</f>
        <v>17.5</v>
      </c>
      <c r="L38" s="91">
        <v>8</v>
      </c>
      <c r="M38" s="91">
        <v>13</v>
      </c>
      <c r="N38" s="88">
        <v>4</v>
      </c>
      <c r="O38" s="89">
        <v>8</v>
      </c>
      <c r="P38" s="91">
        <v>6</v>
      </c>
      <c r="Q38" s="91">
        <v>11</v>
      </c>
      <c r="R38" s="88">
        <v>5</v>
      </c>
      <c r="S38" s="89">
        <v>7.5</v>
      </c>
      <c r="T38" s="91">
        <v>16</v>
      </c>
      <c r="U38" s="91">
        <v>25</v>
      </c>
      <c r="V38" s="70">
        <v>2</v>
      </c>
      <c r="W38" s="92">
        <v>2</v>
      </c>
      <c r="X38" s="33">
        <v>853.12</v>
      </c>
      <c r="Y38" s="33">
        <v>59.7</v>
      </c>
    </row>
    <row r="39" customFormat="1" spans="1:25">
      <c r="A39" s="57">
        <v>377</v>
      </c>
      <c r="B39" s="46" t="s">
        <v>330</v>
      </c>
      <c r="C39" s="46" t="s">
        <v>329</v>
      </c>
      <c r="D39" s="91">
        <v>26</v>
      </c>
      <c r="E39" s="91">
        <v>35</v>
      </c>
      <c r="F39" s="88">
        <v>9</v>
      </c>
      <c r="G39" s="89">
        <f t="shared" si="9"/>
        <v>13.5</v>
      </c>
      <c r="H39" s="91">
        <v>9</v>
      </c>
      <c r="I39" s="91">
        <v>14</v>
      </c>
      <c r="J39" s="88">
        <v>2</v>
      </c>
      <c r="K39" s="89">
        <f t="shared" si="10"/>
        <v>5</v>
      </c>
      <c r="L39" s="91">
        <v>5</v>
      </c>
      <c r="M39" s="91">
        <v>7</v>
      </c>
      <c r="N39" s="88">
        <v>3</v>
      </c>
      <c r="O39" s="89">
        <v>6</v>
      </c>
      <c r="P39" s="91">
        <v>3</v>
      </c>
      <c r="Q39" s="91">
        <v>6</v>
      </c>
      <c r="R39" s="88">
        <v>5</v>
      </c>
      <c r="S39" s="89">
        <v>7.5</v>
      </c>
      <c r="T39" s="91">
        <v>9</v>
      </c>
      <c r="U39" s="91">
        <v>14</v>
      </c>
      <c r="V39" s="70">
        <v>2</v>
      </c>
      <c r="W39" s="92">
        <v>2</v>
      </c>
      <c r="X39" s="33">
        <v>231.28</v>
      </c>
      <c r="Y39" s="33">
        <v>16.2</v>
      </c>
    </row>
    <row r="40" customFormat="1" spans="1:25">
      <c r="A40" s="57">
        <v>571</v>
      </c>
      <c r="B40" s="46" t="s">
        <v>331</v>
      </c>
      <c r="C40" s="46" t="s">
        <v>329</v>
      </c>
      <c r="D40" s="91">
        <v>78</v>
      </c>
      <c r="E40" s="91">
        <v>104</v>
      </c>
      <c r="F40" s="88">
        <v>1</v>
      </c>
      <c r="G40" s="89">
        <f t="shared" si="9"/>
        <v>1.5</v>
      </c>
      <c r="H40" s="91">
        <v>26</v>
      </c>
      <c r="I40" s="91">
        <v>41</v>
      </c>
      <c r="J40" s="88">
        <v>9</v>
      </c>
      <c r="K40" s="89">
        <f t="shared" si="10"/>
        <v>22.5</v>
      </c>
      <c r="L40" s="91">
        <v>13</v>
      </c>
      <c r="M40" s="91">
        <v>22</v>
      </c>
      <c r="N40" s="88">
        <v>20</v>
      </c>
      <c r="O40" s="89">
        <v>40</v>
      </c>
      <c r="P40" s="91">
        <v>10</v>
      </c>
      <c r="Q40" s="91">
        <v>17</v>
      </c>
      <c r="R40" s="88">
        <v>8</v>
      </c>
      <c r="S40" s="89">
        <v>12</v>
      </c>
      <c r="T40" s="91">
        <v>27</v>
      </c>
      <c r="U40" s="91">
        <v>41</v>
      </c>
      <c r="V40" s="70">
        <v>5</v>
      </c>
      <c r="W40" s="92">
        <v>5</v>
      </c>
      <c r="X40" s="33">
        <v>1864.5</v>
      </c>
      <c r="Y40" s="33">
        <v>130.5</v>
      </c>
    </row>
    <row r="41" customFormat="1" spans="1:25">
      <c r="A41" s="57">
        <v>371</v>
      </c>
      <c r="B41" s="46" t="s">
        <v>332</v>
      </c>
      <c r="C41" s="46" t="s">
        <v>329</v>
      </c>
      <c r="D41" s="70">
        <v>16</v>
      </c>
      <c r="E41" s="70">
        <v>21</v>
      </c>
      <c r="F41" s="88">
        <v>25</v>
      </c>
      <c r="G41" s="89">
        <v>62.5</v>
      </c>
      <c r="H41" s="70">
        <v>5</v>
      </c>
      <c r="I41" s="70">
        <v>8</v>
      </c>
      <c r="J41" s="88">
        <v>2</v>
      </c>
      <c r="K41" s="89">
        <f t="shared" si="10"/>
        <v>5</v>
      </c>
      <c r="L41" s="70">
        <v>3</v>
      </c>
      <c r="M41" s="70">
        <v>4</v>
      </c>
      <c r="N41" s="88">
        <v>4</v>
      </c>
      <c r="O41" s="89">
        <f>N41*4</f>
        <v>16</v>
      </c>
      <c r="P41" s="70">
        <v>2</v>
      </c>
      <c r="Q41" s="70">
        <v>4</v>
      </c>
      <c r="R41" s="88">
        <v>4</v>
      </c>
      <c r="S41" s="89">
        <v>10</v>
      </c>
      <c r="T41" s="70">
        <v>5</v>
      </c>
      <c r="U41" s="70">
        <v>7</v>
      </c>
      <c r="V41" s="70">
        <v>3</v>
      </c>
      <c r="W41" s="92">
        <v>3</v>
      </c>
      <c r="X41" s="33">
        <v>707.68</v>
      </c>
      <c r="Y41" s="33">
        <v>49.5</v>
      </c>
    </row>
    <row r="42" customFormat="1" spans="1:25">
      <c r="A42" s="57">
        <v>541</v>
      </c>
      <c r="B42" s="46" t="s">
        <v>333</v>
      </c>
      <c r="C42" s="46" t="s">
        <v>329</v>
      </c>
      <c r="D42" s="91">
        <v>59</v>
      </c>
      <c r="E42" s="91">
        <v>80</v>
      </c>
      <c r="F42" s="88">
        <v>20</v>
      </c>
      <c r="G42" s="89">
        <f t="shared" ref="G42:G54" si="11">F42*1.5</f>
        <v>30</v>
      </c>
      <c r="H42" s="91">
        <v>20</v>
      </c>
      <c r="I42" s="91">
        <v>31</v>
      </c>
      <c r="J42" s="88">
        <v>1</v>
      </c>
      <c r="K42" s="89">
        <f t="shared" si="10"/>
        <v>2.5</v>
      </c>
      <c r="L42" s="91">
        <v>10</v>
      </c>
      <c r="M42" s="91">
        <v>17</v>
      </c>
      <c r="N42" s="88">
        <v>6</v>
      </c>
      <c r="O42" s="89">
        <v>12</v>
      </c>
      <c r="P42" s="91">
        <v>7</v>
      </c>
      <c r="Q42" s="91">
        <v>13</v>
      </c>
      <c r="R42" s="88">
        <v>2</v>
      </c>
      <c r="S42" s="89">
        <v>3</v>
      </c>
      <c r="T42" s="91">
        <v>21</v>
      </c>
      <c r="U42" s="91">
        <v>31</v>
      </c>
      <c r="V42" s="70">
        <v>3</v>
      </c>
      <c r="W42" s="92">
        <v>3</v>
      </c>
      <c r="X42" s="33">
        <v>176.4</v>
      </c>
      <c r="Y42" s="33">
        <v>12.3</v>
      </c>
    </row>
    <row r="43" customFormat="1" spans="1:25">
      <c r="A43" s="57">
        <v>733</v>
      </c>
      <c r="B43" s="46" t="s">
        <v>334</v>
      </c>
      <c r="C43" s="46" t="s">
        <v>329</v>
      </c>
      <c r="D43" s="70">
        <v>16</v>
      </c>
      <c r="E43" s="70">
        <v>22</v>
      </c>
      <c r="F43" s="88">
        <v>10</v>
      </c>
      <c r="G43" s="89">
        <f t="shared" si="11"/>
        <v>15</v>
      </c>
      <c r="H43" s="70">
        <v>5</v>
      </c>
      <c r="I43" s="70">
        <v>8</v>
      </c>
      <c r="J43" s="88">
        <v>0</v>
      </c>
      <c r="K43" s="89">
        <f t="shared" si="10"/>
        <v>0</v>
      </c>
      <c r="L43" s="70">
        <v>3</v>
      </c>
      <c r="M43" s="70">
        <v>5</v>
      </c>
      <c r="N43" s="88">
        <v>7</v>
      </c>
      <c r="O43" s="89">
        <f t="shared" ref="O43:O49" si="12">N43*4</f>
        <v>28</v>
      </c>
      <c r="P43" s="70">
        <v>2</v>
      </c>
      <c r="Q43" s="70">
        <v>4</v>
      </c>
      <c r="R43" s="88">
        <v>3</v>
      </c>
      <c r="S43" s="89">
        <v>4.5</v>
      </c>
      <c r="T43" s="70">
        <v>6</v>
      </c>
      <c r="U43" s="70">
        <v>8</v>
      </c>
      <c r="V43" s="70">
        <v>0</v>
      </c>
      <c r="W43" s="92">
        <v>0</v>
      </c>
      <c r="X43" s="33">
        <v>98</v>
      </c>
      <c r="Y43" s="33">
        <v>6.9</v>
      </c>
    </row>
    <row r="44" customFormat="1" spans="1:25">
      <c r="A44" s="57">
        <v>387</v>
      </c>
      <c r="B44" s="46" t="s">
        <v>335</v>
      </c>
      <c r="C44" s="46" t="s">
        <v>329</v>
      </c>
      <c r="D44" s="91">
        <v>48</v>
      </c>
      <c r="E44" s="91">
        <v>64</v>
      </c>
      <c r="F44" s="88">
        <v>3</v>
      </c>
      <c r="G44" s="89">
        <f t="shared" si="11"/>
        <v>4.5</v>
      </c>
      <c r="H44" s="91">
        <v>16</v>
      </c>
      <c r="I44" s="91">
        <v>25</v>
      </c>
      <c r="J44" s="88">
        <v>4</v>
      </c>
      <c r="K44" s="89">
        <f t="shared" si="10"/>
        <v>10</v>
      </c>
      <c r="L44" s="91">
        <v>8</v>
      </c>
      <c r="M44" s="91">
        <v>13</v>
      </c>
      <c r="N44" s="88">
        <v>12</v>
      </c>
      <c r="O44" s="89">
        <v>24</v>
      </c>
      <c r="P44" s="91">
        <v>6</v>
      </c>
      <c r="Q44" s="91">
        <v>11</v>
      </c>
      <c r="R44" s="88">
        <v>12</v>
      </c>
      <c r="S44" s="89">
        <v>30</v>
      </c>
      <c r="T44" s="91">
        <v>17</v>
      </c>
      <c r="U44" s="91">
        <v>25</v>
      </c>
      <c r="V44" s="70">
        <v>12</v>
      </c>
      <c r="W44" s="92">
        <v>12</v>
      </c>
      <c r="X44" s="33">
        <v>136</v>
      </c>
      <c r="Y44" s="33">
        <v>9.5</v>
      </c>
    </row>
    <row r="45" customFormat="1" spans="1:25">
      <c r="A45" s="57">
        <v>573</v>
      </c>
      <c r="B45" s="46" t="s">
        <v>336</v>
      </c>
      <c r="C45" s="46" t="s">
        <v>329</v>
      </c>
      <c r="D45" s="91">
        <v>18</v>
      </c>
      <c r="E45" s="91">
        <v>24</v>
      </c>
      <c r="F45" s="88">
        <v>5</v>
      </c>
      <c r="G45" s="89">
        <f t="shared" si="11"/>
        <v>7.5</v>
      </c>
      <c r="H45" s="91">
        <v>6</v>
      </c>
      <c r="I45" s="91">
        <v>9</v>
      </c>
      <c r="J45" s="88">
        <v>0</v>
      </c>
      <c r="K45" s="89">
        <f t="shared" si="10"/>
        <v>0</v>
      </c>
      <c r="L45" s="91">
        <v>3</v>
      </c>
      <c r="M45" s="91">
        <v>5</v>
      </c>
      <c r="N45" s="88">
        <v>4</v>
      </c>
      <c r="O45" s="89">
        <v>8</v>
      </c>
      <c r="P45" s="91">
        <v>2</v>
      </c>
      <c r="Q45" s="91">
        <v>4</v>
      </c>
      <c r="R45" s="88">
        <v>4</v>
      </c>
      <c r="S45" s="89">
        <v>10</v>
      </c>
      <c r="T45" s="91">
        <v>6</v>
      </c>
      <c r="U45" s="91">
        <v>9</v>
      </c>
      <c r="V45" s="70">
        <v>0</v>
      </c>
      <c r="W45" s="92">
        <v>0</v>
      </c>
      <c r="X45" s="33">
        <v>451.2</v>
      </c>
      <c r="Y45" s="33">
        <v>31.6</v>
      </c>
    </row>
    <row r="46" customFormat="1" spans="1:25">
      <c r="A46" s="57">
        <v>514</v>
      </c>
      <c r="B46" s="46" t="s">
        <v>337</v>
      </c>
      <c r="C46" s="46" t="s">
        <v>329</v>
      </c>
      <c r="D46" s="91">
        <v>38</v>
      </c>
      <c r="E46" s="91">
        <v>51</v>
      </c>
      <c r="F46" s="88">
        <v>12</v>
      </c>
      <c r="G46" s="89">
        <f t="shared" si="11"/>
        <v>18</v>
      </c>
      <c r="H46" s="91">
        <v>13</v>
      </c>
      <c r="I46" s="91">
        <v>20</v>
      </c>
      <c r="J46" s="88">
        <v>0</v>
      </c>
      <c r="K46" s="89">
        <f t="shared" si="10"/>
        <v>0</v>
      </c>
      <c r="L46" s="91">
        <v>7</v>
      </c>
      <c r="M46" s="91">
        <v>11</v>
      </c>
      <c r="N46" s="88">
        <v>7</v>
      </c>
      <c r="O46" s="89">
        <v>14</v>
      </c>
      <c r="P46" s="91">
        <v>5</v>
      </c>
      <c r="Q46" s="91">
        <v>8</v>
      </c>
      <c r="R46" s="88">
        <v>5</v>
      </c>
      <c r="S46" s="89">
        <v>7.5</v>
      </c>
      <c r="T46" s="91">
        <v>13</v>
      </c>
      <c r="U46" s="91">
        <v>20</v>
      </c>
      <c r="V46" s="70">
        <v>8</v>
      </c>
      <c r="W46" s="92">
        <v>8</v>
      </c>
      <c r="X46" s="33">
        <v>579.6</v>
      </c>
      <c r="Y46" s="33">
        <v>40.6</v>
      </c>
    </row>
    <row r="47" customFormat="1" spans="1:25">
      <c r="A47" s="57">
        <v>546</v>
      </c>
      <c r="B47" s="46" t="s">
        <v>338</v>
      </c>
      <c r="C47" s="46" t="s">
        <v>329</v>
      </c>
      <c r="D47" s="70">
        <v>16</v>
      </c>
      <c r="E47" s="70">
        <v>22</v>
      </c>
      <c r="F47" s="88">
        <v>2</v>
      </c>
      <c r="G47" s="89">
        <f t="shared" si="11"/>
        <v>3</v>
      </c>
      <c r="H47" s="70">
        <v>5</v>
      </c>
      <c r="I47" s="70">
        <v>9</v>
      </c>
      <c r="J47" s="88">
        <v>3</v>
      </c>
      <c r="K47" s="89">
        <f t="shared" si="10"/>
        <v>7.5</v>
      </c>
      <c r="L47" s="70">
        <v>3</v>
      </c>
      <c r="M47" s="70">
        <v>5</v>
      </c>
      <c r="N47" s="88">
        <v>8</v>
      </c>
      <c r="O47" s="89">
        <f t="shared" si="12"/>
        <v>32</v>
      </c>
      <c r="P47" s="70">
        <v>2</v>
      </c>
      <c r="Q47" s="70">
        <v>4</v>
      </c>
      <c r="R47" s="88">
        <v>2</v>
      </c>
      <c r="S47" s="89">
        <v>3</v>
      </c>
      <c r="T47" s="70">
        <v>6</v>
      </c>
      <c r="U47" s="70">
        <v>9</v>
      </c>
      <c r="V47" s="70">
        <v>2</v>
      </c>
      <c r="W47" s="92">
        <v>2</v>
      </c>
      <c r="X47" s="33">
        <v>168.64</v>
      </c>
      <c r="Y47" s="33">
        <v>11.8</v>
      </c>
    </row>
    <row r="48" customFormat="1" spans="1:25">
      <c r="A48" s="57">
        <v>574</v>
      </c>
      <c r="B48" s="46" t="s">
        <v>339</v>
      </c>
      <c r="C48" s="46" t="s">
        <v>329</v>
      </c>
      <c r="D48" s="70">
        <v>9</v>
      </c>
      <c r="E48" s="70">
        <v>12</v>
      </c>
      <c r="F48" s="88">
        <v>5</v>
      </c>
      <c r="G48" s="89">
        <f t="shared" si="11"/>
        <v>7.5</v>
      </c>
      <c r="H48" s="70">
        <v>3</v>
      </c>
      <c r="I48" s="70">
        <v>5</v>
      </c>
      <c r="J48" s="88">
        <v>0</v>
      </c>
      <c r="K48" s="89">
        <f t="shared" si="10"/>
        <v>0</v>
      </c>
      <c r="L48" s="70">
        <v>2</v>
      </c>
      <c r="M48" s="70">
        <v>3</v>
      </c>
      <c r="N48" s="88">
        <v>3</v>
      </c>
      <c r="O48" s="89">
        <f t="shared" si="12"/>
        <v>12</v>
      </c>
      <c r="P48" s="70">
        <v>1</v>
      </c>
      <c r="Q48" s="70">
        <v>2</v>
      </c>
      <c r="R48" s="88">
        <v>0</v>
      </c>
      <c r="S48" s="89">
        <v>0</v>
      </c>
      <c r="T48" s="70">
        <v>3</v>
      </c>
      <c r="U48" s="70">
        <v>5</v>
      </c>
      <c r="V48" s="70">
        <v>0</v>
      </c>
      <c r="W48" s="92">
        <v>0</v>
      </c>
      <c r="X48" s="33">
        <v>128</v>
      </c>
      <c r="Y48" s="33">
        <v>9</v>
      </c>
    </row>
    <row r="49" customFormat="1" spans="1:25">
      <c r="A49" s="57">
        <v>737</v>
      </c>
      <c r="B49" s="46" t="s">
        <v>340</v>
      </c>
      <c r="C49" s="46" t="s">
        <v>329</v>
      </c>
      <c r="D49" s="70">
        <v>24</v>
      </c>
      <c r="E49" s="70">
        <v>32</v>
      </c>
      <c r="F49" s="88">
        <v>5</v>
      </c>
      <c r="G49" s="89">
        <f t="shared" si="11"/>
        <v>7.5</v>
      </c>
      <c r="H49" s="70">
        <v>8</v>
      </c>
      <c r="I49" s="70">
        <v>13</v>
      </c>
      <c r="J49" s="88">
        <v>3</v>
      </c>
      <c r="K49" s="89">
        <f t="shared" si="10"/>
        <v>7.5</v>
      </c>
      <c r="L49" s="70">
        <v>4</v>
      </c>
      <c r="M49" s="70">
        <v>7</v>
      </c>
      <c r="N49" s="88">
        <v>9</v>
      </c>
      <c r="O49" s="89">
        <f t="shared" si="12"/>
        <v>36</v>
      </c>
      <c r="P49" s="70">
        <v>3</v>
      </c>
      <c r="Q49" s="70">
        <v>5</v>
      </c>
      <c r="R49" s="88">
        <v>1</v>
      </c>
      <c r="S49" s="89">
        <v>1.5</v>
      </c>
      <c r="T49" s="70">
        <v>8</v>
      </c>
      <c r="U49" s="70">
        <v>13</v>
      </c>
      <c r="V49" s="70">
        <v>0</v>
      </c>
      <c r="W49" s="92">
        <v>0</v>
      </c>
      <c r="X49" s="33">
        <v>172.48</v>
      </c>
      <c r="Y49" s="33">
        <v>12.1</v>
      </c>
    </row>
    <row r="50" customFormat="1" spans="1:25">
      <c r="A50" s="57">
        <v>588</v>
      </c>
      <c r="B50" s="46" t="s">
        <v>341</v>
      </c>
      <c r="C50" s="46" t="s">
        <v>329</v>
      </c>
      <c r="D50" s="91">
        <v>18</v>
      </c>
      <c r="E50" s="91">
        <v>24</v>
      </c>
      <c r="F50" s="88">
        <v>18</v>
      </c>
      <c r="G50" s="89">
        <f t="shared" si="11"/>
        <v>27</v>
      </c>
      <c r="H50" s="91">
        <v>6</v>
      </c>
      <c r="I50" s="91">
        <v>9</v>
      </c>
      <c r="J50" s="88">
        <v>0</v>
      </c>
      <c r="K50" s="89">
        <f t="shared" si="10"/>
        <v>0</v>
      </c>
      <c r="L50" s="91">
        <v>3</v>
      </c>
      <c r="M50" s="91">
        <v>5</v>
      </c>
      <c r="N50" s="88">
        <v>2</v>
      </c>
      <c r="O50" s="89">
        <v>4</v>
      </c>
      <c r="P50" s="91">
        <v>2</v>
      </c>
      <c r="Q50" s="91">
        <v>4</v>
      </c>
      <c r="R50" s="88">
        <v>2</v>
      </c>
      <c r="S50" s="89">
        <v>3</v>
      </c>
      <c r="T50" s="91">
        <v>6</v>
      </c>
      <c r="U50" s="91">
        <v>9</v>
      </c>
      <c r="V50" s="70">
        <v>0</v>
      </c>
      <c r="W50" s="92">
        <v>0</v>
      </c>
      <c r="X50" s="33">
        <v>228.48</v>
      </c>
      <c r="Y50" s="33">
        <v>16</v>
      </c>
    </row>
    <row r="51" customFormat="1" spans="1:25">
      <c r="A51" s="57">
        <v>399</v>
      </c>
      <c r="B51" s="46" t="s">
        <v>342</v>
      </c>
      <c r="C51" s="46" t="s">
        <v>329</v>
      </c>
      <c r="D51" s="70">
        <v>19</v>
      </c>
      <c r="E51" s="70">
        <v>25</v>
      </c>
      <c r="F51" s="88">
        <v>11</v>
      </c>
      <c r="G51" s="89">
        <f t="shared" si="11"/>
        <v>16.5</v>
      </c>
      <c r="H51" s="70">
        <v>6</v>
      </c>
      <c r="I51" s="70">
        <v>10</v>
      </c>
      <c r="J51" s="88">
        <v>1</v>
      </c>
      <c r="K51" s="89">
        <f t="shared" si="10"/>
        <v>2.5</v>
      </c>
      <c r="L51" s="70">
        <v>3</v>
      </c>
      <c r="M51" s="70">
        <v>5</v>
      </c>
      <c r="N51" s="88">
        <v>10</v>
      </c>
      <c r="O51" s="89">
        <f t="shared" ref="O51:O54" si="13">N51*4</f>
        <v>40</v>
      </c>
      <c r="P51" s="70">
        <v>2</v>
      </c>
      <c r="Q51" s="70">
        <v>4</v>
      </c>
      <c r="R51" s="88">
        <v>4</v>
      </c>
      <c r="S51" s="89">
        <v>10</v>
      </c>
      <c r="T51" s="70">
        <v>7</v>
      </c>
      <c r="U51" s="70">
        <v>10</v>
      </c>
      <c r="V51" s="70">
        <v>0</v>
      </c>
      <c r="W51" s="92">
        <v>0</v>
      </c>
      <c r="X51" s="33"/>
      <c r="Y51" s="33"/>
    </row>
    <row r="52" customFormat="1" spans="1:25">
      <c r="A52" s="57">
        <v>389</v>
      </c>
      <c r="B52" s="46" t="s">
        <v>343</v>
      </c>
      <c r="C52" s="46" t="s">
        <v>329</v>
      </c>
      <c r="D52" s="70">
        <v>19</v>
      </c>
      <c r="E52" s="70">
        <v>26</v>
      </c>
      <c r="F52" s="88">
        <v>16</v>
      </c>
      <c r="G52" s="89">
        <f t="shared" si="11"/>
        <v>24</v>
      </c>
      <c r="H52" s="70">
        <v>6</v>
      </c>
      <c r="I52" s="70">
        <v>10</v>
      </c>
      <c r="J52" s="88">
        <v>4</v>
      </c>
      <c r="K52" s="89">
        <f t="shared" si="10"/>
        <v>10</v>
      </c>
      <c r="L52" s="70">
        <v>3</v>
      </c>
      <c r="M52" s="70">
        <v>5</v>
      </c>
      <c r="N52" s="88">
        <v>8</v>
      </c>
      <c r="O52" s="89">
        <f t="shared" si="13"/>
        <v>32</v>
      </c>
      <c r="P52" s="70">
        <v>2</v>
      </c>
      <c r="Q52" s="70">
        <v>4</v>
      </c>
      <c r="R52" s="88">
        <v>3</v>
      </c>
      <c r="S52" s="89">
        <v>4.5</v>
      </c>
      <c r="T52" s="70">
        <v>7</v>
      </c>
      <c r="U52" s="70">
        <v>10</v>
      </c>
      <c r="V52" s="70">
        <v>3</v>
      </c>
      <c r="W52" s="92">
        <v>3</v>
      </c>
      <c r="X52" s="33">
        <v>589.2</v>
      </c>
      <c r="Y52" s="33">
        <v>41.2</v>
      </c>
    </row>
    <row r="53" customFormat="1" spans="1:25">
      <c r="A53" s="57">
        <v>512</v>
      </c>
      <c r="B53" s="46" t="s">
        <v>344</v>
      </c>
      <c r="C53" s="46" t="s">
        <v>329</v>
      </c>
      <c r="D53" s="91">
        <v>32</v>
      </c>
      <c r="E53" s="91">
        <v>43</v>
      </c>
      <c r="F53" s="88">
        <v>11</v>
      </c>
      <c r="G53" s="89">
        <f t="shared" si="11"/>
        <v>16.5</v>
      </c>
      <c r="H53" s="91">
        <v>11</v>
      </c>
      <c r="I53" s="91">
        <v>17</v>
      </c>
      <c r="J53" s="88">
        <v>7</v>
      </c>
      <c r="K53" s="89">
        <f t="shared" si="10"/>
        <v>17.5</v>
      </c>
      <c r="L53" s="91">
        <v>6</v>
      </c>
      <c r="M53" s="91">
        <v>9</v>
      </c>
      <c r="N53" s="88">
        <v>6</v>
      </c>
      <c r="O53" s="89">
        <v>12</v>
      </c>
      <c r="P53" s="91">
        <v>4</v>
      </c>
      <c r="Q53" s="91">
        <v>7</v>
      </c>
      <c r="R53" s="88">
        <v>3</v>
      </c>
      <c r="S53" s="89">
        <v>4.5</v>
      </c>
      <c r="T53" s="91">
        <v>11</v>
      </c>
      <c r="U53" s="91">
        <v>17</v>
      </c>
      <c r="V53" s="70">
        <v>2</v>
      </c>
      <c r="W53" s="92">
        <v>2</v>
      </c>
      <c r="X53" s="33">
        <v>352.8</v>
      </c>
      <c r="Y53" s="33">
        <v>24.7</v>
      </c>
    </row>
    <row r="54" customFormat="1" spans="1:25">
      <c r="A54" s="57">
        <v>584</v>
      </c>
      <c r="B54" s="46" t="s">
        <v>345</v>
      </c>
      <c r="C54" s="46" t="s">
        <v>329</v>
      </c>
      <c r="D54" s="70">
        <v>20</v>
      </c>
      <c r="E54" s="70">
        <v>27</v>
      </c>
      <c r="F54" s="88">
        <v>11</v>
      </c>
      <c r="G54" s="89">
        <f t="shared" si="11"/>
        <v>16.5</v>
      </c>
      <c r="H54" s="70">
        <v>7</v>
      </c>
      <c r="I54" s="70">
        <v>10</v>
      </c>
      <c r="J54" s="88">
        <v>0</v>
      </c>
      <c r="K54" s="89">
        <f t="shared" si="10"/>
        <v>0</v>
      </c>
      <c r="L54" s="70">
        <v>3</v>
      </c>
      <c r="M54" s="70">
        <v>6</v>
      </c>
      <c r="N54" s="88">
        <v>7</v>
      </c>
      <c r="O54" s="89">
        <f t="shared" si="13"/>
        <v>28</v>
      </c>
      <c r="P54" s="70">
        <v>3</v>
      </c>
      <c r="Q54" s="70">
        <v>4</v>
      </c>
      <c r="R54" s="88">
        <v>1</v>
      </c>
      <c r="S54" s="89">
        <v>1.5</v>
      </c>
      <c r="T54" s="70">
        <v>7</v>
      </c>
      <c r="U54" s="70">
        <v>10</v>
      </c>
      <c r="V54" s="70">
        <v>0</v>
      </c>
      <c r="W54" s="92">
        <v>0</v>
      </c>
      <c r="X54" s="33">
        <v>205.92</v>
      </c>
      <c r="Y54" s="33">
        <v>14.4</v>
      </c>
    </row>
    <row r="55" s="35" customFormat="1" spans="1:25">
      <c r="A55" s="48" t="s">
        <v>311</v>
      </c>
      <c r="B55" s="49"/>
      <c r="C55" s="50" t="s">
        <v>329</v>
      </c>
      <c r="D55" s="48">
        <f t="shared" ref="D55:T55" si="14">SUM(D38:D54)</f>
        <v>503</v>
      </c>
      <c r="E55" s="48">
        <f t="shared" si="14"/>
        <v>675</v>
      </c>
      <c r="F55" s="48">
        <f t="shared" si="14"/>
        <v>182</v>
      </c>
      <c r="G55" s="48">
        <f t="shared" si="14"/>
        <v>298</v>
      </c>
      <c r="H55" s="48">
        <f t="shared" si="14"/>
        <v>168</v>
      </c>
      <c r="I55" s="48">
        <f t="shared" si="14"/>
        <v>264</v>
      </c>
      <c r="J55" s="48">
        <f t="shared" si="14"/>
        <v>43</v>
      </c>
      <c r="K55" s="48">
        <f t="shared" si="14"/>
        <v>107.5</v>
      </c>
      <c r="L55" s="48">
        <f t="shared" si="14"/>
        <v>87</v>
      </c>
      <c r="M55" s="48">
        <f t="shared" si="14"/>
        <v>142</v>
      </c>
      <c r="N55" s="48">
        <f t="shared" si="14"/>
        <v>120</v>
      </c>
      <c r="O55" s="48">
        <f t="shared" si="14"/>
        <v>352</v>
      </c>
      <c r="P55" s="48">
        <f t="shared" si="14"/>
        <v>62</v>
      </c>
      <c r="Q55" s="48">
        <f t="shared" si="14"/>
        <v>112</v>
      </c>
      <c r="R55" s="48">
        <f t="shared" si="14"/>
        <v>64</v>
      </c>
      <c r="S55" s="48">
        <f t="shared" si="14"/>
        <v>120</v>
      </c>
      <c r="T55" s="48">
        <f t="shared" si="14"/>
        <v>175</v>
      </c>
      <c r="U55" s="48">
        <v>263</v>
      </c>
      <c r="V55" s="48">
        <f t="shared" ref="V55:Y55" si="15">SUM(V38:V54)</f>
        <v>42</v>
      </c>
      <c r="W55" s="48">
        <f t="shared" si="15"/>
        <v>42</v>
      </c>
      <c r="X55" s="48">
        <f t="shared" si="15"/>
        <v>6943.3</v>
      </c>
      <c r="Y55" s="48">
        <f t="shared" si="15"/>
        <v>486</v>
      </c>
    </row>
    <row r="56" customFormat="1" spans="1:25">
      <c r="A56" s="44">
        <v>355</v>
      </c>
      <c r="B56" s="45" t="s">
        <v>346</v>
      </c>
      <c r="C56" s="45" t="s">
        <v>347</v>
      </c>
      <c r="D56" s="57">
        <v>49</v>
      </c>
      <c r="E56" s="53">
        <v>61</v>
      </c>
      <c r="F56" s="88">
        <v>48</v>
      </c>
      <c r="G56" s="89">
        <f t="shared" ref="G56:G70" si="16">F56*1.5</f>
        <v>72</v>
      </c>
      <c r="H56" s="53">
        <v>19</v>
      </c>
      <c r="I56" s="53">
        <v>24</v>
      </c>
      <c r="J56" s="88">
        <v>11</v>
      </c>
      <c r="K56" s="89">
        <f t="shared" ref="K56:K64" si="17">J56*2.5</f>
        <v>27.5</v>
      </c>
      <c r="L56" s="57">
        <v>12</v>
      </c>
      <c r="M56" s="53">
        <v>15</v>
      </c>
      <c r="N56" s="88">
        <v>10</v>
      </c>
      <c r="O56" s="89">
        <v>20</v>
      </c>
      <c r="P56" s="57">
        <v>11</v>
      </c>
      <c r="Q56" s="57">
        <v>14</v>
      </c>
      <c r="R56" s="88">
        <v>11</v>
      </c>
      <c r="S56" s="89">
        <v>16.5</v>
      </c>
      <c r="T56" s="53">
        <v>19</v>
      </c>
      <c r="U56" s="53">
        <v>27</v>
      </c>
      <c r="V56" s="70">
        <v>13</v>
      </c>
      <c r="W56" s="92">
        <v>13</v>
      </c>
      <c r="X56" s="33">
        <v>1149.2</v>
      </c>
      <c r="Y56" s="33">
        <v>80.4</v>
      </c>
    </row>
    <row r="57" customFormat="1" spans="1:25">
      <c r="A57" s="44">
        <v>363</v>
      </c>
      <c r="B57" s="45" t="s">
        <v>348</v>
      </c>
      <c r="C57" s="45" t="s">
        <v>347</v>
      </c>
      <c r="D57" s="53">
        <v>34</v>
      </c>
      <c r="E57" s="53">
        <v>48</v>
      </c>
      <c r="F57" s="88">
        <v>0</v>
      </c>
      <c r="G57" s="89">
        <f t="shared" si="16"/>
        <v>0</v>
      </c>
      <c r="H57" s="53">
        <v>12</v>
      </c>
      <c r="I57" s="53">
        <v>20</v>
      </c>
      <c r="J57" s="88">
        <v>2</v>
      </c>
      <c r="K57" s="89">
        <f t="shared" si="17"/>
        <v>5</v>
      </c>
      <c r="L57" s="57">
        <v>7</v>
      </c>
      <c r="M57" s="53">
        <v>10</v>
      </c>
      <c r="N57" s="88">
        <v>2</v>
      </c>
      <c r="O57" s="89">
        <v>4</v>
      </c>
      <c r="P57" s="57">
        <v>3</v>
      </c>
      <c r="Q57" s="57">
        <v>7</v>
      </c>
      <c r="R57" s="88">
        <v>2</v>
      </c>
      <c r="S57" s="89">
        <v>3</v>
      </c>
      <c r="T57" s="53">
        <v>13</v>
      </c>
      <c r="U57" s="53">
        <v>20</v>
      </c>
      <c r="V57" s="70">
        <v>2</v>
      </c>
      <c r="W57" s="92">
        <v>2</v>
      </c>
      <c r="X57" s="33">
        <v>676.32</v>
      </c>
      <c r="Y57" s="33">
        <v>47.3</v>
      </c>
    </row>
    <row r="58" customFormat="1" spans="1:25">
      <c r="A58" s="44">
        <v>373</v>
      </c>
      <c r="B58" s="45" t="s">
        <v>349</v>
      </c>
      <c r="C58" s="45" t="s">
        <v>347</v>
      </c>
      <c r="D58" s="53">
        <v>33</v>
      </c>
      <c r="E58" s="53">
        <v>46</v>
      </c>
      <c r="F58" s="88">
        <v>19</v>
      </c>
      <c r="G58" s="89">
        <f t="shared" si="16"/>
        <v>28.5</v>
      </c>
      <c r="H58" s="53">
        <v>12</v>
      </c>
      <c r="I58" s="53">
        <v>20</v>
      </c>
      <c r="J58" s="88">
        <v>18</v>
      </c>
      <c r="K58" s="89">
        <f t="shared" si="17"/>
        <v>45</v>
      </c>
      <c r="L58" s="57">
        <v>5</v>
      </c>
      <c r="M58" s="53">
        <v>8</v>
      </c>
      <c r="N58" s="88">
        <v>11</v>
      </c>
      <c r="O58" s="89">
        <f>N58*4</f>
        <v>44</v>
      </c>
      <c r="P58" s="57">
        <v>2</v>
      </c>
      <c r="Q58" s="57">
        <v>5</v>
      </c>
      <c r="R58" s="88">
        <v>3</v>
      </c>
      <c r="S58" s="89">
        <v>4.5</v>
      </c>
      <c r="T58" s="53">
        <v>13</v>
      </c>
      <c r="U58" s="53">
        <v>17</v>
      </c>
      <c r="V58" s="70">
        <v>4</v>
      </c>
      <c r="W58" s="92">
        <v>4</v>
      </c>
      <c r="X58" s="33">
        <v>402.8</v>
      </c>
      <c r="Y58" s="33">
        <v>28.2</v>
      </c>
    </row>
    <row r="59" customFormat="1" spans="1:25">
      <c r="A59" s="44">
        <v>511</v>
      </c>
      <c r="B59" s="45" t="s">
        <v>350</v>
      </c>
      <c r="C59" s="45" t="s">
        <v>347</v>
      </c>
      <c r="D59" s="53">
        <v>31</v>
      </c>
      <c r="E59" s="53">
        <v>41</v>
      </c>
      <c r="F59" s="88">
        <v>39</v>
      </c>
      <c r="G59" s="89">
        <f t="shared" si="16"/>
        <v>58.5</v>
      </c>
      <c r="H59" s="53">
        <v>10</v>
      </c>
      <c r="I59" s="53">
        <v>18</v>
      </c>
      <c r="J59" s="88">
        <v>6</v>
      </c>
      <c r="K59" s="89">
        <f t="shared" si="17"/>
        <v>15</v>
      </c>
      <c r="L59" s="57">
        <v>5</v>
      </c>
      <c r="M59" s="53">
        <v>8</v>
      </c>
      <c r="N59" s="88">
        <v>3</v>
      </c>
      <c r="O59" s="89">
        <v>6</v>
      </c>
      <c r="P59" s="57">
        <v>2</v>
      </c>
      <c r="Q59" s="57">
        <v>5</v>
      </c>
      <c r="R59" s="88">
        <v>4</v>
      </c>
      <c r="S59" s="89">
        <v>6</v>
      </c>
      <c r="T59" s="53">
        <v>11</v>
      </c>
      <c r="U59" s="53">
        <v>17</v>
      </c>
      <c r="V59" s="70">
        <v>3</v>
      </c>
      <c r="W59" s="92">
        <v>3</v>
      </c>
      <c r="X59" s="33">
        <v>524</v>
      </c>
      <c r="Y59" s="33">
        <v>36.7</v>
      </c>
    </row>
    <row r="60" customFormat="1" spans="1:25">
      <c r="A60" s="44">
        <v>515</v>
      </c>
      <c r="B60" s="45" t="s">
        <v>351</v>
      </c>
      <c r="C60" s="45" t="s">
        <v>347</v>
      </c>
      <c r="D60" s="53">
        <v>35</v>
      </c>
      <c r="E60" s="53">
        <v>47</v>
      </c>
      <c r="F60" s="88">
        <v>14</v>
      </c>
      <c r="G60" s="89">
        <f t="shared" si="16"/>
        <v>21</v>
      </c>
      <c r="H60" s="53">
        <v>12</v>
      </c>
      <c r="I60" s="53">
        <v>18</v>
      </c>
      <c r="J60" s="88">
        <v>11</v>
      </c>
      <c r="K60" s="89">
        <f t="shared" si="17"/>
        <v>27.5</v>
      </c>
      <c r="L60" s="57">
        <v>6</v>
      </c>
      <c r="M60" s="53">
        <v>10</v>
      </c>
      <c r="N60" s="88">
        <v>5</v>
      </c>
      <c r="O60" s="89">
        <v>10</v>
      </c>
      <c r="P60" s="57">
        <v>3</v>
      </c>
      <c r="Q60" s="57">
        <v>7</v>
      </c>
      <c r="R60" s="88">
        <v>3</v>
      </c>
      <c r="S60" s="89">
        <v>4.5</v>
      </c>
      <c r="T60" s="53">
        <v>13</v>
      </c>
      <c r="U60" s="53">
        <v>20</v>
      </c>
      <c r="V60" s="70">
        <v>15</v>
      </c>
      <c r="W60" s="92">
        <v>15</v>
      </c>
      <c r="X60" s="33">
        <v>932.8</v>
      </c>
      <c r="Y60" s="33">
        <v>65.3</v>
      </c>
    </row>
    <row r="61" customFormat="1" spans="1:25">
      <c r="A61" s="44">
        <v>545</v>
      </c>
      <c r="B61" s="45" t="s">
        <v>352</v>
      </c>
      <c r="C61" s="45" t="s">
        <v>347</v>
      </c>
      <c r="D61" s="53">
        <v>36</v>
      </c>
      <c r="E61" s="53">
        <v>48</v>
      </c>
      <c r="F61" s="88">
        <v>18</v>
      </c>
      <c r="G61" s="89">
        <f t="shared" si="16"/>
        <v>27</v>
      </c>
      <c r="H61" s="53">
        <v>10</v>
      </c>
      <c r="I61" s="53">
        <v>18</v>
      </c>
      <c r="J61" s="88">
        <v>6</v>
      </c>
      <c r="K61" s="89">
        <f t="shared" si="17"/>
        <v>15</v>
      </c>
      <c r="L61" s="57">
        <v>6</v>
      </c>
      <c r="M61" s="53">
        <v>10</v>
      </c>
      <c r="N61" s="88">
        <v>8</v>
      </c>
      <c r="O61" s="89">
        <v>16</v>
      </c>
      <c r="P61" s="57">
        <v>5</v>
      </c>
      <c r="Q61" s="57">
        <v>9</v>
      </c>
      <c r="R61" s="88">
        <v>3</v>
      </c>
      <c r="S61" s="89">
        <v>4.5</v>
      </c>
      <c r="T61" s="53">
        <v>11</v>
      </c>
      <c r="U61" s="53">
        <v>17</v>
      </c>
      <c r="V61" s="70">
        <v>5</v>
      </c>
      <c r="W61" s="92">
        <v>5</v>
      </c>
      <c r="X61" s="33">
        <v>1333.74</v>
      </c>
      <c r="Y61" s="33">
        <v>93.4</v>
      </c>
    </row>
    <row r="62" customFormat="1" spans="1:25">
      <c r="A62" s="44">
        <v>578</v>
      </c>
      <c r="B62" s="45" t="s">
        <v>353</v>
      </c>
      <c r="C62" s="45" t="s">
        <v>347</v>
      </c>
      <c r="D62" s="53">
        <v>37</v>
      </c>
      <c r="E62" s="53">
        <v>48</v>
      </c>
      <c r="F62" s="88">
        <v>41</v>
      </c>
      <c r="G62" s="89">
        <f t="shared" si="16"/>
        <v>61.5</v>
      </c>
      <c r="H62" s="53">
        <v>12</v>
      </c>
      <c r="I62" s="53">
        <v>19</v>
      </c>
      <c r="J62" s="88">
        <v>13</v>
      </c>
      <c r="K62" s="89">
        <f t="shared" si="17"/>
        <v>32.5</v>
      </c>
      <c r="L62" s="57">
        <v>6</v>
      </c>
      <c r="M62" s="53">
        <v>10</v>
      </c>
      <c r="N62" s="88">
        <v>1</v>
      </c>
      <c r="O62" s="89">
        <v>2</v>
      </c>
      <c r="P62" s="57">
        <v>4</v>
      </c>
      <c r="Q62" s="57">
        <v>8</v>
      </c>
      <c r="R62" s="88">
        <v>5</v>
      </c>
      <c r="S62" s="89">
        <v>7.5</v>
      </c>
      <c r="T62" s="53">
        <v>13</v>
      </c>
      <c r="U62" s="53">
        <v>20</v>
      </c>
      <c r="V62" s="70">
        <v>10</v>
      </c>
      <c r="W62" s="92">
        <v>10</v>
      </c>
      <c r="X62" s="33">
        <v>86.24</v>
      </c>
      <c r="Y62" s="33">
        <v>6</v>
      </c>
    </row>
    <row r="63" customFormat="1" spans="1:25">
      <c r="A63" s="44">
        <v>598</v>
      </c>
      <c r="B63" s="45" t="s">
        <v>354</v>
      </c>
      <c r="C63" s="45" t="s">
        <v>347</v>
      </c>
      <c r="D63" s="53">
        <v>29</v>
      </c>
      <c r="E63" s="53">
        <v>41</v>
      </c>
      <c r="F63" s="88">
        <v>17</v>
      </c>
      <c r="G63" s="89">
        <f t="shared" si="16"/>
        <v>25.5</v>
      </c>
      <c r="H63" s="53">
        <v>8</v>
      </c>
      <c r="I63" s="53">
        <v>15</v>
      </c>
      <c r="J63" s="88">
        <v>2</v>
      </c>
      <c r="K63" s="89">
        <f t="shared" si="17"/>
        <v>5</v>
      </c>
      <c r="L63" s="57">
        <v>6</v>
      </c>
      <c r="M63" s="53">
        <v>10</v>
      </c>
      <c r="N63" s="88">
        <v>11</v>
      </c>
      <c r="O63" s="89">
        <f>N63*4</f>
        <v>44</v>
      </c>
      <c r="P63" s="57">
        <v>4</v>
      </c>
      <c r="Q63" s="57">
        <v>8</v>
      </c>
      <c r="R63" s="88">
        <v>4</v>
      </c>
      <c r="S63" s="89">
        <v>6</v>
      </c>
      <c r="T63" s="53">
        <v>10</v>
      </c>
      <c r="U63" s="53">
        <v>15</v>
      </c>
      <c r="V63" s="70">
        <v>2</v>
      </c>
      <c r="W63" s="92">
        <v>2</v>
      </c>
      <c r="X63" s="33">
        <v>960.4</v>
      </c>
      <c r="Y63" s="33">
        <v>67.2</v>
      </c>
    </row>
    <row r="64" customFormat="1" spans="1:25">
      <c r="A64" s="44">
        <v>702</v>
      </c>
      <c r="B64" s="45" t="s">
        <v>355</v>
      </c>
      <c r="C64" s="45" t="s">
        <v>347</v>
      </c>
      <c r="D64" s="53">
        <v>31</v>
      </c>
      <c r="E64" s="53">
        <v>43</v>
      </c>
      <c r="F64" s="88">
        <v>12</v>
      </c>
      <c r="G64" s="89">
        <f t="shared" si="16"/>
        <v>18</v>
      </c>
      <c r="H64" s="53">
        <v>8</v>
      </c>
      <c r="I64" s="53">
        <v>15</v>
      </c>
      <c r="J64" s="88">
        <v>6</v>
      </c>
      <c r="K64" s="89">
        <f t="shared" si="17"/>
        <v>15</v>
      </c>
      <c r="L64" s="57">
        <v>6</v>
      </c>
      <c r="M64" s="53">
        <v>10</v>
      </c>
      <c r="N64" s="88">
        <v>6</v>
      </c>
      <c r="O64" s="89">
        <v>12</v>
      </c>
      <c r="P64" s="57">
        <v>4</v>
      </c>
      <c r="Q64" s="57">
        <v>8</v>
      </c>
      <c r="R64" s="88">
        <v>0</v>
      </c>
      <c r="S64" s="89">
        <v>0</v>
      </c>
      <c r="T64" s="53">
        <v>9</v>
      </c>
      <c r="U64" s="53">
        <v>15</v>
      </c>
      <c r="V64" s="70">
        <v>9</v>
      </c>
      <c r="W64" s="92">
        <v>9</v>
      </c>
      <c r="X64" s="33">
        <v>431.2</v>
      </c>
      <c r="Y64" s="33">
        <v>30.2</v>
      </c>
    </row>
    <row r="65" customFormat="1" spans="1:25">
      <c r="A65" s="44">
        <v>707</v>
      </c>
      <c r="B65" s="45" t="s">
        <v>356</v>
      </c>
      <c r="C65" s="45" t="s">
        <v>347</v>
      </c>
      <c r="D65" s="53">
        <v>48</v>
      </c>
      <c r="E65" s="53">
        <v>60</v>
      </c>
      <c r="F65" s="88">
        <v>59</v>
      </c>
      <c r="G65" s="89">
        <f t="shared" si="16"/>
        <v>88.5</v>
      </c>
      <c r="H65" s="53">
        <v>18</v>
      </c>
      <c r="I65" s="53">
        <v>23</v>
      </c>
      <c r="J65" s="88">
        <v>35</v>
      </c>
      <c r="K65" s="89">
        <f>J65*5</f>
        <v>175</v>
      </c>
      <c r="L65" s="57">
        <v>11</v>
      </c>
      <c r="M65" s="53">
        <v>14</v>
      </c>
      <c r="N65" s="88">
        <v>8</v>
      </c>
      <c r="O65" s="89">
        <v>16</v>
      </c>
      <c r="P65" s="57">
        <v>11</v>
      </c>
      <c r="Q65" s="57">
        <v>14</v>
      </c>
      <c r="R65" s="88">
        <v>3</v>
      </c>
      <c r="S65" s="89">
        <v>4.5</v>
      </c>
      <c r="T65" s="53">
        <v>18</v>
      </c>
      <c r="U65" s="53">
        <v>25</v>
      </c>
      <c r="V65" s="70">
        <v>3</v>
      </c>
      <c r="W65" s="92">
        <v>3</v>
      </c>
      <c r="X65" s="33"/>
      <c r="Y65" s="33"/>
    </row>
    <row r="66" customFormat="1" spans="1:25">
      <c r="A66" s="44">
        <v>712</v>
      </c>
      <c r="B66" s="45" t="s">
        <v>357</v>
      </c>
      <c r="C66" s="45" t="s">
        <v>347</v>
      </c>
      <c r="D66" s="53">
        <v>50</v>
      </c>
      <c r="E66" s="53">
        <v>65</v>
      </c>
      <c r="F66" s="88">
        <v>29</v>
      </c>
      <c r="G66" s="89">
        <f t="shared" si="16"/>
        <v>43.5</v>
      </c>
      <c r="H66" s="53">
        <v>20</v>
      </c>
      <c r="I66" s="53">
        <v>25</v>
      </c>
      <c r="J66" s="88">
        <v>17</v>
      </c>
      <c r="K66" s="89">
        <f t="shared" ref="K66:K69" si="18">J66*2.5</f>
        <v>42.5</v>
      </c>
      <c r="L66" s="57">
        <v>12</v>
      </c>
      <c r="M66" s="53">
        <v>16</v>
      </c>
      <c r="N66" s="88">
        <v>7</v>
      </c>
      <c r="O66" s="89">
        <v>14</v>
      </c>
      <c r="P66" s="57">
        <v>12</v>
      </c>
      <c r="Q66" s="57">
        <v>16</v>
      </c>
      <c r="R66" s="88">
        <v>6</v>
      </c>
      <c r="S66" s="89">
        <v>9</v>
      </c>
      <c r="T66" s="53">
        <v>20</v>
      </c>
      <c r="U66" s="53">
        <v>28</v>
      </c>
      <c r="V66" s="70">
        <v>7</v>
      </c>
      <c r="W66" s="92">
        <v>7</v>
      </c>
      <c r="X66" s="33">
        <v>725.44</v>
      </c>
      <c r="Y66" s="33">
        <v>50.8</v>
      </c>
    </row>
    <row r="67" customFormat="1" spans="1:25">
      <c r="A67" s="44">
        <v>718</v>
      </c>
      <c r="B67" s="45" t="s">
        <v>358</v>
      </c>
      <c r="C67" s="45" t="s">
        <v>347</v>
      </c>
      <c r="D67" s="53">
        <v>27</v>
      </c>
      <c r="E67" s="53">
        <v>40</v>
      </c>
      <c r="F67" s="88">
        <v>13</v>
      </c>
      <c r="G67" s="89">
        <f t="shared" si="16"/>
        <v>19.5</v>
      </c>
      <c r="H67" s="53">
        <v>8</v>
      </c>
      <c r="I67" s="53">
        <v>16</v>
      </c>
      <c r="J67" s="88">
        <v>2</v>
      </c>
      <c r="K67" s="89">
        <f t="shared" si="18"/>
        <v>5</v>
      </c>
      <c r="L67" s="57">
        <v>2</v>
      </c>
      <c r="M67" s="53">
        <v>6</v>
      </c>
      <c r="N67" s="88">
        <v>1</v>
      </c>
      <c r="O67" s="89">
        <v>2</v>
      </c>
      <c r="P67" s="57">
        <v>2</v>
      </c>
      <c r="Q67" s="57">
        <v>5</v>
      </c>
      <c r="R67" s="88">
        <v>0</v>
      </c>
      <c r="S67" s="89">
        <v>0</v>
      </c>
      <c r="T67" s="53">
        <v>10</v>
      </c>
      <c r="U67" s="53">
        <v>16</v>
      </c>
      <c r="V67" s="70">
        <v>2</v>
      </c>
      <c r="W67" s="92">
        <v>2</v>
      </c>
      <c r="X67" s="33">
        <v>637.12</v>
      </c>
      <c r="Y67" s="33">
        <v>44.6</v>
      </c>
    </row>
    <row r="68" customFormat="1" spans="1:25">
      <c r="A68" s="44">
        <v>723</v>
      </c>
      <c r="B68" s="45" t="s">
        <v>359</v>
      </c>
      <c r="C68" s="45" t="s">
        <v>347</v>
      </c>
      <c r="D68" s="53">
        <v>27</v>
      </c>
      <c r="E68" s="53">
        <v>40</v>
      </c>
      <c r="F68" s="88">
        <v>13</v>
      </c>
      <c r="G68" s="89">
        <f t="shared" si="16"/>
        <v>19.5</v>
      </c>
      <c r="H68" s="53">
        <v>9</v>
      </c>
      <c r="I68" s="53">
        <v>17</v>
      </c>
      <c r="J68" s="88">
        <v>10</v>
      </c>
      <c r="K68" s="89">
        <f t="shared" si="18"/>
        <v>25</v>
      </c>
      <c r="L68" s="57">
        <v>3</v>
      </c>
      <c r="M68" s="53">
        <v>8</v>
      </c>
      <c r="N68" s="88">
        <v>7</v>
      </c>
      <c r="O68" s="89">
        <v>14</v>
      </c>
      <c r="P68" s="57">
        <v>1</v>
      </c>
      <c r="Q68" s="57">
        <v>3</v>
      </c>
      <c r="R68" s="88">
        <v>3</v>
      </c>
      <c r="S68" s="89">
        <v>7.5</v>
      </c>
      <c r="T68" s="53">
        <v>10</v>
      </c>
      <c r="U68" s="53">
        <v>16</v>
      </c>
      <c r="V68" s="70">
        <v>0</v>
      </c>
      <c r="W68" s="92">
        <v>0</v>
      </c>
      <c r="X68" s="33"/>
      <c r="Y68" s="33"/>
    </row>
    <row r="69" customFormat="1" spans="1:25">
      <c r="A69" s="44">
        <v>724</v>
      </c>
      <c r="B69" s="45" t="s">
        <v>360</v>
      </c>
      <c r="C69" s="45" t="s">
        <v>347</v>
      </c>
      <c r="D69" s="53">
        <v>43</v>
      </c>
      <c r="E69" s="53">
        <v>54</v>
      </c>
      <c r="F69" s="88">
        <v>15</v>
      </c>
      <c r="G69" s="89">
        <f t="shared" si="16"/>
        <v>22.5</v>
      </c>
      <c r="H69" s="53">
        <v>16</v>
      </c>
      <c r="I69" s="53">
        <v>21</v>
      </c>
      <c r="J69" s="88">
        <v>12</v>
      </c>
      <c r="K69" s="89">
        <f t="shared" si="18"/>
        <v>30</v>
      </c>
      <c r="L69" s="57">
        <v>4</v>
      </c>
      <c r="M69" s="53">
        <v>8</v>
      </c>
      <c r="N69" s="88">
        <v>14</v>
      </c>
      <c r="O69" s="89">
        <f t="shared" ref="O69:O74" si="19">N69*4</f>
        <v>56</v>
      </c>
      <c r="P69" s="57">
        <v>4</v>
      </c>
      <c r="Q69" s="57">
        <v>8</v>
      </c>
      <c r="R69" s="88">
        <v>6</v>
      </c>
      <c r="S69" s="89">
        <v>9</v>
      </c>
      <c r="T69" s="53">
        <v>12</v>
      </c>
      <c r="U69" s="53">
        <v>20</v>
      </c>
      <c r="V69" s="70">
        <v>6</v>
      </c>
      <c r="W69" s="92">
        <v>6</v>
      </c>
      <c r="X69" s="33">
        <v>86.2</v>
      </c>
      <c r="Y69" s="33">
        <v>6</v>
      </c>
    </row>
    <row r="70" customFormat="1" spans="1:25">
      <c r="A70" s="44">
        <v>740</v>
      </c>
      <c r="B70" s="45" t="s">
        <v>361</v>
      </c>
      <c r="C70" s="45" t="s">
        <v>347</v>
      </c>
      <c r="D70" s="53">
        <v>25</v>
      </c>
      <c r="E70" s="53">
        <v>37</v>
      </c>
      <c r="F70" s="88">
        <v>3</v>
      </c>
      <c r="G70" s="89">
        <f t="shared" si="16"/>
        <v>4.5</v>
      </c>
      <c r="H70" s="53">
        <v>7</v>
      </c>
      <c r="I70" s="53">
        <v>10</v>
      </c>
      <c r="J70" s="88">
        <v>11</v>
      </c>
      <c r="K70" s="89">
        <f>J70*5</f>
        <v>55</v>
      </c>
      <c r="L70" s="57">
        <v>2</v>
      </c>
      <c r="M70" s="53">
        <v>7</v>
      </c>
      <c r="N70" s="88">
        <v>2</v>
      </c>
      <c r="O70" s="89">
        <v>4</v>
      </c>
      <c r="P70" s="57">
        <v>1</v>
      </c>
      <c r="Q70" s="57">
        <v>4</v>
      </c>
      <c r="R70" s="88">
        <v>1</v>
      </c>
      <c r="S70" s="89">
        <v>1.5</v>
      </c>
      <c r="T70" s="53">
        <v>7</v>
      </c>
      <c r="U70" s="53">
        <v>10</v>
      </c>
      <c r="V70" s="70">
        <v>7</v>
      </c>
      <c r="W70" s="92">
        <v>7</v>
      </c>
      <c r="X70" s="33">
        <v>448.9</v>
      </c>
      <c r="Y70" s="33">
        <v>31.4</v>
      </c>
    </row>
    <row r="71" customFormat="1" spans="1:25">
      <c r="A71" s="44">
        <v>743</v>
      </c>
      <c r="B71" s="45" t="s">
        <v>362</v>
      </c>
      <c r="C71" s="45" t="s">
        <v>347</v>
      </c>
      <c r="D71" s="53">
        <v>0</v>
      </c>
      <c r="E71" s="53">
        <v>0</v>
      </c>
      <c r="F71" s="53">
        <v>9</v>
      </c>
      <c r="G71" s="89">
        <v>13.5</v>
      </c>
      <c r="H71" s="53">
        <v>0</v>
      </c>
      <c r="I71" s="53">
        <v>0</v>
      </c>
      <c r="J71" s="53">
        <v>3</v>
      </c>
      <c r="K71" s="89">
        <v>7.5</v>
      </c>
      <c r="L71" s="53">
        <v>0</v>
      </c>
      <c r="M71" s="53">
        <v>0</v>
      </c>
      <c r="N71" s="53">
        <v>0</v>
      </c>
      <c r="O71" s="89">
        <f t="shared" si="19"/>
        <v>0</v>
      </c>
      <c r="P71" s="53">
        <v>0</v>
      </c>
      <c r="Q71" s="53">
        <v>0</v>
      </c>
      <c r="R71" s="53">
        <v>0</v>
      </c>
      <c r="S71" s="89">
        <v>0</v>
      </c>
      <c r="T71" s="53">
        <v>0</v>
      </c>
      <c r="U71" s="53">
        <v>0</v>
      </c>
      <c r="V71" s="53">
        <v>0</v>
      </c>
      <c r="W71" s="88">
        <v>0</v>
      </c>
      <c r="X71" s="33"/>
      <c r="Y71" s="33"/>
    </row>
    <row r="72" s="35" customFormat="1" spans="1:25">
      <c r="A72" s="48" t="s">
        <v>311</v>
      </c>
      <c r="B72" s="49"/>
      <c r="C72" s="49" t="s">
        <v>347</v>
      </c>
      <c r="D72" s="56">
        <f t="shared" ref="D72:AG72" si="20">SUM(D56:D71)</f>
        <v>535</v>
      </c>
      <c r="E72" s="56">
        <f t="shared" si="20"/>
        <v>719</v>
      </c>
      <c r="F72" s="56">
        <f t="shared" si="20"/>
        <v>349</v>
      </c>
      <c r="G72" s="56">
        <f t="shared" si="20"/>
        <v>523.5</v>
      </c>
      <c r="H72" s="56">
        <f t="shared" si="20"/>
        <v>181</v>
      </c>
      <c r="I72" s="56">
        <f t="shared" si="20"/>
        <v>279</v>
      </c>
      <c r="J72" s="56">
        <f t="shared" si="20"/>
        <v>165</v>
      </c>
      <c r="K72" s="56">
        <f t="shared" si="20"/>
        <v>527.5</v>
      </c>
      <c r="L72" s="56">
        <f t="shared" si="20"/>
        <v>93</v>
      </c>
      <c r="M72" s="56">
        <f t="shared" si="20"/>
        <v>150</v>
      </c>
      <c r="N72" s="56">
        <f t="shared" si="20"/>
        <v>96</v>
      </c>
      <c r="O72" s="56">
        <f t="shared" si="20"/>
        <v>264</v>
      </c>
      <c r="P72" s="56">
        <f t="shared" si="20"/>
        <v>69</v>
      </c>
      <c r="Q72" s="56">
        <f t="shared" si="20"/>
        <v>121</v>
      </c>
      <c r="R72" s="56">
        <f t="shared" si="20"/>
        <v>54</v>
      </c>
      <c r="S72" s="56">
        <f t="shared" si="20"/>
        <v>84</v>
      </c>
      <c r="T72" s="56">
        <f t="shared" si="20"/>
        <v>189</v>
      </c>
      <c r="U72" s="56">
        <f t="shared" si="20"/>
        <v>283</v>
      </c>
      <c r="V72" s="56">
        <f t="shared" si="20"/>
        <v>88</v>
      </c>
      <c r="W72" s="56">
        <f t="shared" si="20"/>
        <v>88</v>
      </c>
      <c r="X72" s="56">
        <f t="shared" si="20"/>
        <v>8394.36</v>
      </c>
      <c r="Y72" s="56">
        <f t="shared" si="20"/>
        <v>587.5</v>
      </c>
    </row>
    <row r="73" customFormat="1" spans="1:25">
      <c r="A73" s="57">
        <v>341</v>
      </c>
      <c r="B73" s="45" t="s">
        <v>363</v>
      </c>
      <c r="C73" s="45" t="s">
        <v>364</v>
      </c>
      <c r="D73" s="53">
        <v>106</v>
      </c>
      <c r="E73" s="53">
        <v>143</v>
      </c>
      <c r="F73" s="88">
        <v>10</v>
      </c>
      <c r="G73" s="89">
        <f t="shared" ref="G73:G77" si="21">F73*1.5</f>
        <v>15</v>
      </c>
      <c r="H73" s="53">
        <v>35</v>
      </c>
      <c r="I73" s="53">
        <v>55</v>
      </c>
      <c r="J73" s="88">
        <v>7</v>
      </c>
      <c r="K73" s="89">
        <f t="shared" ref="K73:K78" si="22">J73*2.5</f>
        <v>17.5</v>
      </c>
      <c r="L73" s="53">
        <v>18</v>
      </c>
      <c r="M73" s="53">
        <v>30</v>
      </c>
      <c r="N73" s="88">
        <v>13</v>
      </c>
      <c r="O73" s="89">
        <v>26</v>
      </c>
      <c r="P73" s="53">
        <v>13</v>
      </c>
      <c r="Q73" s="53">
        <v>23</v>
      </c>
      <c r="R73" s="88">
        <v>5</v>
      </c>
      <c r="S73" s="89">
        <v>7.5</v>
      </c>
      <c r="T73" s="53">
        <v>33</v>
      </c>
      <c r="U73" s="53">
        <v>50</v>
      </c>
      <c r="V73" s="70">
        <v>11</v>
      </c>
      <c r="W73" s="92">
        <v>11</v>
      </c>
      <c r="X73" s="33">
        <v>1882.48</v>
      </c>
      <c r="Y73" s="33">
        <v>131.8</v>
      </c>
    </row>
    <row r="74" customFormat="1" spans="1:25">
      <c r="A74" s="57">
        <v>539</v>
      </c>
      <c r="B74" s="45" t="s">
        <v>365</v>
      </c>
      <c r="C74" s="45" t="s">
        <v>364</v>
      </c>
      <c r="D74" s="53">
        <v>23</v>
      </c>
      <c r="E74" s="53">
        <v>31</v>
      </c>
      <c r="F74" s="88">
        <v>21</v>
      </c>
      <c r="G74" s="89">
        <f t="shared" si="21"/>
        <v>31.5</v>
      </c>
      <c r="H74" s="53">
        <v>8</v>
      </c>
      <c r="I74" s="53">
        <v>12</v>
      </c>
      <c r="J74" s="88">
        <v>0</v>
      </c>
      <c r="K74" s="89">
        <f t="shared" si="22"/>
        <v>0</v>
      </c>
      <c r="L74" s="53">
        <v>4</v>
      </c>
      <c r="M74" s="53">
        <v>6</v>
      </c>
      <c r="N74" s="88">
        <v>6</v>
      </c>
      <c r="O74" s="89">
        <f t="shared" si="19"/>
        <v>24</v>
      </c>
      <c r="P74" s="53">
        <v>3</v>
      </c>
      <c r="Q74" s="53">
        <v>5</v>
      </c>
      <c r="R74" s="88">
        <v>3</v>
      </c>
      <c r="S74" s="89">
        <v>4.5</v>
      </c>
      <c r="T74" s="53">
        <v>7</v>
      </c>
      <c r="U74" s="53">
        <v>11</v>
      </c>
      <c r="V74" s="70">
        <v>1</v>
      </c>
      <c r="W74" s="92">
        <v>1</v>
      </c>
      <c r="X74" s="33">
        <v>323.33</v>
      </c>
      <c r="Y74" s="33">
        <v>22.6</v>
      </c>
    </row>
    <row r="75" customFormat="1" spans="1:25">
      <c r="A75" s="57">
        <v>548</v>
      </c>
      <c r="B75" s="45" t="s">
        <v>366</v>
      </c>
      <c r="C75" s="45" t="s">
        <v>364</v>
      </c>
      <c r="D75" s="53">
        <v>21</v>
      </c>
      <c r="E75" s="53">
        <v>29</v>
      </c>
      <c r="F75" s="88">
        <v>7</v>
      </c>
      <c r="G75" s="89">
        <f t="shared" si="21"/>
        <v>10.5</v>
      </c>
      <c r="H75" s="53">
        <v>7</v>
      </c>
      <c r="I75" s="53">
        <v>11</v>
      </c>
      <c r="J75" s="88">
        <v>4</v>
      </c>
      <c r="K75" s="89">
        <f t="shared" si="22"/>
        <v>10</v>
      </c>
      <c r="L75" s="53">
        <v>4</v>
      </c>
      <c r="M75" s="53">
        <v>6</v>
      </c>
      <c r="N75" s="88">
        <v>3</v>
      </c>
      <c r="O75" s="89">
        <v>6</v>
      </c>
      <c r="P75" s="53">
        <v>3</v>
      </c>
      <c r="Q75" s="53">
        <v>5</v>
      </c>
      <c r="R75" s="88">
        <v>1</v>
      </c>
      <c r="S75" s="89">
        <v>1.5</v>
      </c>
      <c r="T75" s="53">
        <v>7</v>
      </c>
      <c r="U75" s="53">
        <v>10</v>
      </c>
      <c r="V75" s="70">
        <v>0</v>
      </c>
      <c r="W75" s="92">
        <v>0</v>
      </c>
      <c r="X75" s="33">
        <v>234</v>
      </c>
      <c r="Y75" s="33">
        <v>16.4</v>
      </c>
    </row>
    <row r="76" customFormat="1" spans="1:25">
      <c r="A76" s="57">
        <v>549</v>
      </c>
      <c r="B76" s="45" t="s">
        <v>367</v>
      </c>
      <c r="C76" s="45" t="s">
        <v>364</v>
      </c>
      <c r="D76" s="53">
        <v>17</v>
      </c>
      <c r="E76" s="53">
        <v>24</v>
      </c>
      <c r="F76" s="88">
        <v>13</v>
      </c>
      <c r="G76" s="89">
        <f t="shared" si="21"/>
        <v>19.5</v>
      </c>
      <c r="H76" s="53">
        <v>6</v>
      </c>
      <c r="I76" s="53">
        <v>9</v>
      </c>
      <c r="J76" s="88">
        <v>1</v>
      </c>
      <c r="K76" s="89">
        <f t="shared" si="22"/>
        <v>2.5</v>
      </c>
      <c r="L76" s="53">
        <v>3</v>
      </c>
      <c r="M76" s="53">
        <v>5</v>
      </c>
      <c r="N76" s="88">
        <v>8</v>
      </c>
      <c r="O76" s="89">
        <f t="shared" ref="O76:O82" si="23">N76*4</f>
        <v>32</v>
      </c>
      <c r="P76" s="53">
        <v>2</v>
      </c>
      <c r="Q76" s="53">
        <v>4</v>
      </c>
      <c r="R76" s="88">
        <v>4</v>
      </c>
      <c r="S76" s="89">
        <v>10</v>
      </c>
      <c r="T76" s="53">
        <v>6</v>
      </c>
      <c r="U76" s="53">
        <v>8</v>
      </c>
      <c r="V76" s="70">
        <v>3</v>
      </c>
      <c r="W76" s="92">
        <v>3</v>
      </c>
      <c r="X76" s="33">
        <v>295.2</v>
      </c>
      <c r="Y76" s="33">
        <v>20.7</v>
      </c>
    </row>
    <row r="77" customFormat="1" spans="1:25">
      <c r="A77" s="57">
        <v>550</v>
      </c>
      <c r="B77" s="45" t="s">
        <v>368</v>
      </c>
      <c r="C77" s="45" t="s">
        <v>364</v>
      </c>
      <c r="D77" s="53">
        <v>31</v>
      </c>
      <c r="E77" s="53">
        <v>42</v>
      </c>
      <c r="F77" s="88">
        <v>22</v>
      </c>
      <c r="G77" s="89">
        <f t="shared" si="21"/>
        <v>33</v>
      </c>
      <c r="H77" s="53">
        <v>10</v>
      </c>
      <c r="I77" s="53">
        <v>16</v>
      </c>
      <c r="J77" s="88">
        <v>0</v>
      </c>
      <c r="K77" s="89">
        <f t="shared" si="22"/>
        <v>0</v>
      </c>
      <c r="L77" s="53">
        <v>5</v>
      </c>
      <c r="M77" s="53">
        <v>9</v>
      </c>
      <c r="N77" s="88">
        <v>7</v>
      </c>
      <c r="O77" s="89">
        <v>14</v>
      </c>
      <c r="P77" s="53">
        <v>3</v>
      </c>
      <c r="Q77" s="53">
        <v>7</v>
      </c>
      <c r="R77" s="88">
        <v>5</v>
      </c>
      <c r="S77" s="89">
        <v>7.5</v>
      </c>
      <c r="T77" s="53">
        <v>10</v>
      </c>
      <c r="U77" s="53">
        <v>15</v>
      </c>
      <c r="V77" s="70">
        <v>7</v>
      </c>
      <c r="W77" s="92">
        <v>7</v>
      </c>
      <c r="X77" s="33">
        <v>270.48</v>
      </c>
      <c r="Y77" s="33">
        <v>18.9</v>
      </c>
    </row>
    <row r="78" customFormat="1" spans="1:25">
      <c r="A78" s="57">
        <v>579</v>
      </c>
      <c r="B78" s="45" t="s">
        <v>369</v>
      </c>
      <c r="C78" s="45" t="s">
        <v>364</v>
      </c>
      <c r="D78" s="53">
        <v>12</v>
      </c>
      <c r="E78" s="53">
        <v>16</v>
      </c>
      <c r="F78" s="88">
        <v>17</v>
      </c>
      <c r="G78" s="89">
        <v>42.5</v>
      </c>
      <c r="H78" s="53">
        <v>4</v>
      </c>
      <c r="I78" s="53">
        <v>6</v>
      </c>
      <c r="J78" s="88">
        <v>2</v>
      </c>
      <c r="K78" s="89">
        <f t="shared" si="22"/>
        <v>5</v>
      </c>
      <c r="L78" s="53">
        <v>2</v>
      </c>
      <c r="M78" s="53">
        <v>3</v>
      </c>
      <c r="N78" s="88">
        <v>3</v>
      </c>
      <c r="O78" s="89">
        <f t="shared" si="23"/>
        <v>12</v>
      </c>
      <c r="P78" s="53">
        <v>2</v>
      </c>
      <c r="Q78" s="53">
        <v>3</v>
      </c>
      <c r="R78" s="88">
        <v>3</v>
      </c>
      <c r="S78" s="89">
        <v>7.5</v>
      </c>
      <c r="T78" s="53">
        <v>4</v>
      </c>
      <c r="U78" s="53">
        <v>6</v>
      </c>
      <c r="V78" s="70">
        <v>4</v>
      </c>
      <c r="W78" s="92">
        <v>4</v>
      </c>
      <c r="X78" s="33">
        <v>313.48</v>
      </c>
      <c r="Y78" s="33">
        <v>21.9</v>
      </c>
    </row>
    <row r="79" customFormat="1" spans="1:25">
      <c r="A79" s="57">
        <v>586</v>
      </c>
      <c r="B79" s="45" t="s">
        <v>370</v>
      </c>
      <c r="C79" s="45" t="s">
        <v>364</v>
      </c>
      <c r="D79" s="53">
        <v>14</v>
      </c>
      <c r="E79" s="53">
        <v>19</v>
      </c>
      <c r="F79" s="88">
        <v>17</v>
      </c>
      <c r="G79" s="89">
        <f t="shared" ref="G79:G87" si="24">F79*1.5</f>
        <v>25.5</v>
      </c>
      <c r="H79" s="53">
        <v>5</v>
      </c>
      <c r="I79" s="53">
        <v>8</v>
      </c>
      <c r="J79" s="88">
        <v>9</v>
      </c>
      <c r="K79" s="89">
        <f>J79*5</f>
        <v>45</v>
      </c>
      <c r="L79" s="53">
        <v>2</v>
      </c>
      <c r="M79" s="53">
        <v>4</v>
      </c>
      <c r="N79" s="88">
        <v>6</v>
      </c>
      <c r="O79" s="89">
        <f t="shared" si="23"/>
        <v>24</v>
      </c>
      <c r="P79" s="53">
        <v>2</v>
      </c>
      <c r="Q79" s="53">
        <v>3</v>
      </c>
      <c r="R79" s="88">
        <v>3</v>
      </c>
      <c r="S79" s="89">
        <v>7.5</v>
      </c>
      <c r="T79" s="53">
        <v>5</v>
      </c>
      <c r="U79" s="53">
        <v>7</v>
      </c>
      <c r="V79" s="70">
        <v>0</v>
      </c>
      <c r="W79" s="92">
        <v>0</v>
      </c>
      <c r="X79" s="33">
        <v>196</v>
      </c>
      <c r="Y79" s="33">
        <v>13.7</v>
      </c>
    </row>
    <row r="80" customFormat="1" spans="1:25">
      <c r="A80" s="57">
        <v>591</v>
      </c>
      <c r="B80" s="45" t="s">
        <v>371</v>
      </c>
      <c r="C80" s="45" t="s">
        <v>364</v>
      </c>
      <c r="D80" s="53">
        <v>27</v>
      </c>
      <c r="E80" s="53">
        <v>36</v>
      </c>
      <c r="F80" s="88">
        <v>17</v>
      </c>
      <c r="G80" s="89">
        <f t="shared" si="24"/>
        <v>25.5</v>
      </c>
      <c r="H80" s="53">
        <v>9</v>
      </c>
      <c r="I80" s="53">
        <v>14</v>
      </c>
      <c r="J80" s="88">
        <v>7</v>
      </c>
      <c r="K80" s="89">
        <f t="shared" ref="K80:K87" si="25">J80*2.5</f>
        <v>17.5</v>
      </c>
      <c r="L80" s="53">
        <v>5</v>
      </c>
      <c r="M80" s="53">
        <v>8</v>
      </c>
      <c r="N80" s="88">
        <v>13</v>
      </c>
      <c r="O80" s="89">
        <f t="shared" si="23"/>
        <v>52</v>
      </c>
      <c r="P80" s="53">
        <v>3</v>
      </c>
      <c r="Q80" s="53">
        <v>6</v>
      </c>
      <c r="R80" s="88">
        <v>2</v>
      </c>
      <c r="S80" s="89">
        <v>3</v>
      </c>
      <c r="T80" s="53">
        <v>8</v>
      </c>
      <c r="U80" s="53">
        <v>12</v>
      </c>
      <c r="V80" s="70">
        <v>5</v>
      </c>
      <c r="W80" s="92">
        <v>5</v>
      </c>
      <c r="X80" s="33">
        <v>387.1</v>
      </c>
      <c r="Y80" s="33">
        <v>27.1</v>
      </c>
    </row>
    <row r="81" customFormat="1" spans="1:25">
      <c r="A81" s="57">
        <v>594</v>
      </c>
      <c r="B81" s="45" t="s">
        <v>372</v>
      </c>
      <c r="C81" s="45" t="s">
        <v>364</v>
      </c>
      <c r="D81" s="53">
        <v>36</v>
      </c>
      <c r="E81" s="53">
        <v>48</v>
      </c>
      <c r="F81" s="88">
        <v>2</v>
      </c>
      <c r="G81" s="89">
        <f t="shared" si="24"/>
        <v>3</v>
      </c>
      <c r="H81" s="53">
        <v>12</v>
      </c>
      <c r="I81" s="53">
        <v>19</v>
      </c>
      <c r="J81" s="88">
        <v>7</v>
      </c>
      <c r="K81" s="89">
        <f t="shared" si="25"/>
        <v>17.5</v>
      </c>
      <c r="L81" s="53">
        <v>6</v>
      </c>
      <c r="M81" s="53">
        <v>10</v>
      </c>
      <c r="N81" s="88">
        <v>11</v>
      </c>
      <c r="O81" s="89">
        <f t="shared" si="23"/>
        <v>44</v>
      </c>
      <c r="P81" s="53">
        <v>4</v>
      </c>
      <c r="Q81" s="53">
        <v>8</v>
      </c>
      <c r="R81" s="88">
        <v>10</v>
      </c>
      <c r="S81" s="89">
        <v>25</v>
      </c>
      <c r="T81" s="53">
        <v>11</v>
      </c>
      <c r="U81" s="53">
        <v>16</v>
      </c>
      <c r="V81" s="70">
        <v>11</v>
      </c>
      <c r="W81" s="92">
        <v>11</v>
      </c>
      <c r="X81" s="33">
        <v>196</v>
      </c>
      <c r="Y81" s="33">
        <v>13.7</v>
      </c>
    </row>
    <row r="82" customFormat="1" spans="1:25">
      <c r="A82" s="57">
        <v>716</v>
      </c>
      <c r="B82" s="45" t="s">
        <v>373</v>
      </c>
      <c r="C82" s="45" t="s">
        <v>364</v>
      </c>
      <c r="D82" s="53">
        <v>20</v>
      </c>
      <c r="E82" s="53">
        <v>27</v>
      </c>
      <c r="F82" s="88">
        <v>21</v>
      </c>
      <c r="G82" s="89">
        <f t="shared" si="24"/>
        <v>31.5</v>
      </c>
      <c r="H82" s="53">
        <v>7</v>
      </c>
      <c r="I82" s="53">
        <v>11</v>
      </c>
      <c r="J82" s="88">
        <v>7</v>
      </c>
      <c r="K82" s="89">
        <f t="shared" si="25"/>
        <v>17.5</v>
      </c>
      <c r="L82" s="53">
        <v>3</v>
      </c>
      <c r="M82" s="53">
        <v>6</v>
      </c>
      <c r="N82" s="88">
        <v>12</v>
      </c>
      <c r="O82" s="89">
        <f t="shared" si="23"/>
        <v>48</v>
      </c>
      <c r="P82" s="53">
        <v>3</v>
      </c>
      <c r="Q82" s="53">
        <v>5</v>
      </c>
      <c r="R82" s="88">
        <v>4</v>
      </c>
      <c r="S82" s="89">
        <v>6</v>
      </c>
      <c r="T82" s="53">
        <v>6</v>
      </c>
      <c r="U82" s="53">
        <v>9</v>
      </c>
      <c r="V82" s="70">
        <v>9</v>
      </c>
      <c r="W82" s="92">
        <v>18</v>
      </c>
      <c r="X82" s="33">
        <v>200.6</v>
      </c>
      <c r="Y82" s="33">
        <v>14</v>
      </c>
    </row>
    <row r="83" customFormat="1" spans="1:25">
      <c r="A83" s="57">
        <v>717</v>
      </c>
      <c r="B83" s="45" t="s">
        <v>374</v>
      </c>
      <c r="C83" s="45" t="s">
        <v>364</v>
      </c>
      <c r="D83" s="53">
        <v>32</v>
      </c>
      <c r="E83" s="53">
        <v>43</v>
      </c>
      <c r="F83" s="88">
        <v>12</v>
      </c>
      <c r="G83" s="89">
        <f t="shared" si="24"/>
        <v>18</v>
      </c>
      <c r="H83" s="53">
        <v>11</v>
      </c>
      <c r="I83" s="53">
        <v>17</v>
      </c>
      <c r="J83" s="88">
        <v>0</v>
      </c>
      <c r="K83" s="89">
        <f t="shared" si="25"/>
        <v>0</v>
      </c>
      <c r="L83" s="53">
        <v>6</v>
      </c>
      <c r="M83" s="53">
        <v>9</v>
      </c>
      <c r="N83" s="88">
        <v>5</v>
      </c>
      <c r="O83" s="89">
        <v>10</v>
      </c>
      <c r="P83" s="53">
        <v>4</v>
      </c>
      <c r="Q83" s="53">
        <v>7</v>
      </c>
      <c r="R83" s="88">
        <v>4</v>
      </c>
      <c r="S83" s="89">
        <v>6</v>
      </c>
      <c r="T83" s="53">
        <v>10</v>
      </c>
      <c r="U83" s="53">
        <v>15</v>
      </c>
      <c r="V83" s="70">
        <v>6</v>
      </c>
      <c r="W83" s="92">
        <v>6</v>
      </c>
      <c r="X83" s="33">
        <v>743.23</v>
      </c>
      <c r="Y83" s="33">
        <v>52</v>
      </c>
    </row>
    <row r="84" customFormat="1" spans="1:25">
      <c r="A84" s="57">
        <v>719</v>
      </c>
      <c r="B84" s="45" t="s">
        <v>375</v>
      </c>
      <c r="C84" s="45" t="s">
        <v>364</v>
      </c>
      <c r="D84" s="53">
        <v>47</v>
      </c>
      <c r="E84" s="53">
        <v>61</v>
      </c>
      <c r="F84" s="88">
        <v>23</v>
      </c>
      <c r="G84" s="89">
        <f t="shared" si="24"/>
        <v>34.5</v>
      </c>
      <c r="H84" s="53">
        <v>15</v>
      </c>
      <c r="I84" s="53">
        <v>24</v>
      </c>
      <c r="J84" s="88">
        <v>3</v>
      </c>
      <c r="K84" s="89">
        <f t="shared" si="25"/>
        <v>7.5</v>
      </c>
      <c r="L84" s="53">
        <v>8</v>
      </c>
      <c r="M84" s="53">
        <v>13</v>
      </c>
      <c r="N84" s="88">
        <v>9</v>
      </c>
      <c r="O84" s="89">
        <v>18</v>
      </c>
      <c r="P84" s="53">
        <v>6</v>
      </c>
      <c r="Q84" s="53">
        <v>10</v>
      </c>
      <c r="R84" s="88">
        <v>9</v>
      </c>
      <c r="S84" s="89">
        <v>13.5</v>
      </c>
      <c r="T84" s="53">
        <v>14</v>
      </c>
      <c r="U84" s="53">
        <v>22</v>
      </c>
      <c r="V84" s="70">
        <v>7</v>
      </c>
      <c r="W84" s="92">
        <v>7</v>
      </c>
      <c r="X84" s="33">
        <v>2075.36</v>
      </c>
      <c r="Y84" s="33">
        <v>145.3</v>
      </c>
    </row>
    <row r="85" customFormat="1" spans="1:25">
      <c r="A85" s="57">
        <v>720</v>
      </c>
      <c r="B85" s="45" t="s">
        <v>376</v>
      </c>
      <c r="C85" s="45" t="s">
        <v>364</v>
      </c>
      <c r="D85" s="53">
        <v>21</v>
      </c>
      <c r="E85" s="53">
        <v>29</v>
      </c>
      <c r="F85" s="88">
        <v>6</v>
      </c>
      <c r="G85" s="89">
        <f t="shared" si="24"/>
        <v>9</v>
      </c>
      <c r="H85" s="53">
        <v>7</v>
      </c>
      <c r="I85" s="53">
        <v>11</v>
      </c>
      <c r="J85" s="88">
        <v>0</v>
      </c>
      <c r="K85" s="89">
        <f t="shared" si="25"/>
        <v>0</v>
      </c>
      <c r="L85" s="53">
        <v>4</v>
      </c>
      <c r="M85" s="53">
        <v>6</v>
      </c>
      <c r="N85" s="88">
        <v>12</v>
      </c>
      <c r="O85" s="89">
        <f>N85*4</f>
        <v>48</v>
      </c>
      <c r="P85" s="53">
        <v>3</v>
      </c>
      <c r="Q85" s="53">
        <v>5</v>
      </c>
      <c r="R85" s="88">
        <v>4</v>
      </c>
      <c r="S85" s="89">
        <v>6</v>
      </c>
      <c r="T85" s="53">
        <v>7</v>
      </c>
      <c r="U85" s="53">
        <v>10</v>
      </c>
      <c r="V85" s="70">
        <v>20</v>
      </c>
      <c r="W85" s="92">
        <v>40</v>
      </c>
      <c r="X85" s="33">
        <v>187.68</v>
      </c>
      <c r="Y85" s="33">
        <v>13.1</v>
      </c>
    </row>
    <row r="86" customFormat="1" spans="1:25">
      <c r="A86" s="57">
        <v>721</v>
      </c>
      <c r="B86" s="45" t="s">
        <v>377</v>
      </c>
      <c r="C86" s="45" t="s">
        <v>364</v>
      </c>
      <c r="D86" s="53">
        <v>23</v>
      </c>
      <c r="E86" s="53">
        <v>30</v>
      </c>
      <c r="F86" s="88">
        <v>24</v>
      </c>
      <c r="G86" s="89">
        <f t="shared" si="24"/>
        <v>36</v>
      </c>
      <c r="H86" s="53">
        <v>8</v>
      </c>
      <c r="I86" s="53">
        <v>12</v>
      </c>
      <c r="J86" s="88">
        <v>2</v>
      </c>
      <c r="K86" s="89">
        <f t="shared" si="25"/>
        <v>5</v>
      </c>
      <c r="L86" s="53">
        <v>4</v>
      </c>
      <c r="M86" s="53">
        <v>6</v>
      </c>
      <c r="N86" s="88">
        <v>4</v>
      </c>
      <c r="O86" s="89">
        <v>8</v>
      </c>
      <c r="P86" s="53">
        <v>3</v>
      </c>
      <c r="Q86" s="53">
        <v>5</v>
      </c>
      <c r="R86" s="88">
        <v>2</v>
      </c>
      <c r="S86" s="89">
        <v>3</v>
      </c>
      <c r="T86" s="53">
        <v>7</v>
      </c>
      <c r="U86" s="53">
        <v>11</v>
      </c>
      <c r="V86" s="70">
        <v>2</v>
      </c>
      <c r="W86" s="92">
        <v>2</v>
      </c>
      <c r="X86" s="33">
        <v>328.6</v>
      </c>
      <c r="Y86" s="33">
        <v>23</v>
      </c>
    </row>
    <row r="87" customFormat="1" spans="1:25">
      <c r="A87" s="57">
        <v>732</v>
      </c>
      <c r="B87" s="45" t="s">
        <v>378</v>
      </c>
      <c r="C87" s="45" t="s">
        <v>364</v>
      </c>
      <c r="D87" s="53">
        <v>16</v>
      </c>
      <c r="E87" s="53">
        <v>22</v>
      </c>
      <c r="F87" s="88">
        <v>4</v>
      </c>
      <c r="G87" s="89">
        <f t="shared" si="24"/>
        <v>6</v>
      </c>
      <c r="H87" s="53">
        <v>5</v>
      </c>
      <c r="I87" s="53">
        <v>8</v>
      </c>
      <c r="J87" s="88">
        <v>2</v>
      </c>
      <c r="K87" s="89">
        <f t="shared" si="25"/>
        <v>5</v>
      </c>
      <c r="L87" s="53">
        <v>3</v>
      </c>
      <c r="M87" s="53">
        <v>5</v>
      </c>
      <c r="N87" s="88">
        <v>10</v>
      </c>
      <c r="O87" s="89">
        <f>N87*4</f>
        <v>40</v>
      </c>
      <c r="P87" s="53">
        <v>2</v>
      </c>
      <c r="Q87" s="53">
        <v>4</v>
      </c>
      <c r="R87" s="88">
        <v>3</v>
      </c>
      <c r="S87" s="89">
        <v>4.5</v>
      </c>
      <c r="T87" s="53">
        <v>5</v>
      </c>
      <c r="U87" s="53">
        <v>8</v>
      </c>
      <c r="V87" s="70">
        <v>5</v>
      </c>
      <c r="W87" s="92">
        <v>5</v>
      </c>
      <c r="X87" s="33">
        <v>506</v>
      </c>
      <c r="Y87" s="33">
        <v>35.4</v>
      </c>
    </row>
    <row r="88" s="35" customFormat="1" spans="1:25">
      <c r="A88" s="56" t="s">
        <v>311</v>
      </c>
      <c r="B88" s="49"/>
      <c r="C88" s="49" t="s">
        <v>364</v>
      </c>
      <c r="D88" s="56">
        <f t="shared" ref="D88:T88" si="26">SUM(D73:D87)</f>
        <v>446</v>
      </c>
      <c r="E88" s="56">
        <f t="shared" si="26"/>
        <v>600</v>
      </c>
      <c r="F88" s="56">
        <f t="shared" si="26"/>
        <v>216</v>
      </c>
      <c r="G88" s="56">
        <f t="shared" si="26"/>
        <v>341</v>
      </c>
      <c r="H88" s="56">
        <f t="shared" si="26"/>
        <v>149</v>
      </c>
      <c r="I88" s="56">
        <f t="shared" si="26"/>
        <v>233</v>
      </c>
      <c r="J88" s="56">
        <f t="shared" si="26"/>
        <v>51</v>
      </c>
      <c r="K88" s="56">
        <f t="shared" si="26"/>
        <v>150</v>
      </c>
      <c r="L88" s="56">
        <f t="shared" si="26"/>
        <v>77</v>
      </c>
      <c r="M88" s="56">
        <f t="shared" si="26"/>
        <v>126</v>
      </c>
      <c r="N88" s="56">
        <f t="shared" si="26"/>
        <v>122</v>
      </c>
      <c r="O88" s="56">
        <f t="shared" si="26"/>
        <v>406</v>
      </c>
      <c r="P88" s="56">
        <f t="shared" si="26"/>
        <v>56</v>
      </c>
      <c r="Q88" s="56">
        <f t="shared" si="26"/>
        <v>100</v>
      </c>
      <c r="R88" s="56">
        <f t="shared" si="26"/>
        <v>62</v>
      </c>
      <c r="S88" s="56">
        <f t="shared" si="26"/>
        <v>113</v>
      </c>
      <c r="T88" s="56">
        <f t="shared" si="26"/>
        <v>140</v>
      </c>
      <c r="U88" s="56">
        <v>210</v>
      </c>
      <c r="V88" s="56">
        <f t="shared" ref="V88:Y88" si="27">SUM(V73:V87)</f>
        <v>91</v>
      </c>
      <c r="W88" s="56">
        <f t="shared" si="27"/>
        <v>120</v>
      </c>
      <c r="X88" s="56">
        <f t="shared" si="27"/>
        <v>8139.54</v>
      </c>
      <c r="Y88" s="56">
        <f t="shared" si="27"/>
        <v>569.6</v>
      </c>
    </row>
    <row r="89" customFormat="1" spans="1:25">
      <c r="A89" s="57">
        <v>52</v>
      </c>
      <c r="B89" s="45" t="s">
        <v>379</v>
      </c>
      <c r="C89" s="45" t="s">
        <v>380</v>
      </c>
      <c r="D89" s="53">
        <v>47</v>
      </c>
      <c r="E89" s="53">
        <v>63</v>
      </c>
      <c r="F89" s="88">
        <v>17</v>
      </c>
      <c r="G89" s="89">
        <f t="shared" ref="G89:G102" si="28">F89*1.5</f>
        <v>25.5</v>
      </c>
      <c r="H89" s="53">
        <v>15</v>
      </c>
      <c r="I89" s="53">
        <v>24</v>
      </c>
      <c r="J89" s="88">
        <v>29</v>
      </c>
      <c r="K89" s="89">
        <f>J89*5</f>
        <v>145</v>
      </c>
      <c r="L89" s="53">
        <v>8</v>
      </c>
      <c r="M89" s="53">
        <v>12</v>
      </c>
      <c r="N89" s="88">
        <v>10</v>
      </c>
      <c r="O89" s="89">
        <v>20</v>
      </c>
      <c r="P89" s="53">
        <v>6</v>
      </c>
      <c r="Q89" s="53">
        <v>10</v>
      </c>
      <c r="R89" s="88">
        <v>13</v>
      </c>
      <c r="S89" s="89">
        <v>32.5</v>
      </c>
      <c r="T89" s="53">
        <v>17</v>
      </c>
      <c r="U89" s="53">
        <v>26</v>
      </c>
      <c r="V89" s="70">
        <v>3</v>
      </c>
      <c r="W89" s="92">
        <v>3</v>
      </c>
      <c r="X89" s="33">
        <v>802</v>
      </c>
      <c r="Y89" s="33">
        <v>56.1</v>
      </c>
    </row>
    <row r="90" customFormat="1" spans="1:25">
      <c r="A90" s="57">
        <v>54</v>
      </c>
      <c r="B90" s="45" t="s">
        <v>381</v>
      </c>
      <c r="C90" s="45" t="s">
        <v>380</v>
      </c>
      <c r="D90" s="53">
        <v>43</v>
      </c>
      <c r="E90" s="53">
        <v>58</v>
      </c>
      <c r="F90" s="88">
        <v>9</v>
      </c>
      <c r="G90" s="89">
        <f t="shared" si="28"/>
        <v>13.5</v>
      </c>
      <c r="H90" s="53">
        <v>14</v>
      </c>
      <c r="I90" s="53">
        <v>22</v>
      </c>
      <c r="J90" s="88">
        <v>2</v>
      </c>
      <c r="K90" s="89">
        <f t="shared" ref="K90:K93" si="29">J90*2.5</f>
        <v>5</v>
      </c>
      <c r="L90" s="53">
        <v>7</v>
      </c>
      <c r="M90" s="53">
        <v>11</v>
      </c>
      <c r="N90" s="88">
        <v>0</v>
      </c>
      <c r="O90" s="89">
        <v>0</v>
      </c>
      <c r="P90" s="53">
        <v>5</v>
      </c>
      <c r="Q90" s="53">
        <v>9</v>
      </c>
      <c r="R90" s="88">
        <v>12</v>
      </c>
      <c r="S90" s="89">
        <v>30</v>
      </c>
      <c r="T90" s="53">
        <v>16</v>
      </c>
      <c r="U90" s="53">
        <v>24</v>
      </c>
      <c r="V90" s="70">
        <v>3</v>
      </c>
      <c r="W90" s="92">
        <v>3</v>
      </c>
      <c r="X90" s="33">
        <v>680</v>
      </c>
      <c r="Y90" s="33">
        <v>47.6</v>
      </c>
    </row>
    <row r="91" customFormat="1" spans="1:25">
      <c r="A91" s="57">
        <v>56</v>
      </c>
      <c r="B91" s="45" t="s">
        <v>382</v>
      </c>
      <c r="C91" s="45" t="s">
        <v>380</v>
      </c>
      <c r="D91" s="53">
        <v>20</v>
      </c>
      <c r="E91" s="53">
        <v>26</v>
      </c>
      <c r="F91" s="88">
        <v>13</v>
      </c>
      <c r="G91" s="89">
        <f t="shared" si="28"/>
        <v>19.5</v>
      </c>
      <c r="H91" s="53">
        <v>7</v>
      </c>
      <c r="I91" s="53">
        <v>10</v>
      </c>
      <c r="J91" s="88">
        <v>6</v>
      </c>
      <c r="K91" s="89">
        <f t="shared" si="29"/>
        <v>15</v>
      </c>
      <c r="L91" s="53">
        <v>3</v>
      </c>
      <c r="M91" s="53">
        <v>5</v>
      </c>
      <c r="N91" s="88">
        <v>2</v>
      </c>
      <c r="O91" s="89">
        <v>4</v>
      </c>
      <c r="P91" s="53">
        <v>2</v>
      </c>
      <c r="Q91" s="53">
        <v>4</v>
      </c>
      <c r="R91" s="88">
        <v>11</v>
      </c>
      <c r="S91" s="89">
        <v>27.5</v>
      </c>
      <c r="T91" s="53">
        <v>7</v>
      </c>
      <c r="U91" s="53">
        <v>11</v>
      </c>
      <c r="V91" s="70">
        <v>4</v>
      </c>
      <c r="W91" s="92">
        <v>4</v>
      </c>
      <c r="X91" s="33">
        <v>108.8</v>
      </c>
      <c r="Y91" s="33">
        <v>7.6</v>
      </c>
    </row>
    <row r="92" customFormat="1" spans="1:25">
      <c r="A92" s="57">
        <v>58</v>
      </c>
      <c r="B92" s="45" t="s">
        <v>383</v>
      </c>
      <c r="C92" s="45" t="s">
        <v>380</v>
      </c>
      <c r="D92" s="53">
        <v>14</v>
      </c>
      <c r="E92" s="53">
        <v>19</v>
      </c>
      <c r="F92" s="88">
        <v>4</v>
      </c>
      <c r="G92" s="89">
        <f t="shared" si="28"/>
        <v>6</v>
      </c>
      <c r="H92" s="53">
        <v>5</v>
      </c>
      <c r="I92" s="53">
        <v>7</v>
      </c>
      <c r="J92" s="88">
        <v>4</v>
      </c>
      <c r="K92" s="89">
        <f t="shared" si="29"/>
        <v>10</v>
      </c>
      <c r="L92" s="53">
        <v>2</v>
      </c>
      <c r="M92" s="53">
        <v>4</v>
      </c>
      <c r="N92" s="88">
        <v>1</v>
      </c>
      <c r="O92" s="89">
        <v>2</v>
      </c>
      <c r="P92" s="53">
        <v>2</v>
      </c>
      <c r="Q92" s="53">
        <v>3</v>
      </c>
      <c r="R92" s="88">
        <v>0</v>
      </c>
      <c r="S92" s="89">
        <v>0</v>
      </c>
      <c r="T92" s="53">
        <v>5</v>
      </c>
      <c r="U92" s="53">
        <v>8</v>
      </c>
      <c r="V92" s="70">
        <v>2</v>
      </c>
      <c r="W92" s="92">
        <v>2</v>
      </c>
      <c r="X92" s="33"/>
      <c r="Y92" s="33"/>
    </row>
    <row r="93" customFormat="1" spans="1:25">
      <c r="A93" s="57">
        <v>351</v>
      </c>
      <c r="B93" s="45" t="s">
        <v>384</v>
      </c>
      <c r="C93" s="45" t="s">
        <v>380</v>
      </c>
      <c r="D93" s="53">
        <v>34</v>
      </c>
      <c r="E93" s="53">
        <v>45</v>
      </c>
      <c r="F93" s="88">
        <v>16</v>
      </c>
      <c r="G93" s="89">
        <f t="shared" si="28"/>
        <v>24</v>
      </c>
      <c r="H93" s="53">
        <v>11</v>
      </c>
      <c r="I93" s="53">
        <v>19</v>
      </c>
      <c r="J93" s="88">
        <v>5</v>
      </c>
      <c r="K93" s="89">
        <f t="shared" si="29"/>
        <v>12.5</v>
      </c>
      <c r="L93" s="53">
        <v>6</v>
      </c>
      <c r="M93" s="53">
        <v>10</v>
      </c>
      <c r="N93" s="88">
        <v>4</v>
      </c>
      <c r="O93" s="89">
        <v>8</v>
      </c>
      <c r="P93" s="53">
        <v>4</v>
      </c>
      <c r="Q93" s="53">
        <v>7</v>
      </c>
      <c r="R93" s="88">
        <v>3</v>
      </c>
      <c r="S93" s="89">
        <v>4.5</v>
      </c>
      <c r="T93" s="53">
        <v>12</v>
      </c>
      <c r="U93" s="53">
        <v>19</v>
      </c>
      <c r="V93" s="70">
        <v>5</v>
      </c>
      <c r="W93" s="92">
        <v>5</v>
      </c>
      <c r="X93" s="33">
        <v>1374.08</v>
      </c>
      <c r="Y93" s="33">
        <v>96.2</v>
      </c>
    </row>
    <row r="94" customFormat="1" spans="1:25">
      <c r="A94" s="57">
        <v>367</v>
      </c>
      <c r="B94" s="45" t="s">
        <v>385</v>
      </c>
      <c r="C94" s="45" t="s">
        <v>380</v>
      </c>
      <c r="D94" s="53">
        <v>33</v>
      </c>
      <c r="E94" s="53">
        <v>44</v>
      </c>
      <c r="F94" s="88">
        <v>18</v>
      </c>
      <c r="G94" s="89">
        <f t="shared" si="28"/>
        <v>27</v>
      </c>
      <c r="H94" s="53">
        <v>11</v>
      </c>
      <c r="I94" s="53">
        <v>18</v>
      </c>
      <c r="J94" s="88">
        <v>21</v>
      </c>
      <c r="K94" s="89">
        <f>J94*5</f>
        <v>105</v>
      </c>
      <c r="L94" s="53">
        <v>6</v>
      </c>
      <c r="M94" s="53">
        <v>9</v>
      </c>
      <c r="N94" s="88">
        <v>8</v>
      </c>
      <c r="O94" s="89">
        <v>16</v>
      </c>
      <c r="P94" s="53">
        <v>4</v>
      </c>
      <c r="Q94" s="53">
        <v>7</v>
      </c>
      <c r="R94" s="88">
        <v>3</v>
      </c>
      <c r="S94" s="89">
        <v>4.5</v>
      </c>
      <c r="T94" s="53">
        <v>12</v>
      </c>
      <c r="U94" s="53">
        <v>18</v>
      </c>
      <c r="V94" s="70">
        <v>8</v>
      </c>
      <c r="W94" s="92">
        <v>8</v>
      </c>
      <c r="X94" s="33"/>
      <c r="Y94" s="33"/>
    </row>
    <row r="95" customFormat="1" spans="1:25">
      <c r="A95" s="57">
        <v>572</v>
      </c>
      <c r="B95" s="45" t="s">
        <v>386</v>
      </c>
      <c r="C95" s="45" t="s">
        <v>380</v>
      </c>
      <c r="D95" s="53">
        <v>14</v>
      </c>
      <c r="E95" s="53">
        <v>19</v>
      </c>
      <c r="F95" s="88">
        <v>10</v>
      </c>
      <c r="G95" s="89">
        <f t="shared" si="28"/>
        <v>15</v>
      </c>
      <c r="H95" s="53">
        <v>5</v>
      </c>
      <c r="I95" s="53">
        <v>7</v>
      </c>
      <c r="J95" s="88">
        <v>0</v>
      </c>
      <c r="K95" s="89">
        <f t="shared" ref="K95:K102" si="30">J95*2.5</f>
        <v>0</v>
      </c>
      <c r="L95" s="53">
        <v>3</v>
      </c>
      <c r="M95" s="53">
        <v>4</v>
      </c>
      <c r="N95" s="88">
        <v>3</v>
      </c>
      <c r="O95" s="89">
        <v>6</v>
      </c>
      <c r="P95" s="53">
        <v>2</v>
      </c>
      <c r="Q95" s="53">
        <v>3</v>
      </c>
      <c r="R95" s="88">
        <v>2</v>
      </c>
      <c r="S95" s="89">
        <v>3</v>
      </c>
      <c r="T95" s="53">
        <v>5</v>
      </c>
      <c r="U95" s="53">
        <v>8</v>
      </c>
      <c r="V95" s="70">
        <v>0</v>
      </c>
      <c r="W95" s="92">
        <v>0</v>
      </c>
      <c r="X95" s="33">
        <v>325.44</v>
      </c>
      <c r="Y95" s="33">
        <v>22.8</v>
      </c>
    </row>
    <row r="96" customFormat="1" spans="1:25">
      <c r="A96" s="57">
        <v>587</v>
      </c>
      <c r="B96" s="45" t="s">
        <v>387</v>
      </c>
      <c r="C96" s="45" t="s">
        <v>380</v>
      </c>
      <c r="D96" s="53">
        <v>20</v>
      </c>
      <c r="E96" s="53">
        <v>28</v>
      </c>
      <c r="F96" s="88">
        <v>7</v>
      </c>
      <c r="G96" s="89">
        <f t="shared" si="28"/>
        <v>10.5</v>
      </c>
      <c r="H96" s="53">
        <v>7</v>
      </c>
      <c r="I96" s="53">
        <v>11</v>
      </c>
      <c r="J96" s="88">
        <v>3</v>
      </c>
      <c r="K96" s="89">
        <f t="shared" si="30"/>
        <v>7.5</v>
      </c>
      <c r="L96" s="53">
        <v>3</v>
      </c>
      <c r="M96" s="53">
        <v>5</v>
      </c>
      <c r="N96" s="88">
        <v>7</v>
      </c>
      <c r="O96" s="89">
        <f t="shared" ref="O96:O98" si="31">N96*4</f>
        <v>28</v>
      </c>
      <c r="P96" s="53">
        <v>3</v>
      </c>
      <c r="Q96" s="53">
        <v>5</v>
      </c>
      <c r="R96" s="88">
        <v>6</v>
      </c>
      <c r="S96" s="89">
        <v>15</v>
      </c>
      <c r="T96" s="53">
        <v>8</v>
      </c>
      <c r="U96" s="53">
        <v>11</v>
      </c>
      <c r="V96" s="70">
        <v>4</v>
      </c>
      <c r="W96" s="92">
        <v>4</v>
      </c>
      <c r="X96" s="33">
        <v>255.68</v>
      </c>
      <c r="Y96" s="33">
        <v>17.9</v>
      </c>
    </row>
    <row r="97" customFormat="1" spans="1:25">
      <c r="A97" s="57">
        <v>704</v>
      </c>
      <c r="B97" s="45" t="s">
        <v>388</v>
      </c>
      <c r="C97" s="45" t="s">
        <v>380</v>
      </c>
      <c r="D97" s="53">
        <v>20</v>
      </c>
      <c r="E97" s="53">
        <v>27</v>
      </c>
      <c r="F97" s="88">
        <v>11</v>
      </c>
      <c r="G97" s="89">
        <f t="shared" si="28"/>
        <v>16.5</v>
      </c>
      <c r="H97" s="53">
        <v>7</v>
      </c>
      <c r="I97" s="53">
        <v>11</v>
      </c>
      <c r="J97" s="88">
        <v>0</v>
      </c>
      <c r="K97" s="89">
        <f t="shared" si="30"/>
        <v>0</v>
      </c>
      <c r="L97" s="53">
        <v>3</v>
      </c>
      <c r="M97" s="53">
        <v>6</v>
      </c>
      <c r="N97" s="88">
        <v>8</v>
      </c>
      <c r="O97" s="89">
        <f t="shared" si="31"/>
        <v>32</v>
      </c>
      <c r="P97" s="53">
        <v>3</v>
      </c>
      <c r="Q97" s="53">
        <v>5</v>
      </c>
      <c r="R97" s="88">
        <v>3</v>
      </c>
      <c r="S97" s="89">
        <v>4.5</v>
      </c>
      <c r="T97" s="53">
        <v>8</v>
      </c>
      <c r="U97" s="53">
        <v>11</v>
      </c>
      <c r="V97" s="70">
        <v>5</v>
      </c>
      <c r="W97" s="92">
        <v>5</v>
      </c>
      <c r="X97" s="33">
        <v>272</v>
      </c>
      <c r="Y97" s="33">
        <v>19</v>
      </c>
    </row>
    <row r="98" customFormat="1" spans="1:25">
      <c r="A98" s="57">
        <v>706</v>
      </c>
      <c r="B98" s="45" t="s">
        <v>389</v>
      </c>
      <c r="C98" s="45" t="s">
        <v>380</v>
      </c>
      <c r="D98" s="53">
        <v>21</v>
      </c>
      <c r="E98" s="53">
        <v>29</v>
      </c>
      <c r="F98" s="88">
        <v>8</v>
      </c>
      <c r="G98" s="89">
        <f t="shared" si="28"/>
        <v>12</v>
      </c>
      <c r="H98" s="53">
        <v>7</v>
      </c>
      <c r="I98" s="53">
        <v>11</v>
      </c>
      <c r="J98" s="88">
        <v>1</v>
      </c>
      <c r="K98" s="89">
        <f t="shared" si="30"/>
        <v>2.5</v>
      </c>
      <c r="L98" s="53">
        <v>4</v>
      </c>
      <c r="M98" s="53">
        <v>6</v>
      </c>
      <c r="N98" s="88">
        <v>7</v>
      </c>
      <c r="O98" s="89">
        <f t="shared" si="31"/>
        <v>28</v>
      </c>
      <c r="P98" s="53">
        <v>3</v>
      </c>
      <c r="Q98" s="53">
        <v>5</v>
      </c>
      <c r="R98" s="88">
        <v>3</v>
      </c>
      <c r="S98" s="89">
        <v>4.5</v>
      </c>
      <c r="T98" s="53">
        <v>8</v>
      </c>
      <c r="U98" s="53">
        <v>12</v>
      </c>
      <c r="V98" s="70">
        <v>4</v>
      </c>
      <c r="W98" s="92">
        <v>4</v>
      </c>
      <c r="X98" s="33">
        <v>402.8</v>
      </c>
      <c r="Y98" s="33">
        <v>28.2</v>
      </c>
    </row>
    <row r="99" customFormat="1" spans="1:25">
      <c r="A99" s="57">
        <v>710</v>
      </c>
      <c r="B99" s="45" t="s">
        <v>390</v>
      </c>
      <c r="C99" s="45" t="s">
        <v>380</v>
      </c>
      <c r="D99" s="53">
        <v>16</v>
      </c>
      <c r="E99" s="53">
        <v>22</v>
      </c>
      <c r="F99" s="88">
        <v>5</v>
      </c>
      <c r="G99" s="89">
        <f t="shared" si="28"/>
        <v>7.5</v>
      </c>
      <c r="H99" s="53">
        <v>5</v>
      </c>
      <c r="I99" s="53">
        <v>8</v>
      </c>
      <c r="J99" s="88">
        <v>5</v>
      </c>
      <c r="K99" s="89">
        <f t="shared" si="30"/>
        <v>12.5</v>
      </c>
      <c r="L99" s="53">
        <v>3</v>
      </c>
      <c r="M99" s="53">
        <v>5</v>
      </c>
      <c r="N99" s="88">
        <v>0</v>
      </c>
      <c r="O99" s="89">
        <v>0</v>
      </c>
      <c r="P99" s="53">
        <v>2</v>
      </c>
      <c r="Q99" s="53">
        <v>4</v>
      </c>
      <c r="R99" s="88">
        <v>0</v>
      </c>
      <c r="S99" s="89">
        <v>0</v>
      </c>
      <c r="T99" s="53">
        <v>6</v>
      </c>
      <c r="U99" s="53">
        <v>9</v>
      </c>
      <c r="V99" s="70">
        <v>4</v>
      </c>
      <c r="W99" s="92">
        <v>4</v>
      </c>
      <c r="X99" s="33">
        <v>86.24</v>
      </c>
      <c r="Y99" s="33">
        <v>6</v>
      </c>
    </row>
    <row r="100" customFormat="1" spans="1:25">
      <c r="A100" s="57">
        <v>713</v>
      </c>
      <c r="B100" s="45" t="s">
        <v>391</v>
      </c>
      <c r="C100" s="45" t="s">
        <v>380</v>
      </c>
      <c r="D100" s="53">
        <v>13</v>
      </c>
      <c r="E100" s="53">
        <v>17</v>
      </c>
      <c r="F100" s="88">
        <v>13</v>
      </c>
      <c r="G100" s="89">
        <f t="shared" si="28"/>
        <v>19.5</v>
      </c>
      <c r="H100" s="53">
        <v>4</v>
      </c>
      <c r="I100" s="53">
        <v>7</v>
      </c>
      <c r="J100" s="88">
        <v>2</v>
      </c>
      <c r="K100" s="89">
        <f t="shared" si="30"/>
        <v>5</v>
      </c>
      <c r="L100" s="53">
        <v>2</v>
      </c>
      <c r="M100" s="53">
        <v>4</v>
      </c>
      <c r="N100" s="88">
        <v>4</v>
      </c>
      <c r="O100" s="89">
        <f>N100*4</f>
        <v>16</v>
      </c>
      <c r="P100" s="53">
        <v>1</v>
      </c>
      <c r="Q100" s="53">
        <v>3</v>
      </c>
      <c r="R100" s="88">
        <v>6</v>
      </c>
      <c r="S100" s="89">
        <v>15</v>
      </c>
      <c r="T100" s="53">
        <v>5</v>
      </c>
      <c r="U100" s="53">
        <v>7</v>
      </c>
      <c r="V100" s="70">
        <v>12</v>
      </c>
      <c r="W100" s="92">
        <v>24</v>
      </c>
      <c r="X100" s="33">
        <v>240</v>
      </c>
      <c r="Y100" s="33">
        <v>16.8</v>
      </c>
    </row>
    <row r="101" customFormat="1" spans="1:25">
      <c r="A101" s="57">
        <v>715</v>
      </c>
      <c r="B101" s="45" t="s">
        <v>392</v>
      </c>
      <c r="C101" s="45" t="s">
        <v>380</v>
      </c>
      <c r="D101" s="53">
        <v>10</v>
      </c>
      <c r="E101" s="53">
        <v>13</v>
      </c>
      <c r="F101" s="88">
        <v>8</v>
      </c>
      <c r="G101" s="89">
        <f t="shared" si="28"/>
        <v>12</v>
      </c>
      <c r="H101" s="53">
        <v>3</v>
      </c>
      <c r="I101" s="53">
        <v>5</v>
      </c>
      <c r="J101" s="88">
        <v>1</v>
      </c>
      <c r="K101" s="89">
        <f t="shared" si="30"/>
        <v>2.5</v>
      </c>
      <c r="L101" s="53">
        <v>2</v>
      </c>
      <c r="M101" s="53">
        <v>3</v>
      </c>
      <c r="N101" s="88">
        <v>1</v>
      </c>
      <c r="O101" s="89">
        <v>2</v>
      </c>
      <c r="P101" s="53">
        <v>1</v>
      </c>
      <c r="Q101" s="53">
        <v>3</v>
      </c>
      <c r="R101" s="88">
        <v>4</v>
      </c>
      <c r="S101" s="89">
        <v>10</v>
      </c>
      <c r="T101" s="53">
        <v>3</v>
      </c>
      <c r="U101" s="53">
        <v>5</v>
      </c>
      <c r="V101" s="70">
        <v>2</v>
      </c>
      <c r="W101" s="92">
        <v>2</v>
      </c>
      <c r="X101" s="33">
        <v>119.68</v>
      </c>
      <c r="Y101" s="33">
        <v>8.4</v>
      </c>
    </row>
    <row r="102" customFormat="1" spans="1:25">
      <c r="A102" s="57">
        <v>738</v>
      </c>
      <c r="B102" s="45" t="s">
        <v>393</v>
      </c>
      <c r="C102" s="45" t="s">
        <v>380</v>
      </c>
      <c r="D102" s="53">
        <v>20</v>
      </c>
      <c r="E102" s="53">
        <v>27</v>
      </c>
      <c r="F102" s="88">
        <v>16</v>
      </c>
      <c r="G102" s="89">
        <f t="shared" si="28"/>
        <v>24</v>
      </c>
      <c r="H102" s="53">
        <v>7</v>
      </c>
      <c r="I102" s="53">
        <v>10</v>
      </c>
      <c r="J102" s="88">
        <v>5</v>
      </c>
      <c r="K102" s="89">
        <f t="shared" si="30"/>
        <v>12.5</v>
      </c>
      <c r="L102" s="53">
        <v>4</v>
      </c>
      <c r="M102" s="53">
        <v>7</v>
      </c>
      <c r="N102" s="88">
        <v>7</v>
      </c>
      <c r="O102" s="89">
        <f>N102*4</f>
        <v>28</v>
      </c>
      <c r="P102" s="53">
        <v>3</v>
      </c>
      <c r="Q102" s="53">
        <v>5</v>
      </c>
      <c r="R102" s="88">
        <v>4</v>
      </c>
      <c r="S102" s="89">
        <v>6</v>
      </c>
      <c r="T102" s="53">
        <v>8</v>
      </c>
      <c r="U102" s="53">
        <v>11</v>
      </c>
      <c r="V102" s="70">
        <v>8</v>
      </c>
      <c r="W102" s="92">
        <v>8</v>
      </c>
      <c r="X102" s="33">
        <v>435.2</v>
      </c>
      <c r="Y102" s="33">
        <v>30.5</v>
      </c>
    </row>
    <row r="103" s="35" customFormat="1" spans="1:25">
      <c r="A103" s="56" t="s">
        <v>311</v>
      </c>
      <c r="B103" s="49"/>
      <c r="C103" s="49" t="s">
        <v>380</v>
      </c>
      <c r="D103" s="56">
        <f t="shared" ref="D103:T103" si="32">SUM(D89:D102)</f>
        <v>325</v>
      </c>
      <c r="E103" s="56">
        <f t="shared" si="32"/>
        <v>437</v>
      </c>
      <c r="F103" s="56">
        <f t="shared" si="32"/>
        <v>155</v>
      </c>
      <c r="G103" s="56">
        <f t="shared" si="32"/>
        <v>232.5</v>
      </c>
      <c r="H103" s="56">
        <f t="shared" si="32"/>
        <v>108</v>
      </c>
      <c r="I103" s="56">
        <f t="shared" si="32"/>
        <v>170</v>
      </c>
      <c r="J103" s="56">
        <f t="shared" si="32"/>
        <v>84</v>
      </c>
      <c r="K103" s="56">
        <f t="shared" si="32"/>
        <v>335</v>
      </c>
      <c r="L103" s="56">
        <f t="shared" si="32"/>
        <v>56</v>
      </c>
      <c r="M103" s="56">
        <f t="shared" si="32"/>
        <v>91</v>
      </c>
      <c r="N103" s="56">
        <f t="shared" si="32"/>
        <v>62</v>
      </c>
      <c r="O103" s="56">
        <f t="shared" si="32"/>
        <v>190</v>
      </c>
      <c r="P103" s="56">
        <f t="shared" si="32"/>
        <v>41</v>
      </c>
      <c r="Q103" s="56">
        <f t="shared" si="32"/>
        <v>73</v>
      </c>
      <c r="R103" s="56">
        <f t="shared" si="32"/>
        <v>70</v>
      </c>
      <c r="S103" s="56">
        <f t="shared" si="32"/>
        <v>157</v>
      </c>
      <c r="T103" s="56">
        <f t="shared" si="32"/>
        <v>120</v>
      </c>
      <c r="U103" s="56">
        <v>180</v>
      </c>
      <c r="V103" s="56">
        <f t="shared" ref="V103:Y103" si="33">SUM(V89:V102)</f>
        <v>64</v>
      </c>
      <c r="W103" s="56">
        <f t="shared" si="33"/>
        <v>76</v>
      </c>
      <c r="X103" s="56">
        <f t="shared" si="33"/>
        <v>5101.92</v>
      </c>
      <c r="Y103" s="56">
        <f t="shared" si="33"/>
        <v>357.1</v>
      </c>
    </row>
    <row r="104" customFormat="1" spans="1:25">
      <c r="A104" s="57">
        <v>307</v>
      </c>
      <c r="B104" s="46" t="s">
        <v>394</v>
      </c>
      <c r="C104" s="46" t="s">
        <v>395</v>
      </c>
      <c r="D104" s="57">
        <v>446</v>
      </c>
      <c r="E104" s="57">
        <v>600</v>
      </c>
      <c r="F104" s="88">
        <v>53</v>
      </c>
      <c r="G104" s="89">
        <f>F104*1.5</f>
        <v>79.5</v>
      </c>
      <c r="H104" s="57">
        <v>149</v>
      </c>
      <c r="I104" s="57">
        <v>233</v>
      </c>
      <c r="J104" s="88">
        <v>72</v>
      </c>
      <c r="K104" s="89">
        <v>180</v>
      </c>
      <c r="L104" s="57">
        <v>77</v>
      </c>
      <c r="M104" s="57">
        <v>126</v>
      </c>
      <c r="N104" s="88">
        <v>32</v>
      </c>
      <c r="O104" s="89">
        <v>64</v>
      </c>
      <c r="P104" s="57">
        <v>56</v>
      </c>
      <c r="Q104" s="57">
        <v>100</v>
      </c>
      <c r="R104" s="88">
        <v>32</v>
      </c>
      <c r="S104" s="89">
        <v>48</v>
      </c>
      <c r="T104" s="57">
        <v>130</v>
      </c>
      <c r="U104" s="57">
        <v>195</v>
      </c>
      <c r="V104" s="70">
        <v>30</v>
      </c>
      <c r="W104" s="92">
        <v>30</v>
      </c>
      <c r="X104" s="33">
        <v>2689.2</v>
      </c>
      <c r="Y104" s="33">
        <v>188.2</v>
      </c>
    </row>
    <row r="105" s="35" customFormat="1" spans="1:25">
      <c r="A105" s="56" t="s">
        <v>311</v>
      </c>
      <c r="B105" s="50" t="s">
        <v>394</v>
      </c>
      <c r="C105" s="50" t="s">
        <v>395</v>
      </c>
      <c r="D105" s="56">
        <v>446</v>
      </c>
      <c r="E105" s="56">
        <v>600</v>
      </c>
      <c r="F105" s="93">
        <v>53</v>
      </c>
      <c r="G105" s="94">
        <f>F105*1.5</f>
        <v>79.5</v>
      </c>
      <c r="H105" s="56">
        <v>149</v>
      </c>
      <c r="I105" s="56">
        <v>233</v>
      </c>
      <c r="J105" s="93">
        <v>72</v>
      </c>
      <c r="K105" s="94">
        <v>180</v>
      </c>
      <c r="L105" s="56">
        <v>77</v>
      </c>
      <c r="M105" s="56">
        <v>126</v>
      </c>
      <c r="N105" s="93">
        <v>32</v>
      </c>
      <c r="O105" s="94">
        <v>64</v>
      </c>
      <c r="P105" s="56">
        <v>56</v>
      </c>
      <c r="Q105" s="56">
        <v>100</v>
      </c>
      <c r="R105" s="93">
        <v>32</v>
      </c>
      <c r="S105" s="94">
        <v>48</v>
      </c>
      <c r="T105" s="56">
        <v>130</v>
      </c>
      <c r="U105" s="56">
        <v>195</v>
      </c>
      <c r="V105" s="95">
        <v>30</v>
      </c>
      <c r="W105" s="96">
        <v>30</v>
      </c>
      <c r="X105" s="51">
        <v>2689.2</v>
      </c>
      <c r="Y105" s="51">
        <v>188.2</v>
      </c>
    </row>
    <row r="106" customFormat="1" spans="1:25">
      <c r="A106" s="51"/>
      <c r="B106" s="51"/>
      <c r="C106" s="51"/>
      <c r="D106" s="51">
        <v>3575</v>
      </c>
      <c r="E106" s="51">
        <v>4808</v>
      </c>
      <c r="F106" s="51">
        <v>1339</v>
      </c>
      <c r="G106" s="51">
        <v>2050.5</v>
      </c>
      <c r="H106" s="51">
        <v>1195</v>
      </c>
      <c r="I106" s="51">
        <v>1868</v>
      </c>
      <c r="J106" s="51">
        <v>561</v>
      </c>
      <c r="K106" s="51">
        <v>1665</v>
      </c>
      <c r="L106" s="51">
        <v>617</v>
      </c>
      <c r="M106" s="51">
        <v>1005</v>
      </c>
      <c r="N106" s="51">
        <v>611</v>
      </c>
      <c r="O106" s="51">
        <v>1710</v>
      </c>
      <c r="P106" s="51">
        <v>449</v>
      </c>
      <c r="Q106" s="51">
        <v>800</v>
      </c>
      <c r="R106" s="51">
        <v>471</v>
      </c>
      <c r="S106" s="51">
        <v>888.5</v>
      </c>
      <c r="T106" s="51">
        <v>1193</v>
      </c>
      <c r="U106" s="51">
        <v>1790</v>
      </c>
      <c r="V106" s="51">
        <v>433</v>
      </c>
      <c r="W106" s="51">
        <v>474</v>
      </c>
      <c r="X106" s="51">
        <v>57346.09</v>
      </c>
      <c r="Y106" s="51">
        <v>4013.7</v>
      </c>
    </row>
    <row r="107" s="36" customFormat="1" ht="15" customHeight="1" spans="1:24">
      <c r="A107" s="36" t="s">
        <v>245</v>
      </c>
      <c r="I107" s="36" t="s">
        <v>246</v>
      </c>
      <c r="J107" s="10"/>
      <c r="K107" s="10"/>
      <c r="N107" s="84"/>
      <c r="O107" s="84"/>
      <c r="Q107" s="36" t="s">
        <v>396</v>
      </c>
      <c r="X107" s="85" t="s">
        <v>248</v>
      </c>
    </row>
  </sheetData>
  <mergeCells count="9">
    <mergeCell ref="D1:G1"/>
    <mergeCell ref="H1:K1"/>
    <mergeCell ref="L1:O1"/>
    <mergeCell ref="P1:S1"/>
    <mergeCell ref="T1:W1"/>
    <mergeCell ref="X1:Y1"/>
    <mergeCell ref="A1:A2"/>
    <mergeCell ref="B1:B2"/>
    <mergeCell ref="C1:C2"/>
  </mergeCells>
  <pageMargins left="0.118055555555556" right="0.118055555555556" top="0.471527777777778" bottom="0.393055555555556" header="0.196527777777778" footer="0.118055555555556"/>
  <pageSetup paperSize="9" orientation="landscape" horizontalDpi="600"/>
  <headerFooter>
    <oddHeader>&amp;C10月金牌品种考核明细表（三）</oddHead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7"/>
  <sheetViews>
    <sheetView topLeftCell="A75" workbookViewId="0">
      <selection activeCell="B78" sqref="B78"/>
    </sheetView>
  </sheetViews>
  <sheetFormatPr defaultColWidth="9" defaultRowHeight="13.5"/>
  <cols>
    <col min="1" max="1" width="6" customWidth="1"/>
    <col min="2" max="2" width="13.25" customWidth="1"/>
    <col min="3" max="3" width="8.125" customWidth="1"/>
    <col min="4" max="4" width="5.25" style="37" customWidth="1"/>
    <col min="5" max="5" width="7" customWidth="1"/>
    <col min="6" max="6" width="9.25" customWidth="1"/>
    <col min="7" max="7" width="8" customWidth="1"/>
    <col min="8" max="8" width="6.5" customWidth="1"/>
    <col min="9" max="9" width="6.25" customWidth="1"/>
    <col min="10" max="10" width="6.125" style="5" customWidth="1"/>
    <col min="11" max="11" width="6.625" style="5" customWidth="1"/>
    <col min="12" max="12" width="7.625" style="10" customWidth="1"/>
    <col min="13" max="13" width="9" customWidth="1"/>
    <col min="14" max="14" width="6.5" style="10" customWidth="1"/>
    <col min="15" max="15" width="6.75" style="10" customWidth="1"/>
    <col min="16" max="16" width="9.875" style="10" customWidth="1"/>
    <col min="17" max="17" width="8.25" style="38" customWidth="1"/>
    <col min="18" max="18" width="7.375" style="10" customWidth="1"/>
  </cols>
  <sheetData>
    <row r="1" s="3" customFormat="1" ht="24" customHeight="1" spans="1:18">
      <c r="A1" s="11" t="s">
        <v>285</v>
      </c>
      <c r="B1" s="12" t="s">
        <v>286</v>
      </c>
      <c r="C1" s="14" t="s">
        <v>287</v>
      </c>
      <c r="D1" s="39" t="s">
        <v>259</v>
      </c>
      <c r="E1" s="29"/>
      <c r="F1" s="29"/>
      <c r="G1" s="29"/>
      <c r="H1" s="29"/>
      <c r="I1" s="29"/>
      <c r="J1" s="60" t="s">
        <v>240</v>
      </c>
      <c r="K1" s="14"/>
      <c r="L1" s="14"/>
      <c r="M1" s="13"/>
      <c r="N1" s="29" t="s">
        <v>260</v>
      </c>
      <c r="O1" s="29"/>
      <c r="P1" s="29"/>
      <c r="Q1" s="29"/>
      <c r="R1" s="29"/>
    </row>
    <row r="2" s="4" customFormat="1" ht="28" customHeight="1" spans="1:18">
      <c r="A2" s="16"/>
      <c r="B2" s="17"/>
      <c r="C2" s="14"/>
      <c r="D2" s="40" t="s">
        <v>401</v>
      </c>
      <c r="E2" s="40" t="s">
        <v>402</v>
      </c>
      <c r="F2" s="40" t="s">
        <v>398</v>
      </c>
      <c r="G2" s="40" t="s">
        <v>291</v>
      </c>
      <c r="H2" s="40" t="s">
        <v>261</v>
      </c>
      <c r="I2" s="40" t="s">
        <v>263</v>
      </c>
      <c r="J2" s="61" t="s">
        <v>288</v>
      </c>
      <c r="K2" s="62" t="s">
        <v>289</v>
      </c>
      <c r="L2" s="62" t="s">
        <v>290</v>
      </c>
      <c r="M2" s="63" t="s">
        <v>261</v>
      </c>
      <c r="N2" s="29" t="s">
        <v>288</v>
      </c>
      <c r="O2" s="29" t="s">
        <v>289</v>
      </c>
      <c r="P2" s="64" t="s">
        <v>290</v>
      </c>
      <c r="Q2" s="19" t="s">
        <v>403</v>
      </c>
      <c r="R2" s="29" t="s">
        <v>264</v>
      </c>
    </row>
    <row r="3" customFormat="1" spans="1:18">
      <c r="A3" s="41">
        <v>308</v>
      </c>
      <c r="B3" s="21" t="s">
        <v>292</v>
      </c>
      <c r="C3" s="42" t="s">
        <v>293</v>
      </c>
      <c r="D3" s="33">
        <v>21</v>
      </c>
      <c r="E3" s="33">
        <v>28.7</v>
      </c>
      <c r="F3" s="33">
        <v>2583.37</v>
      </c>
      <c r="G3" s="43">
        <f t="shared" ref="G3:G7" si="0">E3/D3</f>
        <v>1.36666666666667</v>
      </c>
      <c r="H3" s="33">
        <v>310</v>
      </c>
      <c r="I3" s="33">
        <v>0</v>
      </c>
      <c r="J3" s="65">
        <v>2039.07777777778</v>
      </c>
      <c r="K3" s="66">
        <v>2447.24444444444</v>
      </c>
      <c r="L3" s="34">
        <v>2296.36</v>
      </c>
      <c r="M3" s="34">
        <v>114.8</v>
      </c>
      <c r="N3" s="33">
        <v>4425</v>
      </c>
      <c r="O3" s="33">
        <v>5163</v>
      </c>
      <c r="P3" s="33">
        <v>466</v>
      </c>
      <c r="Q3" s="73">
        <v>0.10530737626195</v>
      </c>
      <c r="R3" s="33">
        <v>0</v>
      </c>
    </row>
    <row r="4" customFormat="1" spans="1:18">
      <c r="A4" s="44">
        <v>311</v>
      </c>
      <c r="B4" s="45" t="s">
        <v>294</v>
      </c>
      <c r="C4" s="46" t="s">
        <v>293</v>
      </c>
      <c r="D4" s="33">
        <v>14</v>
      </c>
      <c r="E4" s="33">
        <v>3</v>
      </c>
      <c r="F4" s="33">
        <v>296</v>
      </c>
      <c r="G4" s="43">
        <f t="shared" si="0"/>
        <v>0.214285714285714</v>
      </c>
      <c r="H4" s="33">
        <v>14.8</v>
      </c>
      <c r="I4" s="33">
        <v>33</v>
      </c>
      <c r="J4" s="65">
        <v>2916.65555555556</v>
      </c>
      <c r="K4" s="66">
        <v>3500.48888888889</v>
      </c>
      <c r="L4" s="34">
        <v>1090.21</v>
      </c>
      <c r="M4" s="34">
        <v>54.5</v>
      </c>
      <c r="N4" s="33">
        <v>6330</v>
      </c>
      <c r="O4" s="33">
        <v>7385</v>
      </c>
      <c r="P4" s="33">
        <v>12623.95</v>
      </c>
      <c r="Q4" s="73">
        <v>1.99442077466674</v>
      </c>
      <c r="R4" s="33">
        <v>3156</v>
      </c>
    </row>
    <row r="5" customFormat="1" spans="1:18">
      <c r="A5" s="44">
        <v>339</v>
      </c>
      <c r="B5" s="45" t="s">
        <v>295</v>
      </c>
      <c r="C5" s="46" t="s">
        <v>293</v>
      </c>
      <c r="D5" s="33">
        <v>20</v>
      </c>
      <c r="E5" s="33">
        <v>13.05</v>
      </c>
      <c r="F5" s="33">
        <v>1132.37</v>
      </c>
      <c r="G5" s="43">
        <f t="shared" si="0"/>
        <v>0.6525</v>
      </c>
      <c r="H5" s="33">
        <v>56.6</v>
      </c>
      <c r="I5" s="33">
        <v>20.9</v>
      </c>
      <c r="J5" s="65">
        <v>1780.96666666667</v>
      </c>
      <c r="K5" s="66">
        <v>2137.46666666667</v>
      </c>
      <c r="L5" s="34">
        <v>1158.23</v>
      </c>
      <c r="M5" s="34">
        <v>57.9</v>
      </c>
      <c r="N5" s="33">
        <v>3865</v>
      </c>
      <c r="O5" s="33">
        <v>4509</v>
      </c>
      <c r="P5" s="33">
        <v>5711.03</v>
      </c>
      <c r="Q5" s="73">
        <v>1.47762869998163</v>
      </c>
      <c r="R5" s="33">
        <v>1427.8</v>
      </c>
    </row>
    <row r="6" customFormat="1" spans="1:18">
      <c r="A6" s="44">
        <v>349</v>
      </c>
      <c r="B6" s="45" t="s">
        <v>296</v>
      </c>
      <c r="C6" s="46" t="s">
        <v>293</v>
      </c>
      <c r="D6" s="33">
        <v>20</v>
      </c>
      <c r="E6" s="33">
        <v>5.5</v>
      </c>
      <c r="F6" s="33">
        <v>582</v>
      </c>
      <c r="G6" s="43">
        <f t="shared" si="0"/>
        <v>0.275</v>
      </c>
      <c r="H6" s="33">
        <v>29.1</v>
      </c>
      <c r="I6" s="33">
        <v>43.5</v>
      </c>
      <c r="J6" s="65">
        <v>1367.98888888889</v>
      </c>
      <c r="K6" s="66">
        <v>1641.82222222222</v>
      </c>
      <c r="L6" s="34">
        <v>1449.25</v>
      </c>
      <c r="M6" s="34">
        <v>72.5</v>
      </c>
      <c r="N6" s="33">
        <v>2969</v>
      </c>
      <c r="O6" s="33">
        <v>3464</v>
      </c>
      <c r="P6" s="33">
        <v>2284</v>
      </c>
      <c r="Q6" s="73">
        <v>0.769343337241929</v>
      </c>
      <c r="R6" s="33">
        <v>342.6</v>
      </c>
    </row>
    <row r="7" customFormat="1" spans="1:18">
      <c r="A7" s="44">
        <v>391</v>
      </c>
      <c r="B7" s="45" t="s">
        <v>297</v>
      </c>
      <c r="C7" s="46" t="s">
        <v>293</v>
      </c>
      <c r="D7" s="33">
        <v>20</v>
      </c>
      <c r="E7" s="33">
        <v>19.1</v>
      </c>
      <c r="F7" s="33">
        <v>2050.17</v>
      </c>
      <c r="G7" s="43">
        <f t="shared" si="0"/>
        <v>0.955</v>
      </c>
      <c r="H7" s="33">
        <v>164</v>
      </c>
      <c r="I7" s="33">
        <v>0</v>
      </c>
      <c r="J7" s="65">
        <v>1471.23333333333</v>
      </c>
      <c r="K7" s="66">
        <v>1765.73333333333</v>
      </c>
      <c r="L7" s="34">
        <v>1753.85</v>
      </c>
      <c r="M7" s="34">
        <v>87.7</v>
      </c>
      <c r="N7" s="33">
        <v>3193</v>
      </c>
      <c r="O7" s="33">
        <v>3725</v>
      </c>
      <c r="P7" s="33">
        <v>4669.62</v>
      </c>
      <c r="Q7" s="73">
        <v>1.46253629233061</v>
      </c>
      <c r="R7" s="33">
        <v>1167.4</v>
      </c>
    </row>
    <row r="8" customFormat="1" spans="1:18">
      <c r="A8" s="44">
        <v>395</v>
      </c>
      <c r="B8" s="45" t="s">
        <v>298</v>
      </c>
      <c r="C8" s="46" t="s">
        <v>293</v>
      </c>
      <c r="D8" s="33"/>
      <c r="E8" s="33"/>
      <c r="F8" s="33"/>
      <c r="G8" s="43"/>
      <c r="H8" s="33">
        <v>0</v>
      </c>
      <c r="I8" s="33">
        <v>0</v>
      </c>
      <c r="J8" s="65">
        <v>748.522222222222</v>
      </c>
      <c r="K8" s="66">
        <v>898.355555555556</v>
      </c>
      <c r="L8" s="34">
        <v>680.85</v>
      </c>
      <c r="M8" s="34">
        <v>34</v>
      </c>
      <c r="N8" s="33">
        <v>1624</v>
      </c>
      <c r="O8" s="33">
        <v>1895</v>
      </c>
      <c r="P8" s="33">
        <v>310.57</v>
      </c>
      <c r="Q8" s="73">
        <v>0.191188370268479</v>
      </c>
      <c r="R8" s="33">
        <v>0</v>
      </c>
    </row>
    <row r="9" customFormat="1" spans="1:18">
      <c r="A9" s="44">
        <v>517</v>
      </c>
      <c r="B9" s="45" t="s">
        <v>299</v>
      </c>
      <c r="C9" s="46" t="s">
        <v>293</v>
      </c>
      <c r="D9" s="33">
        <v>17</v>
      </c>
      <c r="E9" s="33">
        <v>2</v>
      </c>
      <c r="F9" s="33">
        <v>338</v>
      </c>
      <c r="G9" s="43">
        <f t="shared" ref="G9:G19" si="1">E9/D9</f>
        <v>0.117647058823529</v>
      </c>
      <c r="H9" s="33">
        <v>16.9</v>
      </c>
      <c r="I9" s="33">
        <v>45</v>
      </c>
      <c r="J9" s="65">
        <v>1548.66666666667</v>
      </c>
      <c r="K9" s="66">
        <v>1858.66666666667</v>
      </c>
      <c r="L9" s="34">
        <v>1395.91</v>
      </c>
      <c r="M9" s="34">
        <v>69.8</v>
      </c>
      <c r="N9" s="33">
        <v>3361</v>
      </c>
      <c r="O9" s="33">
        <v>3921</v>
      </c>
      <c r="P9" s="33">
        <v>1681</v>
      </c>
      <c r="Q9" s="73">
        <v>0.500168607303672</v>
      </c>
      <c r="R9" s="33">
        <v>252.2</v>
      </c>
    </row>
    <row r="10" customFormat="1" spans="1:18">
      <c r="A10" s="44">
        <v>518</v>
      </c>
      <c r="B10" s="45" t="s">
        <v>300</v>
      </c>
      <c r="C10" s="46" t="s">
        <v>293</v>
      </c>
      <c r="D10" s="33"/>
      <c r="E10" s="33"/>
      <c r="F10" s="33"/>
      <c r="G10" s="43"/>
      <c r="H10" s="33">
        <v>0</v>
      </c>
      <c r="I10" s="33">
        <v>0</v>
      </c>
      <c r="J10" s="65">
        <v>774.333333333333</v>
      </c>
      <c r="K10" s="66">
        <v>929.333333333333</v>
      </c>
      <c r="L10" s="34">
        <v>259.79</v>
      </c>
      <c r="M10" s="34">
        <v>13</v>
      </c>
      <c r="N10" s="33">
        <v>1680</v>
      </c>
      <c r="O10" s="33">
        <v>1961</v>
      </c>
      <c r="P10" s="33">
        <v>451</v>
      </c>
      <c r="Q10" s="73">
        <v>0.268383155138556</v>
      </c>
      <c r="R10" s="33">
        <v>0</v>
      </c>
    </row>
    <row r="11" customFormat="1" spans="1:18">
      <c r="A11" s="44">
        <v>581</v>
      </c>
      <c r="B11" s="45" t="s">
        <v>301</v>
      </c>
      <c r="C11" s="46" t="s">
        <v>293</v>
      </c>
      <c r="D11" s="33">
        <v>19</v>
      </c>
      <c r="E11" s="33">
        <v>11.25</v>
      </c>
      <c r="F11" s="33">
        <v>904.79</v>
      </c>
      <c r="G11" s="43">
        <f t="shared" si="1"/>
        <v>0.592105263157895</v>
      </c>
      <c r="H11" s="33">
        <v>45.2</v>
      </c>
      <c r="I11" s="33">
        <v>23.3</v>
      </c>
      <c r="J11" s="65">
        <v>1290.55555555556</v>
      </c>
      <c r="K11" s="66">
        <v>1548.88888888889</v>
      </c>
      <c r="L11" s="34">
        <v>1326.09</v>
      </c>
      <c r="M11" s="34">
        <v>66.3</v>
      </c>
      <c r="N11" s="33">
        <v>2801</v>
      </c>
      <c r="O11" s="33">
        <v>3268</v>
      </c>
      <c r="P11" s="33">
        <v>2812</v>
      </c>
      <c r="Q11" s="73">
        <v>1.00402673913475</v>
      </c>
      <c r="R11" s="33">
        <v>421.8</v>
      </c>
    </row>
    <row r="12" customFormat="1" spans="1:18">
      <c r="A12" s="44">
        <v>585</v>
      </c>
      <c r="B12" s="45" t="s">
        <v>302</v>
      </c>
      <c r="C12" s="46" t="s">
        <v>293</v>
      </c>
      <c r="D12" s="33">
        <v>29</v>
      </c>
      <c r="E12" s="33">
        <v>20.43</v>
      </c>
      <c r="F12" s="33">
        <v>2080.89</v>
      </c>
      <c r="G12" s="43">
        <f t="shared" si="1"/>
        <v>0.70448275862069</v>
      </c>
      <c r="H12" s="33">
        <v>104</v>
      </c>
      <c r="I12" s="33">
        <v>0</v>
      </c>
      <c r="J12" s="65">
        <v>2219.75555555556</v>
      </c>
      <c r="K12" s="66">
        <v>2664.08888888889</v>
      </c>
      <c r="L12" s="34">
        <v>1524.97</v>
      </c>
      <c r="M12" s="34">
        <v>76.2</v>
      </c>
      <c r="N12" s="33">
        <v>4817</v>
      </c>
      <c r="O12" s="33">
        <v>5620</v>
      </c>
      <c r="P12" s="33">
        <v>5443.35</v>
      </c>
      <c r="Q12" s="73">
        <v>1.12997224322445</v>
      </c>
      <c r="R12" s="33">
        <v>816.5</v>
      </c>
    </row>
    <row r="13" customFormat="1" spans="1:18">
      <c r="A13" s="44">
        <v>597</v>
      </c>
      <c r="B13" s="45" t="s">
        <v>303</v>
      </c>
      <c r="C13" s="46" t="s">
        <v>293</v>
      </c>
      <c r="D13" s="33">
        <v>5</v>
      </c>
      <c r="E13" s="33">
        <v>2</v>
      </c>
      <c r="F13" s="33">
        <v>163</v>
      </c>
      <c r="G13" s="43">
        <f t="shared" si="1"/>
        <v>0.4</v>
      </c>
      <c r="H13" s="33">
        <v>8.2</v>
      </c>
      <c r="I13" s="33">
        <v>9</v>
      </c>
      <c r="J13" s="65">
        <v>490.411111111111</v>
      </c>
      <c r="K13" s="66">
        <v>588.577777777778</v>
      </c>
      <c r="L13" s="34">
        <v>259.06</v>
      </c>
      <c r="M13" s="34">
        <v>13</v>
      </c>
      <c r="N13" s="33">
        <v>1064</v>
      </c>
      <c r="O13" s="33">
        <v>1242</v>
      </c>
      <c r="P13" s="33">
        <v>335</v>
      </c>
      <c r="Q13" s="73">
        <v>0.31476843378953</v>
      </c>
      <c r="R13" s="33">
        <v>0</v>
      </c>
    </row>
    <row r="14" customFormat="1" spans="1:18">
      <c r="A14" s="44">
        <v>709</v>
      </c>
      <c r="B14" s="45" t="s">
        <v>304</v>
      </c>
      <c r="C14" s="46" t="s">
        <v>293</v>
      </c>
      <c r="D14" s="33">
        <v>12</v>
      </c>
      <c r="E14" s="33">
        <v>7</v>
      </c>
      <c r="F14" s="33">
        <v>636.54</v>
      </c>
      <c r="G14" s="43">
        <f t="shared" si="1"/>
        <v>0.583333333333333</v>
      </c>
      <c r="H14" s="33">
        <v>31.8</v>
      </c>
      <c r="I14" s="33">
        <v>15</v>
      </c>
      <c r="J14" s="65">
        <v>1006.63333333333</v>
      </c>
      <c r="K14" s="66">
        <v>1208.13333333333</v>
      </c>
      <c r="L14" s="34">
        <v>819.98</v>
      </c>
      <c r="M14" s="34">
        <v>41</v>
      </c>
      <c r="N14" s="33">
        <v>2185</v>
      </c>
      <c r="O14" s="33">
        <v>2549</v>
      </c>
      <c r="P14" s="33">
        <v>214.32</v>
      </c>
      <c r="Q14" s="73">
        <v>0.0981065628676364</v>
      </c>
      <c r="R14" s="33">
        <v>0</v>
      </c>
    </row>
    <row r="15" customFormat="1" spans="1:18">
      <c r="A15" s="44">
        <v>726</v>
      </c>
      <c r="B15" s="45" t="s">
        <v>305</v>
      </c>
      <c r="C15" s="46" t="s">
        <v>293</v>
      </c>
      <c r="D15" s="33">
        <v>21</v>
      </c>
      <c r="E15" s="33">
        <v>9</v>
      </c>
      <c r="F15" s="33">
        <v>749.5</v>
      </c>
      <c r="G15" s="43">
        <f t="shared" si="1"/>
        <v>0.428571428571429</v>
      </c>
      <c r="H15" s="33">
        <v>37.5</v>
      </c>
      <c r="I15" s="33">
        <v>36</v>
      </c>
      <c r="J15" s="65">
        <v>1755.15555555556</v>
      </c>
      <c r="K15" s="66">
        <v>2106.48888888889</v>
      </c>
      <c r="L15" s="34">
        <v>1395.26</v>
      </c>
      <c r="M15" s="34">
        <v>69.8</v>
      </c>
      <c r="N15" s="33">
        <v>3809</v>
      </c>
      <c r="O15" s="33">
        <v>4444</v>
      </c>
      <c r="P15" s="33">
        <v>5575.08</v>
      </c>
      <c r="Q15" s="73">
        <v>1.46366658459944</v>
      </c>
      <c r="R15" s="33">
        <v>1393.8</v>
      </c>
    </row>
    <row r="16" customFormat="1" spans="1:18">
      <c r="A16" s="44">
        <v>727</v>
      </c>
      <c r="B16" s="45" t="s">
        <v>306</v>
      </c>
      <c r="C16" s="46" t="s">
        <v>293</v>
      </c>
      <c r="D16" s="33">
        <v>8</v>
      </c>
      <c r="E16" s="33">
        <v>3</v>
      </c>
      <c r="F16" s="33">
        <v>230.5</v>
      </c>
      <c r="G16" s="43">
        <f t="shared" si="1"/>
        <v>0.375</v>
      </c>
      <c r="H16" s="33">
        <v>11.5</v>
      </c>
      <c r="I16" s="33">
        <v>15</v>
      </c>
      <c r="J16" s="65">
        <v>722.711111111111</v>
      </c>
      <c r="K16" s="66">
        <v>867.377777777778</v>
      </c>
      <c r="L16" s="34">
        <v>731.75</v>
      </c>
      <c r="M16" s="34">
        <v>36.6</v>
      </c>
      <c r="N16" s="33">
        <v>1568</v>
      </c>
      <c r="O16" s="33">
        <v>1830</v>
      </c>
      <c r="P16" s="33">
        <v>875.18</v>
      </c>
      <c r="Q16" s="73">
        <v>0.558006579935447</v>
      </c>
      <c r="R16" s="33">
        <v>131.3</v>
      </c>
    </row>
    <row r="17" customFormat="1" spans="1:18">
      <c r="A17" s="44">
        <v>730</v>
      </c>
      <c r="B17" s="45" t="s">
        <v>307</v>
      </c>
      <c r="C17" s="46" t="s">
        <v>293</v>
      </c>
      <c r="D17" s="33">
        <v>15</v>
      </c>
      <c r="E17" s="33">
        <v>28.5</v>
      </c>
      <c r="F17" s="33">
        <v>2698.05</v>
      </c>
      <c r="G17" s="43">
        <f t="shared" si="1"/>
        <v>1.9</v>
      </c>
      <c r="H17" s="33">
        <v>323.8</v>
      </c>
      <c r="I17" s="33">
        <v>0</v>
      </c>
      <c r="J17" s="65">
        <v>1626.1</v>
      </c>
      <c r="K17" s="66">
        <v>1951.6</v>
      </c>
      <c r="L17" s="34">
        <v>1284.65</v>
      </c>
      <c r="M17" s="34">
        <v>64.2</v>
      </c>
      <c r="N17" s="33">
        <v>3529</v>
      </c>
      <c r="O17" s="33">
        <v>4117</v>
      </c>
      <c r="P17" s="33">
        <v>2817</v>
      </c>
      <c r="Q17" s="73">
        <v>0.798263486458992</v>
      </c>
      <c r="R17" s="33">
        <v>422.6</v>
      </c>
    </row>
    <row r="18" customFormat="1" spans="1:18">
      <c r="A18" s="44">
        <v>731</v>
      </c>
      <c r="B18" s="45" t="s">
        <v>308</v>
      </c>
      <c r="C18" s="46" t="s">
        <v>293</v>
      </c>
      <c r="D18" s="33">
        <v>10</v>
      </c>
      <c r="E18" s="33">
        <v>2</v>
      </c>
      <c r="F18" s="33">
        <v>286</v>
      </c>
      <c r="G18" s="43">
        <f t="shared" si="1"/>
        <v>0.2</v>
      </c>
      <c r="H18" s="33">
        <v>14.3</v>
      </c>
      <c r="I18" s="33">
        <v>24</v>
      </c>
      <c r="J18" s="65">
        <v>800.144444444444</v>
      </c>
      <c r="K18" s="66">
        <v>960.311111111111</v>
      </c>
      <c r="L18" s="34">
        <v>432.84</v>
      </c>
      <c r="M18" s="34">
        <v>21.6</v>
      </c>
      <c r="N18" s="33">
        <v>1736</v>
      </c>
      <c r="O18" s="33">
        <v>2026</v>
      </c>
      <c r="P18" s="33">
        <v>361</v>
      </c>
      <c r="Q18" s="73">
        <v>0.20789568486879</v>
      </c>
      <c r="R18" s="33">
        <v>0</v>
      </c>
    </row>
    <row r="19" customFormat="1" spans="1:18">
      <c r="A19" s="44">
        <v>741</v>
      </c>
      <c r="B19" s="45" t="s">
        <v>309</v>
      </c>
      <c r="C19" s="46" t="s">
        <v>293</v>
      </c>
      <c r="D19" s="33">
        <v>6</v>
      </c>
      <c r="E19" s="33">
        <v>4</v>
      </c>
      <c r="F19" s="33">
        <v>289.76</v>
      </c>
      <c r="G19" s="43">
        <f t="shared" si="1"/>
        <v>0.666666666666667</v>
      </c>
      <c r="H19" s="33">
        <v>14.5</v>
      </c>
      <c r="I19" s="33">
        <v>0</v>
      </c>
      <c r="J19" s="65">
        <v>671.088888888889</v>
      </c>
      <c r="K19" s="66">
        <v>805.422222222222</v>
      </c>
      <c r="L19" s="34">
        <v>567.36</v>
      </c>
      <c r="M19" s="34">
        <v>28.4</v>
      </c>
      <c r="N19" s="33">
        <v>1456</v>
      </c>
      <c r="O19" s="33">
        <v>1699</v>
      </c>
      <c r="P19" s="33">
        <v>315</v>
      </c>
      <c r="Q19" s="73">
        <v>0.216290364664792</v>
      </c>
      <c r="R19" s="33">
        <v>0</v>
      </c>
    </row>
    <row r="20" customFormat="1" spans="1:18">
      <c r="A20" s="47">
        <v>742</v>
      </c>
      <c r="B20" s="46" t="s">
        <v>310</v>
      </c>
      <c r="C20" s="46" t="s">
        <v>293</v>
      </c>
      <c r="D20" s="33"/>
      <c r="E20" s="33"/>
      <c r="F20" s="33"/>
      <c r="G20" s="43"/>
      <c r="H20" s="33">
        <v>0</v>
      </c>
      <c r="I20" s="33">
        <v>0</v>
      </c>
      <c r="J20" s="65"/>
      <c r="K20" s="66"/>
      <c r="L20" s="34"/>
      <c r="M20" s="34"/>
      <c r="N20" s="33">
        <v>0</v>
      </c>
      <c r="O20" s="33">
        <v>0</v>
      </c>
      <c r="P20" s="33">
        <v>45</v>
      </c>
      <c r="Q20" s="73"/>
      <c r="R20" s="33">
        <v>6.8</v>
      </c>
    </row>
    <row r="21" s="35" customFormat="1" spans="1:18">
      <c r="A21" s="48" t="s">
        <v>311</v>
      </c>
      <c r="B21" s="49"/>
      <c r="C21" s="50" t="s">
        <v>293</v>
      </c>
      <c r="D21" s="51">
        <f t="shared" ref="D21:F21" si="2">SUM(D3:D20)</f>
        <v>237</v>
      </c>
      <c r="E21" s="51">
        <f t="shared" si="2"/>
        <v>158.53</v>
      </c>
      <c r="F21" s="51">
        <f t="shared" si="2"/>
        <v>15020.94</v>
      </c>
      <c r="G21" s="52">
        <f t="shared" ref="G21:G47" si="3">E21/D21</f>
        <v>0.668902953586498</v>
      </c>
      <c r="H21" s="51">
        <f t="shared" ref="H21:U21" si="4">SUM(H3:H20)</f>
        <v>1182.2</v>
      </c>
      <c r="I21" s="51">
        <f t="shared" si="4"/>
        <v>264.7</v>
      </c>
      <c r="J21" s="67">
        <f t="shared" si="4"/>
        <v>23230</v>
      </c>
      <c r="K21" s="67">
        <f t="shared" si="4"/>
        <v>27880</v>
      </c>
      <c r="L21" s="67">
        <f t="shared" si="4"/>
        <v>18426.41</v>
      </c>
      <c r="M21" s="67">
        <f t="shared" si="4"/>
        <v>921.3</v>
      </c>
      <c r="N21" s="51">
        <f t="shared" si="4"/>
        <v>50412</v>
      </c>
      <c r="O21" s="51">
        <f t="shared" si="4"/>
        <v>58818</v>
      </c>
      <c r="P21" s="51">
        <f t="shared" si="4"/>
        <v>46990.1</v>
      </c>
      <c r="Q21" s="51">
        <f t="shared" si="4"/>
        <v>12.5599732927374</v>
      </c>
      <c r="R21" s="51">
        <f t="shared" si="4"/>
        <v>9538.8</v>
      </c>
    </row>
    <row r="22" customFormat="1" spans="1:18">
      <c r="A22" s="53">
        <v>329</v>
      </c>
      <c r="B22" s="45" t="s">
        <v>312</v>
      </c>
      <c r="C22" s="45" t="s">
        <v>313</v>
      </c>
      <c r="D22" s="33">
        <v>11</v>
      </c>
      <c r="E22" s="33">
        <v>14</v>
      </c>
      <c r="F22" s="33">
        <v>1384.74</v>
      </c>
      <c r="G22" s="43">
        <f t="shared" si="3"/>
        <v>1.27272727272727</v>
      </c>
      <c r="H22" s="33">
        <v>166.2</v>
      </c>
      <c r="I22" s="33">
        <v>0</v>
      </c>
      <c r="J22" s="53">
        <v>1880</v>
      </c>
      <c r="K22" s="68">
        <v>2265</v>
      </c>
      <c r="L22" s="34">
        <v>1520.35</v>
      </c>
      <c r="M22" s="34">
        <v>76</v>
      </c>
      <c r="N22" s="33">
        <v>2600</v>
      </c>
      <c r="O22" s="33">
        <v>3946</v>
      </c>
      <c r="P22" s="33">
        <v>3427</v>
      </c>
      <c r="Q22" s="73">
        <v>1.31807692307692</v>
      </c>
      <c r="R22" s="33">
        <v>514.1</v>
      </c>
    </row>
    <row r="23" customFormat="1" spans="1:18">
      <c r="A23" s="53">
        <v>337</v>
      </c>
      <c r="B23" s="45" t="s">
        <v>314</v>
      </c>
      <c r="C23" s="45" t="s">
        <v>313</v>
      </c>
      <c r="D23" s="33">
        <v>45</v>
      </c>
      <c r="E23" s="33">
        <v>19</v>
      </c>
      <c r="F23" s="33">
        <v>1730.74</v>
      </c>
      <c r="G23" s="43">
        <f t="shared" si="3"/>
        <v>0.422222222222222</v>
      </c>
      <c r="H23" s="33">
        <v>86.5</v>
      </c>
      <c r="I23" s="33">
        <v>78</v>
      </c>
      <c r="J23" s="53">
        <v>3835</v>
      </c>
      <c r="K23" s="68">
        <v>4225</v>
      </c>
      <c r="L23" s="34">
        <v>2784.4</v>
      </c>
      <c r="M23" s="34">
        <v>139.2</v>
      </c>
      <c r="N23" s="33">
        <v>9500</v>
      </c>
      <c r="O23" s="33">
        <v>10770</v>
      </c>
      <c r="P23" s="33">
        <v>20312.15</v>
      </c>
      <c r="Q23" s="73">
        <v>2.13812105263158</v>
      </c>
      <c r="R23" s="33">
        <v>5078</v>
      </c>
    </row>
    <row r="24" customFormat="1" spans="1:18">
      <c r="A24" s="53">
        <v>343</v>
      </c>
      <c r="B24" s="45" t="s">
        <v>315</v>
      </c>
      <c r="C24" s="45" t="s">
        <v>313</v>
      </c>
      <c r="D24" s="33">
        <v>35</v>
      </c>
      <c r="E24" s="33">
        <v>45.3</v>
      </c>
      <c r="F24" s="33">
        <v>4766.3</v>
      </c>
      <c r="G24" s="43">
        <f t="shared" si="3"/>
        <v>1.29428571428571</v>
      </c>
      <c r="H24" s="33">
        <v>572</v>
      </c>
      <c r="I24" s="33">
        <v>0</v>
      </c>
      <c r="J24" s="53">
        <v>4825</v>
      </c>
      <c r="K24" s="68">
        <v>5210</v>
      </c>
      <c r="L24" s="34">
        <v>9374.11</v>
      </c>
      <c r="M24" s="34">
        <v>749.9</v>
      </c>
      <c r="N24" s="33">
        <v>9500</v>
      </c>
      <c r="O24" s="33">
        <v>10770</v>
      </c>
      <c r="P24" s="33">
        <v>10931.23</v>
      </c>
      <c r="Q24" s="73">
        <v>1.15065578947368</v>
      </c>
      <c r="R24" s="33">
        <v>2732.8</v>
      </c>
    </row>
    <row r="25" customFormat="1" spans="1:18">
      <c r="A25" s="53">
        <v>357</v>
      </c>
      <c r="B25" s="45" t="s">
        <v>316</v>
      </c>
      <c r="C25" s="45" t="s">
        <v>313</v>
      </c>
      <c r="D25" s="33">
        <v>14</v>
      </c>
      <c r="E25" s="33">
        <v>1.25</v>
      </c>
      <c r="F25" s="33">
        <v>80.1</v>
      </c>
      <c r="G25" s="43">
        <f t="shared" si="3"/>
        <v>0.0892857142857143</v>
      </c>
      <c r="H25" s="33">
        <v>4</v>
      </c>
      <c r="I25" s="33">
        <v>38.3</v>
      </c>
      <c r="J25" s="53">
        <v>1320</v>
      </c>
      <c r="K25" s="68">
        <v>1705</v>
      </c>
      <c r="L25" s="34">
        <v>801.28</v>
      </c>
      <c r="M25" s="34">
        <v>40.1</v>
      </c>
      <c r="N25" s="33">
        <v>2100</v>
      </c>
      <c r="O25" s="33">
        <v>2600</v>
      </c>
      <c r="P25" s="33">
        <v>1168</v>
      </c>
      <c r="Q25" s="73">
        <v>0.556190476190476</v>
      </c>
      <c r="R25" s="33">
        <v>175.2</v>
      </c>
    </row>
    <row r="26" customFormat="1" spans="1:18">
      <c r="A26" s="53">
        <v>359</v>
      </c>
      <c r="B26" s="45" t="s">
        <v>317</v>
      </c>
      <c r="C26" s="45" t="s">
        <v>313</v>
      </c>
      <c r="D26" s="33">
        <v>20</v>
      </c>
      <c r="E26" s="33">
        <v>12.85</v>
      </c>
      <c r="F26" s="33">
        <v>975.03</v>
      </c>
      <c r="G26" s="43">
        <f t="shared" si="3"/>
        <v>0.6425</v>
      </c>
      <c r="H26" s="33">
        <v>48.8</v>
      </c>
      <c r="I26" s="33">
        <v>21.5</v>
      </c>
      <c r="J26" s="53">
        <v>1320</v>
      </c>
      <c r="K26" s="68">
        <v>1705</v>
      </c>
      <c r="L26" s="34">
        <v>1266.84</v>
      </c>
      <c r="M26" s="34">
        <v>63.3</v>
      </c>
      <c r="N26" s="33">
        <v>2600</v>
      </c>
      <c r="O26" s="33">
        <v>3000</v>
      </c>
      <c r="P26" s="33">
        <v>2049</v>
      </c>
      <c r="Q26" s="73">
        <v>0.788076923076923</v>
      </c>
      <c r="R26" s="33">
        <v>307.4</v>
      </c>
    </row>
    <row r="27" customFormat="1" spans="1:18">
      <c r="A27" s="54">
        <v>361</v>
      </c>
      <c r="B27" s="55" t="s">
        <v>318</v>
      </c>
      <c r="C27" s="55" t="s">
        <v>313</v>
      </c>
      <c r="D27" s="33">
        <v>7</v>
      </c>
      <c r="E27" s="33">
        <v>1</v>
      </c>
      <c r="F27" s="33">
        <v>118</v>
      </c>
      <c r="G27" s="43">
        <f t="shared" si="3"/>
        <v>0.142857142857143</v>
      </c>
      <c r="H27" s="33">
        <v>5.9</v>
      </c>
      <c r="I27" s="33">
        <v>18</v>
      </c>
      <c r="J27" s="53">
        <v>820</v>
      </c>
      <c r="K27" s="68">
        <v>1205</v>
      </c>
      <c r="L27" s="34">
        <v>785.45</v>
      </c>
      <c r="M27" s="34">
        <v>39.3</v>
      </c>
      <c r="N27" s="33">
        <v>1400</v>
      </c>
      <c r="O27" s="33">
        <v>1600</v>
      </c>
      <c r="P27" s="33">
        <v>503.75</v>
      </c>
      <c r="Q27" s="73">
        <v>0.359821428571429</v>
      </c>
      <c r="R27" s="33">
        <v>0</v>
      </c>
    </row>
    <row r="28" customFormat="1" spans="1:18">
      <c r="A28" s="53">
        <v>365</v>
      </c>
      <c r="B28" s="45" t="s">
        <v>319</v>
      </c>
      <c r="C28" s="45" t="s">
        <v>313</v>
      </c>
      <c r="D28" s="33">
        <v>27</v>
      </c>
      <c r="E28" s="33">
        <v>51</v>
      </c>
      <c r="F28" s="33">
        <v>4932</v>
      </c>
      <c r="G28" s="43">
        <f t="shared" si="3"/>
        <v>1.88888888888889</v>
      </c>
      <c r="H28" s="33">
        <v>591.8</v>
      </c>
      <c r="I28" s="33">
        <v>0</v>
      </c>
      <c r="J28" s="53">
        <v>3620</v>
      </c>
      <c r="K28" s="68">
        <v>4005</v>
      </c>
      <c r="L28" s="34">
        <v>2063.63</v>
      </c>
      <c r="M28" s="34">
        <v>103.2</v>
      </c>
      <c r="N28" s="33">
        <v>9500</v>
      </c>
      <c r="O28" s="33">
        <v>10770</v>
      </c>
      <c r="P28" s="33">
        <v>15488.15</v>
      </c>
      <c r="Q28" s="73">
        <v>1.63033157894737</v>
      </c>
      <c r="R28" s="33">
        <v>3872</v>
      </c>
    </row>
    <row r="29" customFormat="1" spans="1:18">
      <c r="A29" s="53">
        <v>379</v>
      </c>
      <c r="B29" s="45" t="s">
        <v>320</v>
      </c>
      <c r="C29" s="45" t="s">
        <v>313</v>
      </c>
      <c r="D29" s="33">
        <v>14</v>
      </c>
      <c r="E29" s="33">
        <v>5.55</v>
      </c>
      <c r="F29" s="33">
        <v>528.55</v>
      </c>
      <c r="G29" s="43">
        <f t="shared" si="3"/>
        <v>0.396428571428571</v>
      </c>
      <c r="H29" s="33">
        <v>26.4</v>
      </c>
      <c r="I29" s="33">
        <v>25.4</v>
      </c>
      <c r="J29" s="53">
        <v>1120</v>
      </c>
      <c r="K29" s="68">
        <v>1505</v>
      </c>
      <c r="L29" s="34">
        <v>1229.74</v>
      </c>
      <c r="M29" s="34">
        <v>61.5</v>
      </c>
      <c r="N29" s="33">
        <v>1600</v>
      </c>
      <c r="O29" s="33">
        <v>2000</v>
      </c>
      <c r="P29" s="33">
        <v>2652</v>
      </c>
      <c r="Q29" s="73">
        <v>1.6575</v>
      </c>
      <c r="R29" s="33">
        <v>663</v>
      </c>
    </row>
    <row r="30" customFormat="1" spans="1:18">
      <c r="A30" s="53">
        <v>513</v>
      </c>
      <c r="B30" s="45" t="s">
        <v>321</v>
      </c>
      <c r="C30" s="45" t="s">
        <v>313</v>
      </c>
      <c r="D30" s="33">
        <v>13</v>
      </c>
      <c r="E30" s="33">
        <v>13.7</v>
      </c>
      <c r="F30" s="33">
        <v>1575.1</v>
      </c>
      <c r="G30" s="43">
        <f t="shared" si="3"/>
        <v>1.05384615384615</v>
      </c>
      <c r="H30" s="33">
        <v>157.5</v>
      </c>
      <c r="I30" s="33">
        <v>0</v>
      </c>
      <c r="J30" s="53">
        <v>1220</v>
      </c>
      <c r="K30" s="68">
        <v>1605</v>
      </c>
      <c r="L30" s="34">
        <v>826.36</v>
      </c>
      <c r="M30" s="34">
        <v>41.3</v>
      </c>
      <c r="N30" s="33">
        <v>2134</v>
      </c>
      <c r="O30" s="33">
        <v>2500</v>
      </c>
      <c r="P30" s="33">
        <v>631</v>
      </c>
      <c r="Q30" s="73">
        <v>0.295688847235239</v>
      </c>
      <c r="R30" s="33">
        <v>0</v>
      </c>
    </row>
    <row r="31" customFormat="1" spans="1:18">
      <c r="A31" s="53">
        <v>516</v>
      </c>
      <c r="B31" s="45" t="s">
        <v>322</v>
      </c>
      <c r="C31" s="45" t="s">
        <v>313</v>
      </c>
      <c r="D31" s="33">
        <v>7</v>
      </c>
      <c r="E31" s="33">
        <v>2</v>
      </c>
      <c r="F31" s="33">
        <v>140.8</v>
      </c>
      <c r="G31" s="43">
        <f t="shared" si="3"/>
        <v>0.285714285714286</v>
      </c>
      <c r="H31" s="33">
        <v>7</v>
      </c>
      <c r="I31" s="33">
        <v>15</v>
      </c>
      <c r="J31" s="53">
        <v>1020</v>
      </c>
      <c r="K31" s="68">
        <v>1405</v>
      </c>
      <c r="L31" s="34">
        <v>158.5</v>
      </c>
      <c r="M31" s="34">
        <v>7.9</v>
      </c>
      <c r="N31" s="33">
        <v>1600</v>
      </c>
      <c r="O31" s="33">
        <v>2000</v>
      </c>
      <c r="P31" s="33">
        <v>339.6</v>
      </c>
      <c r="Q31" s="73">
        <v>0.21225</v>
      </c>
      <c r="R31" s="33">
        <v>0</v>
      </c>
    </row>
    <row r="32" customFormat="1" spans="1:18">
      <c r="A32" s="53">
        <v>570</v>
      </c>
      <c r="B32" s="45" t="s">
        <v>323</v>
      </c>
      <c r="C32" s="45" t="s">
        <v>313</v>
      </c>
      <c r="D32" s="33">
        <v>15</v>
      </c>
      <c r="E32" s="33">
        <v>9</v>
      </c>
      <c r="F32" s="33">
        <v>805.34</v>
      </c>
      <c r="G32" s="43">
        <f t="shared" si="3"/>
        <v>0.6</v>
      </c>
      <c r="H32" s="33">
        <v>40.3</v>
      </c>
      <c r="I32" s="33">
        <v>18</v>
      </c>
      <c r="J32" s="53">
        <v>1320</v>
      </c>
      <c r="K32" s="68">
        <v>1705</v>
      </c>
      <c r="L32" s="34">
        <v>974.77</v>
      </c>
      <c r="M32" s="34">
        <v>48.7</v>
      </c>
      <c r="N32" s="33">
        <v>2600</v>
      </c>
      <c r="O32" s="33">
        <v>3000</v>
      </c>
      <c r="P32" s="33">
        <v>1594</v>
      </c>
      <c r="Q32" s="73">
        <v>0.613076923076923</v>
      </c>
      <c r="R32" s="33">
        <v>239.1</v>
      </c>
    </row>
    <row r="33" customFormat="1" spans="1:18">
      <c r="A33" s="53">
        <v>577</v>
      </c>
      <c r="B33" s="45" t="s">
        <v>324</v>
      </c>
      <c r="C33" s="45" t="s">
        <v>313</v>
      </c>
      <c r="D33" s="33">
        <v>10</v>
      </c>
      <c r="E33" s="33">
        <v>5</v>
      </c>
      <c r="F33" s="33">
        <v>463.1</v>
      </c>
      <c r="G33" s="43">
        <f t="shared" si="3"/>
        <v>0.5</v>
      </c>
      <c r="H33" s="33">
        <v>23.2</v>
      </c>
      <c r="I33" s="33">
        <v>15</v>
      </c>
      <c r="J33" s="53">
        <v>820</v>
      </c>
      <c r="K33" s="68">
        <v>1205</v>
      </c>
      <c r="L33" s="34">
        <v>767.89</v>
      </c>
      <c r="M33" s="34">
        <v>38.4</v>
      </c>
      <c r="N33" s="33">
        <v>1400</v>
      </c>
      <c r="O33" s="33">
        <v>1500</v>
      </c>
      <c r="P33" s="33">
        <v>135</v>
      </c>
      <c r="Q33" s="73">
        <v>0.0964285714285714</v>
      </c>
      <c r="R33" s="33">
        <v>0</v>
      </c>
    </row>
    <row r="34" customFormat="1" spans="1:18">
      <c r="A34" s="53">
        <v>582</v>
      </c>
      <c r="B34" s="45" t="s">
        <v>325</v>
      </c>
      <c r="C34" s="45" t="s">
        <v>313</v>
      </c>
      <c r="D34" s="33">
        <v>27</v>
      </c>
      <c r="E34" s="33">
        <v>22.35</v>
      </c>
      <c r="F34" s="33">
        <v>2218.2</v>
      </c>
      <c r="G34" s="43">
        <f t="shared" si="3"/>
        <v>0.827777777777778</v>
      </c>
      <c r="H34" s="33">
        <v>177.5</v>
      </c>
      <c r="I34" s="33">
        <v>0</v>
      </c>
      <c r="J34" s="53">
        <v>3620</v>
      </c>
      <c r="K34" s="68">
        <v>4005</v>
      </c>
      <c r="L34" s="34">
        <v>1820.45</v>
      </c>
      <c r="M34" s="34">
        <v>91</v>
      </c>
      <c r="N34" s="33">
        <v>8500</v>
      </c>
      <c r="O34" s="33">
        <v>10000</v>
      </c>
      <c r="P34" s="33">
        <v>10514.39</v>
      </c>
      <c r="Q34" s="73">
        <v>1.23698705882353</v>
      </c>
      <c r="R34" s="33">
        <v>2628.6</v>
      </c>
    </row>
    <row r="35" customFormat="1" spans="1:18">
      <c r="A35" s="53">
        <v>714</v>
      </c>
      <c r="B35" s="45" t="s">
        <v>326</v>
      </c>
      <c r="C35" s="45" t="s">
        <v>313</v>
      </c>
      <c r="D35" s="33">
        <v>8</v>
      </c>
      <c r="E35" s="33">
        <v>4</v>
      </c>
      <c r="F35" s="33">
        <v>463</v>
      </c>
      <c r="G35" s="43">
        <f t="shared" si="3"/>
        <v>0.5</v>
      </c>
      <c r="H35" s="33">
        <v>23.2</v>
      </c>
      <c r="I35" s="33">
        <v>12</v>
      </c>
      <c r="J35" s="53">
        <v>820</v>
      </c>
      <c r="K35" s="68">
        <v>1205</v>
      </c>
      <c r="L35" s="34">
        <v>1189.88</v>
      </c>
      <c r="M35" s="34">
        <v>59.5</v>
      </c>
      <c r="N35" s="33">
        <v>1400</v>
      </c>
      <c r="O35" s="33">
        <v>1500</v>
      </c>
      <c r="P35" s="33">
        <v>1008</v>
      </c>
      <c r="Q35" s="73">
        <v>0.72</v>
      </c>
      <c r="R35" s="33">
        <v>151.2</v>
      </c>
    </row>
    <row r="36" customFormat="1" spans="1:18">
      <c r="A36" s="53">
        <v>734</v>
      </c>
      <c r="B36" s="45" t="s">
        <v>327</v>
      </c>
      <c r="C36" s="45" t="s">
        <v>313</v>
      </c>
      <c r="D36" s="33">
        <v>16</v>
      </c>
      <c r="E36" s="33">
        <v>3</v>
      </c>
      <c r="F36" s="33">
        <v>264</v>
      </c>
      <c r="G36" s="43">
        <f t="shared" si="3"/>
        <v>0.1875</v>
      </c>
      <c r="H36" s="33">
        <v>13.2</v>
      </c>
      <c r="I36" s="33">
        <v>39</v>
      </c>
      <c r="J36" s="53">
        <v>1320</v>
      </c>
      <c r="K36" s="68">
        <v>1705</v>
      </c>
      <c r="L36" s="34">
        <v>455.08</v>
      </c>
      <c r="M36" s="34">
        <v>22.8</v>
      </c>
      <c r="N36" s="33">
        <v>2500</v>
      </c>
      <c r="O36" s="33">
        <v>2800</v>
      </c>
      <c r="P36" s="33">
        <v>1854</v>
      </c>
      <c r="Q36" s="73">
        <v>0.7416</v>
      </c>
      <c r="R36" s="33">
        <v>278.1</v>
      </c>
    </row>
    <row r="37" s="35" customFormat="1" spans="1:18">
      <c r="A37" s="48" t="s">
        <v>311</v>
      </c>
      <c r="B37" s="49"/>
      <c r="C37" s="49" t="s">
        <v>313</v>
      </c>
      <c r="D37" s="56">
        <f t="shared" ref="D37:F37" si="5">SUM(D22:D36)</f>
        <v>269</v>
      </c>
      <c r="E37" s="56">
        <f t="shared" si="5"/>
        <v>209</v>
      </c>
      <c r="F37" s="56">
        <f t="shared" si="5"/>
        <v>20445</v>
      </c>
      <c r="G37" s="52">
        <f t="shared" si="3"/>
        <v>0.776951672862453</v>
      </c>
      <c r="H37" s="56">
        <f t="shared" ref="H37:M37" si="6">SUM(H22:H36)</f>
        <v>1943.5</v>
      </c>
      <c r="I37" s="56">
        <f t="shared" si="6"/>
        <v>280.2</v>
      </c>
      <c r="J37" s="56">
        <f t="shared" si="6"/>
        <v>28880</v>
      </c>
      <c r="K37" s="56">
        <f t="shared" si="6"/>
        <v>34660</v>
      </c>
      <c r="L37" s="56">
        <f t="shared" si="6"/>
        <v>26018.73</v>
      </c>
      <c r="M37" s="69">
        <f t="shared" si="6"/>
        <v>1582.1</v>
      </c>
      <c r="N37" s="51">
        <v>58934</v>
      </c>
      <c r="O37" s="51">
        <v>68756</v>
      </c>
      <c r="P37" s="51">
        <v>72607.27</v>
      </c>
      <c r="Q37" s="74">
        <v>1.232</v>
      </c>
      <c r="R37" s="56">
        <f>SUM(R22:R36)</f>
        <v>16639.5</v>
      </c>
    </row>
    <row r="38" customFormat="1" spans="1:18">
      <c r="A38" s="20">
        <v>385</v>
      </c>
      <c r="B38" s="42" t="s">
        <v>328</v>
      </c>
      <c r="C38" s="42" t="s">
        <v>329</v>
      </c>
      <c r="D38" s="33">
        <v>20</v>
      </c>
      <c r="E38" s="33">
        <v>12.2</v>
      </c>
      <c r="F38" s="33">
        <v>1150.65</v>
      </c>
      <c r="G38" s="43">
        <f t="shared" si="3"/>
        <v>0.61</v>
      </c>
      <c r="H38" s="33">
        <v>57.5</v>
      </c>
      <c r="I38" s="33">
        <v>23.4</v>
      </c>
      <c r="J38" s="70">
        <v>2213</v>
      </c>
      <c r="K38" s="71">
        <v>2656</v>
      </c>
      <c r="L38" s="34">
        <v>2026.89</v>
      </c>
      <c r="M38" s="34">
        <v>101.3</v>
      </c>
      <c r="N38" s="33">
        <v>4092</v>
      </c>
      <c r="O38" s="33">
        <v>4774</v>
      </c>
      <c r="P38" s="33">
        <v>635.6</v>
      </c>
      <c r="Q38" s="73">
        <v>0.155327468230694</v>
      </c>
      <c r="R38" s="33">
        <v>0</v>
      </c>
    </row>
    <row r="39" customFormat="1" spans="1:18">
      <c r="A39" s="57">
        <v>377</v>
      </c>
      <c r="B39" s="46" t="s">
        <v>330</v>
      </c>
      <c r="C39" s="46" t="s">
        <v>329</v>
      </c>
      <c r="D39" s="33">
        <v>17</v>
      </c>
      <c r="E39" s="33">
        <v>7.2</v>
      </c>
      <c r="F39" s="33">
        <v>623.12</v>
      </c>
      <c r="G39" s="43">
        <f t="shared" si="3"/>
        <v>0.423529411764706</v>
      </c>
      <c r="H39" s="33">
        <v>31.2</v>
      </c>
      <c r="I39" s="33">
        <v>29.4</v>
      </c>
      <c r="J39" s="70">
        <v>1238</v>
      </c>
      <c r="K39" s="71">
        <v>1485</v>
      </c>
      <c r="L39" s="34">
        <v>1242.86</v>
      </c>
      <c r="M39" s="34">
        <v>62.1</v>
      </c>
      <c r="N39" s="33">
        <v>2289</v>
      </c>
      <c r="O39" s="33">
        <v>2670</v>
      </c>
      <c r="P39" s="33">
        <v>770.2</v>
      </c>
      <c r="Q39" s="73">
        <v>0.33647881170817</v>
      </c>
      <c r="R39" s="33">
        <v>0</v>
      </c>
    </row>
    <row r="40" customFormat="1" spans="1:18">
      <c r="A40" s="57">
        <v>571</v>
      </c>
      <c r="B40" s="46" t="s">
        <v>331</v>
      </c>
      <c r="C40" s="46" t="s">
        <v>329</v>
      </c>
      <c r="D40" s="33">
        <v>32</v>
      </c>
      <c r="E40" s="33">
        <v>23.25</v>
      </c>
      <c r="F40" s="33">
        <v>2277.5</v>
      </c>
      <c r="G40" s="43">
        <f t="shared" si="3"/>
        <v>0.7265625</v>
      </c>
      <c r="H40" s="33">
        <v>113.9</v>
      </c>
      <c r="I40" s="33">
        <v>0</v>
      </c>
      <c r="J40" s="70">
        <v>3646</v>
      </c>
      <c r="K40" s="71">
        <v>4376</v>
      </c>
      <c r="L40" s="34">
        <v>4474.19</v>
      </c>
      <c r="M40" s="34">
        <v>357.9</v>
      </c>
      <c r="N40" s="33">
        <v>6743</v>
      </c>
      <c r="O40" s="33">
        <v>7867</v>
      </c>
      <c r="P40" s="33">
        <v>3969.2</v>
      </c>
      <c r="Q40" s="73">
        <v>0.588640071184932</v>
      </c>
      <c r="R40" s="33">
        <v>595.4</v>
      </c>
    </row>
    <row r="41" customFormat="1" spans="1:18">
      <c r="A41" s="57">
        <v>371</v>
      </c>
      <c r="B41" s="46" t="s">
        <v>332</v>
      </c>
      <c r="C41" s="46" t="s">
        <v>329</v>
      </c>
      <c r="D41" s="33">
        <v>5</v>
      </c>
      <c r="E41" s="33">
        <v>4</v>
      </c>
      <c r="F41" s="33">
        <v>281.2</v>
      </c>
      <c r="G41" s="43">
        <f t="shared" si="3"/>
        <v>0.8</v>
      </c>
      <c r="H41" s="33">
        <v>22.5</v>
      </c>
      <c r="I41" s="33">
        <v>0</v>
      </c>
      <c r="J41" s="70">
        <v>731</v>
      </c>
      <c r="K41" s="71">
        <v>878</v>
      </c>
      <c r="L41" s="34">
        <v>1049.12</v>
      </c>
      <c r="M41" s="34">
        <v>83.9</v>
      </c>
      <c r="N41" s="33">
        <v>1353</v>
      </c>
      <c r="O41" s="33">
        <v>1578</v>
      </c>
      <c r="P41" s="33">
        <v>488</v>
      </c>
      <c r="Q41" s="73">
        <v>0.360679970436068</v>
      </c>
      <c r="R41" s="33">
        <v>0</v>
      </c>
    </row>
    <row r="42" customFormat="1" spans="1:18">
      <c r="A42" s="58">
        <v>541</v>
      </c>
      <c r="B42" s="59" t="s">
        <v>333</v>
      </c>
      <c r="C42" s="59" t="s">
        <v>329</v>
      </c>
      <c r="D42" s="33">
        <v>25</v>
      </c>
      <c r="E42" s="33">
        <v>18.56</v>
      </c>
      <c r="F42" s="33">
        <v>2021.24</v>
      </c>
      <c r="G42" s="43">
        <f t="shared" si="3"/>
        <v>0.7424</v>
      </c>
      <c r="H42" s="33">
        <v>101.1</v>
      </c>
      <c r="I42" s="33">
        <v>0</v>
      </c>
      <c r="J42" s="70">
        <v>2796</v>
      </c>
      <c r="K42" s="71">
        <v>3355</v>
      </c>
      <c r="L42" s="34">
        <v>1969.02</v>
      </c>
      <c r="M42" s="34">
        <v>98.5</v>
      </c>
      <c r="N42" s="33">
        <v>5170</v>
      </c>
      <c r="O42" s="33">
        <v>6032</v>
      </c>
      <c r="P42" s="33">
        <v>2972</v>
      </c>
      <c r="Q42" s="73">
        <v>0.574854932301741</v>
      </c>
      <c r="R42" s="33">
        <v>445.8</v>
      </c>
    </row>
    <row r="43" customFormat="1" spans="1:18">
      <c r="A43" s="57">
        <v>733</v>
      </c>
      <c r="B43" s="46" t="s">
        <v>334</v>
      </c>
      <c r="C43" s="46" t="s">
        <v>329</v>
      </c>
      <c r="D43" s="33">
        <v>8</v>
      </c>
      <c r="E43" s="33">
        <v>16.5</v>
      </c>
      <c r="F43" s="33">
        <v>2115.34</v>
      </c>
      <c r="G43" s="43">
        <f t="shared" si="3"/>
        <v>2.0625</v>
      </c>
      <c r="H43" s="33">
        <v>253.8</v>
      </c>
      <c r="I43" s="33">
        <v>0</v>
      </c>
      <c r="J43" s="70">
        <v>757</v>
      </c>
      <c r="K43" s="71">
        <v>908</v>
      </c>
      <c r="L43" s="34">
        <v>405.96</v>
      </c>
      <c r="M43" s="34">
        <v>20.3</v>
      </c>
      <c r="N43" s="33">
        <v>1400</v>
      </c>
      <c r="O43" s="33">
        <v>1634</v>
      </c>
      <c r="P43" s="33">
        <v>1261.8</v>
      </c>
      <c r="Q43" s="73">
        <v>0.901285714285714</v>
      </c>
      <c r="R43" s="33">
        <v>189.3</v>
      </c>
    </row>
    <row r="44" customFormat="1" spans="1:18">
      <c r="A44" s="57">
        <v>387</v>
      </c>
      <c r="B44" s="46" t="s">
        <v>335</v>
      </c>
      <c r="C44" s="46" t="s">
        <v>329</v>
      </c>
      <c r="D44" s="33">
        <v>23</v>
      </c>
      <c r="E44" s="33">
        <v>13.1</v>
      </c>
      <c r="F44" s="33">
        <v>1435.15</v>
      </c>
      <c r="G44" s="43">
        <f t="shared" si="3"/>
        <v>0.569565217391304</v>
      </c>
      <c r="H44" s="33">
        <v>71.8</v>
      </c>
      <c r="I44" s="33">
        <v>29.7</v>
      </c>
      <c r="J44" s="70">
        <v>2236</v>
      </c>
      <c r="K44" s="71">
        <v>2684</v>
      </c>
      <c r="L44" s="34">
        <v>1202.18</v>
      </c>
      <c r="M44" s="34">
        <v>60.1</v>
      </c>
      <c r="N44" s="33">
        <v>4136</v>
      </c>
      <c r="O44" s="33">
        <v>4825</v>
      </c>
      <c r="P44" s="33">
        <v>3405.15</v>
      </c>
      <c r="Q44" s="73">
        <v>0.823295454545455</v>
      </c>
      <c r="R44" s="33">
        <v>510.8</v>
      </c>
    </row>
    <row r="45" customFormat="1" spans="1:18">
      <c r="A45" s="57">
        <v>573</v>
      </c>
      <c r="B45" s="46" t="s">
        <v>336</v>
      </c>
      <c r="C45" s="46" t="s">
        <v>329</v>
      </c>
      <c r="D45" s="33">
        <v>11</v>
      </c>
      <c r="E45" s="33">
        <v>3</v>
      </c>
      <c r="F45" s="33">
        <v>172</v>
      </c>
      <c r="G45" s="43">
        <f t="shared" si="3"/>
        <v>0.272727272727273</v>
      </c>
      <c r="H45" s="33">
        <v>8.6</v>
      </c>
      <c r="I45" s="33">
        <v>24</v>
      </c>
      <c r="J45" s="70">
        <v>853</v>
      </c>
      <c r="K45" s="71">
        <v>1023</v>
      </c>
      <c r="L45" s="34">
        <v>442.44</v>
      </c>
      <c r="M45" s="34">
        <v>22.1</v>
      </c>
      <c r="N45" s="33">
        <v>1577</v>
      </c>
      <c r="O45" s="33">
        <v>1839</v>
      </c>
      <c r="P45" s="33">
        <v>135</v>
      </c>
      <c r="Q45" s="73">
        <v>0.0856055802155992</v>
      </c>
      <c r="R45" s="33">
        <v>0</v>
      </c>
    </row>
    <row r="46" customFormat="1" spans="1:18">
      <c r="A46" s="57">
        <v>514</v>
      </c>
      <c r="B46" s="46" t="s">
        <v>337</v>
      </c>
      <c r="C46" s="46" t="s">
        <v>329</v>
      </c>
      <c r="D46" s="33">
        <v>17</v>
      </c>
      <c r="E46" s="33">
        <v>12.45</v>
      </c>
      <c r="F46" s="33">
        <v>1431.27</v>
      </c>
      <c r="G46" s="43">
        <f t="shared" si="3"/>
        <v>0.732352941176471</v>
      </c>
      <c r="H46" s="33">
        <v>71.6</v>
      </c>
      <c r="I46" s="33">
        <v>0</v>
      </c>
      <c r="J46" s="70">
        <v>1789</v>
      </c>
      <c r="K46" s="71">
        <v>2147</v>
      </c>
      <c r="L46" s="34">
        <v>1790.45</v>
      </c>
      <c r="M46" s="34">
        <v>89.5</v>
      </c>
      <c r="N46" s="33">
        <v>3309</v>
      </c>
      <c r="O46" s="33">
        <v>3860</v>
      </c>
      <c r="P46" s="33">
        <v>2644</v>
      </c>
      <c r="Q46" s="73">
        <v>0.799032940465397</v>
      </c>
      <c r="R46" s="33">
        <v>396.6</v>
      </c>
    </row>
    <row r="47" customFormat="1" spans="1:18">
      <c r="A47" s="57">
        <v>546</v>
      </c>
      <c r="B47" s="46" t="s">
        <v>338</v>
      </c>
      <c r="C47" s="46" t="s">
        <v>329</v>
      </c>
      <c r="D47" s="33">
        <v>10</v>
      </c>
      <c r="E47" s="33">
        <v>2.05</v>
      </c>
      <c r="F47" s="33">
        <v>161.87</v>
      </c>
      <c r="G47" s="43">
        <f t="shared" si="3"/>
        <v>0.205</v>
      </c>
      <c r="H47" s="33">
        <v>8.1</v>
      </c>
      <c r="I47" s="33">
        <v>23.9</v>
      </c>
      <c r="J47" s="70">
        <v>772</v>
      </c>
      <c r="K47" s="71">
        <v>926</v>
      </c>
      <c r="L47" s="34">
        <v>941.11</v>
      </c>
      <c r="M47" s="34">
        <v>75.3</v>
      </c>
      <c r="N47" s="33">
        <v>1427</v>
      </c>
      <c r="O47" s="33">
        <v>1665</v>
      </c>
      <c r="P47" s="33">
        <v>583.2</v>
      </c>
      <c r="Q47" s="73">
        <v>0.408689558514366</v>
      </c>
      <c r="R47" s="33">
        <v>0</v>
      </c>
    </row>
    <row r="48" customFormat="1" spans="1:18">
      <c r="A48" s="57">
        <v>574</v>
      </c>
      <c r="B48" s="46" t="s">
        <v>339</v>
      </c>
      <c r="C48" s="46" t="s">
        <v>329</v>
      </c>
      <c r="D48" s="33"/>
      <c r="E48" s="33"/>
      <c r="F48" s="33"/>
      <c r="G48" s="43"/>
      <c r="H48" s="33">
        <v>0</v>
      </c>
      <c r="I48" s="33">
        <v>0</v>
      </c>
      <c r="J48" s="70">
        <v>435</v>
      </c>
      <c r="K48" s="71">
        <v>522</v>
      </c>
      <c r="L48" s="34">
        <v>67</v>
      </c>
      <c r="M48" s="34">
        <v>3.4</v>
      </c>
      <c r="N48" s="33">
        <v>804</v>
      </c>
      <c r="O48" s="33">
        <v>938</v>
      </c>
      <c r="P48" s="33">
        <v>45</v>
      </c>
      <c r="Q48" s="73">
        <v>0.0559701492537313</v>
      </c>
      <c r="R48" s="33">
        <v>0</v>
      </c>
    </row>
    <row r="49" customFormat="1" spans="1:18">
      <c r="A49" s="57">
        <v>737</v>
      </c>
      <c r="B49" s="46" t="s">
        <v>340</v>
      </c>
      <c r="C49" s="46" t="s">
        <v>329</v>
      </c>
      <c r="D49" s="33">
        <v>11</v>
      </c>
      <c r="E49" s="33">
        <v>16.85</v>
      </c>
      <c r="F49" s="33">
        <v>1412.04</v>
      </c>
      <c r="G49" s="43">
        <f t="shared" ref="G49:G70" si="7">E49/D49</f>
        <v>1.53181818181818</v>
      </c>
      <c r="H49" s="33">
        <v>169.4</v>
      </c>
      <c r="I49" s="33">
        <v>0</v>
      </c>
      <c r="J49" s="70">
        <v>1129</v>
      </c>
      <c r="K49" s="71">
        <v>1355</v>
      </c>
      <c r="L49" s="34">
        <v>844.54</v>
      </c>
      <c r="M49" s="34">
        <v>42.2</v>
      </c>
      <c r="N49" s="33">
        <v>2089</v>
      </c>
      <c r="O49" s="33">
        <v>2437</v>
      </c>
      <c r="P49" s="33">
        <v>887</v>
      </c>
      <c r="Q49" s="73">
        <v>0.424605074198181</v>
      </c>
      <c r="R49" s="33">
        <v>0</v>
      </c>
    </row>
    <row r="50" customFormat="1" spans="1:18">
      <c r="A50" s="57">
        <v>588</v>
      </c>
      <c r="B50" s="46" t="s">
        <v>341</v>
      </c>
      <c r="C50" s="46" t="s">
        <v>329</v>
      </c>
      <c r="D50" s="33">
        <v>6</v>
      </c>
      <c r="E50" s="33">
        <v>7.95</v>
      </c>
      <c r="F50" s="33">
        <v>796.49</v>
      </c>
      <c r="G50" s="43">
        <f t="shared" si="7"/>
        <v>1.325</v>
      </c>
      <c r="H50" s="33">
        <v>95.6</v>
      </c>
      <c r="I50" s="33">
        <v>0</v>
      </c>
      <c r="J50" s="70">
        <v>831</v>
      </c>
      <c r="K50" s="71">
        <v>997</v>
      </c>
      <c r="L50" s="34">
        <v>871.35</v>
      </c>
      <c r="M50" s="34">
        <v>43.6</v>
      </c>
      <c r="N50" s="33">
        <v>1536</v>
      </c>
      <c r="O50" s="33">
        <v>1792</v>
      </c>
      <c r="P50" s="33">
        <v>1071</v>
      </c>
      <c r="Q50" s="73">
        <v>0.697265625</v>
      </c>
      <c r="R50" s="33">
        <v>160.7</v>
      </c>
    </row>
    <row r="51" customFormat="1" spans="1:18">
      <c r="A51" s="57">
        <v>399</v>
      </c>
      <c r="B51" s="46" t="s">
        <v>342</v>
      </c>
      <c r="C51" s="46" t="s">
        <v>329</v>
      </c>
      <c r="D51" s="33">
        <v>8</v>
      </c>
      <c r="E51" s="33">
        <v>4</v>
      </c>
      <c r="F51" s="33">
        <v>542</v>
      </c>
      <c r="G51" s="43">
        <f t="shared" si="7"/>
        <v>0.5</v>
      </c>
      <c r="H51" s="33">
        <v>27.1</v>
      </c>
      <c r="I51" s="33">
        <v>12</v>
      </c>
      <c r="J51" s="70">
        <v>877</v>
      </c>
      <c r="K51" s="71">
        <v>1053</v>
      </c>
      <c r="L51" s="34">
        <v>640.1</v>
      </c>
      <c r="M51" s="34">
        <v>32</v>
      </c>
      <c r="N51" s="33">
        <v>1622</v>
      </c>
      <c r="O51" s="33">
        <v>1893</v>
      </c>
      <c r="P51" s="33">
        <v>360</v>
      </c>
      <c r="Q51" s="73">
        <v>0.221948212083847</v>
      </c>
      <c r="R51" s="33">
        <v>0</v>
      </c>
    </row>
    <row r="52" customFormat="1" spans="1:18">
      <c r="A52" s="57">
        <v>389</v>
      </c>
      <c r="B52" s="46" t="s">
        <v>343</v>
      </c>
      <c r="C52" s="46" t="s">
        <v>329</v>
      </c>
      <c r="D52" s="33">
        <v>10</v>
      </c>
      <c r="E52" s="33">
        <v>2.2</v>
      </c>
      <c r="F52" s="33">
        <v>146.1</v>
      </c>
      <c r="G52" s="43">
        <f t="shared" si="7"/>
        <v>0.22</v>
      </c>
      <c r="H52" s="33">
        <v>7.3</v>
      </c>
      <c r="I52" s="33">
        <v>23.4</v>
      </c>
      <c r="J52" s="70">
        <v>897</v>
      </c>
      <c r="K52" s="71">
        <v>1077</v>
      </c>
      <c r="L52" s="34">
        <v>642.42</v>
      </c>
      <c r="M52" s="34">
        <v>32.1</v>
      </c>
      <c r="N52" s="33">
        <v>1659</v>
      </c>
      <c r="O52" s="33">
        <v>1936</v>
      </c>
      <c r="P52" s="33">
        <v>45</v>
      </c>
      <c r="Q52" s="73">
        <v>0.027124773960217</v>
      </c>
      <c r="R52" s="33">
        <v>0</v>
      </c>
    </row>
    <row r="53" customFormat="1" spans="1:18">
      <c r="A53" s="57">
        <v>512</v>
      </c>
      <c r="B53" s="46" t="s">
        <v>344</v>
      </c>
      <c r="C53" s="46" t="s">
        <v>329</v>
      </c>
      <c r="D53" s="33">
        <v>12</v>
      </c>
      <c r="E53" s="33">
        <v>12.75</v>
      </c>
      <c r="F53" s="33">
        <v>1098</v>
      </c>
      <c r="G53" s="43">
        <f t="shared" si="7"/>
        <v>1.0625</v>
      </c>
      <c r="H53" s="33">
        <v>109.8</v>
      </c>
      <c r="I53" s="33">
        <v>0</v>
      </c>
      <c r="J53" s="70">
        <v>1498</v>
      </c>
      <c r="K53" s="71">
        <v>1798</v>
      </c>
      <c r="L53" s="34">
        <v>811.52</v>
      </c>
      <c r="M53" s="34">
        <v>40.6</v>
      </c>
      <c r="N53" s="33">
        <v>2771</v>
      </c>
      <c r="O53" s="33">
        <v>3233</v>
      </c>
      <c r="P53" s="33">
        <v>722</v>
      </c>
      <c r="Q53" s="73">
        <v>0.260555756044749</v>
      </c>
      <c r="R53" s="33">
        <v>0</v>
      </c>
    </row>
    <row r="54" customFormat="1" spans="1:18">
      <c r="A54" s="57">
        <v>584</v>
      </c>
      <c r="B54" s="46" t="s">
        <v>345</v>
      </c>
      <c r="C54" s="46" t="s">
        <v>329</v>
      </c>
      <c r="D54" s="33">
        <v>11</v>
      </c>
      <c r="E54" s="33">
        <v>3</v>
      </c>
      <c r="F54" s="33">
        <v>298.3</v>
      </c>
      <c r="G54" s="43">
        <f t="shared" si="7"/>
        <v>0.272727272727273</v>
      </c>
      <c r="H54" s="33">
        <v>14.9</v>
      </c>
      <c r="I54" s="33">
        <v>24</v>
      </c>
      <c r="J54" s="70">
        <v>942</v>
      </c>
      <c r="K54" s="71">
        <v>1130</v>
      </c>
      <c r="L54" s="34">
        <v>628.16</v>
      </c>
      <c r="M54" s="34">
        <v>31.4</v>
      </c>
      <c r="N54" s="33">
        <v>1742</v>
      </c>
      <c r="O54" s="33">
        <v>2032</v>
      </c>
      <c r="P54" s="33">
        <v>585</v>
      </c>
      <c r="Q54" s="73">
        <v>0.335820895522388</v>
      </c>
      <c r="R54" s="33">
        <v>0</v>
      </c>
    </row>
    <row r="55" s="35" customFormat="1" spans="1:18">
      <c r="A55" s="48" t="s">
        <v>311</v>
      </c>
      <c r="B55" s="49"/>
      <c r="C55" s="50" t="s">
        <v>329</v>
      </c>
      <c r="D55" s="48">
        <f t="shared" ref="D55:F55" si="8">SUM(D38:D54)</f>
        <v>226</v>
      </c>
      <c r="E55" s="48">
        <f t="shared" si="8"/>
        <v>159.06</v>
      </c>
      <c r="F55" s="48">
        <f t="shared" si="8"/>
        <v>15962.27</v>
      </c>
      <c r="G55" s="52">
        <f t="shared" si="7"/>
        <v>0.703805309734513</v>
      </c>
      <c r="H55" s="48">
        <f t="shared" ref="H55:M55" si="9">SUM(H38:H54)</f>
        <v>1164.2</v>
      </c>
      <c r="I55" s="48">
        <f t="shared" si="9"/>
        <v>189.8</v>
      </c>
      <c r="J55" s="48">
        <f t="shared" si="9"/>
        <v>23640</v>
      </c>
      <c r="K55" s="48">
        <f t="shared" si="9"/>
        <v>28370</v>
      </c>
      <c r="L55" s="48">
        <f t="shared" si="9"/>
        <v>20049.31</v>
      </c>
      <c r="M55" s="72">
        <f t="shared" si="9"/>
        <v>1196.3</v>
      </c>
      <c r="N55" s="51">
        <v>43719</v>
      </c>
      <c r="O55" s="51">
        <v>51005</v>
      </c>
      <c r="P55" s="51">
        <v>20579.15</v>
      </c>
      <c r="Q55" s="74">
        <v>0.4707</v>
      </c>
      <c r="R55" s="48">
        <f>SUM(R38:R54)</f>
        <v>2298.6</v>
      </c>
    </row>
    <row r="56" customFormat="1" spans="1:18">
      <c r="A56" s="41">
        <v>355</v>
      </c>
      <c r="B56" s="21" t="s">
        <v>346</v>
      </c>
      <c r="C56" s="21" t="s">
        <v>347</v>
      </c>
      <c r="D56" s="33">
        <v>26</v>
      </c>
      <c r="E56" s="33">
        <v>14.6</v>
      </c>
      <c r="F56" s="33">
        <v>1605.1</v>
      </c>
      <c r="G56" s="43">
        <f t="shared" si="7"/>
        <v>0.561538461538462</v>
      </c>
      <c r="H56" s="33">
        <v>80.3</v>
      </c>
      <c r="I56" s="33">
        <v>34.2</v>
      </c>
      <c r="J56" s="53">
        <v>3300</v>
      </c>
      <c r="K56" s="68">
        <v>3590</v>
      </c>
      <c r="L56" s="34">
        <v>2393.46</v>
      </c>
      <c r="M56" s="34">
        <v>119.7</v>
      </c>
      <c r="N56" s="33">
        <v>5000</v>
      </c>
      <c r="O56" s="33">
        <v>5544</v>
      </c>
      <c r="P56" s="33">
        <v>2611.04</v>
      </c>
      <c r="Q56" s="73">
        <v>0.522208</v>
      </c>
      <c r="R56" s="33">
        <v>391.7</v>
      </c>
    </row>
    <row r="57" customFormat="1" spans="1:18">
      <c r="A57" s="44">
        <v>363</v>
      </c>
      <c r="B57" s="45" t="s">
        <v>348</v>
      </c>
      <c r="C57" s="45" t="s">
        <v>347</v>
      </c>
      <c r="D57" s="33">
        <v>15</v>
      </c>
      <c r="E57" s="33">
        <v>16.25</v>
      </c>
      <c r="F57" s="33">
        <v>1358.71</v>
      </c>
      <c r="G57" s="43">
        <f t="shared" si="7"/>
        <v>1.08333333333333</v>
      </c>
      <c r="H57" s="33">
        <v>135.9</v>
      </c>
      <c r="I57" s="33">
        <v>0</v>
      </c>
      <c r="J57" s="53">
        <v>1680</v>
      </c>
      <c r="K57" s="68">
        <v>1955</v>
      </c>
      <c r="L57" s="34">
        <v>2322.85</v>
      </c>
      <c r="M57" s="34">
        <v>185.8</v>
      </c>
      <c r="N57" s="33">
        <v>3367</v>
      </c>
      <c r="O57" s="33">
        <v>3870</v>
      </c>
      <c r="P57" s="33">
        <v>1117.86</v>
      </c>
      <c r="Q57" s="73">
        <v>0.332004752004752</v>
      </c>
      <c r="R57" s="33">
        <v>0</v>
      </c>
    </row>
    <row r="58" customFormat="1" spans="1:18">
      <c r="A58" s="44">
        <v>373</v>
      </c>
      <c r="B58" s="45" t="s">
        <v>349</v>
      </c>
      <c r="C58" s="45" t="s">
        <v>347</v>
      </c>
      <c r="D58" s="33">
        <v>17</v>
      </c>
      <c r="E58" s="33">
        <v>12.5</v>
      </c>
      <c r="F58" s="33">
        <v>848.6</v>
      </c>
      <c r="G58" s="43">
        <f t="shared" si="7"/>
        <v>0.735294117647059</v>
      </c>
      <c r="H58" s="33">
        <v>42.4</v>
      </c>
      <c r="I58" s="33">
        <v>0</v>
      </c>
      <c r="J58" s="53">
        <v>1341</v>
      </c>
      <c r="K58" s="68">
        <v>1630</v>
      </c>
      <c r="L58" s="34">
        <v>1559.82</v>
      </c>
      <c r="M58" s="34">
        <v>78</v>
      </c>
      <c r="N58" s="33">
        <v>2948</v>
      </c>
      <c r="O58" s="33">
        <v>3480</v>
      </c>
      <c r="P58" s="33">
        <v>753</v>
      </c>
      <c r="Q58" s="73">
        <v>0.255427408412483</v>
      </c>
      <c r="R58" s="33">
        <v>0</v>
      </c>
    </row>
    <row r="59" customFormat="1" spans="1:18">
      <c r="A59" s="44">
        <v>511</v>
      </c>
      <c r="B59" s="45" t="s">
        <v>350</v>
      </c>
      <c r="C59" s="45" t="s">
        <v>347</v>
      </c>
      <c r="D59" s="33">
        <v>12</v>
      </c>
      <c r="E59" s="33">
        <v>11.45</v>
      </c>
      <c r="F59" s="33">
        <v>1241.37</v>
      </c>
      <c r="G59" s="43">
        <f t="shared" si="7"/>
        <v>0.954166666666667</v>
      </c>
      <c r="H59" s="33">
        <v>99.3</v>
      </c>
      <c r="I59" s="33">
        <v>0</v>
      </c>
      <c r="J59" s="53">
        <v>730</v>
      </c>
      <c r="K59" s="68">
        <v>990</v>
      </c>
      <c r="L59" s="34">
        <v>1149.02</v>
      </c>
      <c r="M59" s="34">
        <v>91.9</v>
      </c>
      <c r="N59" s="33">
        <v>2310</v>
      </c>
      <c r="O59" s="33">
        <v>2710</v>
      </c>
      <c r="P59" s="33">
        <v>2250</v>
      </c>
      <c r="Q59" s="73">
        <v>0.974025974025974</v>
      </c>
      <c r="R59" s="33">
        <v>337.5</v>
      </c>
    </row>
    <row r="60" customFormat="1" spans="1:18">
      <c r="A60" s="44">
        <v>515</v>
      </c>
      <c r="B60" s="45" t="s">
        <v>351</v>
      </c>
      <c r="C60" s="45" t="s">
        <v>347</v>
      </c>
      <c r="D60" s="33">
        <v>15</v>
      </c>
      <c r="E60" s="33">
        <v>11</v>
      </c>
      <c r="F60" s="33">
        <v>1005.19</v>
      </c>
      <c r="G60" s="43">
        <f t="shared" si="7"/>
        <v>0.733333333333333</v>
      </c>
      <c r="H60" s="33">
        <v>50.3</v>
      </c>
      <c r="I60" s="33">
        <v>0</v>
      </c>
      <c r="J60" s="53">
        <v>1500</v>
      </c>
      <c r="K60" s="68">
        <v>1790</v>
      </c>
      <c r="L60" s="34">
        <v>1796.78</v>
      </c>
      <c r="M60" s="34">
        <v>143.7</v>
      </c>
      <c r="N60" s="33">
        <v>3170</v>
      </c>
      <c r="O60" s="33">
        <v>3560</v>
      </c>
      <c r="P60" s="33">
        <v>4302</v>
      </c>
      <c r="Q60" s="73">
        <v>1.35709779179811</v>
      </c>
      <c r="R60" s="33">
        <v>1075.5</v>
      </c>
    </row>
    <row r="61" customFormat="1" spans="1:18">
      <c r="A61" s="44">
        <v>545</v>
      </c>
      <c r="B61" s="45" t="s">
        <v>352</v>
      </c>
      <c r="C61" s="45" t="s">
        <v>347</v>
      </c>
      <c r="D61" s="33">
        <v>12</v>
      </c>
      <c r="E61" s="33">
        <v>28.25</v>
      </c>
      <c r="F61" s="33">
        <v>2654.5</v>
      </c>
      <c r="G61" s="43">
        <f t="shared" si="7"/>
        <v>2.35416666666667</v>
      </c>
      <c r="H61" s="33">
        <v>318.5</v>
      </c>
      <c r="I61" s="33">
        <v>0</v>
      </c>
      <c r="J61" s="53">
        <v>680</v>
      </c>
      <c r="K61" s="68">
        <v>968</v>
      </c>
      <c r="L61" s="34">
        <v>1669.58</v>
      </c>
      <c r="M61" s="34">
        <v>133.6</v>
      </c>
      <c r="N61" s="33">
        <v>2280</v>
      </c>
      <c r="O61" s="33">
        <v>2780</v>
      </c>
      <c r="P61" s="33">
        <v>3059.18</v>
      </c>
      <c r="Q61" s="73">
        <v>1.34174561403509</v>
      </c>
      <c r="R61" s="33">
        <v>764.8</v>
      </c>
    </row>
    <row r="62" customFormat="1" spans="1:18">
      <c r="A62" s="44">
        <v>578</v>
      </c>
      <c r="B62" s="45" t="s">
        <v>353</v>
      </c>
      <c r="C62" s="45" t="s">
        <v>347</v>
      </c>
      <c r="D62" s="33">
        <v>22</v>
      </c>
      <c r="E62" s="33">
        <v>5</v>
      </c>
      <c r="F62" s="33">
        <v>511.37</v>
      </c>
      <c r="G62" s="43">
        <f t="shared" si="7"/>
        <v>0.227272727272727</v>
      </c>
      <c r="H62" s="33">
        <v>25.6</v>
      </c>
      <c r="I62" s="33">
        <v>51</v>
      </c>
      <c r="J62" s="53">
        <v>1670</v>
      </c>
      <c r="K62" s="68">
        <v>1960</v>
      </c>
      <c r="L62" s="34">
        <v>1332.57</v>
      </c>
      <c r="M62" s="34">
        <v>66.6</v>
      </c>
      <c r="N62" s="33">
        <v>3370</v>
      </c>
      <c r="O62" s="33">
        <v>3859</v>
      </c>
      <c r="P62" s="33">
        <v>3844.2</v>
      </c>
      <c r="Q62" s="73">
        <v>1.14071216617211</v>
      </c>
      <c r="R62" s="33">
        <v>576.6</v>
      </c>
    </row>
    <row r="63" customFormat="1" spans="1:18">
      <c r="A63" s="44">
        <v>598</v>
      </c>
      <c r="B63" s="45" t="s">
        <v>354</v>
      </c>
      <c r="C63" s="45" t="s">
        <v>347</v>
      </c>
      <c r="D63" s="33">
        <v>12</v>
      </c>
      <c r="E63" s="33">
        <v>2</v>
      </c>
      <c r="F63" s="33">
        <v>169.1</v>
      </c>
      <c r="G63" s="43">
        <f t="shared" si="7"/>
        <v>0.166666666666667</v>
      </c>
      <c r="H63" s="33">
        <v>8.5</v>
      </c>
      <c r="I63" s="33">
        <v>30</v>
      </c>
      <c r="J63" s="53">
        <v>570</v>
      </c>
      <c r="K63" s="68">
        <v>860</v>
      </c>
      <c r="L63" s="34">
        <v>1382.73</v>
      </c>
      <c r="M63" s="34">
        <v>110.6</v>
      </c>
      <c r="N63" s="33">
        <v>2170</v>
      </c>
      <c r="O63" s="33">
        <v>2661</v>
      </c>
      <c r="P63" s="33">
        <v>685</v>
      </c>
      <c r="Q63" s="73">
        <v>0.315668202764977</v>
      </c>
      <c r="R63" s="33">
        <v>0</v>
      </c>
    </row>
    <row r="64" customFormat="1" spans="1:18">
      <c r="A64" s="44">
        <v>702</v>
      </c>
      <c r="B64" s="45" t="s">
        <v>355</v>
      </c>
      <c r="C64" s="45" t="s">
        <v>347</v>
      </c>
      <c r="D64" s="33">
        <v>14</v>
      </c>
      <c r="E64" s="33">
        <v>21.75</v>
      </c>
      <c r="F64" s="33">
        <v>2485.07</v>
      </c>
      <c r="G64" s="43">
        <f t="shared" si="7"/>
        <v>1.55357142857143</v>
      </c>
      <c r="H64" s="33">
        <v>298.2</v>
      </c>
      <c r="I64" s="33">
        <v>0</v>
      </c>
      <c r="J64" s="53">
        <v>1170</v>
      </c>
      <c r="K64" s="68">
        <v>1360</v>
      </c>
      <c r="L64" s="34">
        <v>982.9</v>
      </c>
      <c r="M64" s="34">
        <v>49.1</v>
      </c>
      <c r="N64" s="33">
        <v>2670</v>
      </c>
      <c r="O64" s="33">
        <v>3161</v>
      </c>
      <c r="P64" s="33">
        <v>2359</v>
      </c>
      <c r="Q64" s="73">
        <v>0.883520599250936</v>
      </c>
      <c r="R64" s="33">
        <v>353.9</v>
      </c>
    </row>
    <row r="65" customFormat="1" spans="1:18">
      <c r="A65" s="44">
        <v>707</v>
      </c>
      <c r="B65" s="45" t="s">
        <v>356</v>
      </c>
      <c r="C65" s="45" t="s">
        <v>347</v>
      </c>
      <c r="D65" s="33">
        <v>28</v>
      </c>
      <c r="E65" s="33">
        <v>12.95</v>
      </c>
      <c r="F65" s="33">
        <v>987.79</v>
      </c>
      <c r="G65" s="43">
        <f t="shared" si="7"/>
        <v>0.4625</v>
      </c>
      <c r="H65" s="33">
        <v>49.4</v>
      </c>
      <c r="I65" s="33">
        <v>45.2</v>
      </c>
      <c r="J65" s="53">
        <v>3200</v>
      </c>
      <c r="K65" s="68">
        <v>3540</v>
      </c>
      <c r="L65" s="34">
        <v>1940.11</v>
      </c>
      <c r="M65" s="34">
        <v>97</v>
      </c>
      <c r="N65" s="33">
        <v>4650</v>
      </c>
      <c r="O65" s="33">
        <v>5374</v>
      </c>
      <c r="P65" s="33">
        <v>1809.53</v>
      </c>
      <c r="Q65" s="73">
        <v>0.38914623655914</v>
      </c>
      <c r="R65" s="33">
        <v>0</v>
      </c>
    </row>
    <row r="66" customFormat="1" spans="1:18">
      <c r="A66" s="44">
        <v>712</v>
      </c>
      <c r="B66" s="45" t="s">
        <v>357</v>
      </c>
      <c r="C66" s="45" t="s">
        <v>347</v>
      </c>
      <c r="D66" s="33">
        <v>30</v>
      </c>
      <c r="E66" s="33">
        <v>12</v>
      </c>
      <c r="F66" s="33">
        <v>1166.07</v>
      </c>
      <c r="G66" s="43">
        <f t="shared" si="7"/>
        <v>0.4</v>
      </c>
      <c r="H66" s="33">
        <v>58.3</v>
      </c>
      <c r="I66" s="33">
        <v>54</v>
      </c>
      <c r="J66" s="53">
        <v>3600</v>
      </c>
      <c r="K66" s="68">
        <v>3890</v>
      </c>
      <c r="L66" s="34">
        <v>2484.14</v>
      </c>
      <c r="M66" s="34">
        <v>124.2</v>
      </c>
      <c r="N66" s="33">
        <v>5550</v>
      </c>
      <c r="O66" s="33">
        <v>6271</v>
      </c>
      <c r="P66" s="33">
        <v>4705.86</v>
      </c>
      <c r="Q66" s="73">
        <v>0.847902702702703</v>
      </c>
      <c r="R66" s="33">
        <v>705.9</v>
      </c>
    </row>
    <row r="67" customFormat="1" spans="1:18">
      <c r="A67" s="44">
        <v>718</v>
      </c>
      <c r="B67" s="45" t="s">
        <v>358</v>
      </c>
      <c r="C67" s="45" t="s">
        <v>347</v>
      </c>
      <c r="D67" s="33">
        <v>8</v>
      </c>
      <c r="E67" s="33">
        <v>3.25</v>
      </c>
      <c r="F67" s="33">
        <v>338</v>
      </c>
      <c r="G67" s="43">
        <f t="shared" si="7"/>
        <v>0.40625</v>
      </c>
      <c r="H67" s="33">
        <v>16.9</v>
      </c>
      <c r="I67" s="33">
        <v>14.3</v>
      </c>
      <c r="J67" s="53">
        <v>450</v>
      </c>
      <c r="K67" s="68">
        <v>640</v>
      </c>
      <c r="L67" s="34">
        <v>387.47</v>
      </c>
      <c r="M67" s="34">
        <v>19.4</v>
      </c>
      <c r="N67" s="33">
        <v>1945</v>
      </c>
      <c r="O67" s="33">
        <v>2424</v>
      </c>
      <c r="P67" s="33">
        <v>404.12</v>
      </c>
      <c r="Q67" s="73">
        <v>0.207773778920308</v>
      </c>
      <c r="R67" s="33">
        <v>0</v>
      </c>
    </row>
    <row r="68" customFormat="1" spans="1:18">
      <c r="A68" s="44">
        <v>723</v>
      </c>
      <c r="B68" s="45" t="s">
        <v>359</v>
      </c>
      <c r="C68" s="45" t="s">
        <v>347</v>
      </c>
      <c r="D68" s="33">
        <v>13</v>
      </c>
      <c r="E68" s="33">
        <v>6.9</v>
      </c>
      <c r="F68" s="33">
        <v>576.79</v>
      </c>
      <c r="G68" s="43">
        <f t="shared" si="7"/>
        <v>0.530769230769231</v>
      </c>
      <c r="H68" s="33">
        <v>28.8</v>
      </c>
      <c r="I68" s="33">
        <v>18.3</v>
      </c>
      <c r="J68" s="53">
        <v>744</v>
      </c>
      <c r="K68" s="68">
        <v>841</v>
      </c>
      <c r="L68" s="34">
        <v>540.21</v>
      </c>
      <c r="M68" s="34">
        <v>27</v>
      </c>
      <c r="N68" s="33">
        <v>2154</v>
      </c>
      <c r="O68" s="33">
        <v>2546</v>
      </c>
      <c r="P68" s="33">
        <v>811</v>
      </c>
      <c r="Q68" s="73">
        <v>0.376508820798514</v>
      </c>
      <c r="R68" s="33">
        <v>0</v>
      </c>
    </row>
    <row r="69" customFormat="1" spans="1:18">
      <c r="A69" s="44">
        <v>724</v>
      </c>
      <c r="B69" s="45" t="s">
        <v>360</v>
      </c>
      <c r="C69" s="45" t="s">
        <v>347</v>
      </c>
      <c r="D69" s="33">
        <v>21</v>
      </c>
      <c r="E69" s="33">
        <v>21.95</v>
      </c>
      <c r="F69" s="33">
        <v>2614.23</v>
      </c>
      <c r="G69" s="43">
        <f t="shared" si="7"/>
        <v>1.0452380952381</v>
      </c>
      <c r="H69" s="33">
        <v>261.4</v>
      </c>
      <c r="I69" s="33">
        <v>0</v>
      </c>
      <c r="J69" s="53">
        <v>2045</v>
      </c>
      <c r="K69" s="68">
        <v>2833</v>
      </c>
      <c r="L69" s="34">
        <v>1866</v>
      </c>
      <c r="M69" s="34">
        <v>93.3</v>
      </c>
      <c r="N69" s="33">
        <v>4145</v>
      </c>
      <c r="O69" s="33">
        <v>4650</v>
      </c>
      <c r="P69" s="33">
        <v>1619</v>
      </c>
      <c r="Q69" s="73">
        <v>0.39059107358263</v>
      </c>
      <c r="R69" s="33">
        <v>0</v>
      </c>
    </row>
    <row r="70" customFormat="1" spans="1:18">
      <c r="A70" s="44">
        <v>740</v>
      </c>
      <c r="B70" s="45" t="s">
        <v>361</v>
      </c>
      <c r="C70" s="45" t="s">
        <v>347</v>
      </c>
      <c r="D70" s="33">
        <v>8</v>
      </c>
      <c r="E70" s="33">
        <v>12.65</v>
      </c>
      <c r="F70" s="33">
        <v>1271.23</v>
      </c>
      <c r="G70" s="43">
        <f t="shared" si="7"/>
        <v>1.58125</v>
      </c>
      <c r="H70" s="33">
        <v>152.5</v>
      </c>
      <c r="I70" s="33">
        <v>0</v>
      </c>
      <c r="J70" s="54">
        <v>150</v>
      </c>
      <c r="K70" s="79">
        <v>378</v>
      </c>
      <c r="L70" s="34">
        <v>772.76</v>
      </c>
      <c r="M70" s="34">
        <v>61.8</v>
      </c>
      <c r="N70" s="33">
        <v>1690</v>
      </c>
      <c r="O70" s="33">
        <v>2190</v>
      </c>
      <c r="P70" s="33">
        <v>1726.15</v>
      </c>
      <c r="Q70" s="73">
        <v>1.02139053254438</v>
      </c>
      <c r="R70" s="33">
        <v>258.9</v>
      </c>
    </row>
    <row r="71" customFormat="1" spans="1:18">
      <c r="A71" s="44">
        <v>743</v>
      </c>
      <c r="B71" s="45" t="s">
        <v>362</v>
      </c>
      <c r="C71" s="45" t="s">
        <v>347</v>
      </c>
      <c r="D71" s="33"/>
      <c r="E71" s="33"/>
      <c r="F71" s="33"/>
      <c r="G71" s="43"/>
      <c r="H71" s="33">
        <v>0</v>
      </c>
      <c r="I71" s="33">
        <v>0</v>
      </c>
      <c r="J71" s="54"/>
      <c r="K71" s="79"/>
      <c r="L71" s="34"/>
      <c r="M71" s="34"/>
      <c r="N71" s="33">
        <v>0</v>
      </c>
      <c r="O71" s="33">
        <v>0</v>
      </c>
      <c r="P71" s="33">
        <v>42.8</v>
      </c>
      <c r="Q71" s="73"/>
      <c r="R71" s="33">
        <v>6.4</v>
      </c>
    </row>
    <row r="72" s="35" customFormat="1" spans="1:18">
      <c r="A72" s="48" t="s">
        <v>311</v>
      </c>
      <c r="B72" s="49"/>
      <c r="C72" s="49" t="s">
        <v>347</v>
      </c>
      <c r="D72" s="56">
        <f t="shared" ref="D72:K72" si="10">SUM(D56:D71)</f>
        <v>253</v>
      </c>
      <c r="E72" s="56">
        <f t="shared" si="10"/>
        <v>192.5</v>
      </c>
      <c r="F72" s="56">
        <f t="shared" si="10"/>
        <v>18833.12</v>
      </c>
      <c r="G72" s="56">
        <f t="shared" si="10"/>
        <v>12.7953507277037</v>
      </c>
      <c r="H72" s="56">
        <f t="shared" si="10"/>
        <v>1626.3</v>
      </c>
      <c r="I72" s="56">
        <f t="shared" si="10"/>
        <v>247</v>
      </c>
      <c r="J72" s="56">
        <f t="shared" si="10"/>
        <v>22830</v>
      </c>
      <c r="K72" s="56">
        <f t="shared" si="10"/>
        <v>27225</v>
      </c>
      <c r="L72" s="56">
        <f t="shared" ref="L72:AD72" si="11">SUM(L56:L71)</f>
        <v>22580.4</v>
      </c>
      <c r="M72" s="69">
        <f t="shared" si="11"/>
        <v>1401.7</v>
      </c>
      <c r="N72" s="56">
        <f t="shared" si="11"/>
        <v>47419</v>
      </c>
      <c r="O72" s="56">
        <f t="shared" si="11"/>
        <v>55080</v>
      </c>
      <c r="P72" s="56">
        <f t="shared" si="11"/>
        <v>32099.74</v>
      </c>
      <c r="Q72" s="56">
        <f t="shared" si="11"/>
        <v>10.3557236535721</v>
      </c>
      <c r="R72" s="56">
        <f t="shared" si="11"/>
        <v>4471.2</v>
      </c>
    </row>
    <row r="73" customFormat="1" spans="1:18">
      <c r="A73" s="20">
        <v>341</v>
      </c>
      <c r="B73" s="21" t="s">
        <v>363</v>
      </c>
      <c r="C73" s="21" t="s">
        <v>364</v>
      </c>
      <c r="D73" s="33">
        <v>38</v>
      </c>
      <c r="E73" s="33">
        <v>18.5</v>
      </c>
      <c r="F73" s="33">
        <v>1772.22</v>
      </c>
      <c r="G73" s="43">
        <f t="shared" ref="G73:G77" si="12">E73/D73</f>
        <v>0.486842105263158</v>
      </c>
      <c r="H73" s="33">
        <v>88.6</v>
      </c>
      <c r="I73" s="33">
        <v>58.5</v>
      </c>
      <c r="J73" s="22">
        <v>4417</v>
      </c>
      <c r="K73" s="23">
        <v>5300</v>
      </c>
      <c r="L73" s="34">
        <v>2916.85</v>
      </c>
      <c r="M73" s="34">
        <v>145.8</v>
      </c>
      <c r="N73" s="33">
        <v>8494</v>
      </c>
      <c r="O73" s="33">
        <v>9910</v>
      </c>
      <c r="P73" s="33">
        <v>12161.04</v>
      </c>
      <c r="Q73" s="73">
        <v>1.43172121497528</v>
      </c>
      <c r="R73" s="33">
        <v>3040.3</v>
      </c>
    </row>
    <row r="74" customFormat="1" spans="1:18">
      <c r="A74" s="57">
        <v>539</v>
      </c>
      <c r="B74" s="45" t="s">
        <v>365</v>
      </c>
      <c r="C74" s="45" t="s">
        <v>364</v>
      </c>
      <c r="D74" s="33">
        <v>6</v>
      </c>
      <c r="E74" s="33">
        <v>7</v>
      </c>
      <c r="F74" s="33">
        <v>600.6</v>
      </c>
      <c r="G74" s="43">
        <f t="shared" si="12"/>
        <v>1.16666666666667</v>
      </c>
      <c r="H74" s="33">
        <v>60.1</v>
      </c>
      <c r="I74" s="33">
        <v>0</v>
      </c>
      <c r="J74" s="53">
        <v>961</v>
      </c>
      <c r="K74" s="68">
        <v>1154</v>
      </c>
      <c r="L74" s="34">
        <v>1142.67</v>
      </c>
      <c r="M74" s="34">
        <v>57.1</v>
      </c>
      <c r="N74" s="33">
        <v>1849</v>
      </c>
      <c r="O74" s="33">
        <v>2157</v>
      </c>
      <c r="P74" s="33">
        <v>3007.6</v>
      </c>
      <c r="Q74" s="73">
        <v>1.62660897782585</v>
      </c>
      <c r="R74" s="33">
        <v>751.9</v>
      </c>
    </row>
    <row r="75" customFormat="1" spans="1:18">
      <c r="A75" s="57">
        <v>548</v>
      </c>
      <c r="B75" s="45" t="s">
        <v>366</v>
      </c>
      <c r="C75" s="45" t="s">
        <v>364</v>
      </c>
      <c r="D75" s="33"/>
      <c r="E75" s="33"/>
      <c r="F75" s="33"/>
      <c r="G75" s="43"/>
      <c r="H75" s="33">
        <v>0</v>
      </c>
      <c r="I75" s="33">
        <v>0</v>
      </c>
      <c r="J75" s="53">
        <v>891</v>
      </c>
      <c r="K75" s="68">
        <v>1070</v>
      </c>
      <c r="L75" s="34">
        <v>310</v>
      </c>
      <c r="M75" s="34">
        <v>15.5</v>
      </c>
      <c r="N75" s="33">
        <v>1713</v>
      </c>
      <c r="O75" s="33">
        <v>1999</v>
      </c>
      <c r="P75" s="33">
        <v>45</v>
      </c>
      <c r="Q75" s="73">
        <v>0.0262697022767075</v>
      </c>
      <c r="R75" s="33">
        <v>0</v>
      </c>
    </row>
    <row r="76" customFormat="1" spans="1:18">
      <c r="A76" s="57">
        <v>549</v>
      </c>
      <c r="B76" s="45" t="s">
        <v>367</v>
      </c>
      <c r="C76" s="45" t="s">
        <v>364</v>
      </c>
      <c r="D76" s="33">
        <v>7</v>
      </c>
      <c r="E76" s="33">
        <v>6.25</v>
      </c>
      <c r="F76" s="33">
        <v>600.02</v>
      </c>
      <c r="G76" s="43">
        <f t="shared" si="12"/>
        <v>0.892857142857143</v>
      </c>
      <c r="H76" s="33">
        <v>48</v>
      </c>
      <c r="I76" s="33">
        <v>0</v>
      </c>
      <c r="J76" s="53">
        <v>713</v>
      </c>
      <c r="K76" s="68">
        <v>855</v>
      </c>
      <c r="L76" s="34">
        <v>639.6</v>
      </c>
      <c r="M76" s="34">
        <v>32</v>
      </c>
      <c r="N76" s="33">
        <v>1370</v>
      </c>
      <c r="O76" s="33">
        <v>1599</v>
      </c>
      <c r="P76" s="33">
        <v>572</v>
      </c>
      <c r="Q76" s="73">
        <v>0.417518248175182</v>
      </c>
      <c r="R76" s="33">
        <v>0</v>
      </c>
    </row>
    <row r="77" customFormat="1" spans="1:18">
      <c r="A77" s="57">
        <v>550</v>
      </c>
      <c r="B77" s="45" t="s">
        <v>368</v>
      </c>
      <c r="C77" s="45" t="s">
        <v>364</v>
      </c>
      <c r="D77" s="33">
        <v>13</v>
      </c>
      <c r="E77" s="33">
        <v>11</v>
      </c>
      <c r="F77" s="33">
        <v>958.93</v>
      </c>
      <c r="G77" s="43">
        <f t="shared" si="12"/>
        <v>0.846153846153846</v>
      </c>
      <c r="H77" s="33">
        <v>76.7</v>
      </c>
      <c r="I77" s="33">
        <v>0</v>
      </c>
      <c r="J77" s="53">
        <v>1284</v>
      </c>
      <c r="K77" s="68">
        <v>1541</v>
      </c>
      <c r="L77" s="34">
        <v>1703.65</v>
      </c>
      <c r="M77" s="34">
        <v>136.3</v>
      </c>
      <c r="N77" s="33">
        <v>2470</v>
      </c>
      <c r="O77" s="33">
        <v>2881</v>
      </c>
      <c r="P77" s="33">
        <v>1935.8</v>
      </c>
      <c r="Q77" s="73">
        <v>0.783724696356275</v>
      </c>
      <c r="R77" s="33">
        <v>290.4</v>
      </c>
    </row>
    <row r="78" customFormat="1" spans="1:18">
      <c r="A78" s="57">
        <v>579</v>
      </c>
      <c r="B78" s="45" t="s">
        <v>369</v>
      </c>
      <c r="C78" s="45" t="s">
        <v>364</v>
      </c>
      <c r="D78" s="33"/>
      <c r="E78" s="33"/>
      <c r="F78" s="33"/>
      <c r="G78" s="43"/>
      <c r="H78" s="33">
        <v>0</v>
      </c>
      <c r="I78" s="33">
        <v>0</v>
      </c>
      <c r="J78" s="53">
        <v>501</v>
      </c>
      <c r="K78" s="68">
        <v>601</v>
      </c>
      <c r="L78" s="34">
        <v>214.23</v>
      </c>
      <c r="M78" s="34">
        <v>10.7</v>
      </c>
      <c r="N78" s="33">
        <v>964</v>
      </c>
      <c r="O78" s="33">
        <v>1124</v>
      </c>
      <c r="P78" s="33">
        <v>688.3</v>
      </c>
      <c r="Q78" s="73">
        <v>0.714004149377593</v>
      </c>
      <c r="R78" s="33">
        <v>103.2</v>
      </c>
    </row>
    <row r="79" customFormat="1" spans="1:18">
      <c r="A79" s="57">
        <v>586</v>
      </c>
      <c r="B79" s="45" t="s">
        <v>370</v>
      </c>
      <c r="C79" s="45" t="s">
        <v>364</v>
      </c>
      <c r="D79" s="33">
        <v>6</v>
      </c>
      <c r="E79" s="33">
        <v>9.65</v>
      </c>
      <c r="F79" s="33">
        <v>914.85</v>
      </c>
      <c r="G79" s="43">
        <f t="shared" ref="G79:G91" si="13">E79/D79</f>
        <v>1.60833333333333</v>
      </c>
      <c r="H79" s="33">
        <v>109.8</v>
      </c>
      <c r="I79" s="33">
        <v>0</v>
      </c>
      <c r="J79" s="53">
        <v>601</v>
      </c>
      <c r="K79" s="68">
        <v>722</v>
      </c>
      <c r="L79" s="34">
        <v>404.7</v>
      </c>
      <c r="M79" s="34">
        <v>20.2</v>
      </c>
      <c r="N79" s="33">
        <v>1156</v>
      </c>
      <c r="O79" s="33">
        <v>1349</v>
      </c>
      <c r="P79" s="33">
        <v>487.6</v>
      </c>
      <c r="Q79" s="73">
        <v>0.421799307958478</v>
      </c>
      <c r="R79" s="33">
        <v>0</v>
      </c>
    </row>
    <row r="80" customFormat="1" spans="1:18">
      <c r="A80" s="57">
        <v>591</v>
      </c>
      <c r="B80" s="45" t="s">
        <v>371</v>
      </c>
      <c r="C80" s="45" t="s">
        <v>364</v>
      </c>
      <c r="D80" s="33">
        <v>8</v>
      </c>
      <c r="E80" s="33">
        <v>8</v>
      </c>
      <c r="F80" s="33">
        <v>708.34</v>
      </c>
      <c r="G80" s="43">
        <f t="shared" si="13"/>
        <v>1</v>
      </c>
      <c r="H80" s="33">
        <v>56.7</v>
      </c>
      <c r="I80" s="33">
        <v>0</v>
      </c>
      <c r="J80" s="53">
        <v>1121</v>
      </c>
      <c r="K80" s="68">
        <v>1345</v>
      </c>
      <c r="L80" s="34">
        <v>630.3</v>
      </c>
      <c r="M80" s="34">
        <v>31.5</v>
      </c>
      <c r="N80" s="33">
        <v>2156</v>
      </c>
      <c r="O80" s="33">
        <v>2515</v>
      </c>
      <c r="P80" s="33">
        <v>779.07</v>
      </c>
      <c r="Q80" s="73">
        <v>0.361349721706865</v>
      </c>
      <c r="R80" s="33">
        <v>0</v>
      </c>
    </row>
    <row r="81" customFormat="1" spans="1:18">
      <c r="A81" s="57">
        <v>594</v>
      </c>
      <c r="B81" s="45" t="s">
        <v>372</v>
      </c>
      <c r="C81" s="45" t="s">
        <v>364</v>
      </c>
      <c r="D81" s="33">
        <v>17</v>
      </c>
      <c r="E81" s="33">
        <v>18.95</v>
      </c>
      <c r="F81" s="33">
        <v>1695.4</v>
      </c>
      <c r="G81" s="43">
        <f t="shared" si="13"/>
        <v>1.11470588235294</v>
      </c>
      <c r="H81" s="33">
        <v>169.5</v>
      </c>
      <c r="I81" s="33">
        <v>0</v>
      </c>
      <c r="J81" s="53">
        <v>1487</v>
      </c>
      <c r="K81" s="68">
        <v>1784</v>
      </c>
      <c r="L81" s="34">
        <v>1193.36</v>
      </c>
      <c r="M81" s="34">
        <v>59.7</v>
      </c>
      <c r="N81" s="33">
        <v>2859</v>
      </c>
      <c r="O81" s="33">
        <v>3335</v>
      </c>
      <c r="P81" s="33">
        <v>2859.62</v>
      </c>
      <c r="Q81" s="73">
        <v>1.00021685904162</v>
      </c>
      <c r="R81" s="33">
        <v>428.9</v>
      </c>
    </row>
    <row r="82" customFormat="1" spans="1:18">
      <c r="A82" s="57">
        <v>716</v>
      </c>
      <c r="B82" s="45" t="s">
        <v>373</v>
      </c>
      <c r="C82" s="45" t="s">
        <v>364</v>
      </c>
      <c r="D82" s="33">
        <v>8</v>
      </c>
      <c r="E82" s="33">
        <v>10.55</v>
      </c>
      <c r="F82" s="33">
        <v>1059.94</v>
      </c>
      <c r="G82" s="43">
        <f t="shared" si="13"/>
        <v>1.31875</v>
      </c>
      <c r="H82" s="33">
        <v>127.2</v>
      </c>
      <c r="I82" s="33">
        <v>0</v>
      </c>
      <c r="J82" s="53">
        <v>837</v>
      </c>
      <c r="K82" s="68">
        <v>1004</v>
      </c>
      <c r="L82" s="34">
        <v>1218.79</v>
      </c>
      <c r="M82" s="34">
        <v>97.5</v>
      </c>
      <c r="N82" s="33">
        <v>1610</v>
      </c>
      <c r="O82" s="33">
        <v>1878</v>
      </c>
      <c r="P82" s="33">
        <v>1246.11</v>
      </c>
      <c r="Q82" s="73">
        <v>0.773981366459627</v>
      </c>
      <c r="R82" s="33">
        <v>0</v>
      </c>
    </row>
    <row r="83" customFormat="1" spans="1:18">
      <c r="A83" s="57">
        <v>717</v>
      </c>
      <c r="B83" s="45" t="s">
        <v>374</v>
      </c>
      <c r="C83" s="45" t="s">
        <v>364</v>
      </c>
      <c r="D83" s="33">
        <v>14</v>
      </c>
      <c r="E83" s="33">
        <v>16.1</v>
      </c>
      <c r="F83" s="33">
        <v>1250.59</v>
      </c>
      <c r="G83" s="43">
        <f t="shared" si="13"/>
        <v>1.15</v>
      </c>
      <c r="H83" s="33">
        <v>125.1</v>
      </c>
      <c r="I83" s="33">
        <v>0</v>
      </c>
      <c r="J83" s="53">
        <v>1338</v>
      </c>
      <c r="K83" s="68">
        <v>1606</v>
      </c>
      <c r="L83" s="34">
        <v>1571.57</v>
      </c>
      <c r="M83" s="34">
        <v>78.6</v>
      </c>
      <c r="N83" s="33">
        <v>2573</v>
      </c>
      <c r="O83" s="33">
        <v>3002</v>
      </c>
      <c r="P83" s="33">
        <v>1406.79</v>
      </c>
      <c r="Q83" s="73">
        <v>0.546750874465604</v>
      </c>
      <c r="R83" s="33">
        <v>211</v>
      </c>
    </row>
    <row r="84" customFormat="1" spans="1:18">
      <c r="A84" s="57">
        <v>719</v>
      </c>
      <c r="B84" s="45" t="s">
        <v>375</v>
      </c>
      <c r="C84" s="45" t="s">
        <v>364</v>
      </c>
      <c r="D84" s="33">
        <v>19</v>
      </c>
      <c r="E84" s="33">
        <v>18</v>
      </c>
      <c r="F84" s="33">
        <v>1372.67</v>
      </c>
      <c r="G84" s="43">
        <f t="shared" si="13"/>
        <v>0.947368421052632</v>
      </c>
      <c r="H84" s="33">
        <v>109.8</v>
      </c>
      <c r="I84" s="33">
        <v>0</v>
      </c>
      <c r="J84" s="53">
        <v>1901</v>
      </c>
      <c r="K84" s="68">
        <v>2280</v>
      </c>
      <c r="L84" s="34">
        <v>1888.07</v>
      </c>
      <c r="M84" s="34">
        <v>94.4</v>
      </c>
      <c r="N84" s="33">
        <v>3655</v>
      </c>
      <c r="O84" s="33">
        <v>4264</v>
      </c>
      <c r="P84" s="33">
        <v>2031.09</v>
      </c>
      <c r="Q84" s="73">
        <v>0.555701778385773</v>
      </c>
      <c r="R84" s="33">
        <v>304.7</v>
      </c>
    </row>
    <row r="85" customFormat="1" spans="1:18">
      <c r="A85" s="57">
        <v>720</v>
      </c>
      <c r="B85" s="45" t="s">
        <v>376</v>
      </c>
      <c r="C85" s="45" t="s">
        <v>364</v>
      </c>
      <c r="D85" s="33">
        <v>8</v>
      </c>
      <c r="E85" s="33">
        <v>11</v>
      </c>
      <c r="F85" s="33">
        <v>1287.12</v>
      </c>
      <c r="G85" s="43">
        <f t="shared" si="13"/>
        <v>1.375</v>
      </c>
      <c r="H85" s="33">
        <v>154.5</v>
      </c>
      <c r="I85" s="33">
        <v>0</v>
      </c>
      <c r="J85" s="53">
        <v>895</v>
      </c>
      <c r="K85" s="68">
        <v>1073</v>
      </c>
      <c r="L85" s="34">
        <v>530.92</v>
      </c>
      <c r="M85" s="34">
        <v>26.5</v>
      </c>
      <c r="N85" s="33">
        <v>1720</v>
      </c>
      <c r="O85" s="33">
        <v>2007</v>
      </c>
      <c r="P85" s="33">
        <v>432.66</v>
      </c>
      <c r="Q85" s="73">
        <v>0.251546511627907</v>
      </c>
      <c r="R85" s="33">
        <v>0</v>
      </c>
    </row>
    <row r="86" customFormat="1" spans="1:18">
      <c r="A86" s="57">
        <v>721</v>
      </c>
      <c r="B86" s="45" t="s">
        <v>377</v>
      </c>
      <c r="C86" s="45" t="s">
        <v>364</v>
      </c>
      <c r="D86" s="33">
        <v>8</v>
      </c>
      <c r="E86" s="33">
        <v>6.95</v>
      </c>
      <c r="F86" s="33">
        <v>464.45</v>
      </c>
      <c r="G86" s="43">
        <f t="shared" si="13"/>
        <v>0.86875</v>
      </c>
      <c r="H86" s="33">
        <v>37.2</v>
      </c>
      <c r="I86" s="33">
        <v>0</v>
      </c>
      <c r="J86" s="53">
        <v>939</v>
      </c>
      <c r="K86" s="68">
        <v>1127</v>
      </c>
      <c r="L86" s="34">
        <v>737.83</v>
      </c>
      <c r="M86" s="34">
        <v>36.9</v>
      </c>
      <c r="N86" s="33">
        <v>1805</v>
      </c>
      <c r="O86" s="33">
        <v>2107</v>
      </c>
      <c r="P86" s="33">
        <v>930.6</v>
      </c>
      <c r="Q86" s="73">
        <v>0.515567867036011</v>
      </c>
      <c r="R86" s="33">
        <v>139.6</v>
      </c>
    </row>
    <row r="87" customFormat="1" spans="1:18">
      <c r="A87" s="58">
        <v>732</v>
      </c>
      <c r="B87" s="55" t="s">
        <v>378</v>
      </c>
      <c r="C87" s="55" t="s">
        <v>364</v>
      </c>
      <c r="D87" s="33">
        <v>6</v>
      </c>
      <c r="E87" s="33">
        <v>0.6</v>
      </c>
      <c r="F87" s="33">
        <v>53.19</v>
      </c>
      <c r="G87" s="43">
        <f t="shared" si="13"/>
        <v>0.1</v>
      </c>
      <c r="H87" s="33">
        <v>2.7</v>
      </c>
      <c r="I87" s="33">
        <v>16.2</v>
      </c>
      <c r="J87" s="54">
        <v>674</v>
      </c>
      <c r="K87" s="79">
        <v>808</v>
      </c>
      <c r="L87" s="34">
        <v>583.69</v>
      </c>
      <c r="M87" s="34">
        <v>29.2</v>
      </c>
      <c r="N87" s="33">
        <v>1296</v>
      </c>
      <c r="O87" s="33">
        <v>1511</v>
      </c>
      <c r="P87" s="33">
        <v>318</v>
      </c>
      <c r="Q87" s="73">
        <v>0.24537037037037</v>
      </c>
      <c r="R87" s="33">
        <v>0</v>
      </c>
    </row>
    <row r="88" s="35" customFormat="1" spans="1:18">
      <c r="A88" s="56" t="s">
        <v>311</v>
      </c>
      <c r="B88" s="49"/>
      <c r="C88" s="49" t="s">
        <v>364</v>
      </c>
      <c r="D88" s="56">
        <f t="shared" ref="D88:F88" si="14">SUM(D73:D87)</f>
        <v>158</v>
      </c>
      <c r="E88" s="56">
        <f t="shared" si="14"/>
        <v>142.55</v>
      </c>
      <c r="F88" s="56">
        <f t="shared" si="14"/>
        <v>12738.32</v>
      </c>
      <c r="G88" s="52">
        <f t="shared" si="13"/>
        <v>0.902215189873418</v>
      </c>
      <c r="H88" s="56">
        <f t="shared" ref="H88:M88" si="15">SUM(H73:H87)</f>
        <v>1165.9</v>
      </c>
      <c r="I88" s="56">
        <f t="shared" si="15"/>
        <v>74.7</v>
      </c>
      <c r="J88" s="56">
        <f t="shared" si="15"/>
        <v>18560</v>
      </c>
      <c r="K88" s="56">
        <f t="shared" si="15"/>
        <v>22270</v>
      </c>
      <c r="L88" s="56">
        <f t="shared" si="15"/>
        <v>15686.23</v>
      </c>
      <c r="M88" s="69">
        <f t="shared" si="15"/>
        <v>871.9</v>
      </c>
      <c r="N88" s="51">
        <v>35690</v>
      </c>
      <c r="O88" s="51">
        <v>41638</v>
      </c>
      <c r="P88" s="51">
        <v>28901.28</v>
      </c>
      <c r="Q88" s="74">
        <v>0.8098</v>
      </c>
      <c r="R88" s="56">
        <f>SUM(R73:R87)</f>
        <v>5270</v>
      </c>
    </row>
    <row r="89" customFormat="1" spans="1:18">
      <c r="A89" s="57">
        <v>52</v>
      </c>
      <c r="B89" s="45" t="s">
        <v>379</v>
      </c>
      <c r="C89" s="45" t="s">
        <v>380</v>
      </c>
      <c r="D89" s="33">
        <v>18</v>
      </c>
      <c r="E89" s="33">
        <v>13</v>
      </c>
      <c r="F89" s="33">
        <v>1337.75</v>
      </c>
      <c r="G89" s="43">
        <f t="shared" si="13"/>
        <v>0.722222222222222</v>
      </c>
      <c r="H89" s="33">
        <v>66.9</v>
      </c>
      <c r="I89" s="33">
        <v>0</v>
      </c>
      <c r="J89" s="22">
        <v>2274</v>
      </c>
      <c r="K89" s="23">
        <v>2729</v>
      </c>
      <c r="L89" s="34">
        <v>1981.42</v>
      </c>
      <c r="M89" s="34">
        <v>99.1</v>
      </c>
      <c r="N89" s="33">
        <v>4425</v>
      </c>
      <c r="O89" s="33">
        <v>5163</v>
      </c>
      <c r="P89" s="33">
        <v>3532.4</v>
      </c>
      <c r="Q89" s="73">
        <v>0.798282485875706</v>
      </c>
      <c r="R89" s="33">
        <v>529.9</v>
      </c>
    </row>
    <row r="90" customFormat="1" spans="1:18">
      <c r="A90" s="57">
        <v>54</v>
      </c>
      <c r="B90" s="45" t="s">
        <v>381</v>
      </c>
      <c r="C90" s="45" t="s">
        <v>380</v>
      </c>
      <c r="D90" s="33">
        <v>18</v>
      </c>
      <c r="E90" s="33">
        <v>17.05</v>
      </c>
      <c r="F90" s="33">
        <v>1857.59</v>
      </c>
      <c r="G90" s="43">
        <f t="shared" si="13"/>
        <v>0.947222222222222</v>
      </c>
      <c r="H90" s="33">
        <v>148.6</v>
      </c>
      <c r="I90" s="33">
        <v>0</v>
      </c>
      <c r="J90" s="53">
        <v>2093</v>
      </c>
      <c r="K90" s="68">
        <v>2512</v>
      </c>
      <c r="L90" s="34">
        <v>2293.82</v>
      </c>
      <c r="M90" s="34">
        <v>114.7</v>
      </c>
      <c r="N90" s="33">
        <v>4074</v>
      </c>
      <c r="O90" s="33">
        <v>4753</v>
      </c>
      <c r="P90" s="33">
        <v>4244</v>
      </c>
      <c r="Q90" s="73">
        <v>1.04172803141875</v>
      </c>
      <c r="R90" s="33">
        <v>636.6</v>
      </c>
    </row>
    <row r="91" customFormat="1" spans="1:18">
      <c r="A91" s="57">
        <v>56</v>
      </c>
      <c r="B91" s="45" t="s">
        <v>382</v>
      </c>
      <c r="C91" s="45" t="s">
        <v>380</v>
      </c>
      <c r="D91" s="33">
        <v>7</v>
      </c>
      <c r="E91" s="33">
        <v>3</v>
      </c>
      <c r="F91" s="33">
        <v>243.84</v>
      </c>
      <c r="G91" s="43">
        <f t="shared" si="13"/>
        <v>0.428571428571429</v>
      </c>
      <c r="H91" s="33">
        <v>12.2</v>
      </c>
      <c r="I91" s="33">
        <v>12</v>
      </c>
      <c r="J91" s="53">
        <v>964</v>
      </c>
      <c r="K91" s="68">
        <v>1157</v>
      </c>
      <c r="L91" s="34">
        <v>567.89</v>
      </c>
      <c r="M91" s="34">
        <v>28.4</v>
      </c>
      <c r="N91" s="33">
        <v>1877</v>
      </c>
      <c r="O91" s="33">
        <v>2190</v>
      </c>
      <c r="P91" s="33">
        <v>5174.4</v>
      </c>
      <c r="Q91" s="73">
        <v>2.75673947789025</v>
      </c>
      <c r="R91" s="33">
        <v>1293.6</v>
      </c>
    </row>
    <row r="92" customFormat="1" spans="1:18">
      <c r="A92" s="57">
        <v>58</v>
      </c>
      <c r="B92" s="45" t="s">
        <v>383</v>
      </c>
      <c r="C92" s="45" t="s">
        <v>380</v>
      </c>
      <c r="D92" s="33"/>
      <c r="E92" s="33"/>
      <c r="F92" s="33"/>
      <c r="G92" s="43"/>
      <c r="H92" s="33">
        <v>0</v>
      </c>
      <c r="I92" s="33">
        <v>0</v>
      </c>
      <c r="J92" s="53">
        <v>685</v>
      </c>
      <c r="K92" s="68">
        <v>823</v>
      </c>
      <c r="L92" s="34">
        <v>432.3</v>
      </c>
      <c r="M92" s="34">
        <v>21.6</v>
      </c>
      <c r="N92" s="33">
        <v>1334</v>
      </c>
      <c r="O92" s="33">
        <v>1557</v>
      </c>
      <c r="P92" s="33">
        <v>1046.06</v>
      </c>
      <c r="Q92" s="73">
        <v>0.784152923538231</v>
      </c>
      <c r="R92" s="33">
        <v>156.9</v>
      </c>
    </row>
    <row r="93" customFormat="1" spans="1:18">
      <c r="A93" s="57">
        <v>351</v>
      </c>
      <c r="B93" s="45" t="s">
        <v>384</v>
      </c>
      <c r="C93" s="45" t="s">
        <v>380</v>
      </c>
      <c r="D93" s="33">
        <v>10</v>
      </c>
      <c r="E93" s="33">
        <v>1</v>
      </c>
      <c r="F93" s="33">
        <v>120</v>
      </c>
      <c r="G93" s="43">
        <f t="shared" ref="G93:G100" si="16">E93/D93</f>
        <v>0.1</v>
      </c>
      <c r="H93" s="33">
        <v>6</v>
      </c>
      <c r="I93" s="33">
        <v>27</v>
      </c>
      <c r="J93" s="53">
        <v>1649</v>
      </c>
      <c r="K93" s="68">
        <v>1977</v>
      </c>
      <c r="L93" s="34">
        <v>1676.3</v>
      </c>
      <c r="M93" s="34">
        <v>83.8</v>
      </c>
      <c r="N93" s="33">
        <v>3198</v>
      </c>
      <c r="O93" s="33">
        <v>3732</v>
      </c>
      <c r="P93" s="33">
        <v>1652.5</v>
      </c>
      <c r="Q93" s="73">
        <v>0.516729205753596</v>
      </c>
      <c r="R93" s="33">
        <v>247.9</v>
      </c>
    </row>
    <row r="94" customFormat="1" spans="1:18">
      <c r="A94" s="57">
        <v>367</v>
      </c>
      <c r="B94" s="45" t="s">
        <v>385</v>
      </c>
      <c r="C94" s="45" t="s">
        <v>380</v>
      </c>
      <c r="D94" s="33">
        <v>14</v>
      </c>
      <c r="E94" s="33">
        <v>3</v>
      </c>
      <c r="F94" s="33">
        <v>248.1</v>
      </c>
      <c r="G94" s="43">
        <f t="shared" si="16"/>
        <v>0.214285714285714</v>
      </c>
      <c r="H94" s="33">
        <v>12.4</v>
      </c>
      <c r="I94" s="33">
        <v>33</v>
      </c>
      <c r="J94" s="53">
        <v>1619</v>
      </c>
      <c r="K94" s="68">
        <v>1943</v>
      </c>
      <c r="L94" s="34">
        <v>1126.6</v>
      </c>
      <c r="M94" s="34">
        <v>56.3</v>
      </c>
      <c r="N94" s="33">
        <v>3151</v>
      </c>
      <c r="O94" s="33">
        <v>3677</v>
      </c>
      <c r="P94" s="33">
        <v>2894.9</v>
      </c>
      <c r="Q94" s="73">
        <v>0.918724214535068</v>
      </c>
      <c r="R94" s="33">
        <v>434.2</v>
      </c>
    </row>
    <row r="95" customFormat="1" spans="1:18">
      <c r="A95" s="57">
        <v>572</v>
      </c>
      <c r="B95" s="45" t="s">
        <v>386</v>
      </c>
      <c r="C95" s="45" t="s">
        <v>380</v>
      </c>
      <c r="D95" s="33">
        <v>8</v>
      </c>
      <c r="E95" s="33">
        <v>3</v>
      </c>
      <c r="F95" s="33">
        <v>358</v>
      </c>
      <c r="G95" s="43">
        <f t="shared" si="16"/>
        <v>0.375</v>
      </c>
      <c r="H95" s="33">
        <v>17.9</v>
      </c>
      <c r="I95" s="33">
        <v>15</v>
      </c>
      <c r="J95" s="53">
        <v>701</v>
      </c>
      <c r="K95" s="68">
        <v>841</v>
      </c>
      <c r="L95" s="34">
        <v>393</v>
      </c>
      <c r="M95" s="34">
        <v>19.7</v>
      </c>
      <c r="N95" s="33">
        <v>1365</v>
      </c>
      <c r="O95" s="33">
        <v>1593</v>
      </c>
      <c r="P95" s="33">
        <v>1932.15</v>
      </c>
      <c r="Q95" s="73">
        <v>1.41549450549451</v>
      </c>
      <c r="R95" s="33">
        <v>483</v>
      </c>
    </row>
    <row r="96" customFormat="1" spans="1:18">
      <c r="A96" s="57">
        <v>587</v>
      </c>
      <c r="B96" s="45" t="s">
        <v>387</v>
      </c>
      <c r="C96" s="45" t="s">
        <v>380</v>
      </c>
      <c r="D96" s="33">
        <v>10</v>
      </c>
      <c r="E96" s="33">
        <v>3.3</v>
      </c>
      <c r="F96" s="33">
        <v>268.21</v>
      </c>
      <c r="G96" s="43">
        <f t="shared" si="16"/>
        <v>0.33</v>
      </c>
      <c r="H96" s="33">
        <v>13.4</v>
      </c>
      <c r="I96" s="33">
        <v>20.1</v>
      </c>
      <c r="J96" s="53">
        <v>977</v>
      </c>
      <c r="K96" s="68">
        <v>1172</v>
      </c>
      <c r="L96" s="34">
        <v>1047.26</v>
      </c>
      <c r="M96" s="34">
        <v>52.4</v>
      </c>
      <c r="N96" s="33">
        <v>1903</v>
      </c>
      <c r="O96" s="33">
        <v>2218</v>
      </c>
      <c r="P96" s="33">
        <v>1466.23</v>
      </c>
      <c r="Q96" s="73">
        <v>0.770483447188649</v>
      </c>
      <c r="R96" s="33">
        <v>219.9</v>
      </c>
    </row>
    <row r="97" customFormat="1" spans="1:18">
      <c r="A97" s="57">
        <v>704</v>
      </c>
      <c r="B97" s="45" t="s">
        <v>388</v>
      </c>
      <c r="C97" s="45" t="s">
        <v>380</v>
      </c>
      <c r="D97" s="33">
        <v>9</v>
      </c>
      <c r="E97" s="33">
        <v>8</v>
      </c>
      <c r="F97" s="33">
        <v>475.24</v>
      </c>
      <c r="G97" s="43">
        <f t="shared" si="16"/>
        <v>0.888888888888889</v>
      </c>
      <c r="H97" s="33">
        <v>38</v>
      </c>
      <c r="I97" s="33">
        <v>0</v>
      </c>
      <c r="J97" s="53">
        <v>940</v>
      </c>
      <c r="K97" s="68">
        <v>1128</v>
      </c>
      <c r="L97" s="34">
        <v>871.75</v>
      </c>
      <c r="M97" s="34">
        <v>43.6</v>
      </c>
      <c r="N97" s="33">
        <v>1831</v>
      </c>
      <c r="O97" s="33">
        <v>2136</v>
      </c>
      <c r="P97" s="33">
        <v>533.22</v>
      </c>
      <c r="Q97" s="73">
        <v>0.291217913708356</v>
      </c>
      <c r="R97" s="33">
        <v>0</v>
      </c>
    </row>
    <row r="98" customFormat="1" spans="1:18">
      <c r="A98" s="57">
        <v>706</v>
      </c>
      <c r="B98" s="45" t="s">
        <v>389</v>
      </c>
      <c r="C98" s="45" t="s">
        <v>380</v>
      </c>
      <c r="D98" s="33">
        <v>9</v>
      </c>
      <c r="E98" s="33">
        <v>5.8</v>
      </c>
      <c r="F98" s="33">
        <v>364.18</v>
      </c>
      <c r="G98" s="43">
        <f t="shared" si="16"/>
        <v>0.644444444444444</v>
      </c>
      <c r="H98" s="33">
        <v>18.2</v>
      </c>
      <c r="I98" s="33">
        <v>9.6</v>
      </c>
      <c r="J98" s="54">
        <v>1033</v>
      </c>
      <c r="K98" s="79">
        <v>1240</v>
      </c>
      <c r="L98" s="34">
        <v>1012.49</v>
      </c>
      <c r="M98" s="34">
        <v>50.6</v>
      </c>
      <c r="N98" s="33">
        <v>2012</v>
      </c>
      <c r="O98" s="33">
        <v>2347</v>
      </c>
      <c r="P98" s="33">
        <v>1672.52</v>
      </c>
      <c r="Q98" s="73">
        <v>0.831272365805169</v>
      </c>
      <c r="R98" s="33">
        <v>250.9</v>
      </c>
    </row>
    <row r="99" customFormat="1" spans="1:18">
      <c r="A99" s="57">
        <v>710</v>
      </c>
      <c r="B99" s="45" t="s">
        <v>390</v>
      </c>
      <c r="C99" s="45" t="s">
        <v>380</v>
      </c>
      <c r="D99" s="33">
        <v>7</v>
      </c>
      <c r="E99" s="33">
        <v>5</v>
      </c>
      <c r="F99" s="33">
        <v>383.1</v>
      </c>
      <c r="G99" s="43">
        <f t="shared" si="16"/>
        <v>0.714285714285714</v>
      </c>
      <c r="H99" s="33">
        <v>19.2</v>
      </c>
      <c r="I99" s="33">
        <v>0</v>
      </c>
      <c r="J99" s="53">
        <v>794</v>
      </c>
      <c r="K99" s="68">
        <v>953</v>
      </c>
      <c r="L99" s="34">
        <v>484.4</v>
      </c>
      <c r="M99" s="34">
        <v>24.2</v>
      </c>
      <c r="N99" s="33">
        <v>1546</v>
      </c>
      <c r="O99" s="33">
        <v>1804</v>
      </c>
      <c r="P99" s="33">
        <v>307.2</v>
      </c>
      <c r="Q99" s="73">
        <v>0.198706338939198</v>
      </c>
      <c r="R99" s="33">
        <v>0</v>
      </c>
    </row>
    <row r="100" customFormat="1" spans="1:18">
      <c r="A100" s="57">
        <v>713</v>
      </c>
      <c r="B100" s="45" t="s">
        <v>391</v>
      </c>
      <c r="C100" s="45" t="s">
        <v>380</v>
      </c>
      <c r="D100" s="33">
        <v>5</v>
      </c>
      <c r="E100" s="33">
        <v>4</v>
      </c>
      <c r="F100" s="33">
        <v>286</v>
      </c>
      <c r="G100" s="43">
        <f t="shared" si="16"/>
        <v>0.8</v>
      </c>
      <c r="H100" s="33">
        <v>22.9</v>
      </c>
      <c r="I100" s="33">
        <v>0</v>
      </c>
      <c r="J100" s="53">
        <v>619</v>
      </c>
      <c r="K100" s="68">
        <v>743</v>
      </c>
      <c r="L100" s="34">
        <v>529.55</v>
      </c>
      <c r="M100" s="34">
        <v>26.5</v>
      </c>
      <c r="N100" s="33">
        <v>1205</v>
      </c>
      <c r="O100" s="33">
        <v>1406</v>
      </c>
      <c r="P100" s="33">
        <v>382.6</v>
      </c>
      <c r="Q100" s="73">
        <v>0.317510373443983</v>
      </c>
      <c r="R100" s="33">
        <v>0</v>
      </c>
    </row>
    <row r="101" customFormat="1" spans="1:18">
      <c r="A101" s="57">
        <v>715</v>
      </c>
      <c r="B101" s="45" t="s">
        <v>392</v>
      </c>
      <c r="C101" s="45" t="s">
        <v>380</v>
      </c>
      <c r="D101" s="33"/>
      <c r="E101" s="33"/>
      <c r="F101" s="33"/>
      <c r="G101" s="43"/>
      <c r="H101" s="33">
        <v>0</v>
      </c>
      <c r="I101" s="33">
        <v>0</v>
      </c>
      <c r="J101" s="53">
        <v>464</v>
      </c>
      <c r="K101" s="68">
        <v>557</v>
      </c>
      <c r="L101" s="34">
        <v>400.34</v>
      </c>
      <c r="M101" s="34">
        <v>20</v>
      </c>
      <c r="N101" s="33">
        <v>904</v>
      </c>
      <c r="O101" s="33">
        <v>1054</v>
      </c>
      <c r="P101" s="33">
        <v>226</v>
      </c>
      <c r="Q101" s="73">
        <v>0.25</v>
      </c>
      <c r="R101" s="33">
        <v>0</v>
      </c>
    </row>
    <row r="102" customFormat="1" spans="1:18">
      <c r="A102" s="57">
        <v>738</v>
      </c>
      <c r="B102" s="45" t="s">
        <v>393</v>
      </c>
      <c r="C102" s="45" t="s">
        <v>380</v>
      </c>
      <c r="D102" s="33">
        <v>8</v>
      </c>
      <c r="E102" s="33">
        <v>2</v>
      </c>
      <c r="F102" s="33">
        <v>118</v>
      </c>
      <c r="G102" s="43">
        <f t="shared" ref="G102:G105" si="17">E102/D102</f>
        <v>0.25</v>
      </c>
      <c r="H102" s="33">
        <v>5.9</v>
      </c>
      <c r="I102" s="33">
        <v>18</v>
      </c>
      <c r="J102" s="54">
        <v>988</v>
      </c>
      <c r="K102" s="79">
        <v>1185</v>
      </c>
      <c r="L102" s="34">
        <v>596.2</v>
      </c>
      <c r="M102" s="34">
        <v>29.8</v>
      </c>
      <c r="N102" s="33">
        <v>1923</v>
      </c>
      <c r="O102" s="33">
        <v>2243</v>
      </c>
      <c r="P102" s="33">
        <v>1308</v>
      </c>
      <c r="Q102" s="73">
        <v>0.6801872074883</v>
      </c>
      <c r="R102" s="33">
        <v>196.2</v>
      </c>
    </row>
    <row r="103" s="35" customFormat="1" spans="1:18">
      <c r="A103" s="56" t="s">
        <v>311</v>
      </c>
      <c r="B103" s="49"/>
      <c r="C103" s="49" t="s">
        <v>380</v>
      </c>
      <c r="D103" s="56">
        <f t="shared" ref="D103:F103" si="18">SUM(D89:D102)</f>
        <v>123</v>
      </c>
      <c r="E103" s="56">
        <f t="shared" si="18"/>
        <v>68.15</v>
      </c>
      <c r="F103" s="56">
        <f t="shared" si="18"/>
        <v>6060.01</v>
      </c>
      <c r="G103" s="52">
        <f t="shared" si="17"/>
        <v>0.554065040650406</v>
      </c>
      <c r="H103" s="56">
        <f t="shared" ref="H103:M103" si="19">SUM(H89:H102)</f>
        <v>381.6</v>
      </c>
      <c r="I103" s="56">
        <f t="shared" si="19"/>
        <v>134.7</v>
      </c>
      <c r="J103" s="56">
        <f t="shared" si="19"/>
        <v>15800</v>
      </c>
      <c r="K103" s="56">
        <f t="shared" si="19"/>
        <v>18960</v>
      </c>
      <c r="L103" s="56">
        <f t="shared" si="19"/>
        <v>13413.32</v>
      </c>
      <c r="M103" s="69">
        <f t="shared" si="19"/>
        <v>670.7</v>
      </c>
      <c r="N103" s="51">
        <v>30748</v>
      </c>
      <c r="O103" s="51">
        <v>35873</v>
      </c>
      <c r="P103" s="51">
        <v>26372.18</v>
      </c>
      <c r="Q103" s="74">
        <v>0.8577</v>
      </c>
      <c r="R103" s="56">
        <f>SUM(R89:R102)</f>
        <v>4449.1</v>
      </c>
    </row>
    <row r="104" customFormat="1" spans="1:18">
      <c r="A104" s="57">
        <v>307</v>
      </c>
      <c r="B104" s="46" t="s">
        <v>394</v>
      </c>
      <c r="C104" s="46" t="s">
        <v>395</v>
      </c>
      <c r="D104" s="33">
        <v>91</v>
      </c>
      <c r="E104" s="33">
        <v>13.1</v>
      </c>
      <c r="F104" s="33">
        <v>1054.55</v>
      </c>
      <c r="G104" s="43">
        <f t="shared" si="17"/>
        <v>0.143956043956044</v>
      </c>
      <c r="H104" s="33">
        <v>52.7</v>
      </c>
      <c r="I104" s="33">
        <v>233.7</v>
      </c>
      <c r="J104" s="80">
        <v>16810</v>
      </c>
      <c r="K104" s="81">
        <v>20170</v>
      </c>
      <c r="L104" s="34">
        <v>19310.47</v>
      </c>
      <c r="M104" s="34">
        <v>965.5</v>
      </c>
      <c r="N104" s="33">
        <v>31270</v>
      </c>
      <c r="O104" s="33">
        <v>36482</v>
      </c>
      <c r="P104" s="33">
        <v>21301</v>
      </c>
      <c r="Q104" s="73">
        <v>0.6812</v>
      </c>
      <c r="R104" s="33">
        <v>3195.2</v>
      </c>
    </row>
    <row r="105" s="35" customFormat="1" spans="1:18">
      <c r="A105" s="75" t="s">
        <v>311</v>
      </c>
      <c r="B105" s="76" t="s">
        <v>394</v>
      </c>
      <c r="C105" s="76" t="s">
        <v>395</v>
      </c>
      <c r="D105" s="77">
        <v>91</v>
      </c>
      <c r="E105" s="77">
        <v>13.1</v>
      </c>
      <c r="F105" s="77">
        <v>1054.55</v>
      </c>
      <c r="G105" s="78">
        <f t="shared" si="17"/>
        <v>0.143956043956044</v>
      </c>
      <c r="H105" s="77">
        <v>52.7</v>
      </c>
      <c r="I105" s="77">
        <v>233.7</v>
      </c>
      <c r="J105" s="75">
        <v>16810</v>
      </c>
      <c r="K105" s="82">
        <v>20170</v>
      </c>
      <c r="L105" s="83">
        <v>19310.47</v>
      </c>
      <c r="M105" s="83">
        <v>965.5</v>
      </c>
      <c r="N105" s="51">
        <v>31270</v>
      </c>
      <c r="O105" s="51">
        <v>36482</v>
      </c>
      <c r="P105" s="51">
        <v>21301</v>
      </c>
      <c r="Q105" s="74">
        <v>0.6812</v>
      </c>
      <c r="R105" s="51">
        <v>3195.2</v>
      </c>
    </row>
    <row r="106" customFormat="1" spans="1:18">
      <c r="A106" s="51"/>
      <c r="B106" s="51"/>
      <c r="C106" s="51"/>
      <c r="D106" s="51">
        <v>1357</v>
      </c>
      <c r="E106" s="51">
        <v>942.89</v>
      </c>
      <c r="F106" s="51">
        <v>90114.21</v>
      </c>
      <c r="G106" s="52">
        <v>0.694834193072955</v>
      </c>
      <c r="H106" s="51">
        <v>7516.4</v>
      </c>
      <c r="I106" s="51">
        <v>1424.8</v>
      </c>
      <c r="J106" s="51">
        <v>149750</v>
      </c>
      <c r="K106" s="51">
        <v>179535</v>
      </c>
      <c r="L106" s="51">
        <v>135484.87</v>
      </c>
      <c r="M106" s="67">
        <v>7609.5</v>
      </c>
      <c r="N106" s="51">
        <v>298192</v>
      </c>
      <c r="O106" s="51">
        <v>347652</v>
      </c>
      <c r="P106" s="51">
        <v>248807.92</v>
      </c>
      <c r="Q106" s="74">
        <v>0.6812</v>
      </c>
      <c r="R106" s="51">
        <v>45862.4</v>
      </c>
    </row>
    <row r="107" s="36" customFormat="1" ht="12" spans="1:17">
      <c r="A107" s="36" t="s">
        <v>245</v>
      </c>
      <c r="F107" s="36" t="s">
        <v>246</v>
      </c>
      <c r="J107" s="10"/>
      <c r="K107" s="10"/>
      <c r="M107" s="36" t="s">
        <v>396</v>
      </c>
      <c r="N107" s="84"/>
      <c r="O107" s="84"/>
      <c r="Q107" s="85" t="s">
        <v>248</v>
      </c>
    </row>
  </sheetData>
  <mergeCells count="6">
    <mergeCell ref="D1:I1"/>
    <mergeCell ref="J1:M1"/>
    <mergeCell ref="N1:R1"/>
    <mergeCell ref="A1:A2"/>
    <mergeCell ref="B1:B2"/>
    <mergeCell ref="C1:C2"/>
  </mergeCells>
  <pageMargins left="0.275" right="0.15625" top="0.432638888888889" bottom="0.471527777777778" header="0.235416666666667" footer="0.235416666666667"/>
  <pageSetup paperSize="9" orientation="landscape" horizontalDpi="600"/>
  <headerFooter>
    <oddHeader>&amp;C10月金牌品种考核明细表（四）</oddHead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CG3"/>
  <sheetViews>
    <sheetView workbookViewId="0">
      <selection activeCell="D16" sqref="D16"/>
    </sheetView>
  </sheetViews>
  <sheetFormatPr defaultColWidth="9" defaultRowHeight="13.5" outlineLevelRow="2"/>
  <cols>
    <col min="1" max="1" width="3.75" customWidth="1"/>
    <col min="2" max="2" width="2.375" customWidth="1"/>
    <col min="3" max="3" width="5.125" hidden="1" customWidth="1"/>
    <col min="4" max="4" width="5.75" style="5" customWidth="1"/>
    <col min="5" max="5" width="5.875" style="5" customWidth="1"/>
    <col min="6" max="6" width="7.875" style="6" customWidth="1"/>
    <col min="7" max="7" width="8.375" style="7" customWidth="1"/>
    <col min="8" max="8" width="7.625" style="6" customWidth="1"/>
    <col min="9" max="9" width="8.875" style="8" customWidth="1"/>
    <col min="10" max="10" width="9.1" style="8" customWidth="1"/>
    <col min="11" max="11" width="9.125" style="9" customWidth="1"/>
    <col min="12" max="12" width="9.325" style="8" customWidth="1"/>
    <col min="13" max="13" width="8.94166666666667" style="10" customWidth="1"/>
    <col min="14" max="14" width="4" style="10" hidden="1" customWidth="1"/>
    <col min="15" max="15" width="12.2916666666667" style="10" customWidth="1"/>
  </cols>
  <sheetData>
    <row r="1" s="3" customFormat="1" ht="27" customHeight="1" spans="1:15">
      <c r="A1" s="11" t="s">
        <v>285</v>
      </c>
      <c r="B1" s="12" t="s">
        <v>286</v>
      </c>
      <c r="C1" s="13" t="s">
        <v>287</v>
      </c>
      <c r="D1" s="14" t="s">
        <v>38</v>
      </c>
      <c r="E1" s="14"/>
      <c r="F1" s="15"/>
      <c r="G1" s="15"/>
      <c r="H1" s="15"/>
      <c r="I1" s="27" t="s">
        <v>404</v>
      </c>
      <c r="J1" s="27"/>
      <c r="K1" s="27" t="s">
        <v>405</v>
      </c>
      <c r="L1" s="27"/>
      <c r="M1" s="27"/>
      <c r="N1" s="27"/>
      <c r="O1" s="27"/>
    </row>
    <row r="2" s="4" customFormat="1" ht="21" customHeight="1" spans="1:16309">
      <c r="A2" s="16"/>
      <c r="B2" s="17"/>
      <c r="C2" s="13"/>
      <c r="D2" s="14" t="s">
        <v>288</v>
      </c>
      <c r="E2" s="14" t="s">
        <v>289</v>
      </c>
      <c r="F2" s="18" t="s">
        <v>290</v>
      </c>
      <c r="G2" s="19" t="s">
        <v>403</v>
      </c>
      <c r="H2" s="18" t="s">
        <v>262</v>
      </c>
      <c r="I2" s="27" t="s">
        <v>402</v>
      </c>
      <c r="J2" s="27" t="s">
        <v>262</v>
      </c>
      <c r="K2" s="28" t="s">
        <v>265</v>
      </c>
      <c r="L2" s="27" t="s">
        <v>406</v>
      </c>
      <c r="M2" s="29" t="s">
        <v>407</v>
      </c>
      <c r="N2" s="29" t="s">
        <v>408</v>
      </c>
      <c r="O2" s="29" t="s">
        <v>408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</row>
    <row r="3" customFormat="1" spans="1:15">
      <c r="A3" s="20">
        <v>341</v>
      </c>
      <c r="B3" s="21" t="s">
        <v>363</v>
      </c>
      <c r="C3" s="21" t="s">
        <v>364</v>
      </c>
      <c r="D3" s="22">
        <v>15944</v>
      </c>
      <c r="E3" s="23">
        <v>21258</v>
      </c>
      <c r="F3" s="24">
        <v>26829.65</v>
      </c>
      <c r="G3" s="25">
        <v>1.68274272453588</v>
      </c>
      <c r="H3" s="26">
        <v>4561</v>
      </c>
      <c r="I3" s="31"/>
      <c r="J3" s="31"/>
      <c r="K3" s="32">
        <v>13112.804</v>
      </c>
      <c r="L3" s="31">
        <v>58.5</v>
      </c>
      <c r="M3" s="33"/>
      <c r="N3" s="34">
        <v>13112.804</v>
      </c>
      <c r="O3" s="33">
        <v>13112.8</v>
      </c>
    </row>
  </sheetData>
  <mergeCells count="6">
    <mergeCell ref="D1:H1"/>
    <mergeCell ref="I1:J1"/>
    <mergeCell ref="K1:O1"/>
    <mergeCell ref="A1:A2"/>
    <mergeCell ref="B1:B2"/>
    <mergeCell ref="C1:C2"/>
  </mergeCells>
  <pageMargins left="0.751388888888889" right="0.432638888888889" top="0.55" bottom="0.354166666666667" header="0.235416666666667" footer="0.15625"/>
  <pageSetup paperSize="9" orientation="landscape" horizontalDpi="600"/>
  <headerFooter>
    <oddHeader>&amp;C10月金牌品种考核明细表（五）</oddHead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7"/>
  <sheetViews>
    <sheetView topLeftCell="A85" workbookViewId="0">
      <selection activeCell="H98" sqref="H98"/>
    </sheetView>
  </sheetViews>
  <sheetFormatPr defaultColWidth="9" defaultRowHeight="13.5" outlineLevelCol="6"/>
  <cols>
    <col min="2" max="2" width="17.375" customWidth="1"/>
    <col min="3" max="3" width="11.25" customWidth="1"/>
    <col min="4" max="4" width="11.125" customWidth="1"/>
    <col min="5" max="5" width="9.375"/>
    <col min="7" max="7" width="9.375"/>
  </cols>
  <sheetData>
    <row r="1" ht="14.25" spans="1:5">
      <c r="A1" s="1" t="s">
        <v>285</v>
      </c>
      <c r="B1" s="1" t="s">
        <v>286</v>
      </c>
      <c r="C1" s="1" t="s">
        <v>287</v>
      </c>
      <c r="D1" s="1"/>
      <c r="E1" s="2"/>
    </row>
    <row r="2" ht="14.25" spans="1:5">
      <c r="A2" s="1"/>
      <c r="B2" s="1"/>
      <c r="C2" s="1"/>
      <c r="D2" s="1" t="s">
        <v>408</v>
      </c>
      <c r="E2" s="2"/>
    </row>
    <row r="3" ht="14.25" spans="1:5">
      <c r="A3" s="1">
        <v>308</v>
      </c>
      <c r="B3" s="1" t="s">
        <v>292</v>
      </c>
      <c r="C3" s="1" t="s">
        <v>293</v>
      </c>
      <c r="D3" s="1">
        <v>1332.6</v>
      </c>
      <c r="E3" s="2"/>
    </row>
    <row r="4" ht="14.25" spans="1:5">
      <c r="A4" s="1">
        <v>311</v>
      </c>
      <c r="B4" s="1" t="s">
        <v>294</v>
      </c>
      <c r="C4" s="1" t="s">
        <v>293</v>
      </c>
      <c r="D4" s="1">
        <v>6866.9</v>
      </c>
      <c r="E4" s="2"/>
    </row>
    <row r="5" ht="14.25" spans="1:5">
      <c r="A5" s="1">
        <v>339</v>
      </c>
      <c r="B5" s="1" t="s">
        <v>295</v>
      </c>
      <c r="C5" s="1" t="s">
        <v>293</v>
      </c>
      <c r="D5" s="1">
        <v>3954.1</v>
      </c>
      <c r="E5" s="2"/>
    </row>
    <row r="6" ht="14.25" spans="1:5">
      <c r="A6" s="1">
        <v>349</v>
      </c>
      <c r="B6" s="1" t="s">
        <v>296</v>
      </c>
      <c r="C6" s="1" t="s">
        <v>293</v>
      </c>
      <c r="D6" s="1">
        <v>2182.5</v>
      </c>
      <c r="E6" s="2"/>
    </row>
    <row r="7" ht="14.25" spans="1:5">
      <c r="A7" s="1">
        <v>391</v>
      </c>
      <c r="B7" s="1" t="s">
        <v>297</v>
      </c>
      <c r="C7" s="1" t="s">
        <v>293</v>
      </c>
      <c r="D7" s="1">
        <v>3544.1</v>
      </c>
      <c r="E7" s="2"/>
    </row>
    <row r="8" ht="14.25" spans="1:5">
      <c r="A8" s="1">
        <v>395</v>
      </c>
      <c r="B8" s="1" t="s">
        <v>298</v>
      </c>
      <c r="C8" s="1" t="s">
        <v>293</v>
      </c>
      <c r="D8" s="1">
        <v>588.5</v>
      </c>
      <c r="E8" s="2"/>
    </row>
    <row r="9" ht="14.25" spans="1:5">
      <c r="A9" s="1">
        <v>517</v>
      </c>
      <c r="B9" s="1" t="s">
        <v>299</v>
      </c>
      <c r="C9" s="1" t="s">
        <v>293</v>
      </c>
      <c r="D9" s="1">
        <v>1699.5</v>
      </c>
      <c r="E9" s="2"/>
    </row>
    <row r="10" ht="14.25" spans="1:5">
      <c r="A10" s="1">
        <v>518</v>
      </c>
      <c r="B10" s="1" t="s">
        <v>300</v>
      </c>
      <c r="C10" s="1" t="s">
        <v>293</v>
      </c>
      <c r="D10" s="1">
        <v>92.5</v>
      </c>
      <c r="E10" s="2"/>
    </row>
    <row r="11" ht="14.25" spans="1:5">
      <c r="A11" s="1">
        <v>581</v>
      </c>
      <c r="B11" s="1" t="s">
        <v>301</v>
      </c>
      <c r="C11" s="1" t="s">
        <v>293</v>
      </c>
      <c r="D11" s="1">
        <v>2783.7</v>
      </c>
      <c r="E11" s="2"/>
    </row>
    <row r="12" ht="14.25" spans="1:5">
      <c r="A12" s="1">
        <v>585</v>
      </c>
      <c r="B12" s="1" t="s">
        <v>302</v>
      </c>
      <c r="C12" s="1" t="s">
        <v>293</v>
      </c>
      <c r="D12" s="1">
        <v>4649.6</v>
      </c>
      <c r="E12" s="2"/>
    </row>
    <row r="13" ht="14.25" spans="1:5">
      <c r="A13" s="1">
        <v>597</v>
      </c>
      <c r="B13" s="1" t="s">
        <v>303</v>
      </c>
      <c r="C13" s="1" t="s">
        <v>293</v>
      </c>
      <c r="D13" s="1">
        <v>480.6</v>
      </c>
      <c r="E13" s="2"/>
    </row>
    <row r="14" ht="14.25" spans="1:5">
      <c r="A14" s="1">
        <v>709</v>
      </c>
      <c r="B14" s="1" t="s">
        <v>304</v>
      </c>
      <c r="C14" s="1" t="s">
        <v>293</v>
      </c>
      <c r="D14" s="1">
        <v>1294.5</v>
      </c>
      <c r="E14" s="2"/>
    </row>
    <row r="15" ht="14.25" spans="1:5">
      <c r="A15" s="1">
        <v>726</v>
      </c>
      <c r="B15" s="1" t="s">
        <v>305</v>
      </c>
      <c r="C15" s="1" t="s">
        <v>293</v>
      </c>
      <c r="D15" s="1">
        <v>4789.3</v>
      </c>
      <c r="E15" s="2"/>
    </row>
    <row r="16" ht="14.25" spans="1:5">
      <c r="A16" s="1">
        <v>727</v>
      </c>
      <c r="B16" s="1" t="s">
        <v>306</v>
      </c>
      <c r="C16" s="1" t="s">
        <v>293</v>
      </c>
      <c r="D16" s="1">
        <v>722.7</v>
      </c>
      <c r="E16" s="2"/>
    </row>
    <row r="17" ht="14.25" spans="1:5">
      <c r="A17" s="1">
        <v>730</v>
      </c>
      <c r="B17" s="1" t="s">
        <v>307</v>
      </c>
      <c r="C17" s="1" t="s">
        <v>293</v>
      </c>
      <c r="D17" s="1">
        <v>3842.8</v>
      </c>
      <c r="E17" s="2"/>
    </row>
    <row r="18" ht="14.25" spans="1:5">
      <c r="A18" s="1">
        <v>731</v>
      </c>
      <c r="B18" s="1" t="s">
        <v>308</v>
      </c>
      <c r="C18" s="1" t="s">
        <v>293</v>
      </c>
      <c r="D18" s="1">
        <v>415.4</v>
      </c>
      <c r="E18" s="2"/>
    </row>
    <row r="19" ht="14.25" spans="1:5">
      <c r="A19" s="1">
        <v>741</v>
      </c>
      <c r="B19" s="1" t="s">
        <v>309</v>
      </c>
      <c r="C19" s="1" t="s">
        <v>293</v>
      </c>
      <c r="D19" s="1">
        <v>897.6</v>
      </c>
      <c r="E19" s="2"/>
    </row>
    <row r="20" ht="14.25" spans="1:5">
      <c r="A20" s="1">
        <v>742</v>
      </c>
      <c r="B20" s="1" t="s">
        <v>310</v>
      </c>
      <c r="C20" s="1" t="s">
        <v>293</v>
      </c>
      <c r="D20" s="1">
        <v>16.3</v>
      </c>
      <c r="E20" s="2"/>
    </row>
    <row r="21" ht="14.25" spans="1:5">
      <c r="A21" s="1" t="s">
        <v>311</v>
      </c>
      <c r="B21" s="1"/>
      <c r="C21" s="1" t="s">
        <v>293</v>
      </c>
      <c r="E21" s="1">
        <v>40153.2</v>
      </c>
    </row>
    <row r="22" ht="14.25" spans="1:5">
      <c r="A22" s="1">
        <v>329</v>
      </c>
      <c r="B22" s="1" t="s">
        <v>312</v>
      </c>
      <c r="C22" s="1" t="s">
        <v>313</v>
      </c>
      <c r="D22" s="1">
        <v>3252.6</v>
      </c>
      <c r="E22" s="2"/>
    </row>
    <row r="23" ht="14.25" spans="1:5">
      <c r="A23" s="1">
        <v>337</v>
      </c>
      <c r="B23" s="1" t="s">
        <v>314</v>
      </c>
      <c r="C23" s="1" t="s">
        <v>313</v>
      </c>
      <c r="D23" s="1">
        <v>13108.4</v>
      </c>
      <c r="E23" s="2"/>
    </row>
    <row r="24" ht="14.25" spans="1:5">
      <c r="A24" s="1">
        <v>343</v>
      </c>
      <c r="B24" s="1" t="s">
        <v>315</v>
      </c>
      <c r="C24" s="1" t="s">
        <v>313</v>
      </c>
      <c r="D24" s="1">
        <v>11419.5</v>
      </c>
      <c r="E24" s="2"/>
    </row>
    <row r="25" ht="14.25" spans="1:5">
      <c r="A25" s="1">
        <v>357</v>
      </c>
      <c r="B25" s="1" t="s">
        <v>316</v>
      </c>
      <c r="C25" s="1" t="s">
        <v>313</v>
      </c>
      <c r="D25" s="1">
        <v>2102.8</v>
      </c>
      <c r="E25" s="2"/>
    </row>
    <row r="26" ht="14.25" spans="1:5">
      <c r="A26" s="1">
        <v>359</v>
      </c>
      <c r="B26" s="1" t="s">
        <v>317</v>
      </c>
      <c r="C26" s="1" t="s">
        <v>313</v>
      </c>
      <c r="D26" s="1">
        <v>1872.7</v>
      </c>
      <c r="E26" s="2"/>
    </row>
    <row r="27" ht="14.25" spans="1:5">
      <c r="A27" s="1">
        <v>361</v>
      </c>
      <c r="B27" s="1" t="s">
        <v>318</v>
      </c>
      <c r="C27" s="1" t="s">
        <v>313</v>
      </c>
      <c r="D27" s="1">
        <v>468.1</v>
      </c>
      <c r="E27" s="2"/>
    </row>
    <row r="28" ht="14.25" spans="1:5">
      <c r="A28" s="1">
        <v>365</v>
      </c>
      <c r="B28" s="1" t="s">
        <v>319</v>
      </c>
      <c r="C28" s="1" t="s">
        <v>313</v>
      </c>
      <c r="D28" s="1">
        <v>9000.8</v>
      </c>
      <c r="E28" s="2"/>
    </row>
    <row r="29" ht="14.25" spans="1:5">
      <c r="A29" s="1">
        <v>379</v>
      </c>
      <c r="B29" s="1" t="s">
        <v>320</v>
      </c>
      <c r="C29" s="1" t="s">
        <v>313</v>
      </c>
      <c r="D29" s="1">
        <v>2659.8</v>
      </c>
      <c r="E29" s="2"/>
    </row>
    <row r="30" ht="14.25" spans="1:5">
      <c r="A30" s="1">
        <v>513</v>
      </c>
      <c r="B30" s="1" t="s">
        <v>321</v>
      </c>
      <c r="C30" s="1" t="s">
        <v>313</v>
      </c>
      <c r="D30" s="1">
        <v>2113.1</v>
      </c>
      <c r="E30" s="2"/>
    </row>
    <row r="31" ht="14.25" spans="1:5">
      <c r="A31" s="1">
        <v>516</v>
      </c>
      <c r="B31" s="1" t="s">
        <v>322</v>
      </c>
      <c r="C31" s="1" t="s">
        <v>313</v>
      </c>
      <c r="D31" s="1">
        <v>793.6</v>
      </c>
      <c r="E31" s="2"/>
    </row>
    <row r="32" ht="14.25" spans="1:5">
      <c r="A32" s="1">
        <v>570</v>
      </c>
      <c r="B32" s="1" t="s">
        <v>323</v>
      </c>
      <c r="C32" s="1" t="s">
        <v>313</v>
      </c>
      <c r="D32" s="1">
        <v>2107.3</v>
      </c>
      <c r="E32" s="2"/>
    </row>
    <row r="33" ht="14.25" spans="1:5">
      <c r="A33" s="1">
        <v>577</v>
      </c>
      <c r="B33" s="1" t="s">
        <v>324</v>
      </c>
      <c r="C33" s="1" t="s">
        <v>313</v>
      </c>
      <c r="D33" s="1">
        <v>410.3</v>
      </c>
      <c r="E33" s="2"/>
    </row>
    <row r="34" ht="14.25" spans="1:5">
      <c r="A34" s="1">
        <v>582</v>
      </c>
      <c r="B34" s="1" t="s">
        <v>325</v>
      </c>
      <c r="C34" s="1" t="s">
        <v>313</v>
      </c>
      <c r="D34" s="1">
        <v>6415.3</v>
      </c>
      <c r="E34" s="2"/>
    </row>
    <row r="35" ht="14.25" spans="1:5">
      <c r="A35" s="1">
        <v>714</v>
      </c>
      <c r="B35" s="1" t="s">
        <v>326</v>
      </c>
      <c r="C35" s="1" t="s">
        <v>313</v>
      </c>
      <c r="D35" s="1">
        <v>1275.6</v>
      </c>
      <c r="E35" s="2"/>
    </row>
    <row r="36" ht="14.25" spans="1:5">
      <c r="A36" s="1">
        <v>734</v>
      </c>
      <c r="B36" s="1" t="s">
        <v>327</v>
      </c>
      <c r="C36" s="1" t="s">
        <v>313</v>
      </c>
      <c r="D36" s="1">
        <v>2380.2</v>
      </c>
      <c r="E36" s="2"/>
    </row>
    <row r="37" ht="14.25" spans="1:5">
      <c r="A37" s="1" t="s">
        <v>311</v>
      </c>
      <c r="B37" s="1"/>
      <c r="C37" s="1" t="s">
        <v>313</v>
      </c>
      <c r="E37" s="1">
        <v>59380.1</v>
      </c>
    </row>
    <row r="38" ht="14.25" spans="1:5">
      <c r="A38" s="1">
        <v>385</v>
      </c>
      <c r="B38" s="1" t="s">
        <v>328</v>
      </c>
      <c r="C38" s="1" t="s">
        <v>329</v>
      </c>
      <c r="D38" s="1">
        <v>2289.5</v>
      </c>
      <c r="E38" s="2"/>
    </row>
    <row r="39" ht="14.25" spans="1:5">
      <c r="A39" s="1">
        <v>377</v>
      </c>
      <c r="B39" s="1" t="s">
        <v>330</v>
      </c>
      <c r="C39" s="1" t="s">
        <v>329</v>
      </c>
      <c r="D39" s="1">
        <v>1635.5</v>
      </c>
      <c r="E39" s="2"/>
    </row>
    <row r="40" ht="14.25" spans="1:5">
      <c r="A40" s="1">
        <v>571</v>
      </c>
      <c r="B40" s="1" t="s">
        <v>331</v>
      </c>
      <c r="C40" s="1" t="s">
        <v>329</v>
      </c>
      <c r="D40" s="1">
        <v>6574.1</v>
      </c>
      <c r="E40" s="2"/>
    </row>
    <row r="41" ht="14.25" spans="1:5">
      <c r="A41" s="1">
        <v>371</v>
      </c>
      <c r="B41" s="1" t="s">
        <v>332</v>
      </c>
      <c r="C41" s="1" t="s">
        <v>329</v>
      </c>
      <c r="D41" s="1">
        <v>1209</v>
      </c>
      <c r="E41" s="2"/>
    </row>
    <row r="42" ht="14.25" spans="1:5">
      <c r="A42" s="1">
        <v>541</v>
      </c>
      <c r="B42" s="1" t="s">
        <v>333</v>
      </c>
      <c r="C42" s="1" t="s">
        <v>329</v>
      </c>
      <c r="D42" s="1">
        <v>3845.4</v>
      </c>
      <c r="E42" s="2"/>
    </row>
    <row r="43" ht="14.25" spans="1:5">
      <c r="A43" s="1">
        <v>733</v>
      </c>
      <c r="B43" s="1" t="s">
        <v>334</v>
      </c>
      <c r="C43" s="1" t="s">
        <v>329</v>
      </c>
      <c r="D43" s="1">
        <v>1789.9</v>
      </c>
      <c r="E43" s="2"/>
    </row>
    <row r="44" ht="14.25" spans="1:5">
      <c r="A44" s="1">
        <v>387</v>
      </c>
      <c r="B44" s="1" t="s">
        <v>335</v>
      </c>
      <c r="C44" s="1" t="s">
        <v>329</v>
      </c>
      <c r="D44" s="1">
        <v>2604.6</v>
      </c>
      <c r="E44" s="2"/>
    </row>
    <row r="45" ht="14.25" spans="1:5">
      <c r="A45" s="1">
        <v>573</v>
      </c>
      <c r="B45" s="1" t="s">
        <v>336</v>
      </c>
      <c r="C45" s="1" t="s">
        <v>329</v>
      </c>
      <c r="D45" s="1">
        <v>827.9</v>
      </c>
      <c r="E45" s="2"/>
    </row>
    <row r="46" ht="14.25" spans="1:5">
      <c r="A46" s="1">
        <v>514</v>
      </c>
      <c r="B46" s="1" t="s">
        <v>337</v>
      </c>
      <c r="C46" s="1" t="s">
        <v>329</v>
      </c>
      <c r="D46" s="1">
        <v>2352.2</v>
      </c>
      <c r="E46" s="2"/>
    </row>
    <row r="47" ht="14.25" spans="1:5">
      <c r="A47" s="1">
        <v>546</v>
      </c>
      <c r="B47" s="1" t="s">
        <v>338</v>
      </c>
      <c r="C47" s="1" t="s">
        <v>329</v>
      </c>
      <c r="D47" s="1">
        <v>1453.1</v>
      </c>
      <c r="E47" s="2"/>
    </row>
    <row r="48" ht="14.25" spans="1:5">
      <c r="A48" s="1">
        <v>574</v>
      </c>
      <c r="B48" s="1" t="s">
        <v>339</v>
      </c>
      <c r="C48" s="1" t="s">
        <v>329</v>
      </c>
      <c r="D48" s="1">
        <v>201.6</v>
      </c>
      <c r="E48" s="2"/>
    </row>
    <row r="49" ht="14.25" spans="1:5">
      <c r="A49" s="1">
        <v>737</v>
      </c>
      <c r="B49" s="1" t="s">
        <v>340</v>
      </c>
      <c r="C49" s="1" t="s">
        <v>329</v>
      </c>
      <c r="D49" s="1">
        <v>1023.9</v>
      </c>
      <c r="E49" s="2"/>
    </row>
    <row r="50" ht="14.25" spans="1:5">
      <c r="A50" s="1">
        <v>588</v>
      </c>
      <c r="B50" s="1" t="s">
        <v>341</v>
      </c>
      <c r="C50" s="1" t="s">
        <v>329</v>
      </c>
      <c r="D50" s="1">
        <v>1681.3</v>
      </c>
      <c r="E50" s="2"/>
    </row>
    <row r="51" ht="14.25" spans="1:5">
      <c r="A51" s="1">
        <v>399</v>
      </c>
      <c r="B51" s="1" t="s">
        <v>342</v>
      </c>
      <c r="C51" s="1" t="s">
        <v>329</v>
      </c>
      <c r="D51" s="1">
        <v>1376.3</v>
      </c>
      <c r="E51" s="2"/>
    </row>
    <row r="52" ht="14.25" spans="1:5">
      <c r="A52" s="1">
        <v>389</v>
      </c>
      <c r="B52" s="1" t="s">
        <v>343</v>
      </c>
      <c r="C52" s="1" t="s">
        <v>329</v>
      </c>
      <c r="D52" s="1">
        <v>1547.2</v>
      </c>
      <c r="E52" s="2"/>
    </row>
    <row r="53" ht="14.25" spans="1:5">
      <c r="A53" s="1">
        <v>512</v>
      </c>
      <c r="B53" s="1" t="s">
        <v>344</v>
      </c>
      <c r="C53" s="1" t="s">
        <v>329</v>
      </c>
      <c r="D53" s="1">
        <v>1477.5</v>
      </c>
      <c r="E53" s="2"/>
    </row>
    <row r="54" ht="14.25" spans="1:5">
      <c r="A54" s="1">
        <v>584</v>
      </c>
      <c r="B54" s="1" t="s">
        <v>345</v>
      </c>
      <c r="C54" s="1" t="s">
        <v>329</v>
      </c>
      <c r="D54" s="1">
        <v>1759.4</v>
      </c>
      <c r="E54" s="2"/>
    </row>
    <row r="55" ht="14.25" spans="1:5">
      <c r="A55" s="1" t="s">
        <v>311</v>
      </c>
      <c r="B55" s="1"/>
      <c r="C55" s="1" t="s">
        <v>329</v>
      </c>
      <c r="E55" s="1">
        <v>33648.4</v>
      </c>
    </row>
    <row r="56" ht="14.25" spans="1:5">
      <c r="A56" s="1">
        <v>355</v>
      </c>
      <c r="B56" s="1" t="s">
        <v>346</v>
      </c>
      <c r="C56" s="1" t="s">
        <v>347</v>
      </c>
      <c r="D56" s="1">
        <v>3866.4</v>
      </c>
      <c r="E56" s="2"/>
    </row>
    <row r="57" ht="14.25" spans="1:5">
      <c r="A57" s="1">
        <v>363</v>
      </c>
      <c r="B57" s="1" t="s">
        <v>348</v>
      </c>
      <c r="C57" s="1" t="s">
        <v>347</v>
      </c>
      <c r="D57" s="1">
        <v>1851.9</v>
      </c>
      <c r="E57" s="2"/>
    </row>
    <row r="58" ht="14.25" spans="1:5">
      <c r="A58" s="1">
        <v>373</v>
      </c>
      <c r="B58" s="1" t="s">
        <v>349</v>
      </c>
      <c r="C58" s="1" t="s">
        <v>347</v>
      </c>
      <c r="D58" s="1">
        <v>1517.8</v>
      </c>
      <c r="E58" s="2"/>
    </row>
    <row r="59" ht="14.25" spans="1:5">
      <c r="A59" s="1">
        <v>511</v>
      </c>
      <c r="B59" s="1" t="s">
        <v>350</v>
      </c>
      <c r="C59" s="1" t="s">
        <v>347</v>
      </c>
      <c r="D59" s="1">
        <v>2576.2</v>
      </c>
      <c r="E59" s="2"/>
    </row>
    <row r="60" ht="14.25" spans="1:5">
      <c r="A60" s="1">
        <v>515</v>
      </c>
      <c r="B60" s="1" t="s">
        <v>351</v>
      </c>
      <c r="C60" s="1" t="s">
        <v>347</v>
      </c>
      <c r="D60" s="1">
        <v>3093.6</v>
      </c>
      <c r="E60" s="2"/>
    </row>
    <row r="61" ht="14.25" spans="1:5">
      <c r="A61" s="1">
        <v>545</v>
      </c>
      <c r="B61" s="1" t="s">
        <v>352</v>
      </c>
      <c r="C61" s="1" t="s">
        <v>347</v>
      </c>
      <c r="D61" s="1">
        <v>3735.6</v>
      </c>
      <c r="E61" s="2"/>
    </row>
    <row r="62" ht="14.25" spans="1:5">
      <c r="A62" s="1">
        <v>578</v>
      </c>
      <c r="B62" s="1" t="s">
        <v>353</v>
      </c>
      <c r="C62" s="1" t="s">
        <v>347</v>
      </c>
      <c r="D62" s="1">
        <v>3531</v>
      </c>
      <c r="E62" s="2"/>
    </row>
    <row r="63" ht="14.25" spans="1:5">
      <c r="A63" s="1">
        <v>598</v>
      </c>
      <c r="B63" s="1" t="s">
        <v>354</v>
      </c>
      <c r="C63" s="1" t="s">
        <v>347</v>
      </c>
      <c r="D63" s="1">
        <v>1695</v>
      </c>
      <c r="E63" s="2"/>
    </row>
    <row r="64" ht="14.25" spans="1:5">
      <c r="A64" s="1">
        <v>702</v>
      </c>
      <c r="B64" s="1" t="s">
        <v>355</v>
      </c>
      <c r="C64" s="1" t="s">
        <v>347</v>
      </c>
      <c r="D64" s="1">
        <v>2088.6</v>
      </c>
      <c r="E64" s="2"/>
    </row>
    <row r="65" ht="14.25" spans="1:5">
      <c r="A65" s="1">
        <v>707</v>
      </c>
      <c r="B65" s="1" t="s">
        <v>356</v>
      </c>
      <c r="C65" s="1" t="s">
        <v>347</v>
      </c>
      <c r="D65" s="1">
        <v>2970.3</v>
      </c>
      <c r="E65" s="2"/>
    </row>
    <row r="66" ht="14.25" spans="1:5">
      <c r="A66" s="1">
        <v>712</v>
      </c>
      <c r="B66" s="1" t="s">
        <v>357</v>
      </c>
      <c r="C66" s="1" t="s">
        <v>347</v>
      </c>
      <c r="D66" s="1">
        <v>4585.8</v>
      </c>
      <c r="E66" s="2"/>
    </row>
    <row r="67" ht="14.25" spans="1:5">
      <c r="A67" s="1">
        <v>718</v>
      </c>
      <c r="B67" s="1" t="s">
        <v>358</v>
      </c>
      <c r="C67" s="1" t="s">
        <v>347</v>
      </c>
      <c r="D67" s="1">
        <v>732.3</v>
      </c>
      <c r="E67" s="2"/>
    </row>
    <row r="68" ht="14.25" spans="1:5">
      <c r="A68" s="1">
        <v>723</v>
      </c>
      <c r="B68" s="1" t="s">
        <v>359</v>
      </c>
      <c r="C68" s="1" t="s">
        <v>347</v>
      </c>
      <c r="D68" s="1">
        <v>1003.1</v>
      </c>
      <c r="E68" s="2"/>
    </row>
    <row r="69" ht="14.25" spans="1:5">
      <c r="A69" s="1">
        <v>724</v>
      </c>
      <c r="B69" s="1" t="s">
        <v>360</v>
      </c>
      <c r="C69" s="1" t="s">
        <v>347</v>
      </c>
      <c r="D69" s="1">
        <v>2198.1</v>
      </c>
      <c r="E69" s="2"/>
    </row>
    <row r="70" ht="14.25" spans="1:5">
      <c r="A70" s="1">
        <v>740</v>
      </c>
      <c r="B70" s="1" t="s">
        <v>361</v>
      </c>
      <c r="C70" s="1" t="s">
        <v>347</v>
      </c>
      <c r="D70" s="1">
        <v>2030.9</v>
      </c>
      <c r="E70" s="2"/>
    </row>
    <row r="71" ht="14.25" spans="1:5">
      <c r="A71" s="1">
        <v>743</v>
      </c>
      <c r="B71" s="1" t="s">
        <v>362</v>
      </c>
      <c r="C71" s="1" t="s">
        <v>347</v>
      </c>
      <c r="D71" s="1">
        <v>330.7</v>
      </c>
      <c r="E71" s="2"/>
    </row>
    <row r="72" ht="14.25" spans="1:5">
      <c r="A72" s="1" t="s">
        <v>311</v>
      </c>
      <c r="B72" s="1"/>
      <c r="C72" s="1" t="s">
        <v>347</v>
      </c>
      <c r="E72" s="1">
        <v>37807.3</v>
      </c>
    </row>
    <row r="73" ht="14.25" spans="1:5">
      <c r="A73" s="1">
        <v>341</v>
      </c>
      <c r="B73" s="1" t="s">
        <v>363</v>
      </c>
      <c r="C73" s="1" t="s">
        <v>364</v>
      </c>
      <c r="D73" s="1">
        <v>13112.8</v>
      </c>
      <c r="E73" s="2"/>
    </row>
    <row r="74" ht="14.25" spans="1:5">
      <c r="A74" s="1">
        <v>539</v>
      </c>
      <c r="B74" s="1" t="s">
        <v>365</v>
      </c>
      <c r="C74" s="1" t="s">
        <v>364</v>
      </c>
      <c r="D74" s="1">
        <v>1645.2</v>
      </c>
      <c r="E74" s="2"/>
    </row>
    <row r="75" ht="14.25" spans="1:5">
      <c r="A75" s="1">
        <v>548</v>
      </c>
      <c r="B75" s="1" t="s">
        <v>366</v>
      </c>
      <c r="C75" s="1" t="s">
        <v>364</v>
      </c>
      <c r="D75" s="1">
        <v>678.4</v>
      </c>
      <c r="E75" s="2"/>
    </row>
    <row r="76" ht="14.25" spans="1:5">
      <c r="A76" s="1">
        <v>549</v>
      </c>
      <c r="B76" s="1" t="s">
        <v>367</v>
      </c>
      <c r="C76" s="1" t="s">
        <v>364</v>
      </c>
      <c r="D76" s="1">
        <v>1034.8</v>
      </c>
      <c r="E76" s="2"/>
    </row>
    <row r="77" ht="14.25" spans="1:5">
      <c r="A77" s="1">
        <v>550</v>
      </c>
      <c r="B77" s="1" t="s">
        <v>368</v>
      </c>
      <c r="C77" s="1" t="s">
        <v>364</v>
      </c>
      <c r="D77" s="1">
        <v>2037.1</v>
      </c>
      <c r="E77" s="2"/>
    </row>
    <row r="78" ht="14.25" spans="1:5">
      <c r="A78" s="1">
        <v>579</v>
      </c>
      <c r="B78" s="1" t="s">
        <v>369</v>
      </c>
      <c r="C78" s="1" t="s">
        <v>364</v>
      </c>
      <c r="D78" s="1">
        <v>369.3</v>
      </c>
      <c r="E78" s="2"/>
    </row>
    <row r="79" ht="14.25" spans="1:5">
      <c r="A79" s="1">
        <v>586</v>
      </c>
      <c r="B79" s="1" t="s">
        <v>370</v>
      </c>
      <c r="C79" s="1" t="s">
        <v>364</v>
      </c>
      <c r="D79" s="1">
        <v>954.2</v>
      </c>
      <c r="E79" s="2"/>
    </row>
    <row r="80" ht="14.25" spans="1:5">
      <c r="A80" s="1">
        <v>591</v>
      </c>
      <c r="B80" s="1" t="s">
        <v>371</v>
      </c>
      <c r="C80" s="1" t="s">
        <v>364</v>
      </c>
      <c r="D80" s="1">
        <v>1818.4</v>
      </c>
      <c r="E80" s="2"/>
    </row>
    <row r="81" ht="14.25" spans="1:5">
      <c r="A81" s="1">
        <v>594</v>
      </c>
      <c r="B81" s="1" t="s">
        <v>372</v>
      </c>
      <c r="C81" s="1" t="s">
        <v>364</v>
      </c>
      <c r="D81" s="1">
        <v>2126.6</v>
      </c>
      <c r="E81" s="2"/>
    </row>
    <row r="82" ht="14.25" spans="1:5">
      <c r="A82" s="1">
        <v>716</v>
      </c>
      <c r="B82" s="1" t="s">
        <v>373</v>
      </c>
      <c r="C82" s="1" t="s">
        <v>364</v>
      </c>
      <c r="D82" s="1">
        <v>1535.4</v>
      </c>
      <c r="E82" s="2"/>
    </row>
    <row r="83" ht="14.25" spans="1:5">
      <c r="A83" s="1">
        <v>717</v>
      </c>
      <c r="B83" s="1" t="s">
        <v>374</v>
      </c>
      <c r="C83" s="1" t="s">
        <v>364</v>
      </c>
      <c r="D83" s="1">
        <v>2719.8</v>
      </c>
      <c r="E83" s="2"/>
    </row>
    <row r="84" ht="14.25" spans="1:5">
      <c r="A84" s="1">
        <v>719</v>
      </c>
      <c r="B84" s="1" t="s">
        <v>375</v>
      </c>
      <c r="C84" s="1" t="s">
        <v>364</v>
      </c>
      <c r="D84" s="1">
        <v>3309</v>
      </c>
      <c r="E84" s="2"/>
    </row>
    <row r="85" ht="14.25" spans="1:5">
      <c r="A85" s="1">
        <v>720</v>
      </c>
      <c r="B85" s="1" t="s">
        <v>376</v>
      </c>
      <c r="C85" s="1" t="s">
        <v>364</v>
      </c>
      <c r="D85" s="1">
        <v>1301.7</v>
      </c>
      <c r="E85" s="2"/>
    </row>
    <row r="86" ht="14.25" spans="1:5">
      <c r="A86" s="1">
        <v>721</v>
      </c>
      <c r="B86" s="1" t="s">
        <v>377</v>
      </c>
      <c r="C86" s="1" t="s">
        <v>364</v>
      </c>
      <c r="D86" s="1">
        <v>1357.5</v>
      </c>
      <c r="E86" s="2"/>
    </row>
    <row r="87" ht="14.25" spans="1:5">
      <c r="A87" s="1">
        <v>732</v>
      </c>
      <c r="B87" s="1" t="s">
        <v>378</v>
      </c>
      <c r="C87" s="1" t="s">
        <v>364</v>
      </c>
      <c r="D87" s="1">
        <v>382.1</v>
      </c>
      <c r="E87" s="2"/>
    </row>
    <row r="88" ht="14.25" spans="1:5">
      <c r="A88" s="1" t="s">
        <v>311</v>
      </c>
      <c r="B88" s="1"/>
      <c r="C88" s="1" t="s">
        <v>364</v>
      </c>
      <c r="E88" s="1">
        <v>34382.3</v>
      </c>
    </row>
    <row r="89" ht="14.25" spans="1:5">
      <c r="A89" s="1">
        <v>52</v>
      </c>
      <c r="B89" s="1" t="s">
        <v>379</v>
      </c>
      <c r="C89" s="1" t="s">
        <v>380</v>
      </c>
      <c r="D89" s="1">
        <v>4126.1</v>
      </c>
      <c r="E89" s="2"/>
    </row>
    <row r="90" ht="14.25" spans="1:5">
      <c r="A90" s="1">
        <v>54</v>
      </c>
      <c r="B90" s="1" t="s">
        <v>381</v>
      </c>
      <c r="C90" s="1" t="s">
        <v>380</v>
      </c>
      <c r="D90" s="1">
        <v>5660.2</v>
      </c>
      <c r="E90" s="2"/>
    </row>
    <row r="91" ht="14.25" spans="1:5">
      <c r="A91" s="1">
        <v>56</v>
      </c>
      <c r="B91" s="1" t="s">
        <v>382</v>
      </c>
      <c r="C91" s="1" t="s">
        <v>380</v>
      </c>
      <c r="D91" s="1">
        <v>2791.6</v>
      </c>
      <c r="E91" s="2"/>
    </row>
    <row r="92" ht="14.25" spans="1:5">
      <c r="A92" s="1">
        <v>58</v>
      </c>
      <c r="B92" s="1" t="s">
        <v>383</v>
      </c>
      <c r="C92" s="1" t="s">
        <v>380</v>
      </c>
      <c r="D92" s="1">
        <v>573.4</v>
      </c>
      <c r="E92" s="2"/>
    </row>
    <row r="93" ht="14.25" spans="1:5">
      <c r="A93" s="1">
        <v>351</v>
      </c>
      <c r="B93" s="1" t="s">
        <v>384</v>
      </c>
      <c r="C93" s="1" t="s">
        <v>380</v>
      </c>
      <c r="D93" s="1">
        <v>4238.5</v>
      </c>
      <c r="E93" s="2"/>
    </row>
    <row r="94" ht="14.25" spans="1:5">
      <c r="A94" s="1">
        <v>367</v>
      </c>
      <c r="B94" s="1" t="s">
        <v>385</v>
      </c>
      <c r="C94" s="1" t="s">
        <v>380</v>
      </c>
      <c r="D94" s="1">
        <v>2237.2</v>
      </c>
      <c r="E94" s="2"/>
    </row>
    <row r="95" ht="14.25" spans="1:5">
      <c r="A95" s="1">
        <v>572</v>
      </c>
      <c r="B95" s="1" t="s">
        <v>386</v>
      </c>
      <c r="C95" s="1" t="s">
        <v>380</v>
      </c>
      <c r="D95" s="1">
        <v>1420.7</v>
      </c>
      <c r="E95" s="2"/>
    </row>
    <row r="96" ht="14.25" spans="1:5">
      <c r="A96" s="1">
        <v>587</v>
      </c>
      <c r="B96" s="1" t="s">
        <v>387</v>
      </c>
      <c r="C96" s="1" t="s">
        <v>380</v>
      </c>
      <c r="D96" s="1">
        <v>1087.8</v>
      </c>
      <c r="E96" s="2"/>
    </row>
    <row r="97" ht="14.25" spans="1:5">
      <c r="A97" s="1">
        <v>704</v>
      </c>
      <c r="B97" s="1" t="s">
        <v>388</v>
      </c>
      <c r="C97" s="1" t="s">
        <v>380</v>
      </c>
      <c r="D97" s="1">
        <v>1175.7</v>
      </c>
      <c r="E97" s="2"/>
    </row>
    <row r="98" ht="14.25" spans="1:5">
      <c r="A98" s="1">
        <v>706</v>
      </c>
      <c r="B98" s="1" t="s">
        <v>389</v>
      </c>
      <c r="C98" s="1" t="s">
        <v>380</v>
      </c>
      <c r="D98" s="1">
        <v>1790.5</v>
      </c>
      <c r="E98" s="2"/>
    </row>
    <row r="99" ht="14.25" spans="1:5">
      <c r="A99" s="1">
        <v>710</v>
      </c>
      <c r="B99" s="1" t="s">
        <v>390</v>
      </c>
      <c r="C99" s="1" t="s">
        <v>380</v>
      </c>
      <c r="D99" s="1">
        <v>175.4</v>
      </c>
      <c r="E99" s="2"/>
    </row>
    <row r="100" ht="14.25" spans="1:5">
      <c r="A100" s="1">
        <v>713</v>
      </c>
      <c r="B100" s="1" t="s">
        <v>391</v>
      </c>
      <c r="C100" s="1" t="s">
        <v>380</v>
      </c>
      <c r="D100" s="1">
        <v>1652.7</v>
      </c>
      <c r="E100" s="2"/>
    </row>
    <row r="101" ht="14.25" spans="1:5">
      <c r="A101" s="1">
        <v>715</v>
      </c>
      <c r="B101" s="1" t="s">
        <v>392</v>
      </c>
      <c r="C101" s="1" t="s">
        <v>380</v>
      </c>
      <c r="D101" s="1">
        <v>393.6</v>
      </c>
      <c r="E101" s="2"/>
    </row>
    <row r="102" ht="14.25" spans="1:5">
      <c r="A102" s="1">
        <v>738</v>
      </c>
      <c r="B102" s="1" t="s">
        <v>393</v>
      </c>
      <c r="C102" s="1" t="s">
        <v>380</v>
      </c>
      <c r="D102" s="1">
        <v>1560.3</v>
      </c>
      <c r="E102" s="2"/>
    </row>
    <row r="103" ht="14.25" spans="1:5">
      <c r="A103" s="1" t="s">
        <v>311</v>
      </c>
      <c r="B103" s="1"/>
      <c r="C103" s="1" t="s">
        <v>380</v>
      </c>
      <c r="E103" s="1">
        <v>28883.7</v>
      </c>
    </row>
    <row r="104" ht="14.25" spans="1:5">
      <c r="A104" s="1">
        <v>307</v>
      </c>
      <c r="B104" s="1" t="s">
        <v>394</v>
      </c>
      <c r="C104" s="1" t="s">
        <v>395</v>
      </c>
      <c r="D104" s="1">
        <v>24028.3</v>
      </c>
      <c r="E104" s="2"/>
    </row>
    <row r="105" ht="14.25" spans="1:5">
      <c r="A105" s="1" t="s">
        <v>311</v>
      </c>
      <c r="B105" s="1" t="s">
        <v>394</v>
      </c>
      <c r="C105" s="1" t="s">
        <v>395</v>
      </c>
      <c r="E105" s="1">
        <v>24028.3</v>
      </c>
    </row>
    <row r="106" ht="14.25" spans="1:7">
      <c r="A106" s="1" t="s">
        <v>405</v>
      </c>
      <c r="B106" s="1"/>
      <c r="C106" s="1"/>
      <c r="D106">
        <f>SUM(D3:D105)</f>
        <v>258283.3</v>
      </c>
      <c r="E106" s="2">
        <f>SUM(E15:E105)</f>
        <v>258283.3</v>
      </c>
      <c r="G106" s="1">
        <v>258282.6</v>
      </c>
    </row>
    <row r="107" ht="14.25" spans="1:5">
      <c r="A107" s="1" t="s">
        <v>245</v>
      </c>
      <c r="B107" s="1"/>
      <c r="C107" s="1"/>
      <c r="D107" s="1" t="s">
        <v>248</v>
      </c>
      <c r="E107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品种明细</vt:lpstr>
      <vt:lpstr>政策</vt:lpstr>
      <vt:lpstr>总表</vt:lpstr>
      <vt:lpstr>分表一</vt:lpstr>
      <vt:lpstr>分表二</vt:lpstr>
      <vt:lpstr>分表三</vt:lpstr>
      <vt:lpstr>分表四</vt:lpstr>
      <vt:lpstr>分表五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2015-12-02T12:40:32Z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