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重点5星营采清单 " sheetId="8" r:id="rId1"/>
    <sheet name="重点5星营采清单  (存档)" sheetId="11" state="hidden" r:id="rId2"/>
    <sheet name="5星重点门店任务" sheetId="6" r:id="rId3"/>
    <sheet name="6月跟进" sheetId="10" state="hidden" r:id="rId4"/>
    <sheet name="4星营采" sheetId="4" r:id="rId5"/>
    <sheet name="分中心营采" sheetId="7" state="hidden" r:id="rId6"/>
    <sheet name="要货计划" sheetId="5" state="hidden" r:id="rId7"/>
  </sheets>
  <definedNames>
    <definedName name="_xlnm._FilterDatabase" localSheetId="6" hidden="1">要货计划!$A$2:$S$58</definedName>
    <definedName name="_xlnm._FilterDatabase" localSheetId="4" hidden="1">'4星营采'!$A$1:$O$102</definedName>
    <definedName name="_xlnm._FilterDatabase" hidden="1">#REF!</definedName>
    <definedName name="_xlnm.Print_Titles">#REF!</definedName>
    <definedName name="_xlnm._FilterDatabase" localSheetId="2" hidden="1">'5星重点门店任务'!$A$3:$BE$141</definedName>
    <definedName name="_xlnm._FilterDatabase" localSheetId="0" hidden="1">'重点5星营采清单 '!$A$2:$T$81</definedName>
    <definedName name="_xlnm.Print_Titles" localSheetId="0">'重点5星营采清单 '!$2:$2</definedName>
    <definedName name="_xlnm._FilterDatabase" localSheetId="1" hidden="1">'重点5星营采清单  (存档)'!$A$2:$Z$81</definedName>
    <definedName name="_xlnm.Print_Titles" localSheetId="1">'重点5星营采清单  (存档)'!$2:$2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TJ</author>
  </authors>
  <commentList>
    <comment ref="O3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O5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12月</t>
        </r>
      </text>
    </comment>
    <comment ref="O27" authorId="0">
      <text>
        <r>
          <rPr>
            <b/>
            <sz val="9"/>
            <rFont val="宋体"/>
            <charset val="134"/>
          </rPr>
          <t>TJ:截止8月31日</t>
        </r>
      </text>
    </comment>
    <comment ref="O34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8月</t>
        </r>
      </text>
    </comment>
    <comment ref="O35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O48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O49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</commentList>
</comments>
</file>

<file path=xl/comments2.xml><?xml version="1.0" encoding="utf-8"?>
<comments xmlns="http://schemas.openxmlformats.org/spreadsheetml/2006/main">
  <authors>
    <author>TJ</author>
  </authors>
  <commentList>
    <comment ref="U3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U5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12月</t>
        </r>
      </text>
    </comment>
    <comment ref="U27" authorId="0">
      <text>
        <r>
          <rPr>
            <b/>
            <sz val="9"/>
            <rFont val="宋体"/>
            <charset val="134"/>
          </rPr>
          <t>TJ:截止8月31日</t>
        </r>
      </text>
    </comment>
    <comment ref="U34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8月</t>
        </r>
      </text>
    </comment>
    <comment ref="U35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U48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U49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</commentList>
</comments>
</file>

<file path=xl/comments3.xml><?xml version="1.0" encoding="utf-8"?>
<comments xmlns="http://schemas.openxmlformats.org/spreadsheetml/2006/main">
  <authors>
    <author>TJ</author>
  </authors>
  <commentList>
    <comment ref="S22" authorId="0">
      <text>
        <r>
          <rPr>
            <b/>
            <sz val="9"/>
            <rFont val="宋体"/>
            <charset val="134"/>
          </rPr>
          <t>TJ:截止8月31日</t>
        </r>
      </text>
    </comment>
    <comment ref="S23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S25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12月</t>
        </r>
      </text>
    </comment>
    <comment ref="S32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8月</t>
        </r>
      </text>
    </comment>
    <comment ref="S33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S47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S48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</commentList>
</comments>
</file>

<file path=xl/sharedStrings.xml><?xml version="1.0" encoding="utf-8"?>
<sst xmlns="http://schemas.openxmlformats.org/spreadsheetml/2006/main" count="3053" uniqueCount="818">
  <si>
    <r>
      <rPr>
        <sz val="22"/>
        <rFont val="宋体"/>
        <charset val="134"/>
      </rPr>
      <t xml:space="preserve">7月重点品种明细（本月重点考核及奖励品种）    </t>
    </r>
    <r>
      <rPr>
        <sz val="22"/>
        <color rgb="FFFF0000"/>
        <rFont val="宋体"/>
        <charset val="134"/>
      </rPr>
      <t>重点程度：☆☆☆☆☆</t>
    </r>
    <r>
      <rPr>
        <sz val="18"/>
        <rFont val="宋体"/>
        <charset val="134"/>
      </rPr>
      <t xml:space="preserve">
</t>
    </r>
    <r>
      <rPr>
        <sz val="16"/>
        <rFont val="宋体"/>
        <charset val="134"/>
      </rPr>
      <t xml:space="preserve">1、请各店调整以下品种陈列在所属货架首层（背架中心位置），保证不低于三个陈列面
</t>
    </r>
    <r>
      <rPr>
        <sz val="16"/>
        <color rgb="FFFF0000"/>
        <rFont val="宋体"/>
        <charset val="134"/>
      </rPr>
      <t>2.以下品种制定</t>
    </r>
    <r>
      <rPr>
        <b/>
        <sz val="16"/>
        <color rgb="FFFF0000"/>
        <rFont val="宋体"/>
        <charset val="134"/>
      </rPr>
      <t>高奖励</t>
    </r>
    <r>
      <rPr>
        <sz val="16"/>
        <color rgb="FFFF0000"/>
        <rFont val="宋体"/>
        <charset val="134"/>
      </rPr>
      <t>，完成任务奖励高于毛利段提成2-3个点，未完成制定差额处罚，本系列奖励到人，处罚到人</t>
    </r>
    <r>
      <rPr>
        <sz val="16"/>
        <rFont val="宋体"/>
        <charset val="134"/>
      </rPr>
      <t xml:space="preserve">
3、请店长将任务分至人头</t>
    </r>
  </si>
  <si>
    <t>序号</t>
  </si>
  <si>
    <t>系列</t>
  </si>
  <si>
    <t>货品ID</t>
  </si>
  <si>
    <t>货品名称</t>
  </si>
  <si>
    <t>规格</t>
  </si>
  <si>
    <t>厂家</t>
  </si>
  <si>
    <t>考核价</t>
  </si>
  <si>
    <t>零售价</t>
  </si>
  <si>
    <t>毛利</t>
  </si>
  <si>
    <t>消费者活动</t>
  </si>
  <si>
    <t>系统录入系列号</t>
  </si>
  <si>
    <t>毛利额任务
（按毛利额任务分配任务到人及考核）</t>
  </si>
  <si>
    <t>换算盒数任务约为</t>
  </si>
  <si>
    <t>最终执行奖励标准</t>
  </si>
  <si>
    <t>毛利额差额处罚</t>
  </si>
  <si>
    <t>益君康</t>
  </si>
  <si>
    <t>,</t>
  </si>
  <si>
    <t>复方嗜酸乳杆菌片</t>
  </si>
  <si>
    <t>0.5gx10片x3板</t>
  </si>
  <si>
    <t>通化金马药业集团股份有限公司</t>
  </si>
  <si>
    <t>无</t>
  </si>
  <si>
    <t>晒单：3元/盒</t>
  </si>
  <si>
    <t>按差额毛利额1%处罚</t>
  </si>
  <si>
    <t>胃肠道药</t>
  </si>
  <si>
    <t>沉香化气片</t>
  </si>
  <si>
    <t>0.5gx12片x2板</t>
  </si>
  <si>
    <t>太极集团重庆桐君阁药厂有限公司</t>
  </si>
  <si>
    <t>买3得4</t>
  </si>
  <si>
    <t>完成任务2元/盒
未完成任务1.5元/盒</t>
  </si>
  <si>
    <t>天士力牌益生菌粉</t>
  </si>
  <si>
    <t>2gx5袋</t>
  </si>
  <si>
    <t>金士力佳友(天津)有限公司</t>
  </si>
  <si>
    <t>买二得三
买三得五</t>
  </si>
  <si>
    <t>晒单：2元/盒</t>
  </si>
  <si>
    <t>枢颜面膜</t>
  </si>
  <si>
    <t>重组人源胶原蛋白修复敷料</t>
  </si>
  <si>
    <t>F型 28g(23cmx21cm)x5袋 (枢颜)</t>
  </si>
  <si>
    <t>汉方再生医学（银川）集团有限公司</t>
  </si>
  <si>
    <t>①99元/4盒，两套面膜加赠水光针一盒
②特价99元得2盒面膜+1盒水光针（下账形式：在零售前台输入一盒水光针，输入会员卡即弹2盒面膜）</t>
  </si>
  <si>
    <t>①完成任务奖励3.5元/盒
②未完成奖励2元/盒</t>
  </si>
  <si>
    <t>按差额毛利额3%处罚</t>
  </si>
  <si>
    <t>医用重组胶原蛋白修复贴</t>
  </si>
  <si>
    <t>28g(23cmx21cm）x5袋</t>
  </si>
  <si>
    <t>西安中美康生物科技有限公司</t>
  </si>
  <si>
    <t>次抛/喷雾
洁面/素颜霜</t>
  </si>
  <si>
    <t>医用重组胶原蛋白修复液</t>
  </si>
  <si>
    <t>2mLx30支 A型</t>
  </si>
  <si>
    <t>活动一：买一得二
活动二：特价168得1盒次抛+2盒面膜</t>
  </si>
  <si>
    <t>完成任务奖励15元/盒
未完成任务奖励12元/盒</t>
  </si>
  <si>
    <t>按差额毛利额2%处罚</t>
  </si>
  <si>
    <t>医用重组胶原蛋白皮肤修复喷剂敷料（喷雾）</t>
  </si>
  <si>
    <t>100ml A型</t>
  </si>
  <si>
    <t>①买一瓶喷雾送一张158的素颜霜专享券（喷雾可刷卡）
②158元2瓶（任选）</t>
  </si>
  <si>
    <t>完成任务奖励4.5元/盒
未完成任务奖励4元/盒</t>
  </si>
  <si>
    <t>枢颜重组胶原蛋白保湿隔离素颜霜</t>
  </si>
  <si>
    <t>30g</t>
  </si>
  <si>
    <t>枢颜重组胶原蛋白柔润洁面乳</t>
  </si>
  <si>
    <t>120g</t>
  </si>
  <si>
    <t>99元2支</t>
  </si>
  <si>
    <t>完成任务奖励3元/盒
未完成任务奖励2.5元/盒</t>
  </si>
  <si>
    <t>枢颜新品系列</t>
  </si>
  <si>
    <t>枢颜依克多因冰冰霜（面霜）</t>
  </si>
  <si>
    <t>89元/2支</t>
  </si>
  <si>
    <t>暂不处罚</t>
  </si>
  <si>
    <t>枢颜玛奇朵水感净透洁颜卸妆液</t>
  </si>
  <si>
    <t>200ml</t>
  </si>
  <si>
    <t>特价49.9</t>
  </si>
  <si>
    <t>重组胶原蛋白创面敷料（乳，械字号）</t>
  </si>
  <si>
    <t>40g:B型</t>
  </si>
  <si>
    <t>买一赠一</t>
  </si>
  <si>
    <t>奥肯能</t>
  </si>
  <si>
    <t>复方氨酚溴敏胶囊</t>
  </si>
  <si>
    <t>每粒含马来酸溴苯那敏5mg，盐酸溴己新8mg，咖啡因30mg，对乙酰氨基酚280mg和盐酸去氧肾上腺素5mgx20粒</t>
  </si>
  <si>
    <t>澳美制药厂</t>
  </si>
  <si>
    <t>奖励2.5元/盒</t>
  </si>
  <si>
    <t>维生素C咀嚼片</t>
  </si>
  <si>
    <t>100mgx60片</t>
  </si>
  <si>
    <t>西南药业股份有限公司</t>
  </si>
  <si>
    <t>特价58元/盒
第二件半价</t>
  </si>
  <si>
    <t>完成任务奖励5元/盒
未完成任务奖励4元/盒</t>
  </si>
  <si>
    <t>水光针</t>
  </si>
  <si>
    <t>4mlx3支(B型)</t>
  </si>
  <si>
    <t>活动一：168两盒，3套加赠导入仪
活动二：特价99元得1盒水光针+2盒面膜
（下账形式：在零售前台输入一盒水光针，输入会员卡即弹2盒面膜）</t>
  </si>
  <si>
    <t>X型 4gx3支</t>
  </si>
  <si>
    <t>眼贴</t>
  </si>
  <si>
    <t>熊胆清目护眼贴</t>
  </si>
  <si>
    <t>2贴x10袋(中老年型)</t>
  </si>
  <si>
    <t>特价29元/盒
49元/2盒
99元/5盒
（任选）</t>
  </si>
  <si>
    <t>完成任务奖励2.5元/盒
未完成任务奖励2元/盒</t>
  </si>
  <si>
    <t>蓝莓叶黄素护眼贴</t>
  </si>
  <si>
    <r>
      <rPr>
        <sz val="11"/>
        <rFont val="宋体"/>
        <charset val="134"/>
        <scheme val="minor"/>
      </rPr>
      <t>2贴x10袋</t>
    </r>
    <r>
      <rPr>
        <sz val="10"/>
        <rFont val="宋体"/>
        <charset val="134"/>
      </rPr>
      <t>(青少年型)</t>
    </r>
  </si>
  <si>
    <t>盐酸氨基葡萄糖片</t>
  </si>
  <si>
    <t>0.24gx90片</t>
  </si>
  <si>
    <t>四川新斯顿制药股份有限公司（原四川新斯顿制药有限责任公司）</t>
  </si>
  <si>
    <t>第二件半价</t>
  </si>
  <si>
    <t>完成任务奖励13元/盒
未完成任务奖励10元/盒</t>
  </si>
  <si>
    <t>钙系列</t>
  </si>
  <si>
    <t>葡萄糖酸钙维D2咀嚼片</t>
  </si>
  <si>
    <t>48片</t>
  </si>
  <si>
    <t>太极集团四川太极制药有限公司</t>
  </si>
  <si>
    <t>①完成任务：奖励8元/盒,         
②未完成任务：奖励5元/盒</t>
  </si>
  <si>
    <t>碳酸钙D3片（Ⅰ）</t>
  </si>
  <si>
    <t>90片 1.5g(600mg),D3 :125国际单位</t>
  </si>
  <si>
    <t>河北百善药业有限公司</t>
  </si>
  <si>
    <t>1瓶省15元
两瓶198元</t>
  </si>
  <si>
    <t>①完成任务：奖励9元/盒,         
②未完成任务：奖励6元/盒</t>
  </si>
  <si>
    <t>蛋白粉系列</t>
  </si>
  <si>
    <t>养生堂蛋白粉</t>
  </si>
  <si>
    <t>400g(10gx40袋)</t>
  </si>
  <si>
    <t>杭州养生堂保健品有限公司</t>
  </si>
  <si>
    <t>特价299元</t>
  </si>
  <si>
    <t>晒单10元/罐
完成任务追加5元</t>
  </si>
  <si>
    <t>补肾类</t>
  </si>
  <si>
    <t>五子衍宗丸</t>
  </si>
  <si>
    <t>10丸x30袋(浓缩丸）</t>
  </si>
  <si>
    <t>太极集团四川绵阳制药有限公司</t>
  </si>
  <si>
    <t>买1得2（赠品为1分钱批号的卖品）</t>
  </si>
  <si>
    <t>晒单：10元/盒</t>
  </si>
  <si>
    <t>六味地黄丸</t>
  </si>
  <si>
    <t>126丸/瓶(浓缩丸)</t>
  </si>
  <si>
    <t>太极集团重庆中药二厂有限公司</t>
  </si>
  <si>
    <t>买五赠一</t>
  </si>
  <si>
    <t>2元/盒</t>
  </si>
  <si>
    <t>口腔溃疡用药</t>
  </si>
  <si>
    <t>复方苯佐卡因凝胶</t>
  </si>
  <si>
    <t>5g</t>
  </si>
  <si>
    <t>广西星银迪智药业有限公司(原：南宁市迪智药业有限责任公司）</t>
  </si>
  <si>
    <t>含片类</t>
  </si>
  <si>
    <t>复方熊胆薄荷含片    (熊胆舒喉片)</t>
  </si>
  <si>
    <t>8片/板x2板</t>
  </si>
  <si>
    <t>铁笛片</t>
  </si>
  <si>
    <t>1gx30片x1袋</t>
  </si>
  <si>
    <t>成都神鹤药业有限责任公司</t>
  </si>
  <si>
    <t>完成任务3元/盒
未完成任务2.5元/盒</t>
  </si>
  <si>
    <t>止咳消炎类</t>
  </si>
  <si>
    <t>蒲地蓝消炎片</t>
  </si>
  <si>
    <t>0.6gx48片</t>
  </si>
  <si>
    <t>哈尔滨市龙生北药生物工程股份有限公司</t>
  </si>
  <si>
    <t>养阴清肺合剂</t>
  </si>
  <si>
    <t>150ml</t>
  </si>
  <si>
    <t>广州白云山潘高寿药业股份有限公司</t>
  </si>
  <si>
    <t>蜜炼川贝枇杷膏</t>
  </si>
  <si>
    <t>210g</t>
  </si>
  <si>
    <t>蛇胆川贝枇杷膏</t>
  </si>
  <si>
    <t>克咳片</t>
  </si>
  <si>
    <t>0.54gx8片x3板</t>
  </si>
  <si>
    <t>中山市恒生药业有限公司</t>
  </si>
  <si>
    <t>晒单：2.5元/盒</t>
  </si>
  <si>
    <t>康恩贝系列</t>
  </si>
  <si>
    <t>复方鱼腥草合剂</t>
  </si>
  <si>
    <t>10mlx18瓶</t>
  </si>
  <si>
    <t>浙江康恩贝中药有限公司</t>
  </si>
  <si>
    <t>2.5元/盒</t>
  </si>
  <si>
    <t>肠炎宁片</t>
  </si>
  <si>
    <t>0.42gx12片x5板（薄膜衣）</t>
  </si>
  <si>
    <t>江西康恩贝中药有限公司</t>
  </si>
  <si>
    <t>奖励2元/盒</t>
  </si>
  <si>
    <t>小苛系列</t>
  </si>
  <si>
    <t>鑫姿芳香染发膏  7-3</t>
  </si>
  <si>
    <t>100gx2支(黑茶棕)</t>
  </si>
  <si>
    <t>小苛（重庆）制药</t>
  </si>
  <si>
    <t>①158元套包（4样）：沐浴露1瓶+洗发露1瓶+护发素1瓶+染发膏1瓶（4色选1）；
②128元套包（3样）：洗发露1瓶+护发素1瓶+染发膏1瓶（4色选1）；
③138元套包（3样）：沐浴露1瓶+洗发露1瓶+护发素1瓶；</t>
  </si>
  <si>
    <t>完成任务奖励销售额的9%
未完成任务奖励销售额的6%</t>
  </si>
  <si>
    <t>鑫姿芳香染发膏  6-45</t>
  </si>
  <si>
    <t>100gx2支(葡萄酒红)</t>
  </si>
  <si>
    <t>鑫姿芳香染发膏 55-0</t>
  </si>
  <si>
    <t>100gx2支(栗棕色)</t>
  </si>
  <si>
    <t>鑫姿芳香染发膏 22-0</t>
  </si>
  <si>
    <t>100gx2支(自然黑)</t>
  </si>
  <si>
    <t>小岢植物精粹抑菌液</t>
  </si>
  <si>
    <t>600ml(净爽沐浴)</t>
  </si>
  <si>
    <t>600ml(滋养柔顺)</t>
  </si>
  <si>
    <t>BJKSKJ柔顺香氛护发素</t>
  </si>
  <si>
    <t>200g</t>
  </si>
  <si>
    <t>多维元素片系列</t>
  </si>
  <si>
    <t>多维元素片(21)</t>
  </si>
  <si>
    <t>90片(薄膜衣)</t>
  </si>
  <si>
    <t>江西南昌济生制药有限责任公司</t>
  </si>
  <si>
    <t>两件立减15</t>
  </si>
  <si>
    <t>多维元素片(29)</t>
  </si>
  <si>
    <t>91片x2瓶（复方）</t>
  </si>
  <si>
    <t>赫力昂（苏州）制药有限公司（原：惠氏制药有限公司）</t>
  </si>
  <si>
    <t>完成任务15元/盒
未完成13元/盒</t>
  </si>
  <si>
    <t>多维元素片（29-Ⅱ）</t>
  </si>
  <si>
    <t>91片x2瓶</t>
  </si>
  <si>
    <t>立减50元</t>
  </si>
  <si>
    <t>多维元素片</t>
  </si>
  <si>
    <t>60片</t>
  </si>
  <si>
    <t>葵花</t>
  </si>
  <si>
    <t>两件立减30</t>
  </si>
  <si>
    <t>完成任务4元/盒
未完成3.5元/盒</t>
  </si>
  <si>
    <t>万通系列</t>
  </si>
  <si>
    <t>维生素E软胶囊</t>
  </si>
  <si>
    <t>100mgx160粒</t>
  </si>
  <si>
    <t>吉林万通药业有限公司</t>
  </si>
  <si>
    <t>1盒减30元
第二件+39.9元</t>
  </si>
  <si>
    <t>复合维生素B片</t>
  </si>
  <si>
    <t>100片</t>
  </si>
  <si>
    <t>万通</t>
  </si>
  <si>
    <t>滋补安神药</t>
  </si>
  <si>
    <t>灵芝孢子(破壁)</t>
  </si>
  <si>
    <t>2gx30袋</t>
  </si>
  <si>
    <t>四川峨嵋山道地药材有限公司</t>
  </si>
  <si>
    <t>399元/2盒</t>
  </si>
  <si>
    <t>完成任务20元/盒
未完成15元/盒</t>
  </si>
  <si>
    <t>不处罚</t>
  </si>
  <si>
    <t>皮肤病用药</t>
  </si>
  <si>
    <t>复方樟脑乳膏</t>
  </si>
  <si>
    <t>25g</t>
  </si>
  <si>
    <t>重庆华邦制药有限公司</t>
  </si>
  <si>
    <t>盐酸特比萘芬喷雾剂</t>
  </si>
  <si>
    <t>35ml(15ml:0.15g)</t>
  </si>
  <si>
    <t>江苏晨牌邦德药业有限公司</t>
  </si>
  <si>
    <t>盐酸特比萘芬凝胶(时脱扑)</t>
  </si>
  <si>
    <t>20g(10g:0.1g)</t>
  </si>
  <si>
    <t>太极集团四川天诚制药有限公司</t>
  </si>
  <si>
    <t>糠酸莫米松凝胶</t>
  </si>
  <si>
    <t>0.1%:15g</t>
  </si>
  <si>
    <t>华润三九（南昌）药业有限公司（原江西三九药业有限公司）</t>
  </si>
  <si>
    <t>盐酸特比萘芬凝胶</t>
  </si>
  <si>
    <t>广东华润顺峰药业有限公司</t>
  </si>
  <si>
    <t>心脑血管药</t>
  </si>
  <si>
    <t>丹参口服液</t>
  </si>
  <si>
    <t>10mlx10支</t>
  </si>
  <si>
    <t>太极集团重庆涪陵制药厂有限公司</t>
  </si>
  <si>
    <t>完成任务奖励2元/盒
未完成任务奖励1.5元/盒</t>
  </si>
  <si>
    <t>血塞通分散片</t>
  </si>
  <si>
    <t>0.3gx12片</t>
  </si>
  <si>
    <t>安徽圣鹰药业有限公司</t>
  </si>
  <si>
    <t>59元/4盒
99元/8盒</t>
  </si>
  <si>
    <t>0.75元/盒</t>
  </si>
  <si>
    <t>助眠类</t>
  </si>
  <si>
    <t>氨酚拉明片</t>
  </si>
  <si>
    <t>20片</t>
  </si>
  <si>
    <t>上海强生制药有限公司</t>
  </si>
  <si>
    <t>完成任务2.5元/盒
未完成任务2元/盒</t>
  </si>
  <si>
    <t>七叶神安片</t>
  </si>
  <si>
    <t>30片</t>
  </si>
  <si>
    <t>吉林京辉药业股份有限公司</t>
  </si>
  <si>
    <t>鸿洋百合康系列</t>
  </si>
  <si>
    <t>百合康牌鱼油软胶囊</t>
  </si>
  <si>
    <t>100g(1.0gx100粒）</t>
  </si>
  <si>
    <t>威海百合生物技术股份有限公司</t>
  </si>
  <si>
    <t>一件7.5折
两件6.5折
3件5折
+39.8元换购</t>
  </si>
  <si>
    <t>完成任务按销售额奖励6%
未完成任务按销售额奖励4.5%</t>
  </si>
  <si>
    <t>鸿洋神牌大豆磷脂软胶囊</t>
  </si>
  <si>
    <t>120g（1.2gx100粒）</t>
  </si>
  <si>
    <t>完成任务按销售额奖励5.5%
未完成任务按销售额奖励4.5%</t>
  </si>
  <si>
    <t>鸿洋神牌氨基葡萄糖软骨素钙片</t>
  </si>
  <si>
    <t>1.0gx60片</t>
  </si>
  <si>
    <t>完成任务按销售额奖励13%
未完成任务按销售额奖励11%</t>
  </si>
  <si>
    <t>鸿洋神钙维生素D软胶囊</t>
  </si>
  <si>
    <t>100g(1000mgx100粒)</t>
  </si>
  <si>
    <t>鸿洋神硒片</t>
  </si>
  <si>
    <t>30g（0.5gx60片）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</si>
  <si>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</si>
  <si>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</si>
  <si>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</si>
  <si>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</si>
  <si>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</si>
  <si>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百合康牌蜂胶软胶囊</t>
  </si>
  <si>
    <t>30g(500mgx60粒)</t>
  </si>
  <si>
    <t>鸿洋神牌褪黑素维生素B6胶囊</t>
  </si>
  <si>
    <t>18g(0.3gx60粒)</t>
  </si>
  <si>
    <t>鸿洋神牌多种维生素矿物质咀嚼片（草莓味）</t>
  </si>
  <si>
    <t>60g（1gx60片）</t>
  </si>
  <si>
    <t>百合康牌辅酶Q10软胶囊</t>
  </si>
  <si>
    <t>12g（0.4gx30粒）</t>
  </si>
  <si>
    <t>福仔牌DHA藻油核桃油软胶囊</t>
  </si>
  <si>
    <t>15g（500mgx30粒）</t>
  </si>
  <si>
    <t>鸿洋神牌B族维生素咀嚼片（菠萝味）</t>
  </si>
  <si>
    <t>24g(400mgx60片)</t>
  </si>
  <si>
    <t>特价48元</t>
  </si>
  <si>
    <t>滋补营养类</t>
  </si>
  <si>
    <t>黄芪精</t>
  </si>
  <si>
    <t>10mlx30支</t>
  </si>
  <si>
    <t>台州南峰药业有限公司</t>
  </si>
  <si>
    <t>不录入</t>
  </si>
  <si>
    <t>单独发文考核</t>
  </si>
  <si>
    <t>牙齿脱敏剂</t>
  </si>
  <si>
    <t>120g TDS(B)-23</t>
  </si>
  <si>
    <t>39.8元/4支</t>
  </si>
  <si>
    <t>西洋参</t>
  </si>
  <si>
    <t>10g片</t>
  </si>
  <si>
    <t>集安市宝甸参茸制品有限责任公司</t>
  </si>
  <si>
    <t>99元/10袋;49.5元/5袋</t>
  </si>
  <si>
    <t>医用护理垫</t>
  </si>
  <si>
    <t>医用妇科护垫</t>
  </si>
  <si>
    <t>245mmx8片(护理型)</t>
  </si>
  <si>
    <t>安徽省康宁实业（集团）有限公司</t>
  </si>
  <si>
    <t>99元10包</t>
  </si>
  <si>
    <t>360mmx4片(护理型)</t>
  </si>
  <si>
    <t>180mmx12片(护理型)</t>
  </si>
  <si>
    <t>290mmx6片(护理型)</t>
  </si>
  <si>
    <t>活动后单价</t>
  </si>
  <si>
    <t>活动后毛利</t>
  </si>
  <si>
    <t>最低标准</t>
  </si>
  <si>
    <t>最高标准</t>
  </si>
  <si>
    <t>数量</t>
  </si>
  <si>
    <t>收入</t>
  </si>
  <si>
    <t>完成任务奖励10元/盒
未完成任务奖励8元/盒</t>
  </si>
  <si>
    <t>录入系统任务请录毛利额任务，
考核按毛利额考核！！！</t>
  </si>
  <si>
    <t>系列号</t>
  </si>
  <si>
    <t>门店ID</t>
  </si>
  <si>
    <t>新门店ID</t>
  </si>
  <si>
    <t>门店名称</t>
  </si>
  <si>
    <t>门店类型</t>
  </si>
  <si>
    <t>片区名称</t>
  </si>
  <si>
    <t>复方嗜酸乳杆菌片/毛利额</t>
  </si>
  <si>
    <t>转换为数量
预计为</t>
  </si>
  <si>
    <t>胃肠道药/毛利额</t>
  </si>
  <si>
    <t>枢颜面膜/毛利额</t>
  </si>
  <si>
    <t>次抛/喷雾/洁面/素颜霜/毛利额</t>
  </si>
  <si>
    <t>枢颜新品/毛利额</t>
  </si>
  <si>
    <t>转换为数量</t>
  </si>
  <si>
    <t>奥肯能/毛利额</t>
  </si>
  <si>
    <t>维生素C咀嚼片
/毛利额</t>
  </si>
  <si>
    <t>水光针/毛利额</t>
  </si>
  <si>
    <t>眼贴/毛利额</t>
  </si>
  <si>
    <t>步迈新/毛利额</t>
  </si>
  <si>
    <t>钙系列/毛利额</t>
  </si>
  <si>
    <t>蛋白粉/毛利额</t>
  </si>
  <si>
    <t>补肾类/毛利额</t>
  </si>
  <si>
    <t>复方苯佐卡因凝胶/毛利额</t>
  </si>
  <si>
    <t>含片类/毛利额</t>
  </si>
  <si>
    <t>止咳系列/毛利额</t>
  </si>
  <si>
    <t>康恩贝系列/毛利额</t>
  </si>
  <si>
    <t>小苛系列/毛利额</t>
  </si>
  <si>
    <t>多维元素片/毛利额</t>
  </si>
  <si>
    <t>万通系列/毛利额</t>
  </si>
  <si>
    <t>灵芝孢子/毛利额</t>
  </si>
  <si>
    <t>皮肤病/毛利额</t>
  </si>
  <si>
    <t>心脑血管/毛利额</t>
  </si>
  <si>
    <t>助眠类/毛利额</t>
  </si>
  <si>
    <t>鸿洋百合康/毛利额</t>
  </si>
  <si>
    <t>四川太极旗舰店</t>
  </si>
  <si>
    <t>A1</t>
  </si>
  <si>
    <t>旗舰片区</t>
  </si>
  <si>
    <t>四川太极成都高新区成汉南路药店</t>
  </si>
  <si>
    <t>A2</t>
  </si>
  <si>
    <t>南门片区</t>
  </si>
  <si>
    <t>四川太极青羊区十二桥药店</t>
  </si>
  <si>
    <t>东门片区</t>
  </si>
  <si>
    <t>四川太极浆洗街药店</t>
  </si>
  <si>
    <t>四川太极青羊区青龙街药店</t>
  </si>
  <si>
    <t>四川太极锦江区庆云南街药店</t>
  </si>
  <si>
    <t>四川太极光华药店</t>
  </si>
  <si>
    <t>四川太极高新区锦城大道药店</t>
  </si>
  <si>
    <t>四川太极金牛区花照壁药店</t>
  </si>
  <si>
    <t>西门片区</t>
  </si>
  <si>
    <t>四川太极邛崃中心药店</t>
  </si>
  <si>
    <t>A3</t>
  </si>
  <si>
    <t>邛崃片区</t>
  </si>
  <si>
    <t>四川太极锦江区榕声路店</t>
  </si>
  <si>
    <t>四川太极五津西路药店</t>
  </si>
  <si>
    <t>新津片区</t>
  </si>
  <si>
    <t>四川太极金牛区花照壁中横街药店</t>
  </si>
  <si>
    <t>B1</t>
  </si>
  <si>
    <t>四川太极成华区万科路药店</t>
  </si>
  <si>
    <t>四川太极锦江区梨花街药店</t>
  </si>
  <si>
    <t>四川太极光华村街药店</t>
  </si>
  <si>
    <t>四川太极成华区二环路北四段药店（汇融名城）</t>
  </si>
  <si>
    <t>四川太极大邑县晋原镇内蒙古大道桃源药店</t>
  </si>
  <si>
    <t>大邑片区</t>
  </si>
  <si>
    <t>四川太极新都区新繁镇繁江北路药店</t>
  </si>
  <si>
    <t>四川太极彭州市致和镇南三环路药店</t>
  </si>
  <si>
    <t>四川太极锦江区静沙南路药店</t>
  </si>
  <si>
    <t>四川太极成华区华泰路药店</t>
  </si>
  <si>
    <t>四川太极新都区新都街道万和北路药店</t>
  </si>
  <si>
    <t>四川太极新津县五津镇五津西路二药房</t>
  </si>
  <si>
    <t>四川太极成华区东昌路一药店</t>
  </si>
  <si>
    <t>四川太极成华区羊子山西路药店（兴元华盛）</t>
  </si>
  <si>
    <t>四川太极通盈街药店</t>
  </si>
  <si>
    <t>四川太极青羊区蜀辉路药店</t>
  </si>
  <si>
    <t>四川太极成华区培华东路药店</t>
  </si>
  <si>
    <t>四川太极高新区紫薇东路药店</t>
  </si>
  <si>
    <t>四川太极新园大道药店</t>
  </si>
  <si>
    <t>四川太极青羊区贝森北路药店</t>
  </si>
  <si>
    <t>四川太极锦江区观音桥街药店</t>
  </si>
  <si>
    <t>四川太极金丝街药店</t>
  </si>
  <si>
    <t>四川太极新津邓双镇岷江店</t>
  </si>
  <si>
    <t>四川太极锦江区水杉街药店</t>
  </si>
  <si>
    <t>四川太极金牛区交大路第三药店</t>
  </si>
  <si>
    <t>四川太极崇州市崇阳镇永康东路药店</t>
  </si>
  <si>
    <t>B2</t>
  </si>
  <si>
    <t>崇州片</t>
  </si>
  <si>
    <t>四川太极都江堰市蒲阳路药店</t>
  </si>
  <si>
    <t>都江堰片</t>
  </si>
  <si>
    <t>四川太极怀远店</t>
  </si>
  <si>
    <t>四川太极邛崃市文君街道杏林路药店</t>
  </si>
  <si>
    <t>四川太极金牛区蜀汉路药店</t>
  </si>
  <si>
    <t>四川太极枣子巷药店</t>
  </si>
  <si>
    <t>四川太极高新区泰和二街药店</t>
  </si>
  <si>
    <t>四川太极清江东路药店</t>
  </si>
  <si>
    <t>四川太极武侯区科华街药店</t>
  </si>
  <si>
    <t>四川太极郫县郫筒镇一环路东南段药店</t>
  </si>
  <si>
    <t>四川太极西部店</t>
  </si>
  <si>
    <t>四川太极武侯区顺和街店</t>
  </si>
  <si>
    <t>四川太极都江堰景中路店</t>
  </si>
  <si>
    <t>四川太极大邑县晋原镇通达东路五段药店</t>
  </si>
  <si>
    <t>四川太极成华区崔家店路药店</t>
  </si>
  <si>
    <t>C1</t>
  </si>
  <si>
    <t>四川太极武侯区佳灵路药店</t>
  </si>
  <si>
    <t>雅安市太极智慧云医药科技有限公司</t>
  </si>
  <si>
    <t>四川太极成华区华油路药店</t>
  </si>
  <si>
    <t>四川太极成华区金马河路药店</t>
  </si>
  <si>
    <t>四川太极金牛区银河北街药店</t>
  </si>
  <si>
    <t>四川太极大药房连锁有限公司锦江区大田坎街药店</t>
  </si>
  <si>
    <t>四川太极青羊区北东街店</t>
  </si>
  <si>
    <t>四川太极成华杉板桥南一路店</t>
  </si>
  <si>
    <t>四川太极土龙路药店</t>
  </si>
  <si>
    <t>四川太极武侯区科华北路药店</t>
  </si>
  <si>
    <t>四川太极青羊区蜀源路药店</t>
  </si>
  <si>
    <t>四川太极青羊区光华北五路药店</t>
  </si>
  <si>
    <t>天久南巷</t>
  </si>
  <si>
    <t>四川太极金带街药店</t>
  </si>
  <si>
    <t>四川太极锦江区宏济中路药店</t>
  </si>
  <si>
    <t>四川太极温江区公平街道江安路药店</t>
  </si>
  <si>
    <t>四川太极红星店</t>
  </si>
  <si>
    <t>四川太极金牛区银沙路药店</t>
  </si>
  <si>
    <t>四川太极青羊区光华西一路药店</t>
  </si>
  <si>
    <t>四川太极新都区马超东路店</t>
  </si>
  <si>
    <t>四川太极新乐中街药店</t>
  </si>
  <si>
    <t>四川太极郫县郫筒镇东大街药店</t>
  </si>
  <si>
    <t>四川太极大邑县晋原镇北街药店</t>
  </si>
  <si>
    <t>四川太极大邑县沙渠镇方圆路药店</t>
  </si>
  <si>
    <t>四川太极大药房连锁有限公司成都高新区吉瑞三路二药房</t>
  </si>
  <si>
    <t>四川太极都江堰奎光路中段药店</t>
  </si>
  <si>
    <t>四川太极大邑县晋原镇子龙路店</t>
  </si>
  <si>
    <t>四川太极武侯区倪家桥路药店</t>
  </si>
  <si>
    <t>四川太极温江店</t>
  </si>
  <si>
    <t>四川太极成都高新区尚锦路药店</t>
  </si>
  <si>
    <t>四川太极邛崃市临邛镇洪川小区药店</t>
  </si>
  <si>
    <t>四川太极大药房连锁有限公司崇州市崇阳镇尚贤坊街药店</t>
  </si>
  <si>
    <t>四川太极高新区新下街药店</t>
  </si>
  <si>
    <t>四川太极金牛区五福桥东路药店</t>
  </si>
  <si>
    <t>四川太极都江堰幸福镇翔凤路药店</t>
  </si>
  <si>
    <t>四川太极新都区斑竹园街道医贸大道药店</t>
  </si>
  <si>
    <t>四川太极大邑县晋原镇东街药店</t>
  </si>
  <si>
    <t>四川太极成华区万宇路药店</t>
  </si>
  <si>
    <t>四川太极高新区大源北街药店</t>
  </si>
  <si>
    <t>四川太极青羊区蜀鑫路药店</t>
  </si>
  <si>
    <t>四川太极青羊区大石西路药店</t>
  </si>
  <si>
    <t>四川太极成华区西林一街药店</t>
  </si>
  <si>
    <t>四川太极青羊区金祥路药店</t>
  </si>
  <si>
    <t>四川太极武侯区大悦路药店</t>
  </si>
  <si>
    <t>四川太极成都高新区元华二巷药店</t>
  </si>
  <si>
    <t>四川太极大邑县晋原镇潘家街药店</t>
  </si>
  <si>
    <t>四川太极锦江区劼人路药店</t>
  </si>
  <si>
    <t>四川太极青羊区童子街药店</t>
  </si>
  <si>
    <t>C2</t>
  </si>
  <si>
    <t>四川太极邛崃市羊安镇永康大道药店</t>
  </si>
  <si>
    <t>四川太极锦江区柳翠路药店</t>
  </si>
  <si>
    <t>四川太极成华区驷马桥三路药店</t>
  </si>
  <si>
    <t>四川太极金牛区沙湾东一路药店</t>
  </si>
  <si>
    <t>四川太极双林路药店</t>
  </si>
  <si>
    <t>四川太极金牛区金沙路药店</t>
  </si>
  <si>
    <t>四川太极都江堰市蒲阳镇堰问道西路药店</t>
  </si>
  <si>
    <t>四川太极成华区华泰路二药店</t>
  </si>
  <si>
    <t>四川太极武侯区长寿路药店</t>
  </si>
  <si>
    <t>四川太极成华区华康路药店</t>
  </si>
  <si>
    <t>四川太极三江店</t>
  </si>
  <si>
    <t>四川太极双流区东升街道三强西路药店</t>
  </si>
  <si>
    <t>四川太极都江堰聚源镇药店</t>
  </si>
  <si>
    <t>四川太极大邑县安仁镇千禧街药店</t>
  </si>
  <si>
    <t>四川太极双流县西航港街道锦华路一段药店</t>
  </si>
  <si>
    <t>四川太极大邑县青霞街道元通路南段药店</t>
  </si>
  <si>
    <t>四川太极大药房连锁有限公司武侯区高攀西巷药店</t>
  </si>
  <si>
    <t>四川太极邛崃市临邛镇翠荫街药店</t>
  </si>
  <si>
    <t>四川太极大邑县新场镇文昌街药店</t>
  </si>
  <si>
    <t>四川太极大药房连锁有限公司成华区建业路药店</t>
  </si>
  <si>
    <t>四川太极都江堰市永丰街道宝莲路药店</t>
  </si>
  <si>
    <t>四川太极武侯区大华街药店</t>
  </si>
  <si>
    <t>四川太极兴义镇万兴路药店</t>
  </si>
  <si>
    <t>肖家河</t>
  </si>
  <si>
    <t>四川太极崇州市崇阳镇蜀州中路药店</t>
  </si>
  <si>
    <t>四川太极新津县五津镇武阳西路药店</t>
  </si>
  <si>
    <t>四川太极金牛区黄苑东街药店</t>
  </si>
  <si>
    <t>四川太极崇州中心店</t>
  </si>
  <si>
    <t>四川太极大邑县晋源镇东壕沟段药店</t>
  </si>
  <si>
    <t>四川太极大邑县观音阁街西段店</t>
  </si>
  <si>
    <t>四川太极高新区天顺路药店</t>
  </si>
  <si>
    <t>四川太极成华区水碾河路药店</t>
  </si>
  <si>
    <t>四川太极大药房连锁有限公司成都高新区泰和二街三药店</t>
  </si>
  <si>
    <t>四川太极大邑晋原街道金巷西街药店</t>
  </si>
  <si>
    <t>四川太极高新区中和公济桥路药店</t>
  </si>
  <si>
    <t>四川太极大药房连锁有限公司青羊区文和路药店</t>
  </si>
  <si>
    <t>华美东街药店</t>
  </si>
  <si>
    <t>四川太极沙河源药店</t>
  </si>
  <si>
    <t>合计</t>
  </si>
  <si>
    <t>6月重点跟进品种</t>
  </si>
  <si>
    <t>销售数据（1-13号）</t>
  </si>
  <si>
    <t>销售数据（同比）</t>
  </si>
  <si>
    <t>增长额</t>
  </si>
  <si>
    <t>增长率</t>
  </si>
  <si>
    <t>任务</t>
  </si>
  <si>
    <t>奖励标准</t>
  </si>
  <si>
    <t>差额处罚(毛利额任务-实际毛利额）/每盒毛利额=差额盒数*差额处罚</t>
  </si>
  <si>
    <t>跟进周期</t>
  </si>
  <si>
    <r>
      <rPr>
        <b/>
        <sz val="11"/>
        <rFont val="宋体"/>
        <charset val="134"/>
      </rPr>
      <t>跟进事项</t>
    </r>
    <r>
      <rPr>
        <b/>
        <sz val="11"/>
        <color rgb="FFFF0000"/>
        <rFont val="宋体"/>
        <charset val="134"/>
      </rPr>
      <t>（任务已灌入佰策）</t>
    </r>
  </si>
  <si>
    <t>金额</t>
  </si>
  <si>
    <t>枢颜</t>
  </si>
  <si>
    <t>99元/4盒
两套面膜加赠水光针一盒</t>
  </si>
  <si>
    <t>完成2档奖励4元/盒
未完成/完成1档奖励3元/盒</t>
  </si>
  <si>
    <t>天</t>
  </si>
  <si>
    <t xml:space="preserve">
1、每天跟进的品种各片区每晚进行销售通报
2、每周1对上周数据进行通报
以上系列当周有其中两个系列个人销售挂零，需由片区主管带领会公司学习
</t>
  </si>
  <si>
    <t>葡萄糖酸钙维D2咀嚼片（太极钙）</t>
  </si>
  <si>
    <t>48片(复方)/瓶</t>
  </si>
  <si>
    <t>1瓶少15元
两瓶198元</t>
  </si>
  <si>
    <t>江西杏林白马药业股份有限公司</t>
  </si>
  <si>
    <t>晒单：奖励10元/盒</t>
  </si>
  <si>
    <t>周</t>
  </si>
  <si>
    <t>买一赠一（赠品为门店0.2元批号的卖品）</t>
  </si>
  <si>
    <t>每周通报</t>
  </si>
  <si>
    <t>多维系列</t>
  </si>
  <si>
    <t>多维元素片（21）</t>
  </si>
  <si>
    <t>90片</t>
  </si>
  <si>
    <t>江西南昌桑海制药有限责任公司</t>
  </si>
  <si>
    <t>买1得2（原品）
再得200g赠品</t>
  </si>
  <si>
    <r>
      <rPr>
        <sz val="14"/>
        <color theme="1"/>
        <rFont val="宋体"/>
        <charset val="134"/>
        <scheme val="minor"/>
      </rPr>
      <t xml:space="preserve">周考核：
1、万通系列：个人周不挂零。            2、钙系列：个人周不挂零       3、枢颜面膜个人周不挂零  
   4、五子衍宗丸店周不挂零                   5、次抛系列店周不挂零
</t>
    </r>
    <r>
      <rPr>
        <b/>
        <sz val="14"/>
        <color rgb="FFFF0000"/>
        <rFont val="宋体"/>
        <charset val="134"/>
        <scheme val="minor"/>
      </rPr>
      <t>每周一通报上周动销情况，挂零人员回公司学习</t>
    </r>
  </si>
  <si>
    <t>消费者政策</t>
  </si>
  <si>
    <t>前台毛利</t>
  </si>
  <si>
    <t>毛利段提成比例</t>
  </si>
  <si>
    <t>营采提成比例</t>
  </si>
  <si>
    <t>哲白防晒霜</t>
  </si>
  <si>
    <t>50g</t>
  </si>
  <si>
    <t>海南京润珍珠生物技术股份有限公司</t>
  </si>
  <si>
    <t>99元一盒防晒+一盒面膜（257355）</t>
  </si>
  <si>
    <t>7.7元/盒</t>
  </si>
  <si>
    <t>医用液体敷料贴（原透明质酸钠皮肤保湿贴）</t>
  </si>
  <si>
    <t>25gx5片（脸部护理型）</t>
  </si>
  <si>
    <t>山东义才和锐生物技术有限公司</t>
  </si>
  <si>
    <t>99元/3盒</t>
  </si>
  <si>
    <t>1.8元/盒</t>
  </si>
  <si>
    <t>医用重组III型人源化胶原蛋白敷贴</t>
  </si>
  <si>
    <t>椭圆形：21cmx23cmx5贴</t>
  </si>
  <si>
    <t>湖南紫晶汇康生物医药集团有限公司</t>
  </si>
  <si>
    <t>①99元/3盒
②99元/4盒（买一盒赠3盒国风面膜）</t>
  </si>
  <si>
    <t>1.1元/盒</t>
  </si>
  <si>
    <t>乳酸菌素片</t>
  </si>
  <si>
    <t>0.4gx64片</t>
  </si>
  <si>
    <t>江中药业股份有限公司</t>
  </si>
  <si>
    <t>59元两盒</t>
  </si>
  <si>
    <t>1.5元/盒</t>
  </si>
  <si>
    <t>健胃消食片</t>
  </si>
  <si>
    <t>0.8gx32片（无糖型薄膜衣片）</t>
  </si>
  <si>
    <t>两件立减5元</t>
  </si>
  <si>
    <t>0.8元/盒</t>
  </si>
  <si>
    <t>百合康牌蛋白粉</t>
  </si>
  <si>
    <t>400g（10gx40袋）</t>
  </si>
  <si>
    <t>特价99元</t>
  </si>
  <si>
    <t>5.4元/盒</t>
  </si>
  <si>
    <t>复方氨酚烷胺胶囊</t>
  </si>
  <si>
    <t>6粒x2板</t>
  </si>
  <si>
    <t>吉林省吴太感康药业有限公司</t>
  </si>
  <si>
    <t>1.4元/盒</t>
  </si>
  <si>
    <t>感冒灵颗粒</t>
  </si>
  <si>
    <t>10gx10袋</t>
  </si>
  <si>
    <t>吉林吴太感康药业有限公司</t>
  </si>
  <si>
    <t>第二盒+9.9元</t>
  </si>
  <si>
    <t>1.3元/盒</t>
  </si>
  <si>
    <t>复方板蓝根颗粒</t>
  </si>
  <si>
    <t>15gx22袋</t>
  </si>
  <si>
    <t>四季抗病毒胶囊</t>
  </si>
  <si>
    <t>0.38gx12粒x2板</t>
  </si>
  <si>
    <t>陕西海天制药有限公司</t>
  </si>
  <si>
    <t>川贝清肺糖浆</t>
  </si>
  <si>
    <t>180ml</t>
  </si>
  <si>
    <t>感冒清热颗粒</t>
  </si>
  <si>
    <t>12gx12袋</t>
  </si>
  <si>
    <t>槐菊颗粒</t>
  </si>
  <si>
    <t>3gx9袋</t>
  </si>
  <si>
    <t>遂成药业股份有限公司</t>
  </si>
  <si>
    <t>买3得4
买5得8</t>
  </si>
  <si>
    <t>2.1元/盒</t>
  </si>
  <si>
    <t>3gx10袋</t>
  </si>
  <si>
    <t>阿奇霉素片</t>
  </si>
  <si>
    <t>0.25gx6片x2板</t>
  </si>
  <si>
    <t>2.2元/盒</t>
  </si>
  <si>
    <t>阿莫西林分散片</t>
  </si>
  <si>
    <t>0.5gx10片/板x2板/盒</t>
  </si>
  <si>
    <t>人工牛黄甲硝唑胶囊</t>
  </si>
  <si>
    <t>12粒x2板</t>
  </si>
  <si>
    <t>葵花药业集团(唐山)生物制药有限公司</t>
  </si>
  <si>
    <t>1.9元/盒</t>
  </si>
  <si>
    <t>左氧氟沙星片</t>
  </si>
  <si>
    <t>0.5gx4片</t>
  </si>
  <si>
    <t>浙江普洛康裕制药有限公司</t>
  </si>
  <si>
    <t>咽炎片</t>
  </si>
  <si>
    <t>0.26gx12片x4板(薄膜衣)</t>
  </si>
  <si>
    <t>华润三九(黄石)药业有限公司</t>
  </si>
  <si>
    <t>急支糖浆</t>
  </si>
  <si>
    <t>1元/盒</t>
  </si>
  <si>
    <t>百合固金片</t>
  </si>
  <si>
    <t>0.4gx30片</t>
  </si>
  <si>
    <t>广州诺金制药有限公司</t>
  </si>
  <si>
    <t>通窍鼻炎片</t>
  </si>
  <si>
    <t>0.31gx24片(薄膜衣)</t>
  </si>
  <si>
    <t>抗病毒口服液</t>
  </si>
  <si>
    <t>10mlx8支</t>
  </si>
  <si>
    <t>上海六合堂生物科技项城制药有限公（原：河南省博健）</t>
  </si>
  <si>
    <t>杭州华润老桐君药业有限公司</t>
  </si>
  <si>
    <t>1.6元/盒</t>
  </si>
  <si>
    <t>10mlx12支</t>
  </si>
  <si>
    <t>2.4元/盒</t>
  </si>
  <si>
    <t>小儿肺热咳喘颗粒</t>
  </si>
  <si>
    <t>3gx12袋</t>
  </si>
  <si>
    <t>上海医药集团青岛国风药业股份有限公司</t>
  </si>
  <si>
    <t>小儿氨酚黄那敏颗粒</t>
  </si>
  <si>
    <t>2gx15袋</t>
  </si>
  <si>
    <t>葵花药业集团重庆小葵花儿童制药有限公司</t>
  </si>
  <si>
    <t>炎可宁胶囊</t>
  </si>
  <si>
    <t>0.4g*3板*9粒</t>
  </si>
  <si>
    <t>晒单2.5元/盒</t>
  </si>
  <si>
    <t>精制银翘解毒片</t>
  </si>
  <si>
    <t>15片x3板(每片含扑热息痛44mg)</t>
  </si>
  <si>
    <t>复方黄连素片</t>
  </si>
  <si>
    <t>0.17gx24片x2板（薄膜衣）</t>
  </si>
  <si>
    <t>橘红颗粒</t>
  </si>
  <si>
    <t>11gx10袋</t>
  </si>
  <si>
    <t>维生素C泡腾片</t>
  </si>
  <si>
    <t>1gx15片（鲜橙口味）</t>
  </si>
  <si>
    <t>联邦制药厂有限公司</t>
  </si>
  <si>
    <t>两件59.9元</t>
  </si>
  <si>
    <t>1gx15片(黑加仑子口味)</t>
  </si>
  <si>
    <t>珠海联邦制药股份有限公司中山分公司</t>
  </si>
  <si>
    <t>布洛芬缓释 胶囊</t>
  </si>
  <si>
    <t>0.3gx6粒x2板</t>
  </si>
  <si>
    <t>吉林市吴太感康药业有限公司</t>
  </si>
  <si>
    <t>布洛芬缓释胶囊</t>
  </si>
  <si>
    <t>0.3gx24粒</t>
  </si>
  <si>
    <t>复方水杨酸甲酯乳膏</t>
  </si>
  <si>
    <t>40g</t>
  </si>
  <si>
    <t>①一支省10元②第二件5折</t>
  </si>
  <si>
    <t>阿莫西林胶囊</t>
  </si>
  <si>
    <t>0.25gx36粒</t>
  </si>
  <si>
    <t>阿莫西林胶囊             (联邦阿莫仙)</t>
  </si>
  <si>
    <t>0.5gx48粒</t>
  </si>
  <si>
    <t>甲硝唑口颊片</t>
  </si>
  <si>
    <t>3mgx10片x3板</t>
  </si>
  <si>
    <t>远大医药(中国)有限公司</t>
  </si>
  <si>
    <t>聚乙烯醇滴眼液(瑞珠)</t>
  </si>
  <si>
    <t>0.4ml:5.6mgx15支</t>
  </si>
  <si>
    <t>湖北远大天天明制药有限公司</t>
  </si>
  <si>
    <t>玻璃酸钠滴眼液</t>
  </si>
  <si>
    <t>0.4mlx15支（0.1% ）</t>
  </si>
  <si>
    <t>2.7元/盒</t>
  </si>
  <si>
    <t>灵芝孢子（破壁）</t>
  </si>
  <si>
    <t>破壁3gx12袋</t>
  </si>
  <si>
    <t>成都汇道堂中药饮片有限责任公司</t>
  </si>
  <si>
    <t>两件立省100元</t>
  </si>
  <si>
    <t>10元/盒</t>
  </si>
  <si>
    <t>破壁3gx30袋</t>
  </si>
  <si>
    <t>2件7.5折</t>
  </si>
  <si>
    <t>25.8元/盒</t>
  </si>
  <si>
    <t>灵芝孢子粉</t>
  </si>
  <si>
    <t>2g*14袋</t>
  </si>
  <si>
    <t>6.9元/盒</t>
  </si>
  <si>
    <t>海水鼻腔喷雾</t>
  </si>
  <si>
    <t>等渗I型 50ml</t>
  </si>
  <si>
    <t>可孚医疗科技股份有限公司</t>
  </si>
  <si>
    <t>两件省20元</t>
  </si>
  <si>
    <t>海水鼻腔喷雾（原生理性海水鼻腔喷雾）</t>
  </si>
  <si>
    <t>等渗I型 60ml</t>
  </si>
  <si>
    <t>奥美拉唑肠溶胶囊</t>
  </si>
  <si>
    <t>20mgx21粒</t>
  </si>
  <si>
    <t>石药集团欧意药业有限公司(原:石家庄欧意药业公司)</t>
  </si>
  <si>
    <t>2.8元/盒</t>
  </si>
  <si>
    <t>头孢克肟胶囊</t>
  </si>
  <si>
    <t>0.1gx8粒</t>
  </si>
  <si>
    <t>盐酸二甲双胍片</t>
  </si>
  <si>
    <t>0.5gx30片</t>
  </si>
  <si>
    <t>买2得3</t>
  </si>
  <si>
    <t>0.85gx20片</t>
  </si>
  <si>
    <t>买3得5</t>
  </si>
  <si>
    <t>盐酸二甲双胍缓释片</t>
  </si>
  <si>
    <t>0.6元/盒</t>
  </si>
  <si>
    <t>阿司匹林肠溶片</t>
  </si>
  <si>
    <t>100mgx36片</t>
  </si>
  <si>
    <t>0.7元/盒</t>
  </si>
  <si>
    <t>阿卡波糖片</t>
  </si>
  <si>
    <t>50mgx15片x2板</t>
  </si>
  <si>
    <t>买4得5</t>
  </si>
  <si>
    <t>双歧杆菌乳杆菌三联活菌片</t>
  </si>
  <si>
    <t>0.5gx12片x3板OTC</t>
  </si>
  <si>
    <t>内蒙古双奇药业股份有限公司</t>
  </si>
  <si>
    <t>苯磺酸氨氯地平片</t>
  </si>
  <si>
    <t>5mgx21片</t>
  </si>
  <si>
    <t>江西制药有限责任公司</t>
  </si>
  <si>
    <t>苯磺酸左氨氯地平片</t>
  </si>
  <si>
    <t>2.5mgx12片</t>
  </si>
  <si>
    <t>山东新时代药业有限公司</t>
  </si>
  <si>
    <t>氯雷他定片</t>
  </si>
  <si>
    <t>10mgx10片</t>
  </si>
  <si>
    <t>海南海神同洲制药有限公司</t>
  </si>
  <si>
    <t>血糖</t>
  </si>
  <si>
    <t>血糖仪305A+血糖试纸305A 50片+采血针28GI型50支</t>
  </si>
  <si>
    <t>江苏鱼跃医疗设备股份有限公司</t>
  </si>
  <si>
    <t>9.9元/盒</t>
  </si>
  <si>
    <t>血糖仪305A+血糖试纸（葡萄糖氧化酶法）50片x2盒+一次性末梢采血针28GI型50支x2盒</t>
  </si>
  <si>
    <t>江苏鱼跃凯立特生物科技有限公司</t>
  </si>
  <si>
    <t>特价168元/盒</t>
  </si>
  <si>
    <t>50片/盒（与305A.305B、GU100配套使用）</t>
  </si>
  <si>
    <t>8.1元/盒</t>
  </si>
  <si>
    <t>鱼跃血压计</t>
  </si>
  <si>
    <t>650C</t>
  </si>
  <si>
    <t>特价199元</t>
  </si>
  <si>
    <t>7元/盒</t>
  </si>
  <si>
    <t>690AR</t>
  </si>
  <si>
    <t>特价368元</t>
  </si>
  <si>
    <t>16元/盒</t>
  </si>
  <si>
    <t>电子血压计</t>
  </si>
  <si>
    <t>YE630B</t>
  </si>
  <si>
    <t>特价198元</t>
  </si>
  <si>
    <t>肾骨片</t>
  </si>
  <si>
    <t>0.29gx180片</t>
  </si>
  <si>
    <t>山东华洋制药有限公司</t>
  </si>
  <si>
    <t>第二盒半价
买三赠一</t>
  </si>
  <si>
    <t>5.5元/盒</t>
  </si>
  <si>
    <t>2.5mgx7片x5板</t>
  </si>
  <si>
    <t>浙江昂利康制药股份有限公司</t>
  </si>
  <si>
    <t>两盒立减10元</t>
  </si>
  <si>
    <t>脑心舒口服液</t>
  </si>
  <si>
    <t>10mlx24支</t>
  </si>
  <si>
    <t>江苏神华药业有限公司</t>
  </si>
  <si>
    <t>生脉饮(党参方)</t>
  </si>
  <si>
    <t>四川泰华堂制药有限公司</t>
  </si>
  <si>
    <t>阿胶补血口服液</t>
  </si>
  <si>
    <t>10mlx48支</t>
  </si>
  <si>
    <t>江西省芙蓉堂药业股份有限公司</t>
  </si>
  <si>
    <t>第二盒半价</t>
  </si>
  <si>
    <t>12元/盒</t>
  </si>
  <si>
    <t>夏桑菊颗粒</t>
  </si>
  <si>
    <t>10gx20袋</t>
  </si>
  <si>
    <t>晒单：1.5元/盒</t>
  </si>
  <si>
    <t>0.2g：5mgx12粒x2板</t>
  </si>
  <si>
    <t>江西药都仁和制药有限公司</t>
  </si>
  <si>
    <t>来益牌叶黄素咀嚼片</t>
  </si>
  <si>
    <t>13.5g(450mgx30片)</t>
  </si>
  <si>
    <t>浙江医药股份有限公司新昌制药厂</t>
  </si>
  <si>
    <t>龙胆泻肝丸</t>
  </si>
  <si>
    <t>6gx8袋（水丸）</t>
  </si>
  <si>
    <t>浙江东方</t>
  </si>
  <si>
    <t>黄连上清丸</t>
  </si>
  <si>
    <t>盐酸左氧氟沙星胶囊(联邦左福康)</t>
  </si>
  <si>
    <t>0.1gx20粒</t>
  </si>
  <si>
    <t>三七粉</t>
  </si>
  <si>
    <t>90g（3gx30袋）</t>
  </si>
  <si>
    <t>云南天江一方药业有限公司</t>
  </si>
  <si>
    <t>22.8元/盒</t>
  </si>
  <si>
    <t>逍遥丸</t>
  </si>
  <si>
    <t>126丸(浓缩丸)</t>
  </si>
  <si>
    <t>便携式氧气呼吸器</t>
  </si>
  <si>
    <t>LFBZ-1000</t>
  </si>
  <si>
    <t>连云港利丰医用氧产品有限公司</t>
  </si>
  <si>
    <t>1.7元/盒</t>
  </si>
  <si>
    <t>便携式医用供氧器</t>
  </si>
  <si>
    <t>SFK-3 1000ml</t>
  </si>
  <si>
    <t>宝鸡市双峰气体有限公司</t>
  </si>
  <si>
    <t>盐酸左氧氟沙星滴眼液（联邦左福康）</t>
  </si>
  <si>
    <t>5ml:15mg</t>
  </si>
  <si>
    <t>通宣理肺颗粒</t>
  </si>
  <si>
    <t>9gx10袋</t>
  </si>
  <si>
    <t>盐酸氨溴索口服溶液</t>
  </si>
  <si>
    <t>10ml：60mgx10瓶</t>
  </si>
  <si>
    <t>石药集团欧意药业有限公司</t>
  </si>
  <si>
    <t>创口贴</t>
  </si>
  <si>
    <t>72mmx19mmx20片 高弹舒适型（GTSS）</t>
  </si>
  <si>
    <t>湖南可孚医疗设备有限公司</t>
  </si>
  <si>
    <t>0.5元/盒</t>
  </si>
  <si>
    <t>盐酸曲普利啶胶囊</t>
  </si>
  <si>
    <t>2.5mgx12粒</t>
  </si>
  <si>
    <t>2.9元/盒</t>
  </si>
  <si>
    <t>72mmx19mmx20片 防水透气型（FSTQ）</t>
  </si>
  <si>
    <t>20mgx28粒</t>
  </si>
  <si>
    <t>江苏鹏鹞药业有限公司</t>
  </si>
  <si>
    <t>诺氟沙星胶囊</t>
  </si>
  <si>
    <t>0.1gx12粒x2板</t>
  </si>
  <si>
    <t>云南白药集团股份有限公司</t>
  </si>
  <si>
    <t>0.26gx15片x3板/盒(薄膜衣片)</t>
  </si>
  <si>
    <t>3元/盒</t>
  </si>
  <si>
    <t>0.1%（0.4ml：0.4mg）x10支</t>
  </si>
  <si>
    <t>3.7元/盒</t>
  </si>
  <si>
    <t>盐酸左氧氟沙星胶囊</t>
  </si>
  <si>
    <t>0.1gx24粒</t>
  </si>
  <si>
    <t>复方鱼腥草片</t>
  </si>
  <si>
    <t>0.41gx12片x3板（薄膜衣）</t>
  </si>
  <si>
    <t>盐酸莫西沙星片</t>
  </si>
  <si>
    <t>0.4gx6片</t>
  </si>
  <si>
    <t>制川贝母粉</t>
  </si>
  <si>
    <t>1gx3袋</t>
  </si>
  <si>
    <t>5元/盒</t>
  </si>
  <si>
    <t>棉片</t>
  </si>
  <si>
    <t>珍珠纹 20cmx20cm 50片</t>
  </si>
  <si>
    <t>萘敏维滴眼液</t>
  </si>
  <si>
    <t>0.4mlx10支</t>
  </si>
  <si>
    <t>2.6元/盒</t>
  </si>
  <si>
    <t>14元/盒</t>
  </si>
  <si>
    <t>6gx12袋</t>
  </si>
  <si>
    <t>3gx10袋（浓缩水丸）</t>
  </si>
  <si>
    <t>吉林吉尔吉药业有限公司</t>
  </si>
  <si>
    <t>1.2元/盒</t>
  </si>
  <si>
    <r>
      <rPr>
        <sz val="22"/>
        <rFont val="宋体"/>
        <charset val="134"/>
      </rPr>
      <t xml:space="preserve">6月重点品种明细（本月重点考核及奖励品种）    </t>
    </r>
    <r>
      <rPr>
        <sz val="22"/>
        <color rgb="FFFF0000"/>
        <rFont val="宋体"/>
        <charset val="134"/>
      </rPr>
      <t>重点程度：☆☆☆☆☆</t>
    </r>
    <r>
      <rPr>
        <sz val="18"/>
        <rFont val="宋体"/>
        <charset val="134"/>
      </rPr>
      <t xml:space="preserve">
</t>
    </r>
    <r>
      <rPr>
        <sz val="16"/>
        <rFont val="宋体"/>
        <charset val="134"/>
      </rPr>
      <t xml:space="preserve">1、请各店调整以下品种陈列在所属货架首层（背架中心位置），保证不低于三个陈列面
</t>
    </r>
    <r>
      <rPr>
        <sz val="16"/>
        <color rgb="FFFF0000"/>
        <rFont val="宋体"/>
        <charset val="134"/>
      </rPr>
      <t>2.以下品种制定</t>
    </r>
    <r>
      <rPr>
        <b/>
        <sz val="16"/>
        <color rgb="FFFF0000"/>
        <rFont val="宋体"/>
        <charset val="134"/>
      </rPr>
      <t>高奖励</t>
    </r>
    <r>
      <rPr>
        <sz val="16"/>
        <color rgb="FFFF0000"/>
        <rFont val="宋体"/>
        <charset val="134"/>
      </rPr>
      <t>，完成任务奖励高于毛利段提成2-3个点，未完成制定差额处罚，本系列奖励到人，处罚到人</t>
    </r>
    <r>
      <rPr>
        <sz val="16"/>
        <rFont val="宋体"/>
        <charset val="134"/>
      </rPr>
      <t xml:space="preserve">
3、请店长将任务分至人头</t>
    </r>
  </si>
  <si>
    <t>达州4</t>
  </si>
  <si>
    <t>泸州8</t>
  </si>
  <si>
    <t>南充6</t>
  </si>
  <si>
    <t>计划铺货量</t>
  </si>
  <si>
    <t>5月实际动销</t>
  </si>
  <si>
    <t>合计必备数量</t>
  </si>
  <si>
    <t>门店库存</t>
  </si>
  <si>
    <t>预计新增数量</t>
  </si>
  <si>
    <t>预计增加库存金额</t>
  </si>
  <si>
    <t>替换ID</t>
  </si>
  <si>
    <t>已必备</t>
  </si>
  <si>
    <t>消化库存</t>
  </si>
  <si>
    <t>暂不必备</t>
  </si>
  <si>
    <t>正常计划即可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</si>
</sst>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.00_);[Red]\(0.00\)"/>
    <numFmt numFmtId="179" formatCode="0.0%"/>
    <numFmt numFmtId="180" formatCode="0.0_ "/>
  </numFmts>
  <fonts count="58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0"/>
      <scheme val="maj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  <scheme val="minor"/>
    </font>
    <font>
      <sz val="11"/>
      <name val="等线"/>
      <charset val="134"/>
    </font>
    <font>
      <sz val="9"/>
      <name val="宋体"/>
      <charset val="134"/>
      <scheme val="major"/>
    </font>
    <font>
      <sz val="10"/>
      <name val="SimSun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color rgb="FFFF0000"/>
      <name val="宋体"/>
      <charset val="134"/>
    </font>
    <font>
      <sz val="22"/>
      <color rgb="FFFF0000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b/>
      <sz val="16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17" applyNumberFormat="0" applyAlignment="0" applyProtection="0">
      <alignment vertical="center"/>
    </xf>
    <xf numFmtId="0" fontId="39" fillId="9" borderId="18" applyNumberFormat="0" applyAlignment="0" applyProtection="0">
      <alignment vertical="center"/>
    </xf>
    <xf numFmtId="0" fontId="40" fillId="9" borderId="17" applyNumberFormat="0" applyAlignment="0" applyProtection="0">
      <alignment vertical="center"/>
    </xf>
    <xf numFmtId="0" fontId="41" fillId="10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0" borderId="0"/>
  </cellStyleXfs>
  <cellXfs count="1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9" fontId="0" fillId="0" borderId="1" xfId="3" applyBorder="1" applyAlignment="1">
      <alignment horizontal="center" vertical="center"/>
    </xf>
    <xf numFmtId="178" fontId="0" fillId="0" borderId="1" xfId="3" applyNumberFormat="1" applyBorder="1" applyAlignment="1">
      <alignment horizontal="center" vertical="center"/>
    </xf>
    <xf numFmtId="9" fontId="0" fillId="0" borderId="1" xfId="3" applyNumberFormat="1" applyBorder="1" applyAlignment="1">
      <alignment horizontal="center" vertical="center"/>
    </xf>
    <xf numFmtId="179" fontId="0" fillId="0" borderId="1" xfId="3" applyNumberFormat="1" applyBorder="1" applyAlignment="1">
      <alignment horizontal="center" vertical="center"/>
    </xf>
    <xf numFmtId="177" fontId="0" fillId="0" borderId="1" xfId="3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9" fontId="28" fillId="0" borderId="1" xfId="3" applyFont="1" applyBorder="1" applyAlignment="1">
      <alignment horizontal="center" vertical="center"/>
    </xf>
    <xf numFmtId="9" fontId="28" fillId="0" borderId="0" xfId="3" applyFont="1" applyBorder="1" applyAlignment="1">
      <alignment horizontal="center" vertical="center"/>
    </xf>
    <xf numFmtId="9" fontId="0" fillId="0" borderId="0" xfId="3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8" fillId="0" borderId="0" xfId="0" applyFont="1">
      <alignment vertical="center"/>
    </xf>
    <xf numFmtId="0" fontId="29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9" fontId="2" fillId="0" borderId="1" xfId="49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9" fontId="3" fillId="0" borderId="1" xfId="3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0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1"/>
  <sheetViews>
    <sheetView tabSelected="1" workbookViewId="0">
      <pane xSplit="10" ySplit="2" topLeftCell="K69" activePane="bottomRight" state="frozen"/>
      <selection/>
      <selection pane="topRight"/>
      <selection pane="bottomLeft"/>
      <selection pane="bottomRight" activeCell="F79" sqref="F79"/>
    </sheetView>
  </sheetViews>
  <sheetFormatPr defaultColWidth="9" defaultRowHeight="13.5"/>
  <cols>
    <col min="1" max="1" width="6.375" style="31" customWidth="1"/>
    <col min="2" max="2" width="9.375" style="30" customWidth="1"/>
    <col min="3" max="3" width="11.25" style="32" customWidth="1"/>
    <col min="4" max="4" width="7.25" style="32" hidden="1" customWidth="1"/>
    <col min="5" max="5" width="20.75" style="30" customWidth="1"/>
    <col min="6" max="6" width="12.25" style="30" customWidth="1"/>
    <col min="7" max="7" width="15.75" style="30" customWidth="1"/>
    <col min="8" max="8" width="7.5" style="30" customWidth="1"/>
    <col min="9" max="10" width="7.5" style="31" customWidth="1"/>
    <col min="11" max="11" width="20.5" style="31" customWidth="1"/>
    <col min="12" max="12" width="7.625" style="31" customWidth="1"/>
    <col min="13" max="13" width="20" style="34" customWidth="1"/>
    <col min="14" max="14" width="12" style="34" customWidth="1"/>
    <col min="15" max="15" width="30.375" style="35" customWidth="1"/>
    <col min="16" max="16" width="24.75" style="35" customWidth="1"/>
    <col min="17" max="17" width="12.625" style="31"/>
    <col min="18" max="16384" width="9" style="31"/>
  </cols>
  <sheetData>
    <row r="1" s="29" customFormat="1" ht="93" customHeight="1" spans="1:16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8"/>
      <c r="N1" s="38"/>
      <c r="O1" s="36"/>
      <c r="P1" s="36"/>
    </row>
    <row r="2" s="29" customFormat="1" ht="51" customHeight="1" spans="1:16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75" t="s">
        <v>11</v>
      </c>
      <c r="M2" s="113" t="s">
        <v>12</v>
      </c>
      <c r="N2" s="113" t="s">
        <v>13</v>
      </c>
      <c r="O2" s="51" t="s">
        <v>14</v>
      </c>
      <c r="P2" s="3" t="s">
        <v>15</v>
      </c>
    </row>
    <row r="3" s="30" customFormat="1" ht="27" customHeight="1" spans="1:20">
      <c r="A3" s="9">
        <v>1</v>
      </c>
      <c r="B3" s="30" t="s">
        <v>16</v>
      </c>
      <c r="C3" s="10">
        <v>179237</v>
      </c>
      <c r="D3" s="6" t="s">
        <v>17</v>
      </c>
      <c r="E3" s="10" t="s">
        <v>18</v>
      </c>
      <c r="F3" s="10" t="s">
        <v>19</v>
      </c>
      <c r="G3" s="10" t="s">
        <v>20</v>
      </c>
      <c r="H3" s="9">
        <v>39.5</v>
      </c>
      <c r="I3" s="9">
        <v>79</v>
      </c>
      <c r="J3" s="42">
        <f t="shared" ref="J3:J27" si="0">(I3-H3)/I3</f>
        <v>0.5</v>
      </c>
      <c r="K3" s="114" t="s">
        <v>21</v>
      </c>
      <c r="L3" s="23">
        <v>188</v>
      </c>
      <c r="M3" s="116">
        <v>65238</v>
      </c>
      <c r="N3" s="116">
        <v>2029</v>
      </c>
      <c r="O3" s="48" t="s">
        <v>22</v>
      </c>
      <c r="P3" s="105" t="s">
        <v>23</v>
      </c>
      <c r="Q3" s="31"/>
      <c r="R3" s="31"/>
      <c r="S3" s="31"/>
      <c r="T3" s="31"/>
    </row>
    <row r="4" s="30" customFormat="1" ht="27" customHeight="1" spans="1:20">
      <c r="A4" s="9">
        <v>2</v>
      </c>
      <c r="B4" s="103" t="s">
        <v>24</v>
      </c>
      <c r="C4" s="3">
        <v>58522</v>
      </c>
      <c r="D4" s="6" t="s">
        <v>17</v>
      </c>
      <c r="E4" s="3" t="s">
        <v>25</v>
      </c>
      <c r="F4" s="3" t="s">
        <v>26</v>
      </c>
      <c r="G4" s="3" t="s">
        <v>27</v>
      </c>
      <c r="H4" s="9">
        <v>14</v>
      </c>
      <c r="I4" s="9">
        <v>35</v>
      </c>
      <c r="J4" s="42">
        <f t="shared" si="0"/>
        <v>0.6</v>
      </c>
      <c r="K4" s="47" t="s">
        <v>28</v>
      </c>
      <c r="L4" s="23"/>
      <c r="M4" s="23">
        <v>35187</v>
      </c>
      <c r="N4" s="23">
        <v>1980</v>
      </c>
      <c r="O4" s="48" t="s">
        <v>29</v>
      </c>
      <c r="P4" s="107"/>
      <c r="Q4" s="31"/>
      <c r="R4" s="31"/>
      <c r="S4" s="31"/>
      <c r="T4" s="31"/>
    </row>
    <row r="5" s="30" customFormat="1" ht="39" customHeight="1" spans="1:20">
      <c r="A5" s="9">
        <v>3</v>
      </c>
      <c r="B5" s="104"/>
      <c r="C5" s="9">
        <v>218186</v>
      </c>
      <c r="D5" s="6" t="s">
        <v>17</v>
      </c>
      <c r="E5" s="10" t="s">
        <v>30</v>
      </c>
      <c r="F5" s="10" t="s">
        <v>31</v>
      </c>
      <c r="G5" s="9" t="s">
        <v>32</v>
      </c>
      <c r="H5" s="9">
        <v>14.7</v>
      </c>
      <c r="I5" s="9">
        <v>49</v>
      </c>
      <c r="J5" s="42">
        <f t="shared" si="0"/>
        <v>0.7</v>
      </c>
      <c r="K5" s="10" t="s">
        <v>33</v>
      </c>
      <c r="L5" s="23"/>
      <c r="M5" s="23"/>
      <c r="N5" s="23"/>
      <c r="O5" s="48" t="s">
        <v>34</v>
      </c>
      <c r="P5" s="108"/>
      <c r="Q5" s="31"/>
      <c r="R5" s="33"/>
      <c r="S5" s="33"/>
      <c r="T5" s="33"/>
    </row>
    <row r="6" s="30" customFormat="1" ht="27" customHeight="1" spans="1:17">
      <c r="A6" s="9">
        <v>4</v>
      </c>
      <c r="B6" s="10" t="s">
        <v>35</v>
      </c>
      <c r="C6" s="6">
        <v>2505131</v>
      </c>
      <c r="D6" s="6" t="s">
        <v>17</v>
      </c>
      <c r="E6" s="6" t="s">
        <v>36</v>
      </c>
      <c r="F6" s="6" t="s">
        <v>37</v>
      </c>
      <c r="G6" s="3" t="s">
        <v>38</v>
      </c>
      <c r="H6" s="9">
        <v>7.9</v>
      </c>
      <c r="I6" s="9">
        <v>85</v>
      </c>
      <c r="J6" s="42">
        <f t="shared" si="0"/>
        <v>0.907058823529412</v>
      </c>
      <c r="K6" s="16" t="s">
        <v>39</v>
      </c>
      <c r="L6" s="10">
        <v>151</v>
      </c>
      <c r="M6" s="10">
        <v>109428</v>
      </c>
      <c r="N6" s="10">
        <v>6533</v>
      </c>
      <c r="O6" s="54" t="s">
        <v>40</v>
      </c>
      <c r="P6" s="10" t="s">
        <v>41</v>
      </c>
      <c r="Q6" s="31"/>
    </row>
    <row r="7" s="30" customFormat="1" ht="27" customHeight="1" spans="1:17">
      <c r="A7" s="9">
        <v>5</v>
      </c>
      <c r="B7" s="10"/>
      <c r="C7" s="8">
        <v>2506774</v>
      </c>
      <c r="D7" s="6" t="s">
        <v>17</v>
      </c>
      <c r="E7" s="6" t="s">
        <v>42</v>
      </c>
      <c r="F7" s="6" t="s">
        <v>43</v>
      </c>
      <c r="G7" s="3" t="s">
        <v>44</v>
      </c>
      <c r="H7" s="9">
        <v>7.9</v>
      </c>
      <c r="I7" s="9">
        <v>85</v>
      </c>
      <c r="J7" s="42">
        <f t="shared" si="0"/>
        <v>0.907058823529412</v>
      </c>
      <c r="K7" s="16"/>
      <c r="L7" s="10"/>
      <c r="M7" s="10"/>
      <c r="N7" s="10"/>
      <c r="O7" s="54"/>
      <c r="P7" s="10"/>
      <c r="Q7" s="31"/>
    </row>
    <row r="8" s="30" customFormat="1" ht="33" customHeight="1" spans="1:17">
      <c r="A8" s="9">
        <v>6</v>
      </c>
      <c r="B8" s="10" t="s">
        <v>45</v>
      </c>
      <c r="C8" s="9">
        <v>2508407</v>
      </c>
      <c r="D8" s="6" t="s">
        <v>17</v>
      </c>
      <c r="E8" s="10" t="s">
        <v>46</v>
      </c>
      <c r="F8" s="10" t="s">
        <v>47</v>
      </c>
      <c r="G8" s="3" t="s">
        <v>44</v>
      </c>
      <c r="H8" s="9">
        <v>80</v>
      </c>
      <c r="I8" s="9">
        <v>268</v>
      </c>
      <c r="J8" s="42">
        <f t="shared" si="0"/>
        <v>0.701492537313433</v>
      </c>
      <c r="K8" s="10" t="s">
        <v>48</v>
      </c>
      <c r="L8" s="10">
        <v>184</v>
      </c>
      <c r="M8" s="10">
        <v>43980</v>
      </c>
      <c r="N8" s="10">
        <v>828</v>
      </c>
      <c r="O8" s="6" t="s">
        <v>49</v>
      </c>
      <c r="P8" s="105" t="s">
        <v>50</v>
      </c>
      <c r="Q8" s="31"/>
    </row>
    <row r="9" s="30" customFormat="1" ht="27" customHeight="1" spans="1:17">
      <c r="A9" s="9">
        <v>7</v>
      </c>
      <c r="B9" s="10"/>
      <c r="C9" s="9">
        <v>2508382</v>
      </c>
      <c r="D9" s="6" t="s">
        <v>17</v>
      </c>
      <c r="E9" s="10" t="s">
        <v>51</v>
      </c>
      <c r="F9" s="10" t="s">
        <v>52</v>
      </c>
      <c r="G9" s="3" t="s">
        <v>44</v>
      </c>
      <c r="H9" s="9">
        <v>30</v>
      </c>
      <c r="I9" s="9">
        <v>158</v>
      </c>
      <c r="J9" s="42">
        <f t="shared" si="0"/>
        <v>0.810126582278481</v>
      </c>
      <c r="K9" s="10" t="s">
        <v>53</v>
      </c>
      <c r="L9" s="10"/>
      <c r="M9" s="10"/>
      <c r="N9" s="10"/>
      <c r="O9" s="10" t="s">
        <v>54</v>
      </c>
      <c r="P9" s="107"/>
      <c r="Q9" s="31"/>
    </row>
    <row r="10" s="30" customFormat="1" ht="27" customHeight="1" spans="1:17">
      <c r="A10" s="9">
        <v>8</v>
      </c>
      <c r="B10" s="10"/>
      <c r="C10" s="9">
        <v>2512720</v>
      </c>
      <c r="D10" s="6" t="s">
        <v>17</v>
      </c>
      <c r="E10" s="10" t="s">
        <v>55</v>
      </c>
      <c r="F10" s="10" t="s">
        <v>56</v>
      </c>
      <c r="G10" s="3" t="s">
        <v>44</v>
      </c>
      <c r="H10" s="9">
        <v>30</v>
      </c>
      <c r="I10" s="9">
        <v>158</v>
      </c>
      <c r="J10" s="42">
        <f t="shared" si="0"/>
        <v>0.810126582278481</v>
      </c>
      <c r="K10" s="10"/>
      <c r="L10" s="10"/>
      <c r="M10" s="10"/>
      <c r="N10" s="10"/>
      <c r="O10" s="10"/>
      <c r="P10" s="107"/>
      <c r="Q10" s="31"/>
    </row>
    <row r="11" s="30" customFormat="1" ht="33" customHeight="1" spans="1:17">
      <c r="A11" s="9">
        <v>9</v>
      </c>
      <c r="B11" s="10"/>
      <c r="C11" s="9">
        <v>2512719</v>
      </c>
      <c r="D11" s="6" t="s">
        <v>17</v>
      </c>
      <c r="E11" s="10" t="s">
        <v>57</v>
      </c>
      <c r="F11" s="10" t="s">
        <v>58</v>
      </c>
      <c r="G11" s="3" t="s">
        <v>44</v>
      </c>
      <c r="H11" s="9">
        <v>19.8</v>
      </c>
      <c r="I11" s="9">
        <v>78</v>
      </c>
      <c r="J11" s="42">
        <f t="shared" si="0"/>
        <v>0.746153846153846</v>
      </c>
      <c r="K11" s="9" t="s">
        <v>59</v>
      </c>
      <c r="L11" s="10"/>
      <c r="M11" s="10"/>
      <c r="N11" s="10"/>
      <c r="O11" s="10" t="s">
        <v>60</v>
      </c>
      <c r="P11" s="108"/>
      <c r="Q11" s="31"/>
    </row>
    <row r="12" s="31" customFormat="1" ht="27" customHeight="1" spans="1:20">
      <c r="A12" s="9">
        <v>10</v>
      </c>
      <c r="B12" s="105" t="s">
        <v>61</v>
      </c>
      <c r="C12" s="23">
        <v>2520920</v>
      </c>
      <c r="D12" s="6" t="s">
        <v>17</v>
      </c>
      <c r="E12" s="24" t="s">
        <v>62</v>
      </c>
      <c r="F12" s="2" t="s">
        <v>56</v>
      </c>
      <c r="G12" s="106" t="s">
        <v>44</v>
      </c>
      <c r="H12" s="106">
        <v>15.15</v>
      </c>
      <c r="I12" s="106">
        <v>99</v>
      </c>
      <c r="J12" s="42">
        <f t="shared" si="0"/>
        <v>0.846969696969697</v>
      </c>
      <c r="K12" s="9" t="s">
        <v>63</v>
      </c>
      <c r="L12" s="10">
        <v>198</v>
      </c>
      <c r="M12" s="10">
        <v>24145</v>
      </c>
      <c r="N12" s="10">
        <v>624</v>
      </c>
      <c r="O12" s="10" t="s">
        <v>60</v>
      </c>
      <c r="P12" s="10" t="s">
        <v>64</v>
      </c>
      <c r="R12" s="30"/>
      <c r="S12" s="30"/>
      <c r="T12" s="30"/>
    </row>
    <row r="13" s="32" customFormat="1" ht="27" customHeight="1" spans="1:20">
      <c r="A13" s="9">
        <v>11</v>
      </c>
      <c r="B13" s="107"/>
      <c r="C13" s="2">
        <v>2520914</v>
      </c>
      <c r="D13" s="6" t="s">
        <v>17</v>
      </c>
      <c r="E13" s="24" t="s">
        <v>65</v>
      </c>
      <c r="F13" s="2" t="s">
        <v>66</v>
      </c>
      <c r="G13" s="106" t="s">
        <v>44</v>
      </c>
      <c r="H13" s="106">
        <v>18.18</v>
      </c>
      <c r="I13" s="106">
        <v>59.9</v>
      </c>
      <c r="J13" s="42">
        <f t="shared" si="0"/>
        <v>0.696494156928214</v>
      </c>
      <c r="K13" s="9" t="s">
        <v>67</v>
      </c>
      <c r="L13" s="10"/>
      <c r="M13" s="10"/>
      <c r="N13" s="10"/>
      <c r="O13" s="10"/>
      <c r="P13" s="10"/>
      <c r="Q13" s="31"/>
      <c r="R13" s="30"/>
      <c r="S13" s="30"/>
      <c r="T13" s="30"/>
    </row>
    <row r="14" s="30" customFormat="1" ht="27" customHeight="1" spans="1:17">
      <c r="A14" s="9">
        <v>12</v>
      </c>
      <c r="B14" s="108"/>
      <c r="C14" s="2">
        <v>2520917</v>
      </c>
      <c r="D14" s="6" t="s">
        <v>17</v>
      </c>
      <c r="E14" s="24" t="s">
        <v>68</v>
      </c>
      <c r="F14" s="2" t="s">
        <v>69</v>
      </c>
      <c r="G14" s="106" t="s">
        <v>44</v>
      </c>
      <c r="H14" s="106">
        <v>18.18</v>
      </c>
      <c r="I14" s="106">
        <v>158</v>
      </c>
      <c r="J14" s="42">
        <f t="shared" si="0"/>
        <v>0.884936708860759</v>
      </c>
      <c r="K14" s="10" t="s">
        <v>70</v>
      </c>
      <c r="L14" s="10"/>
      <c r="M14" s="10"/>
      <c r="N14" s="10"/>
      <c r="O14" s="123" t="s">
        <v>54</v>
      </c>
      <c r="P14" s="10"/>
      <c r="Q14" s="31"/>
    </row>
    <row r="15" s="30" customFormat="1" ht="27" customHeight="1" spans="1:20">
      <c r="A15" s="9">
        <v>13</v>
      </c>
      <c r="B15" s="10" t="s">
        <v>71</v>
      </c>
      <c r="C15" s="12">
        <v>136714</v>
      </c>
      <c r="D15" s="6" t="s">
        <v>17</v>
      </c>
      <c r="E15" s="12" t="s">
        <v>72</v>
      </c>
      <c r="F15" s="12" t="s">
        <v>73</v>
      </c>
      <c r="G15" s="12" t="s">
        <v>74</v>
      </c>
      <c r="H15" s="9">
        <v>16.5</v>
      </c>
      <c r="I15" s="9">
        <v>39.8</v>
      </c>
      <c r="J15" s="42">
        <f t="shared" si="0"/>
        <v>0.585427135678392</v>
      </c>
      <c r="K15" s="37" t="s">
        <v>21</v>
      </c>
      <c r="L15" s="10">
        <v>183</v>
      </c>
      <c r="M15" s="10">
        <v>29573</v>
      </c>
      <c r="N15" s="10">
        <v>1431</v>
      </c>
      <c r="O15" s="48" t="s">
        <v>75</v>
      </c>
      <c r="P15" s="10" t="s">
        <v>50</v>
      </c>
      <c r="Q15" s="31"/>
      <c r="R15" s="31"/>
      <c r="S15" s="31"/>
      <c r="T15" s="31"/>
    </row>
    <row r="16" s="30" customFormat="1" ht="27" customHeight="1" spans="1:20">
      <c r="A16" s="9">
        <v>14</v>
      </c>
      <c r="B16" s="3" t="s">
        <v>76</v>
      </c>
      <c r="C16" s="3">
        <v>66073</v>
      </c>
      <c r="D16" s="6" t="s">
        <v>17</v>
      </c>
      <c r="E16" s="3" t="s">
        <v>76</v>
      </c>
      <c r="F16" s="3" t="s">
        <v>77</v>
      </c>
      <c r="G16" s="3" t="s">
        <v>78</v>
      </c>
      <c r="H16" s="9">
        <v>13.94</v>
      </c>
      <c r="I16" s="9">
        <v>69</v>
      </c>
      <c r="J16" s="42">
        <f t="shared" si="0"/>
        <v>0.797971014492754</v>
      </c>
      <c r="K16" s="10" t="s">
        <v>79</v>
      </c>
      <c r="L16" s="3">
        <v>100</v>
      </c>
      <c r="M16" s="3">
        <v>128239</v>
      </c>
      <c r="N16" s="3">
        <v>4572</v>
      </c>
      <c r="O16" s="3" t="s">
        <v>80</v>
      </c>
      <c r="P16" s="10" t="s">
        <v>41</v>
      </c>
      <c r="Q16" s="31"/>
      <c r="R16" s="32"/>
      <c r="S16" s="32"/>
      <c r="T16" s="32"/>
    </row>
    <row r="17" s="30" customFormat="1" ht="27" customHeight="1" spans="1:17">
      <c r="A17" s="9">
        <v>15</v>
      </c>
      <c r="B17" s="10" t="s">
        <v>81</v>
      </c>
      <c r="C17" s="9">
        <v>2507742</v>
      </c>
      <c r="D17" s="6" t="s">
        <v>17</v>
      </c>
      <c r="E17" s="10" t="s">
        <v>46</v>
      </c>
      <c r="F17" s="10" t="s">
        <v>82</v>
      </c>
      <c r="G17" s="3" t="s">
        <v>44</v>
      </c>
      <c r="H17" s="9">
        <v>40</v>
      </c>
      <c r="I17" s="9">
        <v>168</v>
      </c>
      <c r="J17" s="42">
        <f t="shared" si="0"/>
        <v>0.761904761904762</v>
      </c>
      <c r="K17" s="10" t="s">
        <v>83</v>
      </c>
      <c r="L17" s="10">
        <v>150</v>
      </c>
      <c r="M17" s="10">
        <v>11339</v>
      </c>
      <c r="N17" s="10">
        <v>253</v>
      </c>
      <c r="O17" s="6" t="s">
        <v>80</v>
      </c>
      <c r="P17" s="9" t="s">
        <v>64</v>
      </c>
      <c r="Q17" s="31"/>
    </row>
    <row r="18" s="30" customFormat="1" ht="27" customHeight="1" spans="1:17">
      <c r="A18" s="9">
        <v>16</v>
      </c>
      <c r="B18" s="10"/>
      <c r="C18" s="6">
        <v>2505130</v>
      </c>
      <c r="D18" s="6" t="s">
        <v>17</v>
      </c>
      <c r="E18" s="6" t="s">
        <v>36</v>
      </c>
      <c r="F18" s="6" t="s">
        <v>84</v>
      </c>
      <c r="G18" s="3" t="s">
        <v>38</v>
      </c>
      <c r="H18" s="9">
        <v>20.2</v>
      </c>
      <c r="I18" s="9">
        <v>168</v>
      </c>
      <c r="J18" s="42">
        <f t="shared" si="0"/>
        <v>0.879761904761905</v>
      </c>
      <c r="K18" s="10"/>
      <c r="L18" s="10"/>
      <c r="M18" s="10"/>
      <c r="N18" s="10"/>
      <c r="O18" s="6"/>
      <c r="P18" s="9"/>
      <c r="Q18" s="31"/>
    </row>
    <row r="19" s="32" customFormat="1" ht="27" customHeight="1" spans="1:20">
      <c r="A19" s="9">
        <v>17</v>
      </c>
      <c r="B19" s="10" t="s">
        <v>85</v>
      </c>
      <c r="C19" s="9">
        <v>2513380</v>
      </c>
      <c r="D19" s="6" t="s">
        <v>17</v>
      </c>
      <c r="E19" s="10" t="s">
        <v>86</v>
      </c>
      <c r="F19" s="10" t="s">
        <v>87</v>
      </c>
      <c r="G19" s="3" t="s">
        <v>44</v>
      </c>
      <c r="H19" s="9">
        <v>4.41</v>
      </c>
      <c r="I19" s="9">
        <v>39</v>
      </c>
      <c r="J19" s="42">
        <f t="shared" si="0"/>
        <v>0.886923076923077</v>
      </c>
      <c r="K19" s="10" t="s">
        <v>88</v>
      </c>
      <c r="L19" s="10">
        <v>168</v>
      </c>
      <c r="M19" s="10">
        <v>27692</v>
      </c>
      <c r="N19" s="10">
        <v>1852</v>
      </c>
      <c r="O19" s="55" t="s">
        <v>89</v>
      </c>
      <c r="P19" s="9" t="s">
        <v>41</v>
      </c>
      <c r="Q19" s="31"/>
      <c r="R19" s="30"/>
      <c r="S19" s="30"/>
      <c r="T19" s="30"/>
    </row>
    <row r="20" s="32" customFormat="1" ht="27" customHeight="1" spans="1:20">
      <c r="A20" s="9">
        <v>18</v>
      </c>
      <c r="B20" s="10"/>
      <c r="C20" s="9">
        <v>2513381</v>
      </c>
      <c r="D20" s="6" t="s">
        <v>17</v>
      </c>
      <c r="E20" s="10" t="s">
        <v>90</v>
      </c>
      <c r="F20" s="10" t="s">
        <v>91</v>
      </c>
      <c r="G20" s="3" t="s">
        <v>44</v>
      </c>
      <c r="H20" s="9">
        <v>4.41</v>
      </c>
      <c r="I20" s="9">
        <v>39</v>
      </c>
      <c r="J20" s="42">
        <f t="shared" si="0"/>
        <v>0.886923076923077</v>
      </c>
      <c r="K20" s="46"/>
      <c r="L20" s="10"/>
      <c r="M20" s="10"/>
      <c r="N20" s="10"/>
      <c r="O20" s="55"/>
      <c r="P20" s="9"/>
      <c r="Q20" s="31"/>
      <c r="R20" s="30"/>
      <c r="S20" s="30"/>
      <c r="T20" s="30"/>
    </row>
    <row r="21" s="33" customFormat="1" ht="36" customHeight="1" spans="1:20">
      <c r="A21" s="9">
        <v>19</v>
      </c>
      <c r="B21" s="10" t="s">
        <v>92</v>
      </c>
      <c r="C21" s="9">
        <v>194352</v>
      </c>
      <c r="D21" s="6" t="s">
        <v>17</v>
      </c>
      <c r="E21" s="10" t="s">
        <v>92</v>
      </c>
      <c r="F21" s="10" t="s">
        <v>93</v>
      </c>
      <c r="G21" s="3" t="s">
        <v>94</v>
      </c>
      <c r="H21" s="9">
        <v>40</v>
      </c>
      <c r="I21" s="9">
        <v>168</v>
      </c>
      <c r="J21" s="42">
        <f t="shared" si="0"/>
        <v>0.761904761904762</v>
      </c>
      <c r="K21" s="10" t="s">
        <v>95</v>
      </c>
      <c r="L21" s="10">
        <v>152</v>
      </c>
      <c r="M21" s="10">
        <v>117792</v>
      </c>
      <c r="N21" s="10">
        <v>1509</v>
      </c>
      <c r="O21" s="10" t="s">
        <v>96</v>
      </c>
      <c r="P21" s="10" t="s">
        <v>41</v>
      </c>
      <c r="Q21" s="31"/>
      <c r="R21" s="30"/>
      <c r="S21" s="30"/>
      <c r="T21" s="30"/>
    </row>
    <row r="22" ht="36" customHeight="1" spans="1:20">
      <c r="A22" s="9">
        <v>20</v>
      </c>
      <c r="B22" s="105" t="s">
        <v>97</v>
      </c>
      <c r="C22" s="3">
        <v>2001027</v>
      </c>
      <c r="D22" s="6" t="s">
        <v>17</v>
      </c>
      <c r="E22" s="3" t="s">
        <v>98</v>
      </c>
      <c r="F22" s="3" t="s">
        <v>99</v>
      </c>
      <c r="G22" s="3" t="s">
        <v>100</v>
      </c>
      <c r="H22" s="9">
        <v>22.22</v>
      </c>
      <c r="I22" s="9">
        <v>88</v>
      </c>
      <c r="J22" s="42">
        <f t="shared" si="0"/>
        <v>0.7475</v>
      </c>
      <c r="K22" s="10" t="s">
        <v>95</v>
      </c>
      <c r="L22" s="10">
        <v>126</v>
      </c>
      <c r="M22" s="105">
        <v>178388</v>
      </c>
      <c r="N22" s="105">
        <v>3732</v>
      </c>
      <c r="O22" s="123" t="s">
        <v>101</v>
      </c>
      <c r="P22" s="105" t="s">
        <v>50</v>
      </c>
      <c r="R22" s="32"/>
      <c r="S22" s="32"/>
      <c r="T22" s="32"/>
    </row>
    <row r="23" s="29" customFormat="1" ht="36" customHeight="1" spans="1:20">
      <c r="A23" s="9">
        <v>21</v>
      </c>
      <c r="B23" s="108"/>
      <c r="C23" s="3">
        <v>2503301</v>
      </c>
      <c r="D23" s="6" t="s">
        <v>17</v>
      </c>
      <c r="E23" s="10" t="s">
        <v>102</v>
      </c>
      <c r="F23" s="10" t="s">
        <v>103</v>
      </c>
      <c r="G23" s="9" t="s">
        <v>104</v>
      </c>
      <c r="H23" s="9">
        <v>32.32</v>
      </c>
      <c r="I23" s="9">
        <v>128</v>
      </c>
      <c r="J23" s="42">
        <f t="shared" si="0"/>
        <v>0.7475</v>
      </c>
      <c r="K23" s="10" t="s">
        <v>105</v>
      </c>
      <c r="L23" s="10"/>
      <c r="M23" s="108"/>
      <c r="N23" s="108"/>
      <c r="O23" s="10" t="s">
        <v>106</v>
      </c>
      <c r="P23" s="108"/>
      <c r="Q23" s="31"/>
      <c r="R23" s="32"/>
      <c r="S23" s="32"/>
      <c r="T23" s="32"/>
    </row>
    <row r="24" ht="33" customHeight="1" spans="1:20">
      <c r="A24" s="9">
        <v>22</v>
      </c>
      <c r="B24" s="10" t="s">
        <v>107</v>
      </c>
      <c r="C24" s="3">
        <v>203192</v>
      </c>
      <c r="D24" s="6" t="s">
        <v>17</v>
      </c>
      <c r="E24" s="10" t="s">
        <v>108</v>
      </c>
      <c r="F24" s="3" t="s">
        <v>109</v>
      </c>
      <c r="G24" s="3" t="s">
        <v>110</v>
      </c>
      <c r="H24" s="9">
        <v>141.81</v>
      </c>
      <c r="I24" s="9">
        <v>468</v>
      </c>
      <c r="J24" s="42">
        <f t="shared" si="0"/>
        <v>0.696987179487179</v>
      </c>
      <c r="K24" s="9" t="s">
        <v>111</v>
      </c>
      <c r="L24" s="10">
        <v>162</v>
      </c>
      <c r="M24" s="10">
        <v>92422</v>
      </c>
      <c r="N24" s="10">
        <v>1014</v>
      </c>
      <c r="O24" s="3" t="s">
        <v>112</v>
      </c>
      <c r="P24" s="10" t="s">
        <v>50</v>
      </c>
      <c r="R24" s="33"/>
      <c r="S24" s="33"/>
      <c r="T24" s="33"/>
    </row>
    <row r="25" ht="27" customHeight="1" spans="1:16">
      <c r="A25" s="9">
        <v>23</v>
      </c>
      <c r="B25" s="3" t="s">
        <v>113</v>
      </c>
      <c r="C25" s="9">
        <v>166880</v>
      </c>
      <c r="D25" s="6" t="s">
        <v>17</v>
      </c>
      <c r="E25" s="9" t="s">
        <v>114</v>
      </c>
      <c r="F25" s="10" t="s">
        <v>115</v>
      </c>
      <c r="G25" s="10" t="s">
        <v>116</v>
      </c>
      <c r="H25" s="9">
        <v>44.55</v>
      </c>
      <c r="I25" s="9">
        <v>198</v>
      </c>
      <c r="J25" s="42">
        <f t="shared" si="0"/>
        <v>0.775</v>
      </c>
      <c r="K25" s="37" t="s">
        <v>117</v>
      </c>
      <c r="L25" s="3">
        <v>186</v>
      </c>
      <c r="M25" s="3">
        <v>38345</v>
      </c>
      <c r="N25" s="3">
        <v>1200</v>
      </c>
      <c r="O25" s="48" t="s">
        <v>118</v>
      </c>
      <c r="P25" s="105" t="s">
        <v>50</v>
      </c>
    </row>
    <row r="26" ht="42" customHeight="1" spans="1:20">
      <c r="A26" s="9">
        <v>24</v>
      </c>
      <c r="B26" s="3"/>
      <c r="C26" s="3">
        <v>84174</v>
      </c>
      <c r="D26" s="6" t="s">
        <v>17</v>
      </c>
      <c r="E26" s="3" t="s">
        <v>119</v>
      </c>
      <c r="F26" s="3" t="s">
        <v>120</v>
      </c>
      <c r="G26" s="3" t="s">
        <v>121</v>
      </c>
      <c r="H26" s="9">
        <v>17.72</v>
      </c>
      <c r="I26" s="9">
        <v>45</v>
      </c>
      <c r="J26" s="42">
        <f t="shared" si="0"/>
        <v>0.606222222222222</v>
      </c>
      <c r="K26" s="3" t="s">
        <v>122</v>
      </c>
      <c r="L26" s="3"/>
      <c r="M26" s="3"/>
      <c r="N26" s="3"/>
      <c r="O26" s="3" t="s">
        <v>123</v>
      </c>
      <c r="P26" s="108"/>
      <c r="R26" s="29"/>
      <c r="S26" s="29"/>
      <c r="T26" s="29"/>
    </row>
    <row r="27" s="33" customFormat="1" ht="41" customHeight="1" spans="1:20">
      <c r="A27" s="9">
        <v>25</v>
      </c>
      <c r="B27" s="12" t="s">
        <v>124</v>
      </c>
      <c r="C27" s="10">
        <v>57318</v>
      </c>
      <c r="D27" s="6" t="s">
        <v>17</v>
      </c>
      <c r="E27" s="10" t="s">
        <v>125</v>
      </c>
      <c r="F27" s="10" t="s">
        <v>126</v>
      </c>
      <c r="G27" s="10" t="s">
        <v>127</v>
      </c>
      <c r="H27" s="9">
        <v>20.91</v>
      </c>
      <c r="I27" s="9">
        <v>49.8</v>
      </c>
      <c r="J27" s="42">
        <f t="shared" si="0"/>
        <v>0.580120481927711</v>
      </c>
      <c r="K27" s="37" t="s">
        <v>21</v>
      </c>
      <c r="L27" s="23">
        <v>187</v>
      </c>
      <c r="M27" s="23">
        <v>14942</v>
      </c>
      <c r="N27" s="23">
        <v>517</v>
      </c>
      <c r="O27" s="48" t="s">
        <v>22</v>
      </c>
      <c r="P27" s="10" t="s">
        <v>23</v>
      </c>
      <c r="Q27" s="31"/>
      <c r="R27" s="31"/>
      <c r="S27" s="31"/>
      <c r="T27" s="31"/>
    </row>
    <row r="28" ht="27" customHeight="1" spans="1:16">
      <c r="A28" s="9">
        <v>26</v>
      </c>
      <c r="B28" s="10" t="s">
        <v>128</v>
      </c>
      <c r="C28" s="3">
        <v>1466</v>
      </c>
      <c r="D28" s="6" t="s">
        <v>17</v>
      </c>
      <c r="E28" s="3" t="s">
        <v>129</v>
      </c>
      <c r="F28" s="3" t="s">
        <v>130</v>
      </c>
      <c r="G28" s="3" t="s">
        <v>27</v>
      </c>
      <c r="H28" s="9">
        <v>12.5</v>
      </c>
      <c r="I28" s="9">
        <v>25</v>
      </c>
      <c r="J28" s="42">
        <f t="shared" ref="J19:J68" si="1">(I28-H28)/I28</f>
        <v>0.5</v>
      </c>
      <c r="K28" s="37" t="s">
        <v>21</v>
      </c>
      <c r="L28" s="10">
        <v>189</v>
      </c>
      <c r="M28" s="10">
        <v>35747</v>
      </c>
      <c r="N28" s="10">
        <v>3029</v>
      </c>
      <c r="O28" s="48" t="s">
        <v>29</v>
      </c>
      <c r="P28" s="105" t="s">
        <v>23</v>
      </c>
    </row>
    <row r="29" ht="27" customHeight="1" spans="1:16">
      <c r="A29" s="9">
        <v>27</v>
      </c>
      <c r="B29" s="10"/>
      <c r="C29" s="9">
        <v>2517896</v>
      </c>
      <c r="D29" s="6" t="s">
        <v>17</v>
      </c>
      <c r="E29" s="9" t="s">
        <v>131</v>
      </c>
      <c r="F29" s="10" t="s">
        <v>132</v>
      </c>
      <c r="G29" s="10" t="s">
        <v>133</v>
      </c>
      <c r="H29" s="9">
        <v>10.1</v>
      </c>
      <c r="I29" s="9">
        <v>32.8</v>
      </c>
      <c r="J29" s="42">
        <f t="shared" si="1"/>
        <v>0.692073170731707</v>
      </c>
      <c r="K29" s="37" t="s">
        <v>21</v>
      </c>
      <c r="L29" s="10"/>
      <c r="M29" s="10"/>
      <c r="N29" s="10"/>
      <c r="O29" s="48" t="s">
        <v>134</v>
      </c>
      <c r="P29" s="108"/>
    </row>
    <row r="30" ht="27" customHeight="1" spans="1:16">
      <c r="A30" s="9">
        <v>28</v>
      </c>
      <c r="B30" s="10" t="s">
        <v>135</v>
      </c>
      <c r="C30" s="15">
        <v>164495</v>
      </c>
      <c r="D30" s="6" t="s">
        <v>17</v>
      </c>
      <c r="E30" s="3" t="s">
        <v>136</v>
      </c>
      <c r="F30" s="3" t="s">
        <v>137</v>
      </c>
      <c r="G30" s="3" t="s">
        <v>138</v>
      </c>
      <c r="H30" s="9">
        <v>7.725</v>
      </c>
      <c r="I30" s="9">
        <v>36</v>
      </c>
      <c r="J30" s="42">
        <f t="shared" si="1"/>
        <v>0.785416666666667</v>
      </c>
      <c r="K30" s="37" t="s">
        <v>21</v>
      </c>
      <c r="L30" s="10">
        <v>190</v>
      </c>
      <c r="M30" s="10">
        <v>86652</v>
      </c>
      <c r="N30" s="10">
        <v>3719</v>
      </c>
      <c r="O30" s="124" t="s">
        <v>134</v>
      </c>
      <c r="P30" s="124" t="s">
        <v>64</v>
      </c>
    </row>
    <row r="31" ht="27" customHeight="1" spans="1:16">
      <c r="A31" s="9">
        <v>29</v>
      </c>
      <c r="B31" s="10"/>
      <c r="C31" s="10">
        <v>181679</v>
      </c>
      <c r="D31" s="6" t="s">
        <v>17</v>
      </c>
      <c r="E31" s="10" t="s">
        <v>139</v>
      </c>
      <c r="F31" s="10" t="s">
        <v>140</v>
      </c>
      <c r="G31" s="10" t="s">
        <v>141</v>
      </c>
      <c r="H31" s="9">
        <v>16.44</v>
      </c>
      <c r="I31" s="9">
        <v>48</v>
      </c>
      <c r="J31" s="42">
        <f t="shared" si="1"/>
        <v>0.6575</v>
      </c>
      <c r="K31" s="16" t="s">
        <v>95</v>
      </c>
      <c r="L31" s="10"/>
      <c r="M31" s="10"/>
      <c r="N31" s="10"/>
      <c r="O31" s="125"/>
      <c r="P31" s="125"/>
    </row>
    <row r="32" ht="27" customHeight="1" spans="1:16">
      <c r="A32" s="9">
        <v>30</v>
      </c>
      <c r="B32" s="10"/>
      <c r="C32" s="16">
        <v>91595</v>
      </c>
      <c r="D32" s="6" t="s">
        <v>17</v>
      </c>
      <c r="E32" s="16" t="s">
        <v>142</v>
      </c>
      <c r="F32" s="16" t="s">
        <v>143</v>
      </c>
      <c r="G32" s="16" t="s">
        <v>141</v>
      </c>
      <c r="H32" s="9">
        <v>13.61</v>
      </c>
      <c r="I32" s="9">
        <v>53.5</v>
      </c>
      <c r="J32" s="42">
        <f t="shared" si="1"/>
        <v>0.745607476635514</v>
      </c>
      <c r="K32" s="16" t="s">
        <v>95</v>
      </c>
      <c r="L32" s="10"/>
      <c r="M32" s="10"/>
      <c r="N32" s="10"/>
      <c r="O32" s="125"/>
      <c r="P32" s="125"/>
    </row>
    <row r="33" ht="27" customHeight="1" spans="1:16">
      <c r="A33" s="9">
        <v>31</v>
      </c>
      <c r="B33" s="10"/>
      <c r="C33" s="16">
        <v>114827</v>
      </c>
      <c r="D33" s="6" t="s">
        <v>17</v>
      </c>
      <c r="E33" s="16" t="s">
        <v>144</v>
      </c>
      <c r="F33" s="16" t="s">
        <v>143</v>
      </c>
      <c r="G33" s="16" t="s">
        <v>141</v>
      </c>
      <c r="H33" s="9">
        <v>17.62</v>
      </c>
      <c r="I33" s="9">
        <v>54.5</v>
      </c>
      <c r="J33" s="42">
        <f t="shared" si="1"/>
        <v>0.676697247706422</v>
      </c>
      <c r="K33" s="16" t="s">
        <v>95</v>
      </c>
      <c r="L33" s="10"/>
      <c r="M33" s="10"/>
      <c r="N33" s="10"/>
      <c r="O33" s="126"/>
      <c r="P33" s="125"/>
    </row>
    <row r="34" s="32" customFormat="1" ht="27" customHeight="1" spans="1:17">
      <c r="A34" s="9">
        <v>32</v>
      </c>
      <c r="B34" s="10"/>
      <c r="C34" s="12">
        <v>142895</v>
      </c>
      <c r="D34" s="6" t="s">
        <v>17</v>
      </c>
      <c r="E34" s="12" t="s">
        <v>145</v>
      </c>
      <c r="F34" s="12" t="s">
        <v>146</v>
      </c>
      <c r="G34" s="12" t="s">
        <v>147</v>
      </c>
      <c r="H34" s="9">
        <v>15.8</v>
      </c>
      <c r="I34" s="9">
        <v>41</v>
      </c>
      <c r="J34" s="42">
        <f t="shared" si="1"/>
        <v>0.614634146341463</v>
      </c>
      <c r="K34" s="9" t="s">
        <v>21</v>
      </c>
      <c r="L34" s="10"/>
      <c r="M34" s="10"/>
      <c r="N34" s="10"/>
      <c r="O34" s="48" t="s">
        <v>148</v>
      </c>
      <c r="P34" s="126"/>
      <c r="Q34" s="31"/>
    </row>
    <row r="35" s="29" customFormat="1" ht="27" customHeight="1" spans="1:17">
      <c r="A35" s="9">
        <v>33</v>
      </c>
      <c r="B35" s="3" t="s">
        <v>149</v>
      </c>
      <c r="C35" s="17">
        <v>155108</v>
      </c>
      <c r="D35" s="6" t="s">
        <v>17</v>
      </c>
      <c r="E35" s="3" t="s">
        <v>150</v>
      </c>
      <c r="F35" s="3" t="s">
        <v>151</v>
      </c>
      <c r="G35" s="3" t="s">
        <v>152</v>
      </c>
      <c r="H35" s="9">
        <v>14.76</v>
      </c>
      <c r="I35" s="9">
        <v>45</v>
      </c>
      <c r="J35" s="42">
        <f t="shared" si="1"/>
        <v>0.672</v>
      </c>
      <c r="K35" s="3" t="s">
        <v>95</v>
      </c>
      <c r="L35" s="3">
        <v>178</v>
      </c>
      <c r="M35" s="3">
        <v>89360</v>
      </c>
      <c r="N35" s="3">
        <v>3910</v>
      </c>
      <c r="O35" s="48" t="s">
        <v>153</v>
      </c>
      <c r="P35" s="48" t="s">
        <v>64</v>
      </c>
      <c r="Q35" s="31"/>
    </row>
    <row r="36" s="29" customFormat="1" ht="27" customHeight="1" spans="1:17">
      <c r="A36" s="9">
        <v>34</v>
      </c>
      <c r="B36" s="3"/>
      <c r="C36" s="3">
        <v>171499</v>
      </c>
      <c r="D36" s="6" t="s">
        <v>17</v>
      </c>
      <c r="E36" s="3" t="s">
        <v>154</v>
      </c>
      <c r="F36" s="3" t="s">
        <v>155</v>
      </c>
      <c r="G36" s="3" t="s">
        <v>156</v>
      </c>
      <c r="H36" s="9">
        <v>23.31</v>
      </c>
      <c r="I36" s="9">
        <v>44.8</v>
      </c>
      <c r="J36" s="42">
        <f t="shared" si="1"/>
        <v>0.4796875</v>
      </c>
      <c r="K36" s="3" t="s">
        <v>21</v>
      </c>
      <c r="L36" s="3"/>
      <c r="M36" s="3"/>
      <c r="N36" s="3"/>
      <c r="O36" s="6" t="s">
        <v>157</v>
      </c>
      <c r="P36" s="48"/>
      <c r="Q36" s="31"/>
    </row>
    <row r="37" s="31" customFormat="1" ht="27" customHeight="1" spans="1:16">
      <c r="A37" s="9">
        <v>35</v>
      </c>
      <c r="B37" s="10" t="s">
        <v>158</v>
      </c>
      <c r="C37" s="18">
        <v>2516044</v>
      </c>
      <c r="D37" s="6" t="s">
        <v>17</v>
      </c>
      <c r="E37" s="19" t="s">
        <v>159</v>
      </c>
      <c r="F37" s="19" t="s">
        <v>160</v>
      </c>
      <c r="G37" s="19" t="s">
        <v>161</v>
      </c>
      <c r="H37" s="9">
        <v>16.16</v>
      </c>
      <c r="I37" s="9">
        <v>78</v>
      </c>
      <c r="J37" s="42">
        <f t="shared" si="1"/>
        <v>0.792820512820513</v>
      </c>
      <c r="K37" s="48" t="s">
        <v>162</v>
      </c>
      <c r="L37" s="10">
        <v>182</v>
      </c>
      <c r="M37" s="10">
        <v>56569</v>
      </c>
      <c r="N37" s="10">
        <v>1570</v>
      </c>
      <c r="O37" s="48" t="s">
        <v>163</v>
      </c>
      <c r="P37" s="48" t="s">
        <v>64</v>
      </c>
    </row>
    <row r="38" s="31" customFormat="1" ht="27" customHeight="1" spans="1:16">
      <c r="A38" s="9">
        <v>36</v>
      </c>
      <c r="B38" s="10"/>
      <c r="C38" s="18">
        <v>2516035</v>
      </c>
      <c r="D38" s="6" t="s">
        <v>17</v>
      </c>
      <c r="E38" s="19" t="s">
        <v>164</v>
      </c>
      <c r="F38" s="19" t="s">
        <v>165</v>
      </c>
      <c r="G38" s="19" t="s">
        <v>161</v>
      </c>
      <c r="H38" s="9">
        <v>16.16</v>
      </c>
      <c r="I38" s="9">
        <v>78</v>
      </c>
      <c r="J38" s="42">
        <f t="shared" si="1"/>
        <v>0.792820512820513</v>
      </c>
      <c r="K38" s="48"/>
      <c r="L38" s="10"/>
      <c r="M38" s="10"/>
      <c r="N38" s="10"/>
      <c r="O38" s="48"/>
      <c r="P38" s="48"/>
    </row>
    <row r="39" s="31" customFormat="1" ht="27" customHeight="1" spans="1:16">
      <c r="A39" s="9">
        <v>37</v>
      </c>
      <c r="B39" s="10"/>
      <c r="C39" s="18">
        <v>2516046</v>
      </c>
      <c r="D39" s="6" t="s">
        <v>17</v>
      </c>
      <c r="E39" s="19" t="s">
        <v>166</v>
      </c>
      <c r="F39" s="19" t="s">
        <v>167</v>
      </c>
      <c r="G39" s="19" t="s">
        <v>161</v>
      </c>
      <c r="H39" s="9">
        <v>16.16</v>
      </c>
      <c r="I39" s="9">
        <v>78</v>
      </c>
      <c r="J39" s="42">
        <f t="shared" si="1"/>
        <v>0.792820512820513</v>
      </c>
      <c r="K39" s="48"/>
      <c r="L39" s="10"/>
      <c r="M39" s="10"/>
      <c r="N39" s="10"/>
      <c r="O39" s="48"/>
      <c r="P39" s="48"/>
    </row>
    <row r="40" s="31" customFormat="1" ht="27" customHeight="1" spans="1:16">
      <c r="A40" s="9">
        <v>38</v>
      </c>
      <c r="B40" s="10"/>
      <c r="C40" s="18">
        <v>2516045</v>
      </c>
      <c r="D40" s="6" t="s">
        <v>17</v>
      </c>
      <c r="E40" s="19" t="s">
        <v>168</v>
      </c>
      <c r="F40" s="19" t="s">
        <v>169</v>
      </c>
      <c r="G40" s="19" t="s">
        <v>161</v>
      </c>
      <c r="H40" s="9">
        <v>16.16</v>
      </c>
      <c r="I40" s="9">
        <v>78</v>
      </c>
      <c r="J40" s="42">
        <f t="shared" si="1"/>
        <v>0.792820512820513</v>
      </c>
      <c r="K40" s="48"/>
      <c r="L40" s="10"/>
      <c r="M40" s="10"/>
      <c r="N40" s="10"/>
      <c r="O40" s="48"/>
      <c r="P40" s="48"/>
    </row>
    <row r="41" s="31" customFormat="1" ht="27" customHeight="1" spans="1:16">
      <c r="A41" s="9">
        <v>39</v>
      </c>
      <c r="B41" s="10"/>
      <c r="C41" s="18">
        <v>2516043</v>
      </c>
      <c r="D41" s="6" t="s">
        <v>17</v>
      </c>
      <c r="E41" s="19" t="s">
        <v>170</v>
      </c>
      <c r="F41" s="19" t="s">
        <v>171</v>
      </c>
      <c r="G41" s="19" t="s">
        <v>161</v>
      </c>
      <c r="H41" s="9">
        <v>19.65</v>
      </c>
      <c r="I41" s="9">
        <v>98</v>
      </c>
      <c r="J41" s="42">
        <f t="shared" si="1"/>
        <v>0.799489795918367</v>
      </c>
      <c r="K41" s="48"/>
      <c r="L41" s="10"/>
      <c r="M41" s="10"/>
      <c r="N41" s="10"/>
      <c r="O41" s="48"/>
      <c r="P41" s="48"/>
    </row>
    <row r="42" s="31" customFormat="1" ht="27" customHeight="1" spans="1:16">
      <c r="A42" s="9">
        <v>40</v>
      </c>
      <c r="B42" s="10"/>
      <c r="C42" s="18">
        <v>2516047</v>
      </c>
      <c r="D42" s="6" t="s">
        <v>17</v>
      </c>
      <c r="E42" s="19" t="s">
        <v>170</v>
      </c>
      <c r="F42" s="19" t="s">
        <v>172</v>
      </c>
      <c r="G42" s="19" t="s">
        <v>161</v>
      </c>
      <c r="H42" s="9">
        <v>20.55</v>
      </c>
      <c r="I42" s="9">
        <v>98</v>
      </c>
      <c r="J42" s="42">
        <f t="shared" si="1"/>
        <v>0.79030612244898</v>
      </c>
      <c r="K42" s="48"/>
      <c r="L42" s="10"/>
      <c r="M42" s="10"/>
      <c r="N42" s="10"/>
      <c r="O42" s="48"/>
      <c r="P42" s="48"/>
    </row>
    <row r="43" s="31" customFormat="1" ht="27" customHeight="1" spans="1:16">
      <c r="A43" s="9">
        <v>41</v>
      </c>
      <c r="B43" s="10"/>
      <c r="C43" s="18">
        <v>2516060</v>
      </c>
      <c r="D43" s="6" t="s">
        <v>17</v>
      </c>
      <c r="E43" s="19" t="s">
        <v>173</v>
      </c>
      <c r="F43" s="19" t="s">
        <v>174</v>
      </c>
      <c r="G43" s="19" t="s">
        <v>161</v>
      </c>
      <c r="H43" s="9">
        <v>7.48</v>
      </c>
      <c r="I43" s="9">
        <v>38</v>
      </c>
      <c r="J43" s="42">
        <f t="shared" si="1"/>
        <v>0.803157894736842</v>
      </c>
      <c r="K43" s="48"/>
      <c r="L43" s="10"/>
      <c r="M43" s="10"/>
      <c r="N43" s="10"/>
      <c r="O43" s="48"/>
      <c r="P43" s="48"/>
    </row>
    <row r="44" s="32" customFormat="1" ht="27" customHeight="1" spans="1:17">
      <c r="A44" s="9">
        <v>42</v>
      </c>
      <c r="B44" s="105" t="s">
        <v>175</v>
      </c>
      <c r="C44" s="20">
        <v>2508463</v>
      </c>
      <c r="D44" s="6" t="s">
        <v>17</v>
      </c>
      <c r="E44" s="21" t="s">
        <v>176</v>
      </c>
      <c r="F44" s="21" t="s">
        <v>177</v>
      </c>
      <c r="G44" s="3" t="s">
        <v>178</v>
      </c>
      <c r="H44" s="9">
        <v>27.48</v>
      </c>
      <c r="I44" s="9">
        <v>68</v>
      </c>
      <c r="J44" s="42">
        <f t="shared" si="1"/>
        <v>0.595882352941176</v>
      </c>
      <c r="K44" s="9" t="s">
        <v>179</v>
      </c>
      <c r="L44" s="105">
        <v>148</v>
      </c>
      <c r="M44" s="105">
        <v>71408</v>
      </c>
      <c r="N44" s="105">
        <v>1308</v>
      </c>
      <c r="O44" s="10" t="s">
        <v>60</v>
      </c>
      <c r="P44" s="107" t="s">
        <v>50</v>
      </c>
      <c r="Q44" s="31"/>
    </row>
    <row r="45" s="32" customFormat="1" ht="27" customHeight="1" spans="1:17">
      <c r="A45" s="9">
        <v>43</v>
      </c>
      <c r="B45" s="107"/>
      <c r="C45" s="22">
        <v>201264</v>
      </c>
      <c r="D45" s="6" t="s">
        <v>17</v>
      </c>
      <c r="E45" s="12" t="s">
        <v>180</v>
      </c>
      <c r="F45" s="12" t="s">
        <v>181</v>
      </c>
      <c r="G45" s="12" t="s">
        <v>182</v>
      </c>
      <c r="H45" s="9">
        <v>154.13</v>
      </c>
      <c r="I45" s="9">
        <v>294</v>
      </c>
      <c r="J45" s="42">
        <f t="shared" ref="J45:J68" si="2">(I45-H45)/I45</f>
        <v>0.475748299319728</v>
      </c>
      <c r="K45" s="9" t="s">
        <v>21</v>
      </c>
      <c r="L45" s="107"/>
      <c r="M45" s="107"/>
      <c r="N45" s="107"/>
      <c r="O45" s="105" t="s">
        <v>183</v>
      </c>
      <c r="P45" s="107"/>
      <c r="Q45" s="31"/>
    </row>
    <row r="46" s="32" customFormat="1" ht="27" customHeight="1" spans="1:17">
      <c r="A46" s="9">
        <v>44</v>
      </c>
      <c r="B46" s="107"/>
      <c r="C46" s="22">
        <v>201495</v>
      </c>
      <c r="D46" s="6" t="s">
        <v>17</v>
      </c>
      <c r="E46" s="12" t="s">
        <v>184</v>
      </c>
      <c r="F46" s="12" t="s">
        <v>185</v>
      </c>
      <c r="G46" s="12" t="s">
        <v>182</v>
      </c>
      <c r="H46" s="9">
        <v>125.58</v>
      </c>
      <c r="I46" s="9">
        <v>299</v>
      </c>
      <c r="J46" s="42">
        <f t="shared" si="2"/>
        <v>0.58</v>
      </c>
      <c r="K46" s="9" t="s">
        <v>186</v>
      </c>
      <c r="L46" s="107"/>
      <c r="M46" s="107"/>
      <c r="N46" s="107"/>
      <c r="O46" s="108"/>
      <c r="P46" s="107"/>
      <c r="Q46" s="31"/>
    </row>
    <row r="47" ht="27" customHeight="1" spans="1:16">
      <c r="A47" s="9">
        <v>45</v>
      </c>
      <c r="B47" s="108"/>
      <c r="C47" s="2">
        <v>2513015</v>
      </c>
      <c r="D47" s="6" t="s">
        <v>17</v>
      </c>
      <c r="E47" s="24" t="s">
        <v>187</v>
      </c>
      <c r="F47" s="24" t="s">
        <v>188</v>
      </c>
      <c r="G47" s="2" t="s">
        <v>189</v>
      </c>
      <c r="H47" s="9">
        <v>23.4</v>
      </c>
      <c r="I47" s="9">
        <v>78</v>
      </c>
      <c r="J47" s="42">
        <f t="shared" si="2"/>
        <v>0.7</v>
      </c>
      <c r="K47" s="37" t="s">
        <v>190</v>
      </c>
      <c r="L47" s="108"/>
      <c r="M47" s="108"/>
      <c r="N47" s="108"/>
      <c r="O47" s="48" t="s">
        <v>191</v>
      </c>
      <c r="P47" s="108"/>
    </row>
    <row r="48" s="32" customFormat="1" ht="27" customHeight="1" spans="1:17">
      <c r="A48" s="9">
        <v>46</v>
      </c>
      <c r="B48" s="10" t="s">
        <v>192</v>
      </c>
      <c r="C48" s="9">
        <v>176644</v>
      </c>
      <c r="D48" s="6" t="s">
        <v>17</v>
      </c>
      <c r="E48" s="10" t="s">
        <v>193</v>
      </c>
      <c r="F48" s="10" t="s">
        <v>194</v>
      </c>
      <c r="G48" s="3" t="s">
        <v>195</v>
      </c>
      <c r="H48" s="9">
        <v>55.35</v>
      </c>
      <c r="I48" s="9">
        <v>168</v>
      </c>
      <c r="J48" s="119">
        <f t="shared" si="2"/>
        <v>0.670535714285714</v>
      </c>
      <c r="K48" s="50" t="s">
        <v>196</v>
      </c>
      <c r="L48" s="10">
        <v>191</v>
      </c>
      <c r="M48" s="10">
        <v>120436</v>
      </c>
      <c r="N48" s="10">
        <v>1930</v>
      </c>
      <c r="O48" s="48" t="s">
        <v>118</v>
      </c>
      <c r="P48" s="105" t="s">
        <v>50</v>
      </c>
      <c r="Q48" s="31"/>
    </row>
    <row r="49" s="31" customFormat="1" ht="27" customHeight="1" spans="1:16">
      <c r="A49" s="9">
        <v>47</v>
      </c>
      <c r="B49" s="10"/>
      <c r="C49" s="8">
        <v>2501886</v>
      </c>
      <c r="D49" s="6" t="s">
        <v>17</v>
      </c>
      <c r="E49" s="6" t="s">
        <v>197</v>
      </c>
      <c r="F49" s="6" t="s">
        <v>198</v>
      </c>
      <c r="G49" s="10" t="s">
        <v>199</v>
      </c>
      <c r="H49" s="9">
        <v>47.27</v>
      </c>
      <c r="I49" s="9">
        <v>168</v>
      </c>
      <c r="J49" s="119">
        <f t="shared" si="2"/>
        <v>0.718630952380952</v>
      </c>
      <c r="K49" s="50"/>
      <c r="L49" s="10"/>
      <c r="M49" s="10"/>
      <c r="N49" s="10"/>
      <c r="O49" s="48" t="s">
        <v>118</v>
      </c>
      <c r="P49" s="108"/>
    </row>
    <row r="50" s="31" customFormat="1" ht="27" customHeight="1" spans="1:16">
      <c r="A50" s="109">
        <v>48</v>
      </c>
      <c r="B50" s="103" t="s">
        <v>200</v>
      </c>
      <c r="C50" s="110">
        <v>839386</v>
      </c>
      <c r="D50" s="6" t="s">
        <v>17</v>
      </c>
      <c r="E50" s="12" t="s">
        <v>201</v>
      </c>
      <c r="F50" s="12" t="s">
        <v>202</v>
      </c>
      <c r="G50" s="12" t="s">
        <v>203</v>
      </c>
      <c r="H50" s="9">
        <v>50</v>
      </c>
      <c r="I50" s="9">
        <v>399</v>
      </c>
      <c r="J50" s="119">
        <f t="shared" si="2"/>
        <v>0.87468671679198</v>
      </c>
      <c r="K50" s="37" t="s">
        <v>204</v>
      </c>
      <c r="L50" s="121">
        <v>118</v>
      </c>
      <c r="M50" s="121">
        <v>43211</v>
      </c>
      <c r="N50" s="121">
        <v>289</v>
      </c>
      <c r="O50" s="124" t="s">
        <v>205</v>
      </c>
      <c r="P50" s="127" t="s">
        <v>206</v>
      </c>
    </row>
    <row r="51" ht="27" customHeight="1" spans="1:16">
      <c r="A51" s="112"/>
      <c r="B51" s="104"/>
      <c r="C51" s="3">
        <v>188362</v>
      </c>
      <c r="D51" s="6" t="s">
        <v>17</v>
      </c>
      <c r="E51" s="3" t="s">
        <v>201</v>
      </c>
      <c r="F51" s="3" t="s">
        <v>202</v>
      </c>
      <c r="G51" s="3" t="s">
        <v>203</v>
      </c>
      <c r="H51" s="9">
        <v>50</v>
      </c>
      <c r="I51" s="9">
        <v>399</v>
      </c>
      <c r="J51" s="119">
        <f t="shared" si="2"/>
        <v>0.87468671679198</v>
      </c>
      <c r="K51" s="37"/>
      <c r="L51" s="122"/>
      <c r="M51" s="122"/>
      <c r="N51" s="122"/>
      <c r="O51" s="126"/>
      <c r="P51" s="122"/>
    </row>
    <row r="52" ht="27" customHeight="1" spans="1:16">
      <c r="A52" s="9">
        <v>49</v>
      </c>
      <c r="B52" s="12" t="s">
        <v>207</v>
      </c>
      <c r="C52" s="13">
        <v>159558</v>
      </c>
      <c r="D52" s="6" t="s">
        <v>17</v>
      </c>
      <c r="E52" s="13" t="s">
        <v>208</v>
      </c>
      <c r="F52" s="3" t="s">
        <v>209</v>
      </c>
      <c r="G52" s="3" t="s">
        <v>210</v>
      </c>
      <c r="H52" s="9">
        <v>13.7</v>
      </c>
      <c r="I52" s="9">
        <v>39.8</v>
      </c>
      <c r="J52" s="42">
        <f t="shared" si="2"/>
        <v>0.655778894472362</v>
      </c>
      <c r="K52" s="37" t="s">
        <v>21</v>
      </c>
      <c r="L52" s="23">
        <v>192</v>
      </c>
      <c r="M52" s="23">
        <v>87306</v>
      </c>
      <c r="N52" s="23">
        <v>4387</v>
      </c>
      <c r="O52" s="48" t="s">
        <v>148</v>
      </c>
      <c r="P52" s="23" t="s">
        <v>206</v>
      </c>
    </row>
    <row r="53" ht="27" customHeight="1" spans="1:16">
      <c r="A53" s="9">
        <v>50</v>
      </c>
      <c r="B53" s="12"/>
      <c r="C53" s="25">
        <v>191149</v>
      </c>
      <c r="D53" s="6" t="s">
        <v>17</v>
      </c>
      <c r="E53" s="26" t="s">
        <v>211</v>
      </c>
      <c r="F53" s="26" t="s">
        <v>212</v>
      </c>
      <c r="G53" s="26" t="s">
        <v>213</v>
      </c>
      <c r="H53" s="9">
        <v>11.54</v>
      </c>
      <c r="I53" s="9">
        <v>38</v>
      </c>
      <c r="J53" s="42">
        <f t="shared" si="2"/>
        <v>0.696315789473684</v>
      </c>
      <c r="K53" s="37" t="s">
        <v>21</v>
      </c>
      <c r="L53" s="23"/>
      <c r="M53" s="23"/>
      <c r="N53" s="23"/>
      <c r="O53" s="124" t="s">
        <v>134</v>
      </c>
      <c r="P53" s="23"/>
    </row>
    <row r="54" ht="27" customHeight="1" spans="1:16">
      <c r="A54" s="9">
        <v>51</v>
      </c>
      <c r="B54" s="12"/>
      <c r="C54" s="13">
        <v>82219</v>
      </c>
      <c r="D54" s="6" t="s">
        <v>17</v>
      </c>
      <c r="E54" s="13" t="s">
        <v>214</v>
      </c>
      <c r="F54" s="3" t="s">
        <v>215</v>
      </c>
      <c r="G54" s="3" t="s">
        <v>216</v>
      </c>
      <c r="H54" s="9">
        <v>9.78</v>
      </c>
      <c r="I54" s="9">
        <v>29.8</v>
      </c>
      <c r="J54" s="42">
        <f t="shared" si="2"/>
        <v>0.671812080536913</v>
      </c>
      <c r="K54" s="37" t="s">
        <v>21</v>
      </c>
      <c r="L54" s="23"/>
      <c r="M54" s="23"/>
      <c r="N54" s="23"/>
      <c r="O54" s="125"/>
      <c r="P54" s="23"/>
    </row>
    <row r="55" ht="27" customHeight="1" spans="1:16">
      <c r="A55" s="9">
        <v>52</v>
      </c>
      <c r="B55" s="12"/>
      <c r="C55" s="9">
        <v>173195</v>
      </c>
      <c r="D55" s="6" t="s">
        <v>17</v>
      </c>
      <c r="E55" s="10" t="s">
        <v>217</v>
      </c>
      <c r="F55" s="10" t="s">
        <v>218</v>
      </c>
      <c r="G55" s="10" t="s">
        <v>219</v>
      </c>
      <c r="H55" s="9">
        <v>13.4</v>
      </c>
      <c r="I55" s="9">
        <v>36.8</v>
      </c>
      <c r="J55" s="42">
        <f t="shared" si="2"/>
        <v>0.635869565217391</v>
      </c>
      <c r="K55" s="37" t="s">
        <v>21</v>
      </c>
      <c r="L55" s="23"/>
      <c r="M55" s="23"/>
      <c r="N55" s="23"/>
      <c r="O55" s="125"/>
      <c r="P55" s="23"/>
    </row>
    <row r="56" ht="27" customHeight="1" spans="1:16">
      <c r="A56" s="9">
        <v>53</v>
      </c>
      <c r="B56" s="12"/>
      <c r="C56" s="9">
        <v>192061</v>
      </c>
      <c r="D56" s="6" t="s">
        <v>17</v>
      </c>
      <c r="E56" s="10" t="s">
        <v>220</v>
      </c>
      <c r="F56" s="10" t="s">
        <v>215</v>
      </c>
      <c r="G56" s="10" t="s">
        <v>221</v>
      </c>
      <c r="H56" s="9">
        <v>8.65</v>
      </c>
      <c r="I56" s="9">
        <v>29.9</v>
      </c>
      <c r="J56" s="42">
        <f t="shared" si="2"/>
        <v>0.710702341137124</v>
      </c>
      <c r="K56" s="37" t="s">
        <v>21</v>
      </c>
      <c r="L56" s="23"/>
      <c r="M56" s="23"/>
      <c r="N56" s="23"/>
      <c r="O56" s="126"/>
      <c r="P56" s="23"/>
    </row>
    <row r="57" ht="27" customHeight="1" spans="1:16">
      <c r="A57" s="9">
        <v>54</v>
      </c>
      <c r="B57" s="12" t="s">
        <v>222</v>
      </c>
      <c r="C57" s="9">
        <v>133360</v>
      </c>
      <c r="D57" s="6" t="s">
        <v>17</v>
      </c>
      <c r="E57" s="10" t="s">
        <v>223</v>
      </c>
      <c r="F57" s="10" t="s">
        <v>224</v>
      </c>
      <c r="G57" s="3" t="s">
        <v>225</v>
      </c>
      <c r="H57" s="9">
        <v>15.2</v>
      </c>
      <c r="I57" s="9">
        <v>49.9</v>
      </c>
      <c r="J57" s="42">
        <f t="shared" si="2"/>
        <v>0.695390781563126</v>
      </c>
      <c r="K57" s="37" t="s">
        <v>21</v>
      </c>
      <c r="L57" s="23">
        <v>193</v>
      </c>
      <c r="M57" s="23">
        <v>46435</v>
      </c>
      <c r="N57" s="23">
        <v>3121</v>
      </c>
      <c r="O57" s="10" t="s">
        <v>226</v>
      </c>
      <c r="P57" s="23" t="s">
        <v>206</v>
      </c>
    </row>
    <row r="58" ht="27" customHeight="1" spans="1:16">
      <c r="A58" s="9">
        <v>55</v>
      </c>
      <c r="B58" s="12"/>
      <c r="C58" s="10">
        <v>230453</v>
      </c>
      <c r="D58" s="6" t="s">
        <v>17</v>
      </c>
      <c r="E58" s="10" t="s">
        <v>227</v>
      </c>
      <c r="F58" s="10" t="s">
        <v>228</v>
      </c>
      <c r="G58" s="10" t="s">
        <v>229</v>
      </c>
      <c r="H58" s="9">
        <v>4.7</v>
      </c>
      <c r="I58" s="9">
        <v>29.8</v>
      </c>
      <c r="J58" s="42">
        <f t="shared" si="2"/>
        <v>0.842281879194631</v>
      </c>
      <c r="K58" s="48" t="s">
        <v>230</v>
      </c>
      <c r="L58" s="23"/>
      <c r="M58" s="23"/>
      <c r="N58" s="23"/>
      <c r="O58" s="48" t="s">
        <v>231</v>
      </c>
      <c r="P58" s="23"/>
    </row>
    <row r="59" ht="27" customHeight="1" spans="1:16">
      <c r="A59" s="9">
        <v>56</v>
      </c>
      <c r="B59" s="10" t="s">
        <v>232</v>
      </c>
      <c r="C59" s="26">
        <v>2502826</v>
      </c>
      <c r="D59" s="6" t="s">
        <v>17</v>
      </c>
      <c r="E59" s="26" t="s">
        <v>233</v>
      </c>
      <c r="F59" s="26" t="s">
        <v>234</v>
      </c>
      <c r="G59" s="26" t="s">
        <v>235</v>
      </c>
      <c r="H59" s="9">
        <v>27.16</v>
      </c>
      <c r="I59" s="9">
        <v>45.8</v>
      </c>
      <c r="J59" s="42">
        <f t="shared" si="2"/>
        <v>0.406986899563319</v>
      </c>
      <c r="K59" s="37" t="s">
        <v>21</v>
      </c>
      <c r="L59" s="10">
        <v>194</v>
      </c>
      <c r="M59" s="10">
        <v>4624</v>
      </c>
      <c r="N59" s="10">
        <v>289</v>
      </c>
      <c r="O59" s="48" t="s">
        <v>236</v>
      </c>
      <c r="P59" s="10" t="s">
        <v>50</v>
      </c>
    </row>
    <row r="60" ht="27" customHeight="1" spans="1:16">
      <c r="A60" s="9">
        <v>57</v>
      </c>
      <c r="B60" s="10"/>
      <c r="C60" s="23">
        <v>2513767</v>
      </c>
      <c r="D60" s="6" t="s">
        <v>17</v>
      </c>
      <c r="E60" s="23" t="s">
        <v>237</v>
      </c>
      <c r="F60" s="12" t="s">
        <v>238</v>
      </c>
      <c r="G60" s="23" t="s">
        <v>239</v>
      </c>
      <c r="H60" s="9">
        <v>13.94</v>
      </c>
      <c r="I60" s="9">
        <v>36</v>
      </c>
      <c r="J60" s="42">
        <f t="shared" si="2"/>
        <v>0.612777777777778</v>
      </c>
      <c r="K60" s="37" t="s">
        <v>21</v>
      </c>
      <c r="L60" s="10"/>
      <c r="M60" s="10"/>
      <c r="N60" s="10"/>
      <c r="O60" s="48" t="s">
        <v>148</v>
      </c>
      <c r="P60" s="10"/>
    </row>
    <row r="61" s="29" customFormat="1" ht="27" customHeight="1" spans="1:17">
      <c r="A61" s="9">
        <v>58</v>
      </c>
      <c r="B61" s="3" t="s">
        <v>240</v>
      </c>
      <c r="C61" s="3">
        <v>231160</v>
      </c>
      <c r="D61" s="6" t="s">
        <v>17</v>
      </c>
      <c r="E61" s="3" t="s">
        <v>241</v>
      </c>
      <c r="F61" s="3" t="s">
        <v>242</v>
      </c>
      <c r="G61" s="3" t="s">
        <v>243</v>
      </c>
      <c r="H61" s="9">
        <v>25.05</v>
      </c>
      <c r="I61" s="9">
        <v>128</v>
      </c>
      <c r="J61" s="42">
        <f t="shared" si="2"/>
        <v>0.804296875</v>
      </c>
      <c r="K61" s="3" t="s">
        <v>244</v>
      </c>
      <c r="L61" s="3">
        <v>124</v>
      </c>
      <c r="M61" s="3"/>
      <c r="N61" s="3"/>
      <c r="O61" s="3" t="s">
        <v>245</v>
      </c>
      <c r="P61" s="6" t="s">
        <v>206</v>
      </c>
      <c r="Q61" s="31"/>
    </row>
    <row r="62" s="29" customFormat="1" ht="27" customHeight="1" spans="1:17">
      <c r="A62" s="9">
        <v>59</v>
      </c>
      <c r="B62" s="3"/>
      <c r="C62" s="3">
        <v>238759</v>
      </c>
      <c r="D62" s="6" t="s">
        <v>17</v>
      </c>
      <c r="E62" s="3" t="s">
        <v>246</v>
      </c>
      <c r="F62" s="3" t="s">
        <v>247</v>
      </c>
      <c r="G62" s="3" t="s">
        <v>243</v>
      </c>
      <c r="H62" s="9">
        <v>25.05</v>
      </c>
      <c r="I62" s="9">
        <v>118</v>
      </c>
      <c r="J62" s="42">
        <f t="shared" si="2"/>
        <v>0.78771186440678</v>
      </c>
      <c r="K62" s="3"/>
      <c r="L62" s="3"/>
      <c r="M62" s="3"/>
      <c r="N62" s="3"/>
      <c r="O62" s="3" t="s">
        <v>248</v>
      </c>
      <c r="P62" s="6"/>
      <c r="Q62" s="31"/>
    </row>
    <row r="63" s="29" customFormat="1" ht="27" customHeight="1" spans="1:17">
      <c r="A63" s="9">
        <v>60</v>
      </c>
      <c r="B63" s="3"/>
      <c r="C63" s="3">
        <v>263586</v>
      </c>
      <c r="D63" s="6" t="s">
        <v>17</v>
      </c>
      <c r="E63" s="3" t="s">
        <v>249</v>
      </c>
      <c r="F63" s="3" t="s">
        <v>250</v>
      </c>
      <c r="G63" s="3" t="s">
        <v>243</v>
      </c>
      <c r="H63" s="9">
        <v>16.97</v>
      </c>
      <c r="I63" s="9">
        <v>168</v>
      </c>
      <c r="J63" s="42">
        <f t="shared" si="2"/>
        <v>0.898988095238095</v>
      </c>
      <c r="K63" s="3"/>
      <c r="L63" s="3"/>
      <c r="M63" s="3"/>
      <c r="N63" s="3"/>
      <c r="O63" s="3" t="s">
        <v>251</v>
      </c>
      <c r="P63" s="6"/>
      <c r="Q63" s="31"/>
    </row>
    <row r="64" s="29" customFormat="1" ht="27" customHeight="1" spans="1:17">
      <c r="A64" s="9">
        <v>61</v>
      </c>
      <c r="B64" s="3"/>
      <c r="C64" s="3">
        <v>211694</v>
      </c>
      <c r="D64" s="6" t="s">
        <v>17</v>
      </c>
      <c r="E64" s="3" t="s">
        <v>252</v>
      </c>
      <c r="F64" s="3" t="s">
        <v>253</v>
      </c>
      <c r="G64" s="3" t="s">
        <v>243</v>
      </c>
      <c r="H64" s="9">
        <v>9.6</v>
      </c>
      <c r="I64" s="9">
        <v>118</v>
      </c>
      <c r="J64" s="42">
        <f t="shared" si="2"/>
        <v>0.91864406779661</v>
      </c>
      <c r="K64" s="3"/>
      <c r="L64" s="3"/>
      <c r="M64" s="3"/>
      <c r="N64" s="3"/>
      <c r="O64" s="3"/>
      <c r="P64" s="6"/>
      <c r="Q64" s="31"/>
    </row>
    <row r="65" s="29" customFormat="1" ht="27" customHeight="1" spans="1:17">
      <c r="A65" s="9">
        <v>62</v>
      </c>
      <c r="B65" s="3"/>
      <c r="C65" s="3">
        <v>266787</v>
      </c>
      <c r="D65" s="6" t="s">
        <v>17</v>
      </c>
      <c r="E65" s="3" t="s">
        <v>254</v>
      </c>
      <c r="F65" s="3" t="s">
        <v>255</v>
      </c>
      <c r="G65" s="3" t="s">
        <v>243</v>
      </c>
      <c r="H65" s="9">
        <v>16.16</v>
      </c>
      <c r="I65" s="9">
        <v>168</v>
      </c>
      <c r="J65" s="42">
        <f t="shared" si="2"/>
        <v>0.903809523809524</v>
      </c>
      <c r="K65" s="3"/>
      <c r="L65" s="3"/>
      <c r="M65" s="3"/>
      <c r="N65" s="3"/>
      <c r="O65" s="3"/>
      <c r="P65" s="6"/>
      <c r="Q65" s="31"/>
    </row>
    <row r="66" s="29" customFormat="1" ht="27" customHeight="1" spans="1:17">
      <c r="A66" s="9">
        <v>63</v>
      </c>
      <c r="B66" s="3"/>
      <c r="C66" s="3">
        <v>266790</v>
      </c>
      <c r="D66" s="6" t="s">
        <v>17</v>
      </c>
      <c r="E66" s="3" t="s">
        <v>256</v>
      </c>
      <c r="F66" s="3" t="s">
        <v>257</v>
      </c>
      <c r="G66" s="3" t="s">
        <v>243</v>
      </c>
      <c r="H66" s="9">
        <v>9.09</v>
      </c>
      <c r="I66" s="9">
        <v>118</v>
      </c>
      <c r="J66" s="42">
        <f t="shared" si="2"/>
        <v>0.922966101694915</v>
      </c>
      <c r="K66" s="3"/>
      <c r="L66" s="3"/>
      <c r="M66" s="3"/>
      <c r="N66" s="3"/>
      <c r="O66" s="3"/>
      <c r="P66" s="6"/>
      <c r="Q66" s="31"/>
    </row>
    <row r="67" s="29" customFormat="1" ht="27" customHeight="1" spans="1:17">
      <c r="A67" s="9">
        <v>64</v>
      </c>
      <c r="B67" s="3"/>
      <c r="C67" s="3">
        <v>266791</v>
      </c>
      <c r="D67" s="6" t="s">
        <v>17</v>
      </c>
      <c r="E67" s="3" t="s">
        <v>258</v>
      </c>
      <c r="F67" s="3" t="s">
        <v>257</v>
      </c>
      <c r="G67" s="3" t="s">
        <v>243</v>
      </c>
      <c r="H67" s="9">
        <v>9.09</v>
      </c>
      <c r="I67" s="9">
        <v>118</v>
      </c>
      <c r="J67" s="42">
        <f t="shared" si="2"/>
        <v>0.922966101694915</v>
      </c>
      <c r="K67" s="3"/>
      <c r="L67" s="3"/>
      <c r="M67" s="3"/>
      <c r="N67" s="3"/>
      <c r="O67" s="3"/>
      <c r="P67" s="6"/>
      <c r="Q67" s="31"/>
    </row>
    <row r="68" s="29" customFormat="1" ht="27" customHeight="1" spans="1:17">
      <c r="A68" s="9">
        <v>65</v>
      </c>
      <c r="B68" s="3"/>
      <c r="C68" s="3">
        <v>266806</v>
      </c>
      <c r="D68" s="6" t="s">
        <v>17</v>
      </c>
      <c r="E68" s="3" t="s">
        <v>259</v>
      </c>
      <c r="F68" s="3" t="s">
        <v>260</v>
      </c>
      <c r="G68" s="3" t="s">
        <v>243</v>
      </c>
      <c r="H68" s="9">
        <v>15.76</v>
      </c>
      <c r="I68" s="9">
        <v>168</v>
      </c>
      <c r="J68" s="42">
        <f t="shared" si="2"/>
        <v>0.906190476190476</v>
      </c>
      <c r="K68" s="3"/>
      <c r="L68" s="3"/>
      <c r="M68" s="3"/>
      <c r="N68" s="3"/>
      <c r="O68" s="3"/>
      <c r="P68" s="6"/>
      <c r="Q68" s="31"/>
    </row>
    <row r="69" s="29" customFormat="1" ht="27" customHeight="1" spans="1:17">
      <c r="A69" s="9">
        <v>66</v>
      </c>
      <c r="B69" s="3"/>
      <c r="C69" s="3">
        <v>128495</v>
      </c>
      <c r="D69" s="6" t="s">
        <v>17</v>
      </c>
      <c r="E69" s="3" t="s">
        <v>261</v>
      </c>
      <c r="F69" s="3" t="s">
        <v>262</v>
      </c>
      <c r="G69" s="3" t="s">
        <v>243</v>
      </c>
      <c r="H69" s="9">
        <v>26.26</v>
      </c>
      <c r="I69" s="9">
        <v>188</v>
      </c>
      <c r="J69" s="42">
        <f t="shared" ref="J69:J81" si="3">(I69-H69)/I69</f>
        <v>0.86031914893617</v>
      </c>
      <c r="K69" s="3"/>
      <c r="L69" s="3"/>
      <c r="M69" s="3"/>
      <c r="N69" s="3"/>
      <c r="O69" s="3"/>
      <c r="P69" s="6"/>
      <c r="Q69" s="31"/>
    </row>
    <row r="70" s="29" customFormat="1" ht="27" customHeight="1" spans="1:17">
      <c r="A70" s="9">
        <v>67</v>
      </c>
      <c r="B70" s="3"/>
      <c r="C70" s="3">
        <v>229170</v>
      </c>
      <c r="D70" s="6" t="s">
        <v>17</v>
      </c>
      <c r="E70" s="3" t="s">
        <v>263</v>
      </c>
      <c r="F70" s="3" t="s">
        <v>264</v>
      </c>
      <c r="G70" s="3" t="s">
        <v>243</v>
      </c>
      <c r="H70" s="9">
        <v>11.11</v>
      </c>
      <c r="I70" s="9">
        <v>118</v>
      </c>
      <c r="J70" s="42">
        <f t="shared" si="3"/>
        <v>0.905847457627119</v>
      </c>
      <c r="K70" s="3"/>
      <c r="L70" s="3"/>
      <c r="M70" s="3"/>
      <c r="N70" s="3"/>
      <c r="O70" s="3"/>
      <c r="P70" s="6"/>
      <c r="Q70" s="31"/>
    </row>
    <row r="71" s="29" customFormat="1" ht="27" customHeight="1" spans="1:17">
      <c r="A71" s="9">
        <v>68</v>
      </c>
      <c r="B71" s="3"/>
      <c r="C71" s="3">
        <v>266789</v>
      </c>
      <c r="D71" s="6" t="s">
        <v>17</v>
      </c>
      <c r="E71" s="3" t="s">
        <v>265</v>
      </c>
      <c r="F71" s="3" t="s">
        <v>266</v>
      </c>
      <c r="G71" s="3" t="s">
        <v>243</v>
      </c>
      <c r="H71" s="9">
        <v>20.2</v>
      </c>
      <c r="I71" s="9">
        <v>148</v>
      </c>
      <c r="J71" s="42">
        <f t="shared" si="3"/>
        <v>0.863513513513513</v>
      </c>
      <c r="K71" s="3"/>
      <c r="L71" s="3"/>
      <c r="M71" s="3"/>
      <c r="N71" s="3"/>
      <c r="O71" s="3"/>
      <c r="P71" s="6"/>
      <c r="Q71" s="31"/>
    </row>
    <row r="72" s="29" customFormat="1" ht="27" customHeight="1" spans="1:17">
      <c r="A72" s="9">
        <v>69</v>
      </c>
      <c r="B72" s="3"/>
      <c r="C72" s="3">
        <v>270677</v>
      </c>
      <c r="D72" s="6" t="s">
        <v>17</v>
      </c>
      <c r="E72" s="3" t="s">
        <v>267</v>
      </c>
      <c r="F72" s="3" t="s">
        <v>268</v>
      </c>
      <c r="G72" s="3" t="s">
        <v>243</v>
      </c>
      <c r="H72" s="9">
        <v>19.19</v>
      </c>
      <c r="I72" s="9">
        <v>128</v>
      </c>
      <c r="J72" s="42">
        <f t="shared" si="3"/>
        <v>0.850078125</v>
      </c>
      <c r="K72" s="3"/>
      <c r="L72" s="3"/>
      <c r="M72" s="3"/>
      <c r="N72" s="3"/>
      <c r="O72" s="3"/>
      <c r="P72" s="6"/>
      <c r="Q72" s="31"/>
    </row>
    <row r="73" s="29" customFormat="1" ht="27" customHeight="1" spans="1:17">
      <c r="A73" s="9">
        <v>70</v>
      </c>
      <c r="B73" s="3"/>
      <c r="C73" s="3">
        <v>270674</v>
      </c>
      <c r="D73" s="6" t="s">
        <v>17</v>
      </c>
      <c r="E73" s="3" t="s">
        <v>269</v>
      </c>
      <c r="F73" s="3" t="s">
        <v>270</v>
      </c>
      <c r="G73" s="3" t="s">
        <v>243</v>
      </c>
      <c r="H73" s="9">
        <v>18.18</v>
      </c>
      <c r="I73" s="9">
        <v>128</v>
      </c>
      <c r="J73" s="42">
        <f t="shared" si="3"/>
        <v>0.85796875</v>
      </c>
      <c r="K73" s="3"/>
      <c r="L73" s="3"/>
      <c r="M73" s="3"/>
      <c r="N73" s="3"/>
      <c r="O73" s="3"/>
      <c r="P73" s="6"/>
      <c r="Q73" s="31"/>
    </row>
    <row r="74" s="29" customFormat="1" ht="27" customHeight="1" spans="1:17">
      <c r="A74" s="9">
        <v>71</v>
      </c>
      <c r="B74" s="3"/>
      <c r="C74" s="3">
        <v>213661</v>
      </c>
      <c r="D74" s="6" t="s">
        <v>17</v>
      </c>
      <c r="E74" s="3" t="s">
        <v>271</v>
      </c>
      <c r="F74" s="3" t="s">
        <v>272</v>
      </c>
      <c r="G74" s="3" t="s">
        <v>243</v>
      </c>
      <c r="H74" s="9">
        <v>11.11</v>
      </c>
      <c r="I74" s="9">
        <v>118</v>
      </c>
      <c r="J74" s="42">
        <f t="shared" si="3"/>
        <v>0.905847457627119</v>
      </c>
      <c r="K74" s="3" t="s">
        <v>273</v>
      </c>
      <c r="L74" s="3"/>
      <c r="M74" s="3"/>
      <c r="N74" s="3"/>
      <c r="O74" s="3"/>
      <c r="P74" s="6"/>
      <c r="Q74" s="31"/>
    </row>
    <row r="75" ht="27" customHeight="1" spans="1:16">
      <c r="A75" s="9">
        <v>72</v>
      </c>
      <c r="B75" s="10" t="s">
        <v>274</v>
      </c>
      <c r="C75" s="9">
        <v>208246</v>
      </c>
      <c r="D75" s="6" t="s">
        <v>17</v>
      </c>
      <c r="E75" s="10" t="s">
        <v>275</v>
      </c>
      <c r="F75" s="10" t="s">
        <v>276</v>
      </c>
      <c r="G75" s="10" t="s">
        <v>277</v>
      </c>
      <c r="H75" s="9">
        <v>50.5</v>
      </c>
      <c r="I75" s="9">
        <v>168</v>
      </c>
      <c r="J75" s="42">
        <f t="shared" si="3"/>
        <v>0.699404761904762</v>
      </c>
      <c r="K75" s="37" t="s">
        <v>95</v>
      </c>
      <c r="L75" s="10" t="s">
        <v>278</v>
      </c>
      <c r="M75" s="128" t="s">
        <v>279</v>
      </c>
      <c r="N75" s="129"/>
      <c r="O75" s="128" t="s">
        <v>279</v>
      </c>
      <c r="P75" s="129"/>
    </row>
    <row r="76" ht="27" customHeight="1" spans="1:16">
      <c r="A76" s="9">
        <v>73</v>
      </c>
      <c r="B76" s="26" t="s">
        <v>280</v>
      </c>
      <c r="C76" s="26">
        <v>2505505</v>
      </c>
      <c r="D76" s="6" t="s">
        <v>17</v>
      </c>
      <c r="E76" s="26" t="s">
        <v>280</v>
      </c>
      <c r="F76" s="26" t="s">
        <v>281</v>
      </c>
      <c r="G76" s="26" t="s">
        <v>44</v>
      </c>
      <c r="H76" s="9">
        <v>3.23</v>
      </c>
      <c r="I76" s="9">
        <v>39.8</v>
      </c>
      <c r="J76" s="42">
        <f t="shared" si="3"/>
        <v>0.918844221105528</v>
      </c>
      <c r="K76" s="37" t="s">
        <v>282</v>
      </c>
      <c r="L76" s="10" t="s">
        <v>278</v>
      </c>
      <c r="M76" s="130"/>
      <c r="N76" s="131"/>
      <c r="O76" s="130"/>
      <c r="P76" s="131"/>
    </row>
    <row r="77" ht="27" customHeight="1" spans="1:16">
      <c r="A77" s="9">
        <v>74</v>
      </c>
      <c r="B77" s="26" t="s">
        <v>283</v>
      </c>
      <c r="C77" s="26">
        <v>824463</v>
      </c>
      <c r="D77" s="6" t="s">
        <v>17</v>
      </c>
      <c r="E77" s="26" t="s">
        <v>283</v>
      </c>
      <c r="F77" s="26" t="s">
        <v>284</v>
      </c>
      <c r="G77" s="26" t="s">
        <v>285</v>
      </c>
      <c r="H77" s="9">
        <v>4</v>
      </c>
      <c r="I77" s="9">
        <v>12.8</v>
      </c>
      <c r="J77" s="42">
        <f t="shared" si="3"/>
        <v>0.6875</v>
      </c>
      <c r="K77" s="37" t="s">
        <v>286</v>
      </c>
      <c r="L77" s="10" t="s">
        <v>278</v>
      </c>
      <c r="M77" s="130"/>
      <c r="N77" s="131"/>
      <c r="O77" s="130"/>
      <c r="P77" s="131"/>
    </row>
    <row r="78" ht="27" customHeight="1" spans="1:16">
      <c r="A78" s="9">
        <v>75</v>
      </c>
      <c r="B78" s="10" t="s">
        <v>287</v>
      </c>
      <c r="C78" s="12">
        <v>2514900</v>
      </c>
      <c r="D78" s="6" t="s">
        <v>17</v>
      </c>
      <c r="E78" s="12" t="s">
        <v>288</v>
      </c>
      <c r="F78" s="12" t="s">
        <v>289</v>
      </c>
      <c r="G78" s="12" t="s">
        <v>290</v>
      </c>
      <c r="H78" s="9">
        <v>4.95</v>
      </c>
      <c r="I78" s="9">
        <v>19.8</v>
      </c>
      <c r="J78" s="42">
        <f t="shared" si="3"/>
        <v>0.75</v>
      </c>
      <c r="K78" s="37" t="s">
        <v>291</v>
      </c>
      <c r="L78" s="105" t="s">
        <v>278</v>
      </c>
      <c r="M78" s="130"/>
      <c r="N78" s="131"/>
      <c r="O78" s="130"/>
      <c r="P78" s="131"/>
    </row>
    <row r="79" ht="27" customHeight="1" spans="1:16">
      <c r="A79" s="9">
        <v>76</v>
      </c>
      <c r="B79" s="10"/>
      <c r="C79" s="12">
        <v>2514901</v>
      </c>
      <c r="D79" s="6" t="s">
        <v>17</v>
      </c>
      <c r="E79" s="12" t="s">
        <v>288</v>
      </c>
      <c r="F79" s="12" t="s">
        <v>292</v>
      </c>
      <c r="G79" s="12" t="s">
        <v>290</v>
      </c>
      <c r="H79" s="9">
        <v>4.95</v>
      </c>
      <c r="I79" s="9">
        <v>19.8</v>
      </c>
      <c r="J79" s="42">
        <f t="shared" si="3"/>
        <v>0.75</v>
      </c>
      <c r="K79" s="37"/>
      <c r="L79" s="107"/>
      <c r="M79" s="130"/>
      <c r="N79" s="131"/>
      <c r="O79" s="130"/>
      <c r="P79" s="131"/>
    </row>
    <row r="80" ht="27" customHeight="1" spans="1:16">
      <c r="A80" s="9">
        <v>77</v>
      </c>
      <c r="B80" s="10"/>
      <c r="C80" s="12">
        <v>2514899</v>
      </c>
      <c r="D80" s="6" t="s">
        <v>17</v>
      </c>
      <c r="E80" s="12" t="s">
        <v>288</v>
      </c>
      <c r="F80" s="12" t="s">
        <v>293</v>
      </c>
      <c r="G80" s="12" t="s">
        <v>290</v>
      </c>
      <c r="H80" s="9">
        <v>4.95</v>
      </c>
      <c r="I80" s="9">
        <v>19.8</v>
      </c>
      <c r="J80" s="42">
        <f t="shared" si="3"/>
        <v>0.75</v>
      </c>
      <c r="K80" s="37"/>
      <c r="L80" s="107"/>
      <c r="M80" s="130"/>
      <c r="N80" s="131"/>
      <c r="O80" s="130"/>
      <c r="P80" s="131"/>
    </row>
    <row r="81" ht="27" customHeight="1" spans="1:16">
      <c r="A81" s="9">
        <v>78</v>
      </c>
      <c r="B81" s="10"/>
      <c r="C81" s="12">
        <v>2514898</v>
      </c>
      <c r="D81" s="6" t="s">
        <v>17</v>
      </c>
      <c r="E81" s="12" t="s">
        <v>288</v>
      </c>
      <c r="F81" s="12" t="s">
        <v>294</v>
      </c>
      <c r="G81" s="12" t="s">
        <v>290</v>
      </c>
      <c r="H81" s="9">
        <v>4.95</v>
      </c>
      <c r="I81" s="9">
        <v>19.8</v>
      </c>
      <c r="J81" s="42">
        <f t="shared" si="3"/>
        <v>0.75</v>
      </c>
      <c r="K81" s="37"/>
      <c r="L81" s="108"/>
      <c r="M81" s="132"/>
      <c r="N81" s="133"/>
      <c r="O81" s="132"/>
      <c r="P81" s="133"/>
    </row>
  </sheetData>
  <mergeCells count="121">
    <mergeCell ref="A1:P1"/>
    <mergeCell ref="A50:A51"/>
    <mergeCell ref="B4:B5"/>
    <mergeCell ref="B6:B7"/>
    <mergeCell ref="B8:B11"/>
    <mergeCell ref="B12:B14"/>
    <mergeCell ref="B17:B18"/>
    <mergeCell ref="B19:B20"/>
    <mergeCell ref="B22:B23"/>
    <mergeCell ref="B25:B26"/>
    <mergeCell ref="B28:B29"/>
    <mergeCell ref="B30:B34"/>
    <mergeCell ref="B35:B36"/>
    <mergeCell ref="B37:B43"/>
    <mergeCell ref="B44:B47"/>
    <mergeCell ref="B48:B49"/>
    <mergeCell ref="B50:B51"/>
    <mergeCell ref="B52:B56"/>
    <mergeCell ref="B57:B58"/>
    <mergeCell ref="B59:B60"/>
    <mergeCell ref="B61:B74"/>
    <mergeCell ref="B78:B81"/>
    <mergeCell ref="K6:K7"/>
    <mergeCell ref="K9:K10"/>
    <mergeCell ref="K17:K18"/>
    <mergeCell ref="K19:K20"/>
    <mergeCell ref="K37:K43"/>
    <mergeCell ref="K48:K49"/>
    <mergeCell ref="K50:K51"/>
    <mergeCell ref="K61:K73"/>
    <mergeCell ref="K78:K81"/>
    <mergeCell ref="L3:L5"/>
    <mergeCell ref="L6:L7"/>
    <mergeCell ref="L8:L11"/>
    <mergeCell ref="L12:L14"/>
    <mergeCell ref="L17:L18"/>
    <mergeCell ref="L19:L20"/>
    <mergeCell ref="L22:L23"/>
    <mergeCell ref="L25:L26"/>
    <mergeCell ref="L28:L29"/>
    <mergeCell ref="L30:L34"/>
    <mergeCell ref="L35:L36"/>
    <mergeCell ref="L37:L43"/>
    <mergeCell ref="L44:L47"/>
    <mergeCell ref="L48:L49"/>
    <mergeCell ref="L50:L51"/>
    <mergeCell ref="L52:L56"/>
    <mergeCell ref="L57:L58"/>
    <mergeCell ref="L59:L60"/>
    <mergeCell ref="L61:L74"/>
    <mergeCell ref="L78:L81"/>
    <mergeCell ref="M4:M5"/>
    <mergeCell ref="M6:M7"/>
    <mergeCell ref="M8:M11"/>
    <mergeCell ref="M12:M14"/>
    <mergeCell ref="M17:M18"/>
    <mergeCell ref="M19:M20"/>
    <mergeCell ref="M22:M23"/>
    <mergeCell ref="M25:M26"/>
    <mergeCell ref="M28:M29"/>
    <mergeCell ref="M30:M34"/>
    <mergeCell ref="M35:M36"/>
    <mergeCell ref="M37:M43"/>
    <mergeCell ref="M44:M47"/>
    <mergeCell ref="M48:M49"/>
    <mergeCell ref="M50:M51"/>
    <mergeCell ref="M52:M56"/>
    <mergeCell ref="M57:M58"/>
    <mergeCell ref="M59:M60"/>
    <mergeCell ref="M61:M74"/>
    <mergeCell ref="N4:N5"/>
    <mergeCell ref="N6:N7"/>
    <mergeCell ref="N8:N11"/>
    <mergeCell ref="N12:N14"/>
    <mergeCell ref="N17:N18"/>
    <mergeCell ref="N19:N20"/>
    <mergeCell ref="N22:N23"/>
    <mergeCell ref="N25:N26"/>
    <mergeCell ref="N28:N29"/>
    <mergeCell ref="N30:N34"/>
    <mergeCell ref="N35:N36"/>
    <mergeCell ref="N37:N43"/>
    <mergeCell ref="N44:N47"/>
    <mergeCell ref="N48:N49"/>
    <mergeCell ref="N50:N51"/>
    <mergeCell ref="N52:N56"/>
    <mergeCell ref="N57:N58"/>
    <mergeCell ref="N59:N60"/>
    <mergeCell ref="N61:N74"/>
    <mergeCell ref="O6:O7"/>
    <mergeCell ref="O9:O10"/>
    <mergeCell ref="O12:O13"/>
    <mergeCell ref="O17:O18"/>
    <mergeCell ref="O19:O20"/>
    <mergeCell ref="O30:O33"/>
    <mergeCell ref="O37:O43"/>
    <mergeCell ref="O45:O46"/>
    <mergeCell ref="O50:O51"/>
    <mergeCell ref="O53:O56"/>
    <mergeCell ref="O63:O74"/>
    <mergeCell ref="P3:P5"/>
    <mergeCell ref="P6:P7"/>
    <mergeCell ref="P8:P11"/>
    <mergeCell ref="P12:P14"/>
    <mergeCell ref="P17:P18"/>
    <mergeCell ref="P19:P20"/>
    <mergeCell ref="P22:P23"/>
    <mergeCell ref="P25:P26"/>
    <mergeCell ref="P28:P29"/>
    <mergeCell ref="P30:P34"/>
    <mergeCell ref="P35:P36"/>
    <mergeCell ref="P37:P43"/>
    <mergeCell ref="P44:P47"/>
    <mergeCell ref="P48:P49"/>
    <mergeCell ref="P50:P51"/>
    <mergeCell ref="P52:P56"/>
    <mergeCell ref="P57:P58"/>
    <mergeCell ref="P59:P60"/>
    <mergeCell ref="P61:P74"/>
    <mergeCell ref="M75:N81"/>
    <mergeCell ref="O75:P81"/>
  </mergeCells>
  <conditionalFormatting sqref="C16:D16">
    <cfRule type="duplicateValues" dxfId="0" priority="10"/>
  </conditionalFormatting>
  <conditionalFormatting sqref="C26:D26">
    <cfRule type="duplicateValues" dxfId="0" priority="6"/>
  </conditionalFormatting>
  <conditionalFormatting sqref="C53:D53">
    <cfRule type="duplicateValues" dxfId="1" priority="2"/>
  </conditionalFormatting>
  <conditionalFormatting sqref="C12:C14">
    <cfRule type="duplicateValues" dxfId="0" priority="1"/>
  </conditionalFormatting>
  <conditionalFormatting sqref="C30:D31 C4:D4 C28:D28 C54:D54 C51:D52">
    <cfRule type="duplicateValues" dxfId="0" priority="4"/>
  </conditionalFormatting>
  <conditionalFormatting sqref="C24:D24 C5:D5">
    <cfRule type="duplicateValues" dxfId="0" priority="7"/>
  </conditionalFormatting>
  <conditionalFormatting sqref="C22:D23">
    <cfRule type="duplicateValues" dxfId="0" priority="9"/>
  </conditionalFormatting>
  <conditionalFormatting sqref="C32:D33">
    <cfRule type="duplicateValues" dxfId="0" priority="3"/>
  </conditionalFormatting>
  <conditionalFormatting sqref="C35:D36">
    <cfRule type="duplicateValues" dxfId="0" priority="5"/>
  </conditionalFormatting>
  <conditionalFormatting sqref="C61:D74">
    <cfRule type="duplicateValues" dxfId="0" priority="8"/>
  </conditionalFormatting>
  <pageMargins left="0.700694444444445" right="0.700694444444445" top="0.118055555555556" bottom="0.236111111111111" header="0.298611111111111" footer="0.298611111111111"/>
  <pageSetup paperSize="9" scale="41" fitToHeight="0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81"/>
  <sheetViews>
    <sheetView workbookViewId="0">
      <pane xSplit="10" ySplit="2" topLeftCell="K3" activePane="bottomRight" state="frozen"/>
      <selection/>
      <selection pane="topRight"/>
      <selection pane="bottomLeft"/>
      <selection pane="bottomRight" activeCell="K3" sqref="K3:K81"/>
    </sheetView>
  </sheetViews>
  <sheetFormatPr defaultColWidth="9" defaultRowHeight="13.5"/>
  <cols>
    <col min="1" max="1" width="6.375" style="31" customWidth="1"/>
    <col min="2" max="2" width="9.375" style="30" customWidth="1"/>
    <col min="3" max="3" width="11.25" style="32" customWidth="1"/>
    <col min="4" max="4" width="7.25" style="32" hidden="1" customWidth="1"/>
    <col min="5" max="5" width="20.75" style="30" customWidth="1"/>
    <col min="6" max="6" width="12.25" style="30" customWidth="1"/>
    <col min="7" max="7" width="15.75" style="30" customWidth="1"/>
    <col min="8" max="8" width="7.5" style="30" customWidth="1"/>
    <col min="9" max="10" width="7.5" style="31" customWidth="1"/>
    <col min="11" max="11" width="20.5" style="31" customWidth="1"/>
    <col min="12" max="12" width="7.625" style="31" hidden="1" customWidth="1"/>
    <col min="13" max="14" width="7.625" style="31" customWidth="1"/>
    <col min="15" max="15" width="20" style="34" customWidth="1"/>
    <col min="16" max="16" width="12" style="34" customWidth="1"/>
    <col min="17" max="20" width="7.5" style="35" hidden="1" customWidth="1"/>
    <col min="21" max="21" width="30.375" style="35" customWidth="1"/>
    <col min="22" max="22" width="24.75" style="35" customWidth="1"/>
    <col min="23" max="23" width="9" style="31" hidden="1" customWidth="1"/>
    <col min="24" max="24" width="10.375" style="31" hidden="1" customWidth="1"/>
    <col min="25" max="25" width="9.375" style="31" hidden="1" customWidth="1"/>
    <col min="26" max="26" width="12.625" style="31" hidden="1" customWidth="1"/>
    <col min="27" max="27" width="9.375" style="31" hidden="1" customWidth="1"/>
    <col min="28" max="28" width="12.625" style="31"/>
    <col min="29" max="16384" width="9" style="31"/>
  </cols>
  <sheetData>
    <row r="1" s="29" customFormat="1" ht="93" customHeight="1" spans="1:2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8"/>
      <c r="P1" s="38"/>
      <c r="Q1" s="36"/>
      <c r="R1" s="36"/>
      <c r="S1" s="36"/>
      <c r="T1" s="36"/>
      <c r="U1" s="36"/>
      <c r="V1" s="36"/>
    </row>
    <row r="2" s="29" customFormat="1" ht="51" customHeight="1" spans="1:25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295</v>
      </c>
      <c r="M2" s="3" t="s">
        <v>296</v>
      </c>
      <c r="N2" s="75" t="s">
        <v>11</v>
      </c>
      <c r="O2" s="113" t="s">
        <v>12</v>
      </c>
      <c r="P2" s="113" t="s">
        <v>13</v>
      </c>
      <c r="Q2" s="41" t="s">
        <v>297</v>
      </c>
      <c r="R2" s="41" t="s">
        <v>298</v>
      </c>
      <c r="S2" s="41" t="s">
        <v>297</v>
      </c>
      <c r="T2" s="41" t="s">
        <v>298</v>
      </c>
      <c r="U2" s="51" t="s">
        <v>14</v>
      </c>
      <c r="V2" s="3" t="s">
        <v>15</v>
      </c>
      <c r="W2" s="52" t="s">
        <v>299</v>
      </c>
      <c r="X2" s="52" t="s">
        <v>300</v>
      </c>
      <c r="Y2" s="52" t="s">
        <v>9</v>
      </c>
    </row>
    <row r="3" s="30" customFormat="1" ht="27" customHeight="1" spans="1:31">
      <c r="A3" s="9">
        <v>1</v>
      </c>
      <c r="B3" s="30" t="s">
        <v>16</v>
      </c>
      <c r="C3" s="10">
        <v>179237</v>
      </c>
      <c r="D3" s="6" t="s">
        <v>17</v>
      </c>
      <c r="E3" s="10" t="s">
        <v>18</v>
      </c>
      <c r="F3" s="10" t="s">
        <v>19</v>
      </c>
      <c r="G3" s="10" t="s">
        <v>20</v>
      </c>
      <c r="H3" s="9">
        <v>39.5</v>
      </c>
      <c r="I3" s="9">
        <v>79</v>
      </c>
      <c r="J3" s="42">
        <f t="shared" ref="J3:J66" si="0">(I3-H3)/I3</f>
        <v>0.5</v>
      </c>
      <c r="K3" s="114" t="s">
        <v>21</v>
      </c>
      <c r="L3" s="37">
        <f>I3</f>
        <v>79</v>
      </c>
      <c r="M3" s="115">
        <f t="shared" ref="M3:M36" si="1">(L3-H3)/L3</f>
        <v>0.5</v>
      </c>
      <c r="N3" s="23">
        <v>188</v>
      </c>
      <c r="O3" s="116">
        <v>65238</v>
      </c>
      <c r="P3" s="116">
        <v>2029</v>
      </c>
      <c r="Q3" s="45">
        <v>0.045</v>
      </c>
      <c r="R3" s="45">
        <v>0.05</v>
      </c>
      <c r="S3" s="53">
        <f t="shared" ref="S3:S11" si="2">Q3*L3</f>
        <v>3.555</v>
      </c>
      <c r="T3" s="53">
        <f t="shared" ref="T3:T11" si="3">R3*L3</f>
        <v>3.95</v>
      </c>
      <c r="U3" s="48" t="s">
        <v>22</v>
      </c>
      <c r="V3" s="105" t="s">
        <v>23</v>
      </c>
      <c r="W3" s="30">
        <v>296</v>
      </c>
      <c r="X3" s="30">
        <v>21452.32</v>
      </c>
      <c r="Y3" s="30">
        <v>9550.08</v>
      </c>
      <c r="Z3" s="30">
        <v>570</v>
      </c>
      <c r="AA3" s="30">
        <v>18025.43</v>
      </c>
      <c r="AB3" s="31"/>
      <c r="AC3" s="31"/>
      <c r="AD3" s="31"/>
      <c r="AE3" s="31"/>
    </row>
    <row r="4" s="30" customFormat="1" ht="27" customHeight="1" spans="1:31">
      <c r="A4" s="9">
        <v>2</v>
      </c>
      <c r="B4" s="103" t="s">
        <v>24</v>
      </c>
      <c r="C4" s="3">
        <v>58522</v>
      </c>
      <c r="D4" s="6" t="s">
        <v>17</v>
      </c>
      <c r="E4" s="3" t="s">
        <v>25</v>
      </c>
      <c r="F4" s="3" t="s">
        <v>26</v>
      </c>
      <c r="G4" s="3" t="s">
        <v>27</v>
      </c>
      <c r="H4" s="9">
        <v>14</v>
      </c>
      <c r="I4" s="9">
        <v>35</v>
      </c>
      <c r="J4" s="42">
        <f t="shared" si="0"/>
        <v>0.6</v>
      </c>
      <c r="K4" s="47" t="s">
        <v>28</v>
      </c>
      <c r="L4" s="37">
        <v>26.25</v>
      </c>
      <c r="M4" s="115">
        <f t="shared" si="1"/>
        <v>0.466666666666667</v>
      </c>
      <c r="N4" s="23"/>
      <c r="O4" s="23">
        <v>35187</v>
      </c>
      <c r="P4" s="23">
        <v>1980</v>
      </c>
      <c r="Q4" s="45">
        <v>0.045</v>
      </c>
      <c r="R4" s="45">
        <v>0.05</v>
      </c>
      <c r="S4" s="53">
        <f t="shared" si="2"/>
        <v>1.18125</v>
      </c>
      <c r="T4" s="53">
        <f t="shared" si="3"/>
        <v>1.3125</v>
      </c>
      <c r="U4" s="48" t="s">
        <v>29</v>
      </c>
      <c r="V4" s="107"/>
      <c r="W4" s="30">
        <v>1752</v>
      </c>
      <c r="X4" s="30">
        <v>52641.91</v>
      </c>
      <c r="Y4" s="30">
        <v>28033.41</v>
      </c>
      <c r="Z4" s="30">
        <v>1405</v>
      </c>
      <c r="AA4" s="30">
        <v>22791.29</v>
      </c>
      <c r="AB4" s="31"/>
      <c r="AC4" s="31"/>
      <c r="AD4" s="31"/>
      <c r="AE4" s="31"/>
    </row>
    <row r="5" s="30" customFormat="1" ht="39" customHeight="1" spans="1:31">
      <c r="A5" s="9">
        <v>3</v>
      </c>
      <c r="B5" s="104"/>
      <c r="C5" s="9">
        <v>218186</v>
      </c>
      <c r="D5" s="6" t="s">
        <v>17</v>
      </c>
      <c r="E5" s="10" t="s">
        <v>30</v>
      </c>
      <c r="F5" s="10" t="s">
        <v>31</v>
      </c>
      <c r="G5" s="9" t="s">
        <v>32</v>
      </c>
      <c r="H5" s="9">
        <v>14.7</v>
      </c>
      <c r="I5" s="9">
        <v>49</v>
      </c>
      <c r="J5" s="42">
        <f t="shared" si="0"/>
        <v>0.7</v>
      </c>
      <c r="K5" s="10" t="s">
        <v>33</v>
      </c>
      <c r="L5" s="9">
        <v>34.5</v>
      </c>
      <c r="M5" s="115">
        <f t="shared" si="1"/>
        <v>0.573913043478261</v>
      </c>
      <c r="N5" s="23"/>
      <c r="O5" s="23"/>
      <c r="P5" s="23"/>
      <c r="Q5" s="45">
        <v>0.05</v>
      </c>
      <c r="R5" s="44">
        <v>0.06</v>
      </c>
      <c r="S5" s="53">
        <f t="shared" si="2"/>
        <v>1.725</v>
      </c>
      <c r="T5" s="53">
        <f t="shared" si="3"/>
        <v>2.07</v>
      </c>
      <c r="U5" s="48" t="s">
        <v>34</v>
      </c>
      <c r="V5" s="108"/>
      <c r="W5" s="30">
        <v>226</v>
      </c>
      <c r="X5" s="30">
        <v>7832.51</v>
      </c>
      <c r="Y5" s="30">
        <v>4429.76</v>
      </c>
      <c r="Z5" s="30">
        <v>160</v>
      </c>
      <c r="AA5" s="30">
        <v>2951.4</v>
      </c>
      <c r="AB5" s="33"/>
      <c r="AC5" s="33"/>
      <c r="AD5" s="33"/>
      <c r="AE5" s="33"/>
    </row>
    <row r="6" s="30" customFormat="1" ht="27" customHeight="1" spans="1:27">
      <c r="A6" s="9">
        <v>4</v>
      </c>
      <c r="B6" s="10" t="s">
        <v>35</v>
      </c>
      <c r="C6" s="6">
        <v>2505131</v>
      </c>
      <c r="D6" s="6" t="s">
        <v>17</v>
      </c>
      <c r="E6" s="6" t="s">
        <v>36</v>
      </c>
      <c r="F6" s="6" t="s">
        <v>37</v>
      </c>
      <c r="G6" s="3" t="s">
        <v>38</v>
      </c>
      <c r="H6" s="9">
        <v>7.9</v>
      </c>
      <c r="I6" s="9">
        <v>85</v>
      </c>
      <c r="J6" s="42">
        <f t="shared" si="0"/>
        <v>0.907058823529412</v>
      </c>
      <c r="K6" s="16" t="s">
        <v>39</v>
      </c>
      <c r="L6" s="9">
        <v>24.75</v>
      </c>
      <c r="M6" s="115">
        <f t="shared" si="1"/>
        <v>0.680808080808081</v>
      </c>
      <c r="N6" s="10">
        <v>151</v>
      </c>
      <c r="O6" s="10">
        <v>109428</v>
      </c>
      <c r="P6" s="10">
        <v>6533</v>
      </c>
      <c r="Q6" s="43">
        <v>0.07</v>
      </c>
      <c r="R6" s="44">
        <v>0.09</v>
      </c>
      <c r="S6" s="53">
        <f t="shared" si="2"/>
        <v>1.7325</v>
      </c>
      <c r="T6" s="53">
        <f t="shared" si="3"/>
        <v>2.2275</v>
      </c>
      <c r="U6" s="54" t="s">
        <v>40</v>
      </c>
      <c r="V6" s="10" t="s">
        <v>41</v>
      </c>
      <c r="W6" s="30">
        <v>4</v>
      </c>
      <c r="X6" s="30">
        <v>99</v>
      </c>
      <c r="Y6" s="30">
        <v>67.4</v>
      </c>
      <c r="Z6" s="30">
        <v>4</v>
      </c>
      <c r="AA6" s="30">
        <v>67.4</v>
      </c>
    </row>
    <row r="7" s="30" customFormat="1" ht="27" customHeight="1" spans="1:27">
      <c r="A7" s="9">
        <v>5</v>
      </c>
      <c r="B7" s="10"/>
      <c r="C7" s="8">
        <v>2506774</v>
      </c>
      <c r="D7" s="6" t="s">
        <v>17</v>
      </c>
      <c r="E7" s="6" t="s">
        <v>42</v>
      </c>
      <c r="F7" s="6" t="s">
        <v>43</v>
      </c>
      <c r="G7" s="3" t="s">
        <v>44</v>
      </c>
      <c r="H7" s="9">
        <v>7.9</v>
      </c>
      <c r="I7" s="9">
        <v>85</v>
      </c>
      <c r="J7" s="42">
        <f t="shared" si="0"/>
        <v>0.907058823529412</v>
      </c>
      <c r="K7" s="16"/>
      <c r="L7" s="9">
        <v>24.75</v>
      </c>
      <c r="M7" s="115">
        <f t="shared" si="1"/>
        <v>0.680808080808081</v>
      </c>
      <c r="N7" s="10"/>
      <c r="O7" s="10"/>
      <c r="P7" s="10"/>
      <c r="Q7" s="43">
        <v>0.07</v>
      </c>
      <c r="R7" s="44">
        <v>0.09</v>
      </c>
      <c r="S7" s="53">
        <f t="shared" si="2"/>
        <v>1.7325</v>
      </c>
      <c r="T7" s="53">
        <f t="shared" si="3"/>
        <v>2.2275</v>
      </c>
      <c r="U7" s="54"/>
      <c r="V7" s="10"/>
      <c r="W7" s="30">
        <v>4975</v>
      </c>
      <c r="X7" s="30">
        <v>119852.85</v>
      </c>
      <c r="Y7" s="30">
        <v>80550.35</v>
      </c>
      <c r="Z7" s="30">
        <v>3430</v>
      </c>
      <c r="AA7" s="30">
        <v>55428.19</v>
      </c>
    </row>
    <row r="8" s="30" customFormat="1" ht="27" customHeight="1" spans="1:27">
      <c r="A8" s="9">
        <v>6</v>
      </c>
      <c r="B8" s="10" t="s">
        <v>45</v>
      </c>
      <c r="C8" s="9">
        <v>2508407</v>
      </c>
      <c r="D8" s="6" t="s">
        <v>17</v>
      </c>
      <c r="E8" s="10" t="s">
        <v>46</v>
      </c>
      <c r="F8" s="10" t="s">
        <v>47</v>
      </c>
      <c r="G8" s="3" t="s">
        <v>44</v>
      </c>
      <c r="H8" s="9">
        <v>80</v>
      </c>
      <c r="I8" s="9">
        <v>268</v>
      </c>
      <c r="J8" s="42">
        <f t="shared" si="0"/>
        <v>0.701492537313433</v>
      </c>
      <c r="K8" s="10" t="s">
        <v>48</v>
      </c>
      <c r="L8" s="9">
        <v>134</v>
      </c>
      <c r="M8" s="115">
        <f t="shared" si="1"/>
        <v>0.402985074626866</v>
      </c>
      <c r="N8" s="10">
        <v>184</v>
      </c>
      <c r="O8" s="10">
        <v>43980</v>
      </c>
      <c r="P8" s="10">
        <v>828</v>
      </c>
      <c r="Q8" s="45">
        <v>0.045</v>
      </c>
      <c r="R8" s="45">
        <v>0.05</v>
      </c>
      <c r="S8" s="53">
        <f t="shared" si="2"/>
        <v>6.03</v>
      </c>
      <c r="T8" s="53">
        <f t="shared" si="3"/>
        <v>6.7</v>
      </c>
      <c r="U8" s="6" t="s">
        <v>301</v>
      </c>
      <c r="V8" s="105" t="s">
        <v>50</v>
      </c>
      <c r="W8" s="30">
        <v>163</v>
      </c>
      <c r="X8" s="30">
        <v>23862.47</v>
      </c>
      <c r="Y8" s="30">
        <v>10822.47</v>
      </c>
      <c r="Z8" s="30">
        <v>103</v>
      </c>
      <c r="AA8" s="30">
        <v>6580</v>
      </c>
    </row>
    <row r="9" s="30" customFormat="1" ht="27" customHeight="1" spans="1:27">
      <c r="A9" s="9">
        <v>7</v>
      </c>
      <c r="B9" s="10"/>
      <c r="C9" s="9">
        <v>2508382</v>
      </c>
      <c r="D9" s="6" t="s">
        <v>17</v>
      </c>
      <c r="E9" s="10" t="s">
        <v>51</v>
      </c>
      <c r="F9" s="10" t="s">
        <v>52</v>
      </c>
      <c r="G9" s="3" t="s">
        <v>44</v>
      </c>
      <c r="H9" s="9">
        <v>30</v>
      </c>
      <c r="I9" s="9">
        <v>158</v>
      </c>
      <c r="J9" s="42">
        <f t="shared" si="0"/>
        <v>0.810126582278481</v>
      </c>
      <c r="K9" s="10" t="s">
        <v>53</v>
      </c>
      <c r="L9" s="9">
        <v>79</v>
      </c>
      <c r="M9" s="115">
        <f t="shared" si="1"/>
        <v>0.620253164556962</v>
      </c>
      <c r="N9" s="10"/>
      <c r="O9" s="10"/>
      <c r="P9" s="10"/>
      <c r="Q9" s="45">
        <v>0.05</v>
      </c>
      <c r="R9" s="44">
        <v>0.06</v>
      </c>
      <c r="S9" s="53">
        <f t="shared" si="2"/>
        <v>3.95</v>
      </c>
      <c r="T9" s="53">
        <f t="shared" si="3"/>
        <v>4.74</v>
      </c>
      <c r="U9" s="10" t="s">
        <v>54</v>
      </c>
      <c r="V9" s="107"/>
      <c r="W9" s="30">
        <v>87</v>
      </c>
      <c r="X9" s="30">
        <v>7083.91</v>
      </c>
      <c r="Y9" s="30">
        <v>4473.91</v>
      </c>
      <c r="Z9" s="30">
        <v>68</v>
      </c>
      <c r="AA9" s="30">
        <v>3654.25</v>
      </c>
    </row>
    <row r="10" s="30" customFormat="1" ht="27" customHeight="1" spans="1:27">
      <c r="A10" s="9">
        <v>8</v>
      </c>
      <c r="B10" s="10"/>
      <c r="C10" s="9">
        <v>2512720</v>
      </c>
      <c r="D10" s="6" t="s">
        <v>17</v>
      </c>
      <c r="E10" s="10" t="s">
        <v>55</v>
      </c>
      <c r="F10" s="10" t="s">
        <v>56</v>
      </c>
      <c r="G10" s="3" t="s">
        <v>44</v>
      </c>
      <c r="H10" s="9">
        <v>30</v>
      </c>
      <c r="I10" s="9">
        <v>158</v>
      </c>
      <c r="J10" s="42">
        <f t="shared" si="0"/>
        <v>0.810126582278481</v>
      </c>
      <c r="K10" s="10"/>
      <c r="L10" s="9">
        <v>79</v>
      </c>
      <c r="M10" s="115">
        <f t="shared" si="1"/>
        <v>0.620253164556962</v>
      </c>
      <c r="N10" s="10"/>
      <c r="O10" s="10"/>
      <c r="P10" s="10"/>
      <c r="Q10" s="45">
        <v>0.05</v>
      </c>
      <c r="R10" s="44">
        <v>0.06</v>
      </c>
      <c r="S10" s="53">
        <f t="shared" si="2"/>
        <v>3.95</v>
      </c>
      <c r="T10" s="53">
        <f t="shared" si="3"/>
        <v>4.74</v>
      </c>
      <c r="U10" s="10"/>
      <c r="V10" s="107"/>
      <c r="W10" s="30">
        <v>23</v>
      </c>
      <c r="X10" s="30">
        <v>1637.24</v>
      </c>
      <c r="Y10" s="30">
        <v>947.24</v>
      </c>
      <c r="Z10" s="30">
        <v>25</v>
      </c>
      <c r="AA10" s="30">
        <v>1185</v>
      </c>
    </row>
    <row r="11" s="30" customFormat="1" ht="33" customHeight="1" spans="1:27">
      <c r="A11" s="9">
        <v>9</v>
      </c>
      <c r="B11" s="10"/>
      <c r="C11" s="9">
        <v>2512719</v>
      </c>
      <c r="D11" s="6" t="s">
        <v>17</v>
      </c>
      <c r="E11" s="10" t="s">
        <v>57</v>
      </c>
      <c r="F11" s="10" t="s">
        <v>58</v>
      </c>
      <c r="G11" s="3" t="s">
        <v>44</v>
      </c>
      <c r="H11" s="9">
        <v>19.8</v>
      </c>
      <c r="I11" s="9">
        <v>78</v>
      </c>
      <c r="J11" s="42">
        <f t="shared" si="0"/>
        <v>0.746153846153846</v>
      </c>
      <c r="K11" s="9" t="s">
        <v>59</v>
      </c>
      <c r="L11" s="9">
        <v>49.5</v>
      </c>
      <c r="M11" s="115">
        <f t="shared" si="1"/>
        <v>0.6</v>
      </c>
      <c r="N11" s="10"/>
      <c r="O11" s="10"/>
      <c r="P11" s="10"/>
      <c r="Q11" s="45">
        <v>0.05</v>
      </c>
      <c r="R11" s="44">
        <v>0.06</v>
      </c>
      <c r="S11" s="53">
        <f t="shared" si="2"/>
        <v>2.475</v>
      </c>
      <c r="T11" s="53">
        <f t="shared" si="3"/>
        <v>2.97</v>
      </c>
      <c r="U11" s="10" t="s">
        <v>60</v>
      </c>
      <c r="V11" s="108"/>
      <c r="W11" s="30">
        <v>53.01</v>
      </c>
      <c r="X11" s="30">
        <v>2584.75</v>
      </c>
      <c r="Y11" s="30">
        <v>1535.15</v>
      </c>
      <c r="Z11" s="30">
        <v>53.99</v>
      </c>
      <c r="AA11" s="30">
        <v>1511.53</v>
      </c>
    </row>
    <row r="12" s="31" customFormat="1" ht="27" customHeight="1" spans="1:31">
      <c r="A12" s="9">
        <v>10</v>
      </c>
      <c r="B12" s="105" t="s">
        <v>61</v>
      </c>
      <c r="C12" s="23">
        <v>2520920</v>
      </c>
      <c r="D12" s="6" t="s">
        <v>17</v>
      </c>
      <c r="E12" s="24" t="s">
        <v>62</v>
      </c>
      <c r="F12" s="2" t="s">
        <v>56</v>
      </c>
      <c r="G12" s="106" t="s">
        <v>44</v>
      </c>
      <c r="H12" s="106">
        <v>15.15</v>
      </c>
      <c r="I12" s="106">
        <v>99</v>
      </c>
      <c r="J12" s="42">
        <f t="shared" si="0"/>
        <v>0.846969696969697</v>
      </c>
      <c r="K12" s="9" t="s">
        <v>63</v>
      </c>
      <c r="L12" s="9">
        <v>44.5</v>
      </c>
      <c r="M12" s="115">
        <f t="shared" si="1"/>
        <v>0.659550561797753</v>
      </c>
      <c r="N12" s="10">
        <v>198</v>
      </c>
      <c r="O12" s="10">
        <v>24145</v>
      </c>
      <c r="P12" s="10">
        <v>624</v>
      </c>
      <c r="Q12" s="45"/>
      <c r="R12" s="44"/>
      <c r="S12" s="53"/>
      <c r="T12" s="53"/>
      <c r="U12" s="10" t="s">
        <v>60</v>
      </c>
      <c r="V12" s="10" t="s">
        <v>64</v>
      </c>
      <c r="W12" s="30"/>
      <c r="X12" s="30"/>
      <c r="Y12" s="30"/>
      <c r="Z12" s="30"/>
      <c r="AA12" s="30"/>
      <c r="AB12" s="30"/>
      <c r="AC12" s="30"/>
      <c r="AD12" s="30"/>
      <c r="AE12" s="30"/>
    </row>
    <row r="13" s="32" customFormat="1" ht="27" customHeight="1" spans="1:31">
      <c r="A13" s="9">
        <v>11</v>
      </c>
      <c r="B13" s="107"/>
      <c r="C13" s="2">
        <v>2520914</v>
      </c>
      <c r="D13" s="6" t="s">
        <v>17</v>
      </c>
      <c r="E13" s="24" t="s">
        <v>65</v>
      </c>
      <c r="F13" s="2" t="s">
        <v>66</v>
      </c>
      <c r="G13" s="106" t="s">
        <v>44</v>
      </c>
      <c r="H13" s="106">
        <v>18.18</v>
      </c>
      <c r="I13" s="106">
        <v>59.9</v>
      </c>
      <c r="J13" s="42">
        <f t="shared" si="0"/>
        <v>0.696494156928214</v>
      </c>
      <c r="K13" s="9" t="s">
        <v>67</v>
      </c>
      <c r="L13" s="9">
        <v>49.9</v>
      </c>
      <c r="M13" s="115">
        <f t="shared" si="1"/>
        <v>0.635671342685371</v>
      </c>
      <c r="N13" s="10"/>
      <c r="O13" s="10"/>
      <c r="P13" s="10"/>
      <c r="Q13" s="45"/>
      <c r="R13" s="44"/>
      <c r="S13" s="53"/>
      <c r="T13" s="53"/>
      <c r="U13" s="10"/>
      <c r="V13" s="10"/>
      <c r="W13" s="30"/>
      <c r="X13" s="30"/>
      <c r="Y13" s="30"/>
      <c r="Z13" s="30"/>
      <c r="AA13" s="30"/>
      <c r="AB13" s="30"/>
      <c r="AC13" s="30"/>
      <c r="AD13" s="30"/>
      <c r="AE13" s="30"/>
    </row>
    <row r="14" s="30" customFormat="1" ht="27" customHeight="1" spans="1:22">
      <c r="A14" s="9">
        <v>12</v>
      </c>
      <c r="B14" s="108"/>
      <c r="C14" s="2">
        <v>2520917</v>
      </c>
      <c r="D14" s="6" t="s">
        <v>17</v>
      </c>
      <c r="E14" s="24" t="s">
        <v>68</v>
      </c>
      <c r="F14" s="2" t="s">
        <v>69</v>
      </c>
      <c r="G14" s="106" t="s">
        <v>44</v>
      </c>
      <c r="H14" s="106">
        <v>18.18</v>
      </c>
      <c r="I14" s="106">
        <v>158</v>
      </c>
      <c r="J14" s="42">
        <f t="shared" si="0"/>
        <v>0.884936708860759</v>
      </c>
      <c r="K14" s="10" t="s">
        <v>70</v>
      </c>
      <c r="L14" s="9">
        <v>79</v>
      </c>
      <c r="M14" s="115">
        <f t="shared" si="1"/>
        <v>0.769873417721519</v>
      </c>
      <c r="N14" s="10"/>
      <c r="O14" s="10"/>
      <c r="P14" s="10"/>
      <c r="Q14" s="45"/>
      <c r="R14" s="44"/>
      <c r="S14" s="53"/>
      <c r="T14" s="53"/>
      <c r="U14" s="123" t="s">
        <v>54</v>
      </c>
      <c r="V14" s="10"/>
    </row>
    <row r="15" s="30" customFormat="1" ht="27" customHeight="1" spans="1:31">
      <c r="A15" s="9">
        <v>13</v>
      </c>
      <c r="B15" s="10" t="s">
        <v>71</v>
      </c>
      <c r="C15" s="12">
        <v>136714</v>
      </c>
      <c r="D15" s="6" t="s">
        <v>17</v>
      </c>
      <c r="E15" s="12" t="s">
        <v>72</v>
      </c>
      <c r="F15" s="12" t="s">
        <v>73</v>
      </c>
      <c r="G15" s="12" t="s">
        <v>74</v>
      </c>
      <c r="H15" s="9">
        <v>16.5</v>
      </c>
      <c r="I15" s="9">
        <v>39.8</v>
      </c>
      <c r="J15" s="42">
        <f t="shared" si="0"/>
        <v>0.585427135678392</v>
      </c>
      <c r="K15" s="37" t="s">
        <v>21</v>
      </c>
      <c r="L15" s="37">
        <v>39.8</v>
      </c>
      <c r="M15" s="115">
        <f t="shared" si="1"/>
        <v>0.585427135678392</v>
      </c>
      <c r="N15" s="10">
        <v>183</v>
      </c>
      <c r="O15" s="10">
        <v>29573</v>
      </c>
      <c r="P15" s="10">
        <v>1431</v>
      </c>
      <c r="Q15" s="45">
        <v>0.05</v>
      </c>
      <c r="R15" s="44">
        <v>0.06</v>
      </c>
      <c r="S15" s="53">
        <f t="shared" ref="S15:S49" si="4">Q15*L15</f>
        <v>1.99</v>
      </c>
      <c r="T15" s="53">
        <f t="shared" ref="T15:T49" si="5">R15*L15</f>
        <v>2.388</v>
      </c>
      <c r="U15" s="48" t="s">
        <v>75</v>
      </c>
      <c r="V15" s="10" t="s">
        <v>50</v>
      </c>
      <c r="W15" s="30">
        <v>597</v>
      </c>
      <c r="X15" s="30">
        <v>21928.39</v>
      </c>
      <c r="Y15" s="30">
        <v>12131.29</v>
      </c>
      <c r="Z15" s="30">
        <v>716.975</v>
      </c>
      <c r="AA15" s="30">
        <v>14468.97</v>
      </c>
      <c r="AB15" s="31"/>
      <c r="AC15" s="31"/>
      <c r="AD15" s="31"/>
      <c r="AE15" s="31"/>
    </row>
    <row r="16" s="30" customFormat="1" ht="27" customHeight="1" spans="1:31">
      <c r="A16" s="9">
        <v>14</v>
      </c>
      <c r="B16" s="3" t="s">
        <v>76</v>
      </c>
      <c r="C16" s="3">
        <v>66073</v>
      </c>
      <c r="D16" s="6" t="s">
        <v>17</v>
      </c>
      <c r="E16" s="3" t="s">
        <v>76</v>
      </c>
      <c r="F16" s="3" t="s">
        <v>77</v>
      </c>
      <c r="G16" s="3" t="s">
        <v>78</v>
      </c>
      <c r="H16" s="9">
        <v>13.94</v>
      </c>
      <c r="I16" s="9">
        <v>69</v>
      </c>
      <c r="J16" s="42">
        <f t="shared" si="0"/>
        <v>0.797971014492754</v>
      </c>
      <c r="K16" s="10" t="s">
        <v>79</v>
      </c>
      <c r="L16" s="9">
        <f>I16*0.75</f>
        <v>51.75</v>
      </c>
      <c r="M16" s="115">
        <f t="shared" si="1"/>
        <v>0.730628019323671</v>
      </c>
      <c r="N16" s="3">
        <v>100</v>
      </c>
      <c r="O16" s="3">
        <v>128239</v>
      </c>
      <c r="P16" s="3">
        <v>4572</v>
      </c>
      <c r="Q16" s="44">
        <v>0.08</v>
      </c>
      <c r="R16" s="44">
        <v>0.11</v>
      </c>
      <c r="S16" s="53">
        <f t="shared" si="4"/>
        <v>4.14</v>
      </c>
      <c r="T16" s="53">
        <f t="shared" si="5"/>
        <v>5.6925</v>
      </c>
      <c r="U16" s="3" t="s">
        <v>80</v>
      </c>
      <c r="V16" s="10" t="s">
        <v>41</v>
      </c>
      <c r="W16" s="30">
        <v>2231</v>
      </c>
      <c r="X16" s="30">
        <v>109149.26</v>
      </c>
      <c r="Y16" s="30">
        <v>84519.78</v>
      </c>
      <c r="Z16" s="30">
        <v>1719</v>
      </c>
      <c r="AA16" s="30">
        <v>69819.24</v>
      </c>
      <c r="AB16" s="32"/>
      <c r="AC16" s="32"/>
      <c r="AD16" s="32"/>
      <c r="AE16" s="32"/>
    </row>
    <row r="17" s="30" customFormat="1" ht="27" customHeight="1" spans="1:27">
      <c r="A17" s="9">
        <v>15</v>
      </c>
      <c r="B17" s="10" t="s">
        <v>81</v>
      </c>
      <c r="C17" s="9">
        <v>2507742</v>
      </c>
      <c r="D17" s="6" t="s">
        <v>17</v>
      </c>
      <c r="E17" s="10" t="s">
        <v>46</v>
      </c>
      <c r="F17" s="10" t="s">
        <v>82</v>
      </c>
      <c r="G17" s="3" t="s">
        <v>44</v>
      </c>
      <c r="H17" s="9">
        <v>40</v>
      </c>
      <c r="I17" s="9">
        <v>168</v>
      </c>
      <c r="J17" s="42">
        <f t="shared" si="0"/>
        <v>0.761904761904762</v>
      </c>
      <c r="K17" s="10" t="s">
        <v>83</v>
      </c>
      <c r="L17" s="9">
        <v>84</v>
      </c>
      <c r="M17" s="115">
        <f t="shared" si="1"/>
        <v>0.523809523809524</v>
      </c>
      <c r="N17" s="10">
        <v>150</v>
      </c>
      <c r="O17" s="10">
        <v>11339</v>
      </c>
      <c r="P17" s="10">
        <v>253</v>
      </c>
      <c r="Q17" s="45">
        <v>0.045</v>
      </c>
      <c r="R17" s="45">
        <v>0.05</v>
      </c>
      <c r="S17" s="53">
        <f t="shared" si="4"/>
        <v>3.78</v>
      </c>
      <c r="T17" s="53">
        <f t="shared" si="5"/>
        <v>4.2</v>
      </c>
      <c r="U17" s="6" t="s">
        <v>80</v>
      </c>
      <c r="V17" s="9" t="s">
        <v>64</v>
      </c>
      <c r="W17" s="30">
        <v>176</v>
      </c>
      <c r="X17" s="30">
        <v>2556.41</v>
      </c>
      <c r="Y17" s="30">
        <v>-4483.59</v>
      </c>
      <c r="Z17" s="30">
        <v>173</v>
      </c>
      <c r="AA17" s="30">
        <v>-4303.88</v>
      </c>
    </row>
    <row r="18" s="30" customFormat="1" ht="27" customHeight="1" spans="1:27">
      <c r="A18" s="9">
        <v>16</v>
      </c>
      <c r="B18" s="10"/>
      <c r="C18" s="6">
        <v>2505130</v>
      </c>
      <c r="D18" s="6" t="s">
        <v>17</v>
      </c>
      <c r="E18" s="6" t="s">
        <v>36</v>
      </c>
      <c r="F18" s="6" t="s">
        <v>84</v>
      </c>
      <c r="G18" s="3" t="s">
        <v>38</v>
      </c>
      <c r="H18" s="9">
        <v>20.2</v>
      </c>
      <c r="I18" s="9">
        <v>168</v>
      </c>
      <c r="J18" s="42">
        <f t="shared" si="0"/>
        <v>0.879761904761905</v>
      </c>
      <c r="K18" s="10"/>
      <c r="L18" s="9">
        <v>84</v>
      </c>
      <c r="M18" s="115">
        <f t="shared" si="1"/>
        <v>0.759523809523809</v>
      </c>
      <c r="N18" s="10"/>
      <c r="O18" s="10"/>
      <c r="P18" s="10"/>
      <c r="Q18" s="44">
        <v>0.08</v>
      </c>
      <c r="R18" s="44">
        <v>0.11</v>
      </c>
      <c r="S18" s="53">
        <f t="shared" si="4"/>
        <v>6.72</v>
      </c>
      <c r="T18" s="53">
        <f t="shared" si="5"/>
        <v>9.24</v>
      </c>
      <c r="U18" s="6"/>
      <c r="V18" s="9"/>
      <c r="W18" s="30">
        <v>35</v>
      </c>
      <c r="X18" s="30">
        <v>594.23</v>
      </c>
      <c r="Y18" s="30">
        <v>-486.57</v>
      </c>
      <c r="Z18" s="30">
        <v>58</v>
      </c>
      <c r="AA18" s="30">
        <v>-746.58</v>
      </c>
    </row>
    <row r="19" s="32" customFormat="1" ht="27" customHeight="1" spans="1:31">
      <c r="A19" s="9">
        <v>17</v>
      </c>
      <c r="B19" s="10" t="s">
        <v>85</v>
      </c>
      <c r="C19" s="9">
        <v>2513380</v>
      </c>
      <c r="D19" s="6" t="s">
        <v>17</v>
      </c>
      <c r="E19" s="10" t="s">
        <v>86</v>
      </c>
      <c r="F19" s="10" t="s">
        <v>87</v>
      </c>
      <c r="G19" s="3" t="s">
        <v>44</v>
      </c>
      <c r="H19" s="9">
        <v>4.41</v>
      </c>
      <c r="I19" s="9">
        <v>39</v>
      </c>
      <c r="J19" s="42">
        <f t="shared" si="0"/>
        <v>0.886923076923077</v>
      </c>
      <c r="K19" s="10" t="s">
        <v>88</v>
      </c>
      <c r="L19" s="9">
        <v>19.8</v>
      </c>
      <c r="M19" s="115">
        <f t="shared" si="1"/>
        <v>0.777272727272727</v>
      </c>
      <c r="N19" s="10">
        <v>168</v>
      </c>
      <c r="O19" s="10">
        <v>27692</v>
      </c>
      <c r="P19" s="10">
        <v>1852</v>
      </c>
      <c r="Q19" s="44">
        <v>0.08</v>
      </c>
      <c r="R19" s="44">
        <v>0.11</v>
      </c>
      <c r="S19" s="53">
        <f t="shared" si="4"/>
        <v>1.584</v>
      </c>
      <c r="T19" s="53">
        <f t="shared" si="5"/>
        <v>2.178</v>
      </c>
      <c r="U19" s="55" t="s">
        <v>89</v>
      </c>
      <c r="V19" s="9" t="s">
        <v>41</v>
      </c>
      <c r="W19" s="30">
        <v>264</v>
      </c>
      <c r="X19" s="30">
        <v>6418.14</v>
      </c>
      <c r="Y19" s="30">
        <v>5231.02</v>
      </c>
      <c r="Z19" s="30">
        <v>263</v>
      </c>
      <c r="AA19" s="30">
        <v>5024.76</v>
      </c>
      <c r="AB19" s="30"/>
      <c r="AC19" s="30"/>
      <c r="AD19" s="30"/>
      <c r="AE19" s="30"/>
    </row>
    <row r="20" s="32" customFormat="1" ht="27" customHeight="1" spans="1:31">
      <c r="A20" s="9">
        <v>18</v>
      </c>
      <c r="B20" s="10"/>
      <c r="C20" s="9">
        <v>2513381</v>
      </c>
      <c r="D20" s="6" t="s">
        <v>17</v>
      </c>
      <c r="E20" s="10" t="s">
        <v>90</v>
      </c>
      <c r="F20" s="10" t="s">
        <v>91</v>
      </c>
      <c r="G20" s="3" t="s">
        <v>44</v>
      </c>
      <c r="H20" s="9">
        <v>4.41</v>
      </c>
      <c r="I20" s="9">
        <v>39</v>
      </c>
      <c r="J20" s="42">
        <f t="shared" si="0"/>
        <v>0.886923076923077</v>
      </c>
      <c r="K20" s="46"/>
      <c r="L20" s="9">
        <v>19.7</v>
      </c>
      <c r="M20" s="115">
        <f t="shared" si="1"/>
        <v>0.776142131979695</v>
      </c>
      <c r="N20" s="10"/>
      <c r="O20" s="10"/>
      <c r="P20" s="10"/>
      <c r="Q20" s="44">
        <v>0.08</v>
      </c>
      <c r="R20" s="44">
        <v>0.11</v>
      </c>
      <c r="S20" s="53">
        <f t="shared" si="4"/>
        <v>1.576</v>
      </c>
      <c r="T20" s="53">
        <f t="shared" si="5"/>
        <v>2.167</v>
      </c>
      <c r="U20" s="55"/>
      <c r="V20" s="9"/>
      <c r="W20" s="30">
        <v>398.4</v>
      </c>
      <c r="X20" s="30">
        <v>9203.25</v>
      </c>
      <c r="Y20" s="30">
        <v>7476.71</v>
      </c>
      <c r="Z20" s="30">
        <v>418</v>
      </c>
      <c r="AA20" s="30">
        <v>7148.89</v>
      </c>
      <c r="AB20" s="30"/>
      <c r="AC20" s="30"/>
      <c r="AD20" s="30"/>
      <c r="AE20" s="30"/>
    </row>
    <row r="21" s="33" customFormat="1" ht="36" customHeight="1" spans="1:31">
      <c r="A21" s="9">
        <v>19</v>
      </c>
      <c r="B21" s="10" t="s">
        <v>92</v>
      </c>
      <c r="C21" s="9">
        <v>194352</v>
      </c>
      <c r="D21" s="6" t="s">
        <v>17</v>
      </c>
      <c r="E21" s="10" t="s">
        <v>92</v>
      </c>
      <c r="F21" s="10" t="s">
        <v>93</v>
      </c>
      <c r="G21" s="3" t="s">
        <v>94</v>
      </c>
      <c r="H21" s="9">
        <v>40</v>
      </c>
      <c r="I21" s="9">
        <v>168</v>
      </c>
      <c r="J21" s="42">
        <f t="shared" si="0"/>
        <v>0.761904761904762</v>
      </c>
      <c r="K21" s="10" t="s">
        <v>95</v>
      </c>
      <c r="L21" s="9">
        <f t="shared" ref="L21:L23" si="6">I21*0.75</f>
        <v>126</v>
      </c>
      <c r="M21" s="115">
        <f t="shared" si="1"/>
        <v>0.682539682539683</v>
      </c>
      <c r="N21" s="10">
        <v>152</v>
      </c>
      <c r="O21" s="10">
        <v>117792</v>
      </c>
      <c r="P21" s="10">
        <v>1509</v>
      </c>
      <c r="Q21" s="43">
        <v>0.07</v>
      </c>
      <c r="R21" s="44">
        <v>0.09</v>
      </c>
      <c r="S21" s="53">
        <f t="shared" si="4"/>
        <v>8.82</v>
      </c>
      <c r="T21" s="53">
        <f t="shared" si="5"/>
        <v>11.34</v>
      </c>
      <c r="U21" s="10" t="s">
        <v>96</v>
      </c>
      <c r="V21" s="10" t="s">
        <v>41</v>
      </c>
      <c r="W21" s="30">
        <v>1114</v>
      </c>
      <c r="X21" s="30">
        <v>132307.59</v>
      </c>
      <c r="Y21" s="30">
        <v>89829.66</v>
      </c>
      <c r="Z21" s="30">
        <v>798</v>
      </c>
      <c r="AA21" s="30">
        <v>64815.95</v>
      </c>
      <c r="AB21" s="30"/>
      <c r="AC21" s="30"/>
      <c r="AD21" s="30"/>
      <c r="AE21" s="30"/>
    </row>
    <row r="22" ht="36" customHeight="1" spans="1:31">
      <c r="A22" s="9">
        <v>20</v>
      </c>
      <c r="B22" s="105" t="s">
        <v>97</v>
      </c>
      <c r="C22" s="3">
        <v>2001027</v>
      </c>
      <c r="D22" s="6" t="s">
        <v>17</v>
      </c>
      <c r="E22" s="3" t="s">
        <v>98</v>
      </c>
      <c r="F22" s="3" t="s">
        <v>99</v>
      </c>
      <c r="G22" s="3" t="s">
        <v>100</v>
      </c>
      <c r="H22" s="9">
        <v>22.22</v>
      </c>
      <c r="I22" s="9">
        <v>88</v>
      </c>
      <c r="J22" s="42">
        <f t="shared" si="0"/>
        <v>0.7475</v>
      </c>
      <c r="K22" s="10" t="s">
        <v>95</v>
      </c>
      <c r="L22" s="9">
        <f t="shared" si="6"/>
        <v>66</v>
      </c>
      <c r="M22" s="115">
        <f t="shared" si="1"/>
        <v>0.663333333333333</v>
      </c>
      <c r="N22" s="10">
        <v>126</v>
      </c>
      <c r="O22" s="105">
        <v>178388</v>
      </c>
      <c r="P22" s="105">
        <v>3732</v>
      </c>
      <c r="Q22" s="43">
        <v>0.07</v>
      </c>
      <c r="R22" s="44">
        <v>0.09</v>
      </c>
      <c r="S22" s="53">
        <f t="shared" si="4"/>
        <v>4.62</v>
      </c>
      <c r="T22" s="53">
        <f t="shared" si="5"/>
        <v>5.94</v>
      </c>
      <c r="U22" s="123" t="s">
        <v>101</v>
      </c>
      <c r="V22" s="105" t="s">
        <v>50</v>
      </c>
      <c r="W22" s="30">
        <v>1615</v>
      </c>
      <c r="X22" s="30">
        <v>98393.11</v>
      </c>
      <c r="Y22" s="30">
        <v>62506.05</v>
      </c>
      <c r="Z22" s="30">
        <v>1138</v>
      </c>
      <c r="AA22" s="30">
        <v>45617.24</v>
      </c>
      <c r="AB22" s="32"/>
      <c r="AC22" s="32"/>
      <c r="AD22" s="32"/>
      <c r="AE22" s="32"/>
    </row>
    <row r="23" s="29" customFormat="1" ht="36" customHeight="1" spans="1:31">
      <c r="A23" s="9">
        <v>21</v>
      </c>
      <c r="B23" s="108"/>
      <c r="C23" s="3">
        <v>2503301</v>
      </c>
      <c r="D23" s="6" t="s">
        <v>17</v>
      </c>
      <c r="E23" s="10" t="s">
        <v>102</v>
      </c>
      <c r="F23" s="10" t="s">
        <v>103</v>
      </c>
      <c r="G23" s="9" t="s">
        <v>104</v>
      </c>
      <c r="H23" s="9">
        <v>32.32</v>
      </c>
      <c r="I23" s="9">
        <v>128</v>
      </c>
      <c r="J23" s="42">
        <f t="shared" si="0"/>
        <v>0.7475</v>
      </c>
      <c r="K23" s="10" t="s">
        <v>105</v>
      </c>
      <c r="L23" s="9">
        <f t="shared" si="6"/>
        <v>96</v>
      </c>
      <c r="M23" s="115">
        <f t="shared" si="1"/>
        <v>0.663333333333333</v>
      </c>
      <c r="N23" s="10"/>
      <c r="O23" s="108"/>
      <c r="P23" s="108"/>
      <c r="Q23" s="43">
        <v>0.07</v>
      </c>
      <c r="R23" s="44">
        <v>0.09</v>
      </c>
      <c r="S23" s="53">
        <f t="shared" si="4"/>
        <v>6.72</v>
      </c>
      <c r="T23" s="53">
        <f t="shared" si="5"/>
        <v>8.64</v>
      </c>
      <c r="U23" s="10" t="s">
        <v>106</v>
      </c>
      <c r="V23" s="108"/>
      <c r="W23" s="30">
        <v>937</v>
      </c>
      <c r="X23" s="30">
        <v>94518.79</v>
      </c>
      <c r="Y23" s="30">
        <v>64053.79</v>
      </c>
      <c r="Z23" s="30">
        <v>819</v>
      </c>
      <c r="AA23" s="30">
        <v>56500.95</v>
      </c>
      <c r="AB23" s="32"/>
      <c r="AC23" s="32"/>
      <c r="AD23" s="32"/>
      <c r="AE23" s="32"/>
    </row>
    <row r="24" ht="33" customHeight="1" spans="1:31">
      <c r="A24" s="9">
        <v>22</v>
      </c>
      <c r="B24" s="10" t="s">
        <v>107</v>
      </c>
      <c r="C24" s="3">
        <v>203192</v>
      </c>
      <c r="D24" s="6" t="s">
        <v>17</v>
      </c>
      <c r="E24" s="10" t="s">
        <v>108</v>
      </c>
      <c r="F24" s="3" t="s">
        <v>109</v>
      </c>
      <c r="G24" s="3" t="s">
        <v>110</v>
      </c>
      <c r="H24" s="9">
        <v>141.81</v>
      </c>
      <c r="I24" s="9">
        <v>468</v>
      </c>
      <c r="J24" s="42">
        <f t="shared" si="0"/>
        <v>0.696987179487179</v>
      </c>
      <c r="K24" s="9" t="s">
        <v>111</v>
      </c>
      <c r="L24" s="9">
        <v>299</v>
      </c>
      <c r="M24" s="115">
        <f t="shared" si="1"/>
        <v>0.525719063545151</v>
      </c>
      <c r="N24" s="10">
        <v>162</v>
      </c>
      <c r="O24" s="10">
        <v>92422</v>
      </c>
      <c r="P24" s="10">
        <v>1014</v>
      </c>
      <c r="Q24" s="45">
        <v>0.045</v>
      </c>
      <c r="R24" s="45">
        <v>0.05</v>
      </c>
      <c r="S24" s="53">
        <f t="shared" si="4"/>
        <v>13.455</v>
      </c>
      <c r="T24" s="53">
        <f t="shared" si="5"/>
        <v>14.95</v>
      </c>
      <c r="U24" s="3" t="s">
        <v>112</v>
      </c>
      <c r="V24" s="10" t="s">
        <v>50</v>
      </c>
      <c r="W24" s="30">
        <v>364</v>
      </c>
      <c r="X24" s="30">
        <v>84388.47</v>
      </c>
      <c r="Y24" s="30">
        <v>32798.04</v>
      </c>
      <c r="Z24" s="30">
        <v>283</v>
      </c>
      <c r="AA24" s="30">
        <v>25467.93</v>
      </c>
      <c r="AB24" s="33"/>
      <c r="AC24" s="33"/>
      <c r="AD24" s="33"/>
      <c r="AE24" s="33"/>
    </row>
    <row r="25" ht="27" customHeight="1" spans="1:27">
      <c r="A25" s="9">
        <v>23</v>
      </c>
      <c r="B25" s="3" t="s">
        <v>113</v>
      </c>
      <c r="C25" s="9">
        <v>166880</v>
      </c>
      <c r="D25" s="6" t="s">
        <v>17</v>
      </c>
      <c r="E25" s="9" t="s">
        <v>114</v>
      </c>
      <c r="F25" s="10" t="s">
        <v>115</v>
      </c>
      <c r="G25" s="10" t="s">
        <v>116</v>
      </c>
      <c r="H25" s="9">
        <v>44.55</v>
      </c>
      <c r="I25" s="9">
        <v>198</v>
      </c>
      <c r="J25" s="42">
        <f t="shared" si="0"/>
        <v>0.775</v>
      </c>
      <c r="K25" s="37" t="s">
        <v>117</v>
      </c>
      <c r="L25" s="37">
        <v>198</v>
      </c>
      <c r="M25" s="115">
        <f t="shared" si="1"/>
        <v>0.775</v>
      </c>
      <c r="N25" s="3">
        <v>186</v>
      </c>
      <c r="O25" s="3">
        <v>38345</v>
      </c>
      <c r="P25" s="3">
        <v>1200</v>
      </c>
      <c r="Q25" s="44">
        <v>0.08</v>
      </c>
      <c r="R25" s="44">
        <v>0.11</v>
      </c>
      <c r="S25" s="53">
        <f t="shared" si="4"/>
        <v>15.84</v>
      </c>
      <c r="T25" s="53">
        <f t="shared" si="5"/>
        <v>21.78</v>
      </c>
      <c r="U25" s="48" t="s">
        <v>118</v>
      </c>
      <c r="V25" s="105" t="s">
        <v>50</v>
      </c>
      <c r="W25" s="30">
        <v>161</v>
      </c>
      <c r="X25" s="30">
        <v>26127.66</v>
      </c>
      <c r="Y25" s="30">
        <v>14577.66</v>
      </c>
      <c r="Z25" s="30">
        <v>10</v>
      </c>
      <c r="AA25" s="30">
        <v>675.28</v>
      </c>
    </row>
    <row r="26" ht="42" customHeight="1" spans="1:31">
      <c r="A26" s="9">
        <v>24</v>
      </c>
      <c r="B26" s="3"/>
      <c r="C26" s="3">
        <v>84174</v>
      </c>
      <c r="D26" s="6" t="s">
        <v>17</v>
      </c>
      <c r="E26" s="3" t="s">
        <v>119</v>
      </c>
      <c r="F26" s="3" t="s">
        <v>120</v>
      </c>
      <c r="G26" s="3" t="s">
        <v>121</v>
      </c>
      <c r="H26" s="9">
        <v>17.72</v>
      </c>
      <c r="I26" s="9">
        <v>45</v>
      </c>
      <c r="J26" s="42">
        <f t="shared" si="0"/>
        <v>0.606222222222222</v>
      </c>
      <c r="K26" s="3" t="s">
        <v>122</v>
      </c>
      <c r="L26" s="9">
        <v>37.5</v>
      </c>
      <c r="M26" s="115">
        <f t="shared" si="1"/>
        <v>0.527466666666667</v>
      </c>
      <c r="N26" s="3"/>
      <c r="O26" s="3"/>
      <c r="P26" s="3"/>
      <c r="Q26" s="45">
        <v>0.045</v>
      </c>
      <c r="R26" s="45">
        <v>0.05</v>
      </c>
      <c r="S26" s="53">
        <f t="shared" si="4"/>
        <v>1.6875</v>
      </c>
      <c r="T26" s="53">
        <f t="shared" si="5"/>
        <v>1.875</v>
      </c>
      <c r="U26" s="3" t="s">
        <v>123</v>
      </c>
      <c r="V26" s="108"/>
      <c r="W26" s="30">
        <v>910</v>
      </c>
      <c r="X26" s="30">
        <v>34417.26</v>
      </c>
      <c r="Y26" s="30">
        <v>18945.82</v>
      </c>
      <c r="Z26" s="30">
        <v>1068</v>
      </c>
      <c r="AA26" s="30">
        <v>20348.02</v>
      </c>
      <c r="AB26" s="29"/>
      <c r="AC26" s="29"/>
      <c r="AD26" s="29"/>
      <c r="AE26" s="29"/>
    </row>
    <row r="27" s="33" customFormat="1" ht="41" customHeight="1" spans="1:31">
      <c r="A27" s="9">
        <v>25</v>
      </c>
      <c r="B27" s="12" t="s">
        <v>124</v>
      </c>
      <c r="C27" s="10">
        <v>57318</v>
      </c>
      <c r="D27" s="6" t="s">
        <v>17</v>
      </c>
      <c r="E27" s="10" t="s">
        <v>125</v>
      </c>
      <c r="F27" s="10" t="s">
        <v>126</v>
      </c>
      <c r="G27" s="10" t="s">
        <v>127</v>
      </c>
      <c r="H27" s="9">
        <v>20.91</v>
      </c>
      <c r="I27" s="9">
        <v>49.8</v>
      </c>
      <c r="J27" s="42">
        <f t="shared" si="0"/>
        <v>0.580120481927711</v>
      </c>
      <c r="K27" s="37" t="s">
        <v>21</v>
      </c>
      <c r="L27" s="37">
        <f t="shared" ref="L27:L30" si="7">I27</f>
        <v>49.8</v>
      </c>
      <c r="M27" s="115">
        <f t="shared" si="1"/>
        <v>0.580120481927711</v>
      </c>
      <c r="N27" s="23">
        <v>187</v>
      </c>
      <c r="O27" s="23">
        <v>14942</v>
      </c>
      <c r="P27" s="23">
        <v>517</v>
      </c>
      <c r="Q27" s="45">
        <v>0.05</v>
      </c>
      <c r="R27" s="44">
        <v>0.06</v>
      </c>
      <c r="S27" s="53">
        <f t="shared" si="4"/>
        <v>2.49</v>
      </c>
      <c r="T27" s="53">
        <f t="shared" si="5"/>
        <v>2.988</v>
      </c>
      <c r="U27" s="48" t="s">
        <v>22</v>
      </c>
      <c r="V27" s="10" t="s">
        <v>23</v>
      </c>
      <c r="W27" s="30">
        <v>178</v>
      </c>
      <c r="X27" s="30">
        <v>7384.32</v>
      </c>
      <c r="Y27" s="30">
        <v>3858.98</v>
      </c>
      <c r="Z27" s="30">
        <v>547</v>
      </c>
      <c r="AA27" s="30">
        <v>14084.65</v>
      </c>
      <c r="AB27" s="31"/>
      <c r="AC27" s="31"/>
      <c r="AD27" s="31"/>
      <c r="AE27" s="31"/>
    </row>
    <row r="28" ht="27" customHeight="1" spans="1:27">
      <c r="A28" s="9">
        <v>26</v>
      </c>
      <c r="B28" s="10" t="s">
        <v>128</v>
      </c>
      <c r="C28" s="3">
        <v>1466</v>
      </c>
      <c r="D28" s="6" t="s">
        <v>17</v>
      </c>
      <c r="E28" s="3" t="s">
        <v>129</v>
      </c>
      <c r="F28" s="3" t="s">
        <v>130</v>
      </c>
      <c r="G28" s="3" t="s">
        <v>27</v>
      </c>
      <c r="H28" s="9">
        <v>12.5</v>
      </c>
      <c r="I28" s="9">
        <v>25</v>
      </c>
      <c r="J28" s="42">
        <f t="shared" si="0"/>
        <v>0.5</v>
      </c>
      <c r="K28" s="37" t="s">
        <v>21</v>
      </c>
      <c r="L28" s="37">
        <f t="shared" si="7"/>
        <v>25</v>
      </c>
      <c r="M28" s="115">
        <f t="shared" si="1"/>
        <v>0.5</v>
      </c>
      <c r="N28" s="10">
        <v>189</v>
      </c>
      <c r="O28" s="10">
        <v>35747</v>
      </c>
      <c r="P28" s="10">
        <v>3029</v>
      </c>
      <c r="Q28" s="45">
        <v>0.045</v>
      </c>
      <c r="R28" s="45">
        <v>0.05</v>
      </c>
      <c r="S28" s="53">
        <f t="shared" si="4"/>
        <v>1.125</v>
      </c>
      <c r="T28" s="53">
        <f t="shared" si="5"/>
        <v>1.25</v>
      </c>
      <c r="U28" s="48" t="s">
        <v>29</v>
      </c>
      <c r="V28" s="105" t="s">
        <v>23</v>
      </c>
      <c r="W28" s="30">
        <v>2232</v>
      </c>
      <c r="X28" s="30">
        <v>53453.87</v>
      </c>
      <c r="Y28" s="30">
        <v>25831.36</v>
      </c>
      <c r="Z28" s="30">
        <v>1699</v>
      </c>
      <c r="AA28" s="30">
        <v>18306.75</v>
      </c>
    </row>
    <row r="29" ht="27" customHeight="1" spans="1:27">
      <c r="A29" s="9">
        <v>27</v>
      </c>
      <c r="B29" s="10"/>
      <c r="C29" s="9">
        <v>2517896</v>
      </c>
      <c r="D29" s="6" t="s">
        <v>17</v>
      </c>
      <c r="E29" s="9" t="s">
        <v>131</v>
      </c>
      <c r="F29" s="10" t="s">
        <v>132</v>
      </c>
      <c r="G29" s="10" t="s">
        <v>133</v>
      </c>
      <c r="H29" s="9">
        <v>10.1</v>
      </c>
      <c r="I29" s="9">
        <v>32.8</v>
      </c>
      <c r="J29" s="42">
        <f t="shared" si="0"/>
        <v>0.692073170731707</v>
      </c>
      <c r="K29" s="37" t="s">
        <v>21</v>
      </c>
      <c r="L29" s="37">
        <f t="shared" si="7"/>
        <v>32.8</v>
      </c>
      <c r="M29" s="115">
        <f t="shared" si="1"/>
        <v>0.692073170731707</v>
      </c>
      <c r="N29" s="10"/>
      <c r="O29" s="10"/>
      <c r="P29" s="10"/>
      <c r="Q29" s="43">
        <v>0.07</v>
      </c>
      <c r="R29" s="44">
        <v>0.09</v>
      </c>
      <c r="S29" s="53">
        <f t="shared" si="4"/>
        <v>2.296</v>
      </c>
      <c r="T29" s="53">
        <f t="shared" si="5"/>
        <v>2.952</v>
      </c>
      <c r="U29" s="48" t="s">
        <v>134</v>
      </c>
      <c r="V29" s="108"/>
      <c r="W29" s="30">
        <v>51</v>
      </c>
      <c r="X29" s="30">
        <v>1523.69</v>
      </c>
      <c r="Y29" s="30">
        <v>1008.59</v>
      </c>
      <c r="Z29" s="30">
        <v>143</v>
      </c>
      <c r="AA29" s="30">
        <v>2872.11</v>
      </c>
    </row>
    <row r="30" ht="27" customHeight="1" spans="1:27">
      <c r="A30" s="9">
        <v>28</v>
      </c>
      <c r="B30" s="10" t="s">
        <v>135</v>
      </c>
      <c r="C30" s="15">
        <v>164495</v>
      </c>
      <c r="D30" s="6" t="s">
        <v>17</v>
      </c>
      <c r="E30" s="3" t="s">
        <v>136</v>
      </c>
      <c r="F30" s="3" t="s">
        <v>137</v>
      </c>
      <c r="G30" s="3" t="s">
        <v>138</v>
      </c>
      <c r="H30" s="9">
        <v>7.725</v>
      </c>
      <c r="I30" s="9">
        <v>36</v>
      </c>
      <c r="J30" s="42">
        <f t="shared" si="0"/>
        <v>0.785416666666667</v>
      </c>
      <c r="K30" s="37" t="s">
        <v>21</v>
      </c>
      <c r="L30" s="37">
        <f t="shared" si="7"/>
        <v>36</v>
      </c>
      <c r="M30" s="115">
        <f t="shared" si="1"/>
        <v>0.785416666666667</v>
      </c>
      <c r="N30" s="10">
        <v>190</v>
      </c>
      <c r="O30" s="10">
        <v>86652</v>
      </c>
      <c r="P30" s="10">
        <v>3719</v>
      </c>
      <c r="Q30" s="44">
        <v>0.08</v>
      </c>
      <c r="R30" s="44">
        <v>0.11</v>
      </c>
      <c r="S30" s="53">
        <f t="shared" si="4"/>
        <v>2.88</v>
      </c>
      <c r="T30" s="53">
        <f t="shared" si="5"/>
        <v>3.96</v>
      </c>
      <c r="U30" s="124" t="s">
        <v>134</v>
      </c>
      <c r="V30" s="124" t="s">
        <v>64</v>
      </c>
      <c r="W30" s="30">
        <v>1189</v>
      </c>
      <c r="X30" s="30">
        <v>35385.23</v>
      </c>
      <c r="Y30" s="30">
        <v>26201.8</v>
      </c>
      <c r="Z30" s="30">
        <v>1176</v>
      </c>
      <c r="AA30" s="30">
        <v>26511.11</v>
      </c>
    </row>
    <row r="31" ht="27" customHeight="1" spans="1:27">
      <c r="A31" s="9">
        <v>29</v>
      </c>
      <c r="B31" s="10"/>
      <c r="C31" s="10">
        <v>181679</v>
      </c>
      <c r="D31" s="6" t="s">
        <v>17</v>
      </c>
      <c r="E31" s="10" t="s">
        <v>139</v>
      </c>
      <c r="F31" s="10" t="s">
        <v>140</v>
      </c>
      <c r="G31" s="10" t="s">
        <v>141</v>
      </c>
      <c r="H31" s="9">
        <v>16.44</v>
      </c>
      <c r="I31" s="9">
        <v>48</v>
      </c>
      <c r="J31" s="42">
        <f t="shared" si="0"/>
        <v>0.6575</v>
      </c>
      <c r="K31" s="16" t="s">
        <v>95</v>
      </c>
      <c r="L31" s="9">
        <f t="shared" ref="L31:L33" si="8">I31*0.75</f>
        <v>36</v>
      </c>
      <c r="M31" s="115">
        <f t="shared" si="1"/>
        <v>0.543333333333333</v>
      </c>
      <c r="N31" s="10"/>
      <c r="O31" s="10"/>
      <c r="P31" s="10"/>
      <c r="Q31" s="45">
        <v>0.045</v>
      </c>
      <c r="R31" s="45">
        <v>0.05</v>
      </c>
      <c r="S31" s="53">
        <f t="shared" si="4"/>
        <v>1.62</v>
      </c>
      <c r="T31" s="53">
        <f t="shared" si="5"/>
        <v>1.8</v>
      </c>
      <c r="U31" s="125"/>
      <c r="V31" s="125"/>
      <c r="W31" s="30">
        <v>359</v>
      </c>
      <c r="X31" s="30">
        <v>14521.78</v>
      </c>
      <c r="Y31" s="30">
        <v>8615.05</v>
      </c>
      <c r="Z31" s="30">
        <v>302</v>
      </c>
      <c r="AA31" s="30">
        <v>7422.63</v>
      </c>
    </row>
    <row r="32" ht="27" customHeight="1" spans="1:27">
      <c r="A32" s="9">
        <v>30</v>
      </c>
      <c r="B32" s="10"/>
      <c r="C32" s="16">
        <v>91595</v>
      </c>
      <c r="D32" s="6" t="s">
        <v>17</v>
      </c>
      <c r="E32" s="16" t="s">
        <v>142</v>
      </c>
      <c r="F32" s="16" t="s">
        <v>143</v>
      </c>
      <c r="G32" s="16" t="s">
        <v>141</v>
      </c>
      <c r="H32" s="9">
        <v>13.61</v>
      </c>
      <c r="I32" s="9">
        <v>53.5</v>
      </c>
      <c r="J32" s="42">
        <f t="shared" si="0"/>
        <v>0.745607476635514</v>
      </c>
      <c r="K32" s="16" t="s">
        <v>95</v>
      </c>
      <c r="L32" s="9">
        <f t="shared" si="8"/>
        <v>40.125</v>
      </c>
      <c r="M32" s="115">
        <f t="shared" si="1"/>
        <v>0.660809968847352</v>
      </c>
      <c r="N32" s="10"/>
      <c r="O32" s="10"/>
      <c r="P32" s="10"/>
      <c r="Q32" s="43">
        <v>0.07</v>
      </c>
      <c r="R32" s="44">
        <v>0.09</v>
      </c>
      <c r="S32" s="53">
        <f t="shared" si="4"/>
        <v>2.80875</v>
      </c>
      <c r="T32" s="53">
        <f t="shared" si="5"/>
        <v>3.61125</v>
      </c>
      <c r="U32" s="125"/>
      <c r="V32" s="125"/>
      <c r="W32" s="30">
        <v>273</v>
      </c>
      <c r="X32" s="30">
        <v>12042.81</v>
      </c>
      <c r="Y32" s="30">
        <v>8303.33</v>
      </c>
      <c r="Z32" s="30">
        <v>204</v>
      </c>
      <c r="AA32" s="30">
        <v>6365.57</v>
      </c>
    </row>
    <row r="33" ht="27" customHeight="1" spans="1:27">
      <c r="A33" s="9">
        <v>31</v>
      </c>
      <c r="B33" s="10"/>
      <c r="C33" s="16">
        <v>114827</v>
      </c>
      <c r="D33" s="6" t="s">
        <v>17</v>
      </c>
      <c r="E33" s="16" t="s">
        <v>144</v>
      </c>
      <c r="F33" s="16" t="s">
        <v>143</v>
      </c>
      <c r="G33" s="16" t="s">
        <v>141</v>
      </c>
      <c r="H33" s="9">
        <v>17.62</v>
      </c>
      <c r="I33" s="9">
        <v>54.5</v>
      </c>
      <c r="J33" s="42">
        <f t="shared" si="0"/>
        <v>0.676697247706422</v>
      </c>
      <c r="K33" s="16" t="s">
        <v>95</v>
      </c>
      <c r="L33" s="9">
        <f t="shared" si="8"/>
        <v>40.875</v>
      </c>
      <c r="M33" s="115">
        <f t="shared" si="1"/>
        <v>0.568929663608563</v>
      </c>
      <c r="N33" s="10"/>
      <c r="O33" s="10"/>
      <c r="P33" s="10"/>
      <c r="Q33" s="45">
        <v>0.05</v>
      </c>
      <c r="R33" s="44">
        <v>0.06</v>
      </c>
      <c r="S33" s="53">
        <f t="shared" si="4"/>
        <v>2.04375</v>
      </c>
      <c r="T33" s="53">
        <f t="shared" si="5"/>
        <v>2.4525</v>
      </c>
      <c r="U33" s="126"/>
      <c r="V33" s="125"/>
      <c r="W33" s="30">
        <v>205</v>
      </c>
      <c r="X33" s="30">
        <v>9441.57</v>
      </c>
      <c r="Y33" s="30">
        <v>5781.17</v>
      </c>
      <c r="Z33" s="30">
        <v>141</v>
      </c>
      <c r="AA33" s="30">
        <v>4073.43</v>
      </c>
    </row>
    <row r="34" s="32" customFormat="1" ht="27" customHeight="1" spans="1:27">
      <c r="A34" s="9">
        <v>32</v>
      </c>
      <c r="B34" s="10"/>
      <c r="C34" s="12">
        <v>142895</v>
      </c>
      <c r="D34" s="6" t="s">
        <v>17</v>
      </c>
      <c r="E34" s="12" t="s">
        <v>145</v>
      </c>
      <c r="F34" s="12" t="s">
        <v>146</v>
      </c>
      <c r="G34" s="12" t="s">
        <v>147</v>
      </c>
      <c r="H34" s="9">
        <v>15.8</v>
      </c>
      <c r="I34" s="9">
        <v>41</v>
      </c>
      <c r="J34" s="42">
        <f t="shared" si="0"/>
        <v>0.614634146341463</v>
      </c>
      <c r="K34" s="9" t="s">
        <v>21</v>
      </c>
      <c r="L34" s="9">
        <v>41</v>
      </c>
      <c r="M34" s="115">
        <f t="shared" si="1"/>
        <v>0.614634146341463</v>
      </c>
      <c r="N34" s="10"/>
      <c r="O34" s="10"/>
      <c r="P34" s="10"/>
      <c r="Q34" s="45">
        <v>0.05</v>
      </c>
      <c r="R34" s="44">
        <v>0.06</v>
      </c>
      <c r="S34" s="53">
        <f t="shared" si="4"/>
        <v>2.05</v>
      </c>
      <c r="T34" s="53">
        <f t="shared" si="5"/>
        <v>2.46</v>
      </c>
      <c r="U34" s="48" t="s">
        <v>148</v>
      </c>
      <c r="V34" s="126"/>
      <c r="W34" s="30">
        <v>780</v>
      </c>
      <c r="X34" s="30">
        <v>28904.72</v>
      </c>
      <c r="Y34" s="30">
        <v>16580.72</v>
      </c>
      <c r="Z34" s="30">
        <v>579</v>
      </c>
      <c r="AA34" s="30">
        <v>12280.67</v>
      </c>
    </row>
    <row r="35" s="29" customFormat="1" ht="27" customHeight="1" spans="1:27">
      <c r="A35" s="9">
        <v>33</v>
      </c>
      <c r="B35" s="3" t="s">
        <v>149</v>
      </c>
      <c r="C35" s="17">
        <v>155108</v>
      </c>
      <c r="D35" s="6" t="s">
        <v>17</v>
      </c>
      <c r="E35" s="3" t="s">
        <v>150</v>
      </c>
      <c r="F35" s="3" t="s">
        <v>151</v>
      </c>
      <c r="G35" s="3" t="s">
        <v>152</v>
      </c>
      <c r="H35" s="9">
        <v>14.76</v>
      </c>
      <c r="I35" s="9">
        <v>45</v>
      </c>
      <c r="J35" s="42">
        <f t="shared" si="0"/>
        <v>0.672</v>
      </c>
      <c r="K35" s="3" t="s">
        <v>95</v>
      </c>
      <c r="L35" s="9">
        <v>45</v>
      </c>
      <c r="M35" s="115">
        <f t="shared" si="1"/>
        <v>0.672</v>
      </c>
      <c r="N35" s="3">
        <v>178</v>
      </c>
      <c r="O35" s="3">
        <v>89360</v>
      </c>
      <c r="P35" s="3">
        <v>3910</v>
      </c>
      <c r="Q35" s="43">
        <v>0.07</v>
      </c>
      <c r="R35" s="44">
        <v>0.09</v>
      </c>
      <c r="S35" s="53">
        <f t="shared" si="4"/>
        <v>3.15</v>
      </c>
      <c r="T35" s="53">
        <f t="shared" si="5"/>
        <v>4.05</v>
      </c>
      <c r="U35" s="48" t="s">
        <v>22</v>
      </c>
      <c r="V35" s="48" t="s">
        <v>64</v>
      </c>
      <c r="W35" s="30">
        <v>1322</v>
      </c>
      <c r="X35" s="30">
        <v>55968.59</v>
      </c>
      <c r="Y35" s="30">
        <v>36228.62</v>
      </c>
      <c r="Z35" s="30">
        <v>1199</v>
      </c>
      <c r="AA35" s="30">
        <v>32902.33</v>
      </c>
    </row>
    <row r="36" s="29" customFormat="1" ht="27" customHeight="1" spans="1:27">
      <c r="A36" s="9">
        <v>34</v>
      </c>
      <c r="B36" s="3"/>
      <c r="C36" s="3">
        <v>171499</v>
      </c>
      <c r="D36" s="6" t="s">
        <v>17</v>
      </c>
      <c r="E36" s="3" t="s">
        <v>154</v>
      </c>
      <c r="F36" s="3" t="s">
        <v>155</v>
      </c>
      <c r="G36" s="3" t="s">
        <v>156</v>
      </c>
      <c r="H36" s="9">
        <v>23.31</v>
      </c>
      <c r="I36" s="9">
        <v>44.8</v>
      </c>
      <c r="J36" s="42">
        <f t="shared" si="0"/>
        <v>0.4796875</v>
      </c>
      <c r="K36" s="3" t="s">
        <v>21</v>
      </c>
      <c r="L36" s="9">
        <v>44.8</v>
      </c>
      <c r="M36" s="115">
        <f t="shared" si="1"/>
        <v>0.4796875</v>
      </c>
      <c r="N36" s="3"/>
      <c r="O36" s="3"/>
      <c r="P36" s="3"/>
      <c r="Q36" s="45">
        <v>0.045</v>
      </c>
      <c r="R36" s="45">
        <v>0.05</v>
      </c>
      <c r="S36" s="53">
        <f t="shared" si="4"/>
        <v>2.016</v>
      </c>
      <c r="T36" s="53">
        <f t="shared" si="5"/>
        <v>2.24</v>
      </c>
      <c r="U36" s="6" t="s">
        <v>157</v>
      </c>
      <c r="V36" s="48"/>
      <c r="W36" s="30">
        <v>1286</v>
      </c>
      <c r="X36" s="30">
        <v>53418.83</v>
      </c>
      <c r="Y36" s="30">
        <v>23063.97</v>
      </c>
      <c r="Z36" s="30">
        <v>1248</v>
      </c>
      <c r="AA36" s="30">
        <v>22817.05</v>
      </c>
    </row>
    <row r="37" s="31" customFormat="1" ht="27" customHeight="1" spans="1:27">
      <c r="A37" s="9">
        <v>35</v>
      </c>
      <c r="B37" s="10" t="s">
        <v>158</v>
      </c>
      <c r="C37" s="18">
        <v>2516044</v>
      </c>
      <c r="D37" s="6" t="s">
        <v>17</v>
      </c>
      <c r="E37" s="19" t="s">
        <v>159</v>
      </c>
      <c r="F37" s="19" t="s">
        <v>160</v>
      </c>
      <c r="G37" s="19" t="s">
        <v>161</v>
      </c>
      <c r="H37" s="9">
        <v>16.16</v>
      </c>
      <c r="I37" s="9">
        <v>78</v>
      </c>
      <c r="J37" s="42">
        <f t="shared" si="0"/>
        <v>0.792820512820513</v>
      </c>
      <c r="K37" s="48" t="s">
        <v>162</v>
      </c>
      <c r="L37" s="24">
        <v>158</v>
      </c>
      <c r="M37" s="117">
        <v>0.594303797468354</v>
      </c>
      <c r="N37" s="10">
        <v>182</v>
      </c>
      <c r="O37" s="10">
        <v>56569</v>
      </c>
      <c r="P37" s="10">
        <v>1570</v>
      </c>
      <c r="Q37" s="45">
        <v>0.05</v>
      </c>
      <c r="R37" s="44">
        <v>0.06</v>
      </c>
      <c r="S37" s="53">
        <f t="shared" si="4"/>
        <v>7.9</v>
      </c>
      <c r="T37" s="53">
        <f t="shared" si="5"/>
        <v>9.48</v>
      </c>
      <c r="U37" s="48" t="s">
        <v>163</v>
      </c>
      <c r="V37" s="48" t="s">
        <v>64</v>
      </c>
      <c r="W37" s="30">
        <v>33</v>
      </c>
      <c r="X37" s="30">
        <v>1811.49</v>
      </c>
      <c r="Y37" s="30">
        <v>1278.21</v>
      </c>
      <c r="Z37" s="30">
        <v>16</v>
      </c>
      <c r="AA37" s="30">
        <v>660.16</v>
      </c>
    </row>
    <row r="38" s="31" customFormat="1" ht="27" customHeight="1" spans="1:27">
      <c r="A38" s="9">
        <v>36</v>
      </c>
      <c r="B38" s="10"/>
      <c r="C38" s="18">
        <v>2516035</v>
      </c>
      <c r="D38" s="6" t="s">
        <v>17</v>
      </c>
      <c r="E38" s="19" t="s">
        <v>164</v>
      </c>
      <c r="F38" s="19" t="s">
        <v>165</v>
      </c>
      <c r="G38" s="19" t="s">
        <v>161</v>
      </c>
      <c r="H38" s="9">
        <v>16.16</v>
      </c>
      <c r="I38" s="9">
        <v>78</v>
      </c>
      <c r="J38" s="42">
        <f t="shared" si="0"/>
        <v>0.792820512820513</v>
      </c>
      <c r="K38" s="48"/>
      <c r="L38" s="24">
        <v>128</v>
      </c>
      <c r="M38" s="117">
        <v>0.658203125</v>
      </c>
      <c r="N38" s="10"/>
      <c r="O38" s="10"/>
      <c r="P38" s="10"/>
      <c r="Q38" s="43">
        <v>0.07</v>
      </c>
      <c r="R38" s="44">
        <v>0.09</v>
      </c>
      <c r="S38" s="53">
        <f t="shared" si="4"/>
        <v>8.96</v>
      </c>
      <c r="T38" s="53">
        <f t="shared" si="5"/>
        <v>11.52</v>
      </c>
      <c r="U38" s="48"/>
      <c r="V38" s="48"/>
      <c r="W38" s="30">
        <v>7</v>
      </c>
      <c r="X38" s="30">
        <v>401.66</v>
      </c>
      <c r="Y38" s="30">
        <v>288.54</v>
      </c>
      <c r="Z38" s="30">
        <v>6</v>
      </c>
      <c r="AA38" s="30">
        <v>282.44</v>
      </c>
    </row>
    <row r="39" s="31" customFormat="1" ht="27" customHeight="1" spans="1:27">
      <c r="A39" s="9">
        <v>37</v>
      </c>
      <c r="B39" s="10"/>
      <c r="C39" s="18">
        <v>2516046</v>
      </c>
      <c r="D39" s="6" t="s">
        <v>17</v>
      </c>
      <c r="E39" s="19" t="s">
        <v>166</v>
      </c>
      <c r="F39" s="19" t="s">
        <v>167</v>
      </c>
      <c r="G39" s="19" t="s">
        <v>161</v>
      </c>
      <c r="H39" s="9">
        <v>16.16</v>
      </c>
      <c r="I39" s="9">
        <v>78</v>
      </c>
      <c r="J39" s="42">
        <f t="shared" si="0"/>
        <v>0.792820512820513</v>
      </c>
      <c r="K39" s="48"/>
      <c r="L39" s="24">
        <v>138</v>
      </c>
      <c r="M39" s="117">
        <v>0.651449275362319</v>
      </c>
      <c r="N39" s="10"/>
      <c r="O39" s="10"/>
      <c r="P39" s="10"/>
      <c r="Q39" s="43">
        <v>0.07</v>
      </c>
      <c r="R39" s="44">
        <v>0.09</v>
      </c>
      <c r="S39" s="53">
        <f t="shared" si="4"/>
        <v>9.66</v>
      </c>
      <c r="T39" s="53">
        <f t="shared" si="5"/>
        <v>12.42</v>
      </c>
      <c r="U39" s="48"/>
      <c r="V39" s="48"/>
      <c r="W39" s="30">
        <v>27</v>
      </c>
      <c r="X39" s="30">
        <v>1488.28</v>
      </c>
      <c r="Y39" s="30">
        <v>1051.96</v>
      </c>
      <c r="Z39" s="30">
        <v>16</v>
      </c>
      <c r="AA39" s="30">
        <v>691.87</v>
      </c>
    </row>
    <row r="40" s="31" customFormat="1" ht="27" customHeight="1" spans="1:27">
      <c r="A40" s="9">
        <v>38</v>
      </c>
      <c r="B40" s="10"/>
      <c r="C40" s="18">
        <v>2516045</v>
      </c>
      <c r="D40" s="6" t="s">
        <v>17</v>
      </c>
      <c r="E40" s="19" t="s">
        <v>168</v>
      </c>
      <c r="F40" s="19" t="s">
        <v>169</v>
      </c>
      <c r="G40" s="19" t="s">
        <v>161</v>
      </c>
      <c r="H40" s="9">
        <v>16.16</v>
      </c>
      <c r="I40" s="9">
        <v>78</v>
      </c>
      <c r="J40" s="42">
        <f t="shared" si="0"/>
        <v>0.792820512820513</v>
      </c>
      <c r="K40" s="48"/>
      <c r="L40" s="48"/>
      <c r="M40" s="37"/>
      <c r="N40" s="10"/>
      <c r="O40" s="10"/>
      <c r="P40" s="10"/>
      <c r="Q40" s="49">
        <v>0.08</v>
      </c>
      <c r="R40" s="48"/>
      <c r="S40" s="53">
        <f t="shared" si="4"/>
        <v>0</v>
      </c>
      <c r="T40" s="53">
        <f t="shared" si="5"/>
        <v>0</v>
      </c>
      <c r="U40" s="48"/>
      <c r="V40" s="48"/>
      <c r="W40" s="30">
        <v>55</v>
      </c>
      <c r="X40" s="30">
        <v>3266.08</v>
      </c>
      <c r="Y40" s="30">
        <v>2377.28</v>
      </c>
      <c r="Z40" s="30">
        <v>59</v>
      </c>
      <c r="AA40" s="30">
        <v>2721.97</v>
      </c>
    </row>
    <row r="41" s="31" customFormat="1" ht="27" customHeight="1" spans="1:27">
      <c r="A41" s="9">
        <v>39</v>
      </c>
      <c r="B41" s="10"/>
      <c r="C41" s="18">
        <v>2516043</v>
      </c>
      <c r="D41" s="6" t="s">
        <v>17</v>
      </c>
      <c r="E41" s="19" t="s">
        <v>170</v>
      </c>
      <c r="F41" s="19" t="s">
        <v>171</v>
      </c>
      <c r="G41" s="19" t="s">
        <v>161</v>
      </c>
      <c r="H41" s="9">
        <v>19.65</v>
      </c>
      <c r="I41" s="9">
        <v>98</v>
      </c>
      <c r="J41" s="42">
        <f t="shared" si="0"/>
        <v>0.799489795918367</v>
      </c>
      <c r="K41" s="48"/>
      <c r="L41" s="48"/>
      <c r="M41" s="37"/>
      <c r="N41" s="10"/>
      <c r="O41" s="10"/>
      <c r="P41" s="10"/>
      <c r="Q41" s="49">
        <v>0.08</v>
      </c>
      <c r="R41" s="48"/>
      <c r="S41" s="53">
        <f t="shared" si="4"/>
        <v>0</v>
      </c>
      <c r="T41" s="53">
        <f t="shared" si="5"/>
        <v>0</v>
      </c>
      <c r="U41" s="48"/>
      <c r="V41" s="48"/>
      <c r="W41" s="30">
        <v>44</v>
      </c>
      <c r="X41" s="30">
        <v>2501.41</v>
      </c>
      <c r="Y41" s="30">
        <v>1636.81</v>
      </c>
      <c r="Z41" s="30">
        <v>34</v>
      </c>
      <c r="AA41" s="30">
        <v>1126.98</v>
      </c>
    </row>
    <row r="42" s="31" customFormat="1" ht="27" customHeight="1" spans="1:27">
      <c r="A42" s="9">
        <v>40</v>
      </c>
      <c r="B42" s="10"/>
      <c r="C42" s="18">
        <v>2516047</v>
      </c>
      <c r="D42" s="6" t="s">
        <v>17</v>
      </c>
      <c r="E42" s="19" t="s">
        <v>170</v>
      </c>
      <c r="F42" s="19" t="s">
        <v>172</v>
      </c>
      <c r="G42" s="19" t="s">
        <v>161</v>
      </c>
      <c r="H42" s="9">
        <v>20.55</v>
      </c>
      <c r="I42" s="9">
        <v>98</v>
      </c>
      <c r="J42" s="42">
        <f t="shared" si="0"/>
        <v>0.79030612244898</v>
      </c>
      <c r="K42" s="48"/>
      <c r="L42" s="48"/>
      <c r="M42" s="37"/>
      <c r="N42" s="10"/>
      <c r="O42" s="10"/>
      <c r="P42" s="10"/>
      <c r="Q42" s="49">
        <v>0.08</v>
      </c>
      <c r="R42" s="48"/>
      <c r="S42" s="53">
        <f t="shared" si="4"/>
        <v>0</v>
      </c>
      <c r="T42" s="53">
        <f t="shared" si="5"/>
        <v>0</v>
      </c>
      <c r="U42" s="48"/>
      <c r="V42" s="48"/>
      <c r="W42" s="30">
        <v>82</v>
      </c>
      <c r="X42" s="30">
        <v>5053.46</v>
      </c>
      <c r="Y42" s="30">
        <v>3368.36</v>
      </c>
      <c r="Z42" s="30">
        <v>49</v>
      </c>
      <c r="AA42" s="30">
        <v>2240.17</v>
      </c>
    </row>
    <row r="43" s="31" customFormat="1" ht="27" customHeight="1" spans="1:27">
      <c r="A43" s="9">
        <v>41</v>
      </c>
      <c r="B43" s="10"/>
      <c r="C43" s="18">
        <v>2516060</v>
      </c>
      <c r="D43" s="6" t="s">
        <v>17</v>
      </c>
      <c r="E43" s="19" t="s">
        <v>173</v>
      </c>
      <c r="F43" s="19" t="s">
        <v>174</v>
      </c>
      <c r="G43" s="19" t="s">
        <v>161</v>
      </c>
      <c r="H43" s="9">
        <v>7.48</v>
      </c>
      <c r="I43" s="9">
        <v>38</v>
      </c>
      <c r="J43" s="42">
        <f t="shared" si="0"/>
        <v>0.803157894736842</v>
      </c>
      <c r="K43" s="48"/>
      <c r="L43" s="48"/>
      <c r="M43" s="37"/>
      <c r="N43" s="10"/>
      <c r="O43" s="10"/>
      <c r="P43" s="10"/>
      <c r="Q43" s="49">
        <v>0.08</v>
      </c>
      <c r="R43" s="48"/>
      <c r="S43" s="53">
        <f t="shared" si="4"/>
        <v>0</v>
      </c>
      <c r="T43" s="53">
        <f t="shared" si="5"/>
        <v>0</v>
      </c>
      <c r="U43" s="48"/>
      <c r="V43" s="48"/>
      <c r="W43" s="30">
        <v>69</v>
      </c>
      <c r="X43" s="30">
        <v>1765.86</v>
      </c>
      <c r="Y43" s="30">
        <v>1249.74</v>
      </c>
      <c r="Z43" s="30">
        <v>46</v>
      </c>
      <c r="AA43" s="30">
        <v>863.11</v>
      </c>
    </row>
    <row r="44" s="32" customFormat="1" ht="27" customHeight="1" spans="1:27">
      <c r="A44" s="9">
        <v>42</v>
      </c>
      <c r="B44" s="105" t="s">
        <v>175</v>
      </c>
      <c r="C44" s="20">
        <v>2508463</v>
      </c>
      <c r="D44" s="6" t="s">
        <v>17</v>
      </c>
      <c r="E44" s="21" t="s">
        <v>176</v>
      </c>
      <c r="F44" s="21" t="s">
        <v>177</v>
      </c>
      <c r="G44" s="3" t="s">
        <v>178</v>
      </c>
      <c r="H44" s="9">
        <v>27.48</v>
      </c>
      <c r="I44" s="9">
        <v>68</v>
      </c>
      <c r="J44" s="42">
        <f t="shared" si="0"/>
        <v>0.595882352941176</v>
      </c>
      <c r="K44" s="9" t="s">
        <v>179</v>
      </c>
      <c r="L44" s="118">
        <f t="shared" ref="L44:L49" si="9">I44*0.75</f>
        <v>51</v>
      </c>
      <c r="M44" s="115">
        <f t="shared" ref="M44:M81" si="10">(L44-H44)/L44</f>
        <v>0.461176470588235</v>
      </c>
      <c r="N44" s="105">
        <v>148</v>
      </c>
      <c r="O44" s="105">
        <v>71408</v>
      </c>
      <c r="P44" s="105">
        <v>1308</v>
      </c>
      <c r="Q44" s="45">
        <v>0.045</v>
      </c>
      <c r="R44" s="45">
        <v>0.05</v>
      </c>
      <c r="S44" s="53">
        <f t="shared" si="4"/>
        <v>2.295</v>
      </c>
      <c r="T44" s="53">
        <f t="shared" si="5"/>
        <v>2.55</v>
      </c>
      <c r="U44" s="10" t="s">
        <v>60</v>
      </c>
      <c r="V44" s="107" t="s">
        <v>50</v>
      </c>
      <c r="W44" s="30">
        <v>494</v>
      </c>
      <c r="X44" s="30">
        <v>26875.2</v>
      </c>
      <c r="Y44" s="30">
        <v>13300.08</v>
      </c>
      <c r="Z44" s="30">
        <v>377</v>
      </c>
      <c r="AA44" s="30">
        <v>10244.29</v>
      </c>
    </row>
    <row r="45" s="32" customFormat="1" ht="27" customHeight="1" spans="1:27">
      <c r="A45" s="9">
        <v>43</v>
      </c>
      <c r="B45" s="107"/>
      <c r="C45" s="22">
        <v>201264</v>
      </c>
      <c r="D45" s="6" t="s">
        <v>17</v>
      </c>
      <c r="E45" s="12" t="s">
        <v>180</v>
      </c>
      <c r="F45" s="12" t="s">
        <v>181</v>
      </c>
      <c r="G45" s="23" t="s">
        <v>182</v>
      </c>
      <c r="H45" s="9">
        <v>154.13</v>
      </c>
      <c r="I45" s="9">
        <v>294</v>
      </c>
      <c r="J45" s="42">
        <f t="shared" si="0"/>
        <v>0.475748299319728</v>
      </c>
      <c r="K45" s="9" t="s">
        <v>21</v>
      </c>
      <c r="L45" s="37">
        <f>I45</f>
        <v>294</v>
      </c>
      <c r="M45" s="115">
        <f t="shared" si="10"/>
        <v>0.475748299319728</v>
      </c>
      <c r="N45" s="107"/>
      <c r="O45" s="107"/>
      <c r="P45" s="107"/>
      <c r="Q45" s="45">
        <v>0.045</v>
      </c>
      <c r="R45" s="45">
        <v>0.05</v>
      </c>
      <c r="S45" s="53">
        <f t="shared" si="4"/>
        <v>13.23</v>
      </c>
      <c r="T45" s="53">
        <f t="shared" si="5"/>
        <v>14.7</v>
      </c>
      <c r="U45" s="105" t="s">
        <v>183</v>
      </c>
      <c r="V45" s="107"/>
      <c r="W45" s="30">
        <v>217</v>
      </c>
      <c r="X45" s="30">
        <v>50403.18</v>
      </c>
      <c r="Y45" s="30">
        <v>17111.5</v>
      </c>
      <c r="Z45" s="30">
        <v>170</v>
      </c>
      <c r="AA45" s="30">
        <v>14141.87</v>
      </c>
    </row>
    <row r="46" s="32" customFormat="1" ht="27" customHeight="1" spans="1:27">
      <c r="A46" s="9">
        <v>44</v>
      </c>
      <c r="B46" s="107"/>
      <c r="C46" s="22">
        <v>201495</v>
      </c>
      <c r="D46" s="6" t="s">
        <v>17</v>
      </c>
      <c r="E46" s="12" t="s">
        <v>184</v>
      </c>
      <c r="F46" s="12" t="s">
        <v>185</v>
      </c>
      <c r="G46" s="23" t="s">
        <v>182</v>
      </c>
      <c r="H46" s="9">
        <v>125.58</v>
      </c>
      <c r="I46" s="9">
        <v>299</v>
      </c>
      <c r="J46" s="42">
        <f t="shared" si="0"/>
        <v>0.58</v>
      </c>
      <c r="K46" s="9" t="s">
        <v>186</v>
      </c>
      <c r="L46" s="118">
        <v>249</v>
      </c>
      <c r="M46" s="115">
        <f t="shared" si="10"/>
        <v>0.49566265060241</v>
      </c>
      <c r="N46" s="107"/>
      <c r="O46" s="107"/>
      <c r="P46" s="107"/>
      <c r="Q46" s="45">
        <v>0.045</v>
      </c>
      <c r="R46" s="45">
        <v>0.05</v>
      </c>
      <c r="S46" s="53">
        <f t="shared" si="4"/>
        <v>11.205</v>
      </c>
      <c r="T46" s="53">
        <f t="shared" si="5"/>
        <v>12.45</v>
      </c>
      <c r="U46" s="108"/>
      <c r="V46" s="107"/>
      <c r="W46" s="30">
        <v>287</v>
      </c>
      <c r="X46" s="30">
        <v>65187.4</v>
      </c>
      <c r="Y46" s="30">
        <v>27130.91</v>
      </c>
      <c r="Z46" s="30">
        <v>293</v>
      </c>
      <c r="AA46" s="30">
        <v>27562.4</v>
      </c>
    </row>
    <row r="47" ht="27" customHeight="1" spans="1:27">
      <c r="A47" s="9">
        <v>45</v>
      </c>
      <c r="B47" s="108"/>
      <c r="C47" s="2">
        <v>2513015</v>
      </c>
      <c r="D47" s="6" t="s">
        <v>17</v>
      </c>
      <c r="E47" s="24" t="s">
        <v>187</v>
      </c>
      <c r="F47" s="24" t="s">
        <v>188</v>
      </c>
      <c r="G47" s="2" t="s">
        <v>189</v>
      </c>
      <c r="H47" s="9">
        <v>23.4</v>
      </c>
      <c r="I47" s="9">
        <v>78</v>
      </c>
      <c r="J47" s="42">
        <f t="shared" si="0"/>
        <v>0.7</v>
      </c>
      <c r="K47" s="37" t="s">
        <v>190</v>
      </c>
      <c r="L47" s="37">
        <v>63</v>
      </c>
      <c r="M47" s="115">
        <f t="shared" si="10"/>
        <v>0.628571428571429</v>
      </c>
      <c r="N47" s="108"/>
      <c r="O47" s="108"/>
      <c r="P47" s="108"/>
      <c r="Q47" s="45">
        <v>0.05</v>
      </c>
      <c r="R47" s="44">
        <v>0.06</v>
      </c>
      <c r="S47" s="53">
        <f t="shared" si="4"/>
        <v>3.15</v>
      </c>
      <c r="T47" s="53">
        <f t="shared" si="5"/>
        <v>3.78</v>
      </c>
      <c r="U47" s="48" t="s">
        <v>191</v>
      </c>
      <c r="V47" s="108"/>
      <c r="W47" s="30" t="e">
        <v>#N/A</v>
      </c>
      <c r="X47" s="30" t="e">
        <v>#N/A</v>
      </c>
      <c r="Y47" s="30" t="e">
        <v>#N/A</v>
      </c>
      <c r="Z47" s="30" t="e">
        <v>#N/A</v>
      </c>
      <c r="AA47" s="30" t="e">
        <v>#N/A</v>
      </c>
    </row>
    <row r="48" s="32" customFormat="1" ht="27" customHeight="1" spans="1:27">
      <c r="A48" s="9">
        <v>46</v>
      </c>
      <c r="B48" s="10" t="s">
        <v>192</v>
      </c>
      <c r="C48" s="9">
        <v>176644</v>
      </c>
      <c r="D48" s="6" t="s">
        <v>17</v>
      </c>
      <c r="E48" s="10" t="s">
        <v>193</v>
      </c>
      <c r="F48" s="10" t="s">
        <v>194</v>
      </c>
      <c r="G48" s="3" t="s">
        <v>195</v>
      </c>
      <c r="H48" s="9">
        <v>55.35</v>
      </c>
      <c r="I48" s="9">
        <v>168</v>
      </c>
      <c r="J48" s="42">
        <f t="shared" si="0"/>
        <v>0.670535714285714</v>
      </c>
      <c r="K48" s="50" t="s">
        <v>196</v>
      </c>
      <c r="L48" s="9">
        <f t="shared" si="9"/>
        <v>126</v>
      </c>
      <c r="M48" s="115">
        <f t="shared" si="10"/>
        <v>0.560714285714286</v>
      </c>
      <c r="N48" s="10">
        <v>191</v>
      </c>
      <c r="O48" s="10">
        <v>120436</v>
      </c>
      <c r="P48" s="10">
        <v>1930</v>
      </c>
      <c r="Q48" s="45">
        <v>0.05</v>
      </c>
      <c r="R48" s="44">
        <v>0.06</v>
      </c>
      <c r="S48" s="53">
        <f t="shared" si="4"/>
        <v>6.3</v>
      </c>
      <c r="T48" s="53">
        <f t="shared" si="5"/>
        <v>7.56</v>
      </c>
      <c r="U48" s="48" t="s">
        <v>118</v>
      </c>
      <c r="V48" s="105" t="s">
        <v>50</v>
      </c>
      <c r="W48" s="30">
        <v>536</v>
      </c>
      <c r="X48" s="30">
        <v>57941.92</v>
      </c>
      <c r="Y48" s="30">
        <v>28888.4</v>
      </c>
      <c r="Z48" s="30">
        <v>405</v>
      </c>
      <c r="AA48" s="30">
        <v>23975.03</v>
      </c>
    </row>
    <row r="49" s="31" customFormat="1" ht="27" customHeight="1" spans="1:27">
      <c r="A49" s="9">
        <v>47</v>
      </c>
      <c r="B49" s="10"/>
      <c r="C49" s="8">
        <v>2501886</v>
      </c>
      <c r="D49" s="6" t="s">
        <v>17</v>
      </c>
      <c r="E49" s="6" t="s">
        <v>197</v>
      </c>
      <c r="F49" s="6" t="s">
        <v>198</v>
      </c>
      <c r="G49" s="10" t="s">
        <v>199</v>
      </c>
      <c r="H49" s="9">
        <v>47.27</v>
      </c>
      <c r="I49" s="9">
        <v>168</v>
      </c>
      <c r="J49" s="42">
        <f t="shared" si="0"/>
        <v>0.718630952380952</v>
      </c>
      <c r="K49" s="50"/>
      <c r="L49" s="9">
        <f t="shared" si="9"/>
        <v>126</v>
      </c>
      <c r="M49" s="115">
        <f t="shared" si="10"/>
        <v>0.62484126984127</v>
      </c>
      <c r="N49" s="10"/>
      <c r="O49" s="10"/>
      <c r="P49" s="10"/>
      <c r="Q49" s="45">
        <v>0.05</v>
      </c>
      <c r="R49" s="44">
        <v>0.06</v>
      </c>
      <c r="S49" s="53">
        <f t="shared" si="4"/>
        <v>6.3</v>
      </c>
      <c r="T49" s="53">
        <f t="shared" si="5"/>
        <v>7.56</v>
      </c>
      <c r="U49" s="48" t="s">
        <v>118</v>
      </c>
      <c r="V49" s="108"/>
      <c r="W49" s="30">
        <v>1026</v>
      </c>
      <c r="X49" s="30">
        <v>120879.26</v>
      </c>
      <c r="Y49" s="30">
        <v>72186.56</v>
      </c>
      <c r="Z49" s="30">
        <v>826</v>
      </c>
      <c r="AA49" s="30">
        <v>59856.35</v>
      </c>
    </row>
    <row r="50" s="31" customFormat="1" ht="27" customHeight="1" spans="1:27">
      <c r="A50" s="109">
        <v>48</v>
      </c>
      <c r="B50" s="103" t="s">
        <v>200</v>
      </c>
      <c r="C50" s="110">
        <v>839386</v>
      </c>
      <c r="D50" s="6" t="s">
        <v>17</v>
      </c>
      <c r="E50" s="111" t="s">
        <v>201</v>
      </c>
      <c r="F50" s="111" t="s">
        <v>202</v>
      </c>
      <c r="G50" s="111" t="s">
        <v>203</v>
      </c>
      <c r="H50" s="9">
        <v>50</v>
      </c>
      <c r="I50" s="9">
        <v>399</v>
      </c>
      <c r="J50" s="119">
        <f t="shared" si="0"/>
        <v>0.87468671679198</v>
      </c>
      <c r="K50" s="37" t="s">
        <v>204</v>
      </c>
      <c r="L50" s="120">
        <v>199.5</v>
      </c>
      <c r="M50" s="115">
        <f t="shared" si="10"/>
        <v>0.74937343358396</v>
      </c>
      <c r="N50" s="121">
        <v>118</v>
      </c>
      <c r="O50" s="121">
        <v>43211</v>
      </c>
      <c r="P50" s="121">
        <v>289</v>
      </c>
      <c r="Q50" s="45"/>
      <c r="R50" s="44"/>
      <c r="S50" s="53"/>
      <c r="T50" s="53"/>
      <c r="U50" s="124" t="s">
        <v>205</v>
      </c>
      <c r="V50" s="127" t="s">
        <v>206</v>
      </c>
      <c r="W50" s="30"/>
      <c r="X50" s="30"/>
      <c r="Y50" s="30"/>
      <c r="Z50" s="30"/>
      <c r="AA50" s="30"/>
    </row>
    <row r="51" ht="27" customHeight="1" spans="1:27">
      <c r="A51" s="112"/>
      <c r="B51" s="104"/>
      <c r="C51" s="3">
        <v>188362</v>
      </c>
      <c r="D51" s="6" t="s">
        <v>17</v>
      </c>
      <c r="E51" s="3" t="s">
        <v>201</v>
      </c>
      <c r="F51" s="3" t="s">
        <v>202</v>
      </c>
      <c r="G51" s="3" t="s">
        <v>203</v>
      </c>
      <c r="H51" s="9">
        <v>50</v>
      </c>
      <c r="I51" s="9">
        <v>399</v>
      </c>
      <c r="J51" s="119">
        <f t="shared" si="0"/>
        <v>0.87468671679198</v>
      </c>
      <c r="K51" s="37"/>
      <c r="L51" s="120">
        <v>199.5</v>
      </c>
      <c r="M51" s="115">
        <f t="shared" si="10"/>
        <v>0.74937343358396</v>
      </c>
      <c r="N51" s="122"/>
      <c r="O51" s="122"/>
      <c r="P51" s="122"/>
      <c r="Q51" s="44">
        <v>0.08</v>
      </c>
      <c r="R51" s="44">
        <v>0.11</v>
      </c>
      <c r="S51" s="53">
        <f t="shared" ref="S51:S81" si="11">Q51*L51</f>
        <v>15.96</v>
      </c>
      <c r="T51" s="53">
        <f t="shared" ref="T51:T81" si="12">R51*L51</f>
        <v>21.945</v>
      </c>
      <c r="U51" s="126"/>
      <c r="V51" s="122"/>
      <c r="W51" s="30">
        <v>36</v>
      </c>
      <c r="X51" s="30">
        <v>7545.34</v>
      </c>
      <c r="Y51" s="30">
        <v>5745.34</v>
      </c>
      <c r="Z51" s="30">
        <v>19</v>
      </c>
      <c r="AA51" s="30">
        <v>2759.1</v>
      </c>
    </row>
    <row r="52" ht="27" customHeight="1" spans="1:27">
      <c r="A52" s="9">
        <v>49</v>
      </c>
      <c r="B52" s="12" t="s">
        <v>207</v>
      </c>
      <c r="C52" s="13">
        <v>159558</v>
      </c>
      <c r="D52" s="6" t="s">
        <v>17</v>
      </c>
      <c r="E52" s="13" t="s">
        <v>208</v>
      </c>
      <c r="F52" s="3" t="s">
        <v>209</v>
      </c>
      <c r="G52" s="3" t="s">
        <v>210</v>
      </c>
      <c r="H52" s="9">
        <v>13.7</v>
      </c>
      <c r="I52" s="9">
        <v>39.8</v>
      </c>
      <c r="J52" s="42">
        <f t="shared" si="0"/>
        <v>0.655778894472362</v>
      </c>
      <c r="K52" s="37" t="s">
        <v>21</v>
      </c>
      <c r="L52" s="37">
        <f t="shared" ref="L52:L57" si="13">I52</f>
        <v>39.8</v>
      </c>
      <c r="M52" s="115">
        <f t="shared" si="10"/>
        <v>0.655778894472362</v>
      </c>
      <c r="N52" s="23">
        <v>192</v>
      </c>
      <c r="O52" s="23">
        <v>87306</v>
      </c>
      <c r="P52" s="23">
        <v>4387</v>
      </c>
      <c r="Q52" s="43">
        <v>0.07</v>
      </c>
      <c r="R52" s="44">
        <v>0.09</v>
      </c>
      <c r="S52" s="53">
        <f t="shared" si="11"/>
        <v>2.786</v>
      </c>
      <c r="T52" s="53">
        <f t="shared" si="12"/>
        <v>3.582</v>
      </c>
      <c r="U52" s="48" t="s">
        <v>148</v>
      </c>
      <c r="V52" s="23" t="s">
        <v>206</v>
      </c>
      <c r="W52" s="30">
        <v>1130</v>
      </c>
      <c r="X52" s="30">
        <v>40836.29</v>
      </c>
      <c r="Y52" s="30">
        <v>25354.88</v>
      </c>
      <c r="Z52" s="30">
        <v>1524</v>
      </c>
      <c r="AA52" s="30">
        <v>34326.3</v>
      </c>
    </row>
    <row r="53" ht="27" customHeight="1" spans="1:27">
      <c r="A53" s="9">
        <v>50</v>
      </c>
      <c r="B53" s="12"/>
      <c r="C53" s="25">
        <v>191149</v>
      </c>
      <c r="D53" s="6" t="s">
        <v>17</v>
      </c>
      <c r="E53" s="26" t="s">
        <v>211</v>
      </c>
      <c r="F53" s="26" t="s">
        <v>212</v>
      </c>
      <c r="G53" s="26" t="s">
        <v>213</v>
      </c>
      <c r="H53" s="9">
        <v>11.54</v>
      </c>
      <c r="I53" s="9">
        <v>38</v>
      </c>
      <c r="J53" s="42">
        <f t="shared" si="0"/>
        <v>0.696315789473684</v>
      </c>
      <c r="K53" s="37" t="s">
        <v>21</v>
      </c>
      <c r="L53" s="37">
        <f t="shared" si="13"/>
        <v>38</v>
      </c>
      <c r="M53" s="115">
        <f t="shared" si="10"/>
        <v>0.696315789473684</v>
      </c>
      <c r="N53" s="23"/>
      <c r="O53" s="23"/>
      <c r="P53" s="23"/>
      <c r="Q53" s="43">
        <v>0.07</v>
      </c>
      <c r="R53" s="44">
        <v>0.09</v>
      </c>
      <c r="S53" s="53">
        <f t="shared" si="11"/>
        <v>2.66</v>
      </c>
      <c r="T53" s="53">
        <f t="shared" si="12"/>
        <v>3.42</v>
      </c>
      <c r="U53" s="124" t="s">
        <v>134</v>
      </c>
      <c r="V53" s="23"/>
      <c r="W53" s="30">
        <v>14</v>
      </c>
      <c r="X53" s="30">
        <v>405.58</v>
      </c>
      <c r="Y53" s="30">
        <v>244.02</v>
      </c>
      <c r="Z53" s="30">
        <v>260</v>
      </c>
      <c r="AA53" s="30">
        <v>5272.4</v>
      </c>
    </row>
    <row r="54" ht="27" customHeight="1" spans="1:27">
      <c r="A54" s="9">
        <v>51</v>
      </c>
      <c r="B54" s="12"/>
      <c r="C54" s="13">
        <v>82219</v>
      </c>
      <c r="D54" s="6" t="s">
        <v>17</v>
      </c>
      <c r="E54" s="13" t="s">
        <v>214</v>
      </c>
      <c r="F54" s="3" t="s">
        <v>215</v>
      </c>
      <c r="G54" s="3" t="s">
        <v>216</v>
      </c>
      <c r="H54" s="9">
        <v>9.78</v>
      </c>
      <c r="I54" s="9">
        <v>29.8</v>
      </c>
      <c r="J54" s="42">
        <f t="shared" si="0"/>
        <v>0.671812080536913</v>
      </c>
      <c r="K54" s="37" t="s">
        <v>21</v>
      </c>
      <c r="L54" s="37">
        <f t="shared" si="13"/>
        <v>29.8</v>
      </c>
      <c r="M54" s="115">
        <f t="shared" si="10"/>
        <v>0.671812080536913</v>
      </c>
      <c r="N54" s="23"/>
      <c r="O54" s="23"/>
      <c r="P54" s="23"/>
      <c r="Q54" s="43">
        <v>0.07</v>
      </c>
      <c r="R54" s="44">
        <v>0.09</v>
      </c>
      <c r="S54" s="53">
        <f t="shared" si="11"/>
        <v>2.086</v>
      </c>
      <c r="T54" s="53">
        <f t="shared" si="12"/>
        <v>2.682</v>
      </c>
      <c r="U54" s="125"/>
      <c r="V54" s="23"/>
      <c r="W54" s="30">
        <v>1182</v>
      </c>
      <c r="X54" s="30">
        <v>31710.15</v>
      </c>
      <c r="Y54" s="30">
        <v>20167.29</v>
      </c>
      <c r="Z54" s="30">
        <v>1031</v>
      </c>
      <c r="AA54" s="30">
        <v>16979.82</v>
      </c>
    </row>
    <row r="55" ht="27" customHeight="1" spans="1:27">
      <c r="A55" s="9">
        <v>52</v>
      </c>
      <c r="B55" s="12"/>
      <c r="C55" s="9">
        <v>173195</v>
      </c>
      <c r="D55" s="6" t="s">
        <v>17</v>
      </c>
      <c r="E55" s="10" t="s">
        <v>217</v>
      </c>
      <c r="F55" s="10" t="s">
        <v>218</v>
      </c>
      <c r="G55" s="10" t="s">
        <v>219</v>
      </c>
      <c r="H55" s="9">
        <v>13.4</v>
      </c>
      <c r="I55" s="9">
        <v>36.8</v>
      </c>
      <c r="J55" s="42">
        <f t="shared" si="0"/>
        <v>0.635869565217391</v>
      </c>
      <c r="K55" s="37" t="s">
        <v>21</v>
      </c>
      <c r="L55" s="37">
        <f t="shared" si="13"/>
        <v>36.8</v>
      </c>
      <c r="M55" s="115">
        <f t="shared" si="10"/>
        <v>0.635869565217391</v>
      </c>
      <c r="N55" s="23"/>
      <c r="O55" s="23"/>
      <c r="P55" s="23"/>
      <c r="Q55" s="45">
        <v>0.05</v>
      </c>
      <c r="R55" s="44">
        <v>0.06</v>
      </c>
      <c r="S55" s="53">
        <f t="shared" si="11"/>
        <v>1.84</v>
      </c>
      <c r="T55" s="53">
        <f t="shared" si="12"/>
        <v>2.208</v>
      </c>
      <c r="U55" s="125"/>
      <c r="V55" s="23"/>
      <c r="W55" s="30">
        <v>985</v>
      </c>
      <c r="X55" s="30">
        <v>32722.49</v>
      </c>
      <c r="Y55" s="30">
        <v>19523.49</v>
      </c>
      <c r="Z55" s="30">
        <v>761</v>
      </c>
      <c r="AA55" s="30">
        <v>14243.82</v>
      </c>
    </row>
    <row r="56" ht="27" customHeight="1" spans="1:27">
      <c r="A56" s="9">
        <v>53</v>
      </c>
      <c r="B56" s="12"/>
      <c r="C56" s="9">
        <v>192061</v>
      </c>
      <c r="D56" s="6" t="s">
        <v>17</v>
      </c>
      <c r="E56" s="10" t="s">
        <v>220</v>
      </c>
      <c r="F56" s="10" t="s">
        <v>215</v>
      </c>
      <c r="G56" s="10" t="s">
        <v>221</v>
      </c>
      <c r="H56" s="9">
        <v>8.65</v>
      </c>
      <c r="I56" s="9">
        <v>29.9</v>
      </c>
      <c r="J56" s="42">
        <f t="shared" si="0"/>
        <v>0.710702341137124</v>
      </c>
      <c r="K56" s="37" t="s">
        <v>21</v>
      </c>
      <c r="L56" s="37">
        <f t="shared" si="13"/>
        <v>29.9</v>
      </c>
      <c r="M56" s="115">
        <f t="shared" si="10"/>
        <v>0.710702341137124</v>
      </c>
      <c r="N56" s="23"/>
      <c r="O56" s="23"/>
      <c r="P56" s="23"/>
      <c r="Q56" s="44">
        <v>0.08</v>
      </c>
      <c r="R56" s="44">
        <v>0.11</v>
      </c>
      <c r="S56" s="53">
        <f t="shared" si="11"/>
        <v>2.392</v>
      </c>
      <c r="T56" s="53">
        <f t="shared" si="12"/>
        <v>3.289</v>
      </c>
      <c r="U56" s="126"/>
      <c r="V56" s="23"/>
      <c r="W56" s="30">
        <v>144</v>
      </c>
      <c r="X56" s="30">
        <v>3521.93</v>
      </c>
      <c r="Y56" s="30">
        <v>2276.33</v>
      </c>
      <c r="Z56" s="30">
        <v>35</v>
      </c>
      <c r="AA56" s="30">
        <v>495.64</v>
      </c>
    </row>
    <row r="57" ht="27" customHeight="1" spans="1:27">
      <c r="A57" s="9">
        <v>54</v>
      </c>
      <c r="B57" s="12" t="s">
        <v>222</v>
      </c>
      <c r="C57" s="9">
        <v>133360</v>
      </c>
      <c r="D57" s="6" t="s">
        <v>17</v>
      </c>
      <c r="E57" s="10" t="s">
        <v>223</v>
      </c>
      <c r="F57" s="10" t="s">
        <v>224</v>
      </c>
      <c r="G57" s="3" t="s">
        <v>225</v>
      </c>
      <c r="H57" s="9">
        <v>15.2</v>
      </c>
      <c r="I57" s="9">
        <v>49.9</v>
      </c>
      <c r="J57" s="42">
        <f t="shared" si="0"/>
        <v>0.695390781563126</v>
      </c>
      <c r="K57" s="37" t="s">
        <v>21</v>
      </c>
      <c r="L57" s="37">
        <f t="shared" si="13"/>
        <v>49.9</v>
      </c>
      <c r="M57" s="115">
        <f t="shared" si="10"/>
        <v>0.695390781563126</v>
      </c>
      <c r="N57" s="23">
        <v>193</v>
      </c>
      <c r="O57" s="23">
        <v>46435</v>
      </c>
      <c r="P57" s="23">
        <v>3121</v>
      </c>
      <c r="Q57" s="43">
        <v>0.07</v>
      </c>
      <c r="R57" s="44">
        <v>0.09</v>
      </c>
      <c r="S57" s="53">
        <f t="shared" si="11"/>
        <v>3.493</v>
      </c>
      <c r="T57" s="53">
        <f t="shared" si="12"/>
        <v>4.491</v>
      </c>
      <c r="U57" s="10" t="s">
        <v>226</v>
      </c>
      <c r="V57" s="23" t="s">
        <v>206</v>
      </c>
      <c r="W57" s="30">
        <v>1027</v>
      </c>
      <c r="X57" s="30">
        <v>34038.77</v>
      </c>
      <c r="Y57" s="30">
        <v>19593.49</v>
      </c>
      <c r="Z57" s="30">
        <v>472</v>
      </c>
      <c r="AA57" s="30">
        <v>10507.86</v>
      </c>
    </row>
    <row r="58" ht="27" customHeight="1" spans="1:27">
      <c r="A58" s="9">
        <v>55</v>
      </c>
      <c r="B58" s="12"/>
      <c r="C58" s="10">
        <v>230453</v>
      </c>
      <c r="D58" s="6" t="s">
        <v>17</v>
      </c>
      <c r="E58" s="10" t="s">
        <v>227</v>
      </c>
      <c r="F58" s="10" t="s">
        <v>228</v>
      </c>
      <c r="G58" s="10" t="s">
        <v>229</v>
      </c>
      <c r="H58" s="9">
        <v>4.7</v>
      </c>
      <c r="I58" s="9">
        <v>29.8</v>
      </c>
      <c r="J58" s="42">
        <f t="shared" si="0"/>
        <v>0.842281879194631</v>
      </c>
      <c r="K58" s="48" t="s">
        <v>230</v>
      </c>
      <c r="L58" s="37">
        <v>12.375</v>
      </c>
      <c r="M58" s="115">
        <f t="shared" si="10"/>
        <v>0.62020202020202</v>
      </c>
      <c r="N58" s="23"/>
      <c r="O58" s="23"/>
      <c r="P58" s="23"/>
      <c r="Q58" s="45">
        <v>0.05</v>
      </c>
      <c r="R58" s="44">
        <v>0.06</v>
      </c>
      <c r="S58" s="53">
        <f t="shared" si="11"/>
        <v>0.61875</v>
      </c>
      <c r="T58" s="53">
        <f t="shared" si="12"/>
        <v>0.7425</v>
      </c>
      <c r="U58" s="48" t="s">
        <v>231</v>
      </c>
      <c r="V58" s="23"/>
      <c r="W58" s="30">
        <v>936</v>
      </c>
      <c r="X58" s="30">
        <v>13783.22</v>
      </c>
      <c r="Y58" s="30">
        <v>9384.02</v>
      </c>
      <c r="Z58" s="30">
        <v>830</v>
      </c>
      <c r="AA58" s="30">
        <v>7716.9</v>
      </c>
    </row>
    <row r="59" ht="27" customHeight="1" spans="1:27">
      <c r="A59" s="9">
        <v>56</v>
      </c>
      <c r="B59" s="10" t="s">
        <v>232</v>
      </c>
      <c r="C59" s="26">
        <v>2502826</v>
      </c>
      <c r="D59" s="6" t="s">
        <v>17</v>
      </c>
      <c r="E59" s="26" t="s">
        <v>233</v>
      </c>
      <c r="F59" s="26" t="s">
        <v>234</v>
      </c>
      <c r="G59" s="26" t="s">
        <v>235</v>
      </c>
      <c r="H59" s="9">
        <v>27.16</v>
      </c>
      <c r="I59" s="9">
        <v>45.8</v>
      </c>
      <c r="J59" s="42">
        <f t="shared" si="0"/>
        <v>0.406986899563319</v>
      </c>
      <c r="K59" s="37" t="s">
        <v>21</v>
      </c>
      <c r="L59" s="37">
        <f>I59</f>
        <v>45.8</v>
      </c>
      <c r="M59" s="115">
        <f t="shared" si="10"/>
        <v>0.406986899563319</v>
      </c>
      <c r="N59" s="10">
        <v>194</v>
      </c>
      <c r="O59" s="10">
        <v>4624</v>
      </c>
      <c r="P59" s="10">
        <v>289</v>
      </c>
      <c r="Q59" s="45">
        <v>0.045</v>
      </c>
      <c r="R59" s="45">
        <v>0.05</v>
      </c>
      <c r="S59" s="53">
        <f t="shared" si="11"/>
        <v>2.061</v>
      </c>
      <c r="T59" s="53">
        <f t="shared" si="12"/>
        <v>2.29</v>
      </c>
      <c r="U59" s="48" t="s">
        <v>236</v>
      </c>
      <c r="V59" s="10" t="s">
        <v>50</v>
      </c>
      <c r="W59" s="30">
        <v>144</v>
      </c>
      <c r="X59" s="30">
        <v>5718.3</v>
      </c>
      <c r="Y59" s="30">
        <v>1767.5</v>
      </c>
      <c r="Z59" s="30">
        <v>122</v>
      </c>
      <c r="AA59" s="30">
        <v>1513.13</v>
      </c>
    </row>
    <row r="60" ht="27" customHeight="1" spans="1:27">
      <c r="A60" s="9">
        <v>57</v>
      </c>
      <c r="B60" s="10"/>
      <c r="C60" s="23">
        <v>2513767</v>
      </c>
      <c r="D60" s="6" t="s">
        <v>17</v>
      </c>
      <c r="E60" s="23" t="s">
        <v>237</v>
      </c>
      <c r="F60" s="12" t="s">
        <v>238</v>
      </c>
      <c r="G60" s="23" t="s">
        <v>239</v>
      </c>
      <c r="H60" s="9">
        <v>13.94</v>
      </c>
      <c r="I60" s="9">
        <v>36</v>
      </c>
      <c r="J60" s="42">
        <f t="shared" si="0"/>
        <v>0.612777777777778</v>
      </c>
      <c r="K60" s="37" t="s">
        <v>21</v>
      </c>
      <c r="L60" s="37">
        <f>I60</f>
        <v>36</v>
      </c>
      <c r="M60" s="115">
        <f t="shared" si="10"/>
        <v>0.612777777777778</v>
      </c>
      <c r="N60" s="10"/>
      <c r="O60" s="10"/>
      <c r="P60" s="10"/>
      <c r="Q60" s="45">
        <v>0.05</v>
      </c>
      <c r="R60" s="44">
        <v>0.06</v>
      </c>
      <c r="S60" s="53">
        <f t="shared" si="11"/>
        <v>1.8</v>
      </c>
      <c r="T60" s="53">
        <f t="shared" si="12"/>
        <v>2.16</v>
      </c>
      <c r="U60" s="48" t="s">
        <v>148</v>
      </c>
      <c r="V60" s="10"/>
      <c r="W60" s="30">
        <v>93</v>
      </c>
      <c r="X60" s="30">
        <v>3192.63</v>
      </c>
      <c r="Y60" s="30">
        <v>1896.21</v>
      </c>
      <c r="Z60" s="30">
        <v>120</v>
      </c>
      <c r="AA60" s="30">
        <v>2500.03</v>
      </c>
    </row>
    <row r="61" s="29" customFormat="1" ht="27" customHeight="1" spans="1:27">
      <c r="A61" s="9">
        <v>58</v>
      </c>
      <c r="B61" s="3" t="s">
        <v>240</v>
      </c>
      <c r="C61" s="3">
        <v>231160</v>
      </c>
      <c r="D61" s="6" t="s">
        <v>17</v>
      </c>
      <c r="E61" s="3" t="s">
        <v>241</v>
      </c>
      <c r="F61" s="3" t="s">
        <v>242</v>
      </c>
      <c r="G61" s="3" t="s">
        <v>243</v>
      </c>
      <c r="H61" s="9">
        <v>25.05</v>
      </c>
      <c r="I61" s="9">
        <v>128</v>
      </c>
      <c r="J61" s="42">
        <f t="shared" si="0"/>
        <v>0.804296875</v>
      </c>
      <c r="K61" s="3" t="s">
        <v>244</v>
      </c>
      <c r="L61" s="9">
        <v>64</v>
      </c>
      <c r="M61" s="115">
        <f t="shared" si="10"/>
        <v>0.60859375</v>
      </c>
      <c r="N61" s="3">
        <v>124</v>
      </c>
      <c r="O61" s="3"/>
      <c r="P61" s="3"/>
      <c r="Q61" s="45">
        <v>0.05</v>
      </c>
      <c r="R61" s="44">
        <v>0.06</v>
      </c>
      <c r="S61" s="53">
        <f t="shared" si="11"/>
        <v>3.2</v>
      </c>
      <c r="T61" s="53">
        <f t="shared" si="12"/>
        <v>3.84</v>
      </c>
      <c r="U61" s="3" t="s">
        <v>245</v>
      </c>
      <c r="V61" s="6" t="s">
        <v>206</v>
      </c>
      <c r="W61" s="30">
        <v>81</v>
      </c>
      <c r="X61" s="30">
        <v>203.26</v>
      </c>
      <c r="Y61" s="30">
        <v>-1296.8</v>
      </c>
      <c r="Z61" s="30">
        <v>2</v>
      </c>
      <c r="AA61" s="30">
        <v>91.04</v>
      </c>
    </row>
    <row r="62" s="29" customFormat="1" ht="27" customHeight="1" spans="1:27">
      <c r="A62" s="9">
        <v>59</v>
      </c>
      <c r="B62" s="3"/>
      <c r="C62" s="3">
        <v>238759</v>
      </c>
      <c r="D62" s="6" t="s">
        <v>17</v>
      </c>
      <c r="E62" s="3" t="s">
        <v>246</v>
      </c>
      <c r="F62" s="3" t="s">
        <v>247</v>
      </c>
      <c r="G62" s="3" t="s">
        <v>243</v>
      </c>
      <c r="H62" s="9">
        <v>25.05</v>
      </c>
      <c r="I62" s="9">
        <v>118</v>
      </c>
      <c r="J62" s="42">
        <f t="shared" si="0"/>
        <v>0.78771186440678</v>
      </c>
      <c r="K62" s="3"/>
      <c r="L62" s="9">
        <v>59</v>
      </c>
      <c r="M62" s="115">
        <f t="shared" si="10"/>
        <v>0.575423728813559</v>
      </c>
      <c r="N62" s="3"/>
      <c r="O62" s="3"/>
      <c r="P62" s="3"/>
      <c r="Q62" s="45">
        <v>0.05</v>
      </c>
      <c r="R62" s="44">
        <v>0.06</v>
      </c>
      <c r="S62" s="53">
        <f t="shared" si="11"/>
        <v>2.95</v>
      </c>
      <c r="T62" s="53">
        <f t="shared" si="12"/>
        <v>3.54</v>
      </c>
      <c r="U62" s="3" t="s">
        <v>248</v>
      </c>
      <c r="V62" s="6"/>
      <c r="W62" s="30">
        <v>16</v>
      </c>
      <c r="X62" s="30">
        <v>108.51</v>
      </c>
      <c r="Y62" s="30">
        <v>-216.72</v>
      </c>
      <c r="Z62" s="30">
        <v>2</v>
      </c>
      <c r="AA62" s="30">
        <v>-36.34</v>
      </c>
    </row>
    <row r="63" s="29" customFormat="1" ht="27" customHeight="1" spans="1:27">
      <c r="A63" s="9">
        <v>60</v>
      </c>
      <c r="B63" s="3"/>
      <c r="C63" s="3">
        <v>263586</v>
      </c>
      <c r="D63" s="6" t="s">
        <v>17</v>
      </c>
      <c r="E63" s="3" t="s">
        <v>249</v>
      </c>
      <c r="F63" s="3" t="s">
        <v>250</v>
      </c>
      <c r="G63" s="3" t="s">
        <v>243</v>
      </c>
      <c r="H63" s="9">
        <v>16.97</v>
      </c>
      <c r="I63" s="9">
        <v>168</v>
      </c>
      <c r="J63" s="42">
        <f t="shared" si="0"/>
        <v>0.898988095238095</v>
      </c>
      <c r="K63" s="3"/>
      <c r="L63" s="9">
        <v>84</v>
      </c>
      <c r="M63" s="115">
        <f t="shared" si="10"/>
        <v>0.797976190476191</v>
      </c>
      <c r="N63" s="3"/>
      <c r="O63" s="3"/>
      <c r="P63" s="3"/>
      <c r="Q63" s="44">
        <v>0.08</v>
      </c>
      <c r="R63" s="44">
        <v>0.11</v>
      </c>
      <c r="S63" s="53">
        <f t="shared" si="11"/>
        <v>6.72</v>
      </c>
      <c r="T63" s="53">
        <f t="shared" si="12"/>
        <v>9.24</v>
      </c>
      <c r="U63" s="3" t="s">
        <v>251</v>
      </c>
      <c r="V63" s="6"/>
      <c r="W63" s="30">
        <v>8</v>
      </c>
      <c r="X63" s="30">
        <v>0.08</v>
      </c>
      <c r="Y63" s="30">
        <v>-135.68</v>
      </c>
      <c r="Z63" s="30" t="e">
        <v>#N/A</v>
      </c>
      <c r="AA63" s="30" t="e">
        <v>#N/A</v>
      </c>
    </row>
    <row r="64" s="29" customFormat="1" ht="27" customHeight="1" spans="1:27">
      <c r="A64" s="9">
        <v>61</v>
      </c>
      <c r="B64" s="3"/>
      <c r="C64" s="3">
        <v>211694</v>
      </c>
      <c r="D64" s="6" t="s">
        <v>17</v>
      </c>
      <c r="E64" s="3" t="s">
        <v>252</v>
      </c>
      <c r="F64" s="3" t="s">
        <v>253</v>
      </c>
      <c r="G64" s="3" t="s">
        <v>243</v>
      </c>
      <c r="H64" s="9">
        <v>9.6</v>
      </c>
      <c r="I64" s="9">
        <v>118</v>
      </c>
      <c r="J64" s="42">
        <f t="shared" si="0"/>
        <v>0.91864406779661</v>
      </c>
      <c r="K64" s="3"/>
      <c r="L64" s="9">
        <v>59</v>
      </c>
      <c r="M64" s="115">
        <f t="shared" si="10"/>
        <v>0.83728813559322</v>
      </c>
      <c r="N64" s="3"/>
      <c r="O64" s="3"/>
      <c r="P64" s="3"/>
      <c r="Q64" s="44">
        <v>0.08</v>
      </c>
      <c r="R64" s="44">
        <v>0.11</v>
      </c>
      <c r="S64" s="53">
        <f t="shared" si="11"/>
        <v>4.72</v>
      </c>
      <c r="T64" s="53">
        <f t="shared" si="12"/>
        <v>6.49</v>
      </c>
      <c r="U64" s="3"/>
      <c r="V64" s="6"/>
      <c r="W64" s="30">
        <v>31</v>
      </c>
      <c r="X64" s="30">
        <v>216.73</v>
      </c>
      <c r="Y64" s="30">
        <v>-80.87</v>
      </c>
      <c r="Z64" s="30">
        <v>5</v>
      </c>
      <c r="AA64" s="30">
        <v>134.02</v>
      </c>
    </row>
    <row r="65" s="29" customFormat="1" ht="27" customHeight="1" spans="1:27">
      <c r="A65" s="9">
        <v>62</v>
      </c>
      <c r="B65" s="3"/>
      <c r="C65" s="3">
        <v>266787</v>
      </c>
      <c r="D65" s="6" t="s">
        <v>17</v>
      </c>
      <c r="E65" s="3" t="s">
        <v>254</v>
      </c>
      <c r="F65" s="3" t="s">
        <v>255</v>
      </c>
      <c r="G65" s="3" t="s">
        <v>243</v>
      </c>
      <c r="H65" s="9">
        <v>16.16</v>
      </c>
      <c r="I65" s="9">
        <v>168</v>
      </c>
      <c r="J65" s="42">
        <f t="shared" si="0"/>
        <v>0.903809523809524</v>
      </c>
      <c r="K65" s="3"/>
      <c r="L65" s="9">
        <v>84</v>
      </c>
      <c r="M65" s="115">
        <f t="shared" si="10"/>
        <v>0.807619047619048</v>
      </c>
      <c r="N65" s="3"/>
      <c r="O65" s="3"/>
      <c r="P65" s="3"/>
      <c r="Q65" s="44">
        <v>0.08</v>
      </c>
      <c r="R65" s="44">
        <v>0.11</v>
      </c>
      <c r="S65" s="53">
        <f t="shared" si="11"/>
        <v>6.72</v>
      </c>
      <c r="T65" s="53">
        <f t="shared" si="12"/>
        <v>9.24</v>
      </c>
      <c r="U65" s="3"/>
      <c r="V65" s="6"/>
      <c r="W65" s="30">
        <v>23</v>
      </c>
      <c r="X65" s="30">
        <v>560.44</v>
      </c>
      <c r="Y65" s="30">
        <v>188.44</v>
      </c>
      <c r="Z65" s="30">
        <v>6</v>
      </c>
      <c r="AA65" s="30">
        <v>19.67</v>
      </c>
    </row>
    <row r="66" s="29" customFormat="1" ht="27" customHeight="1" spans="1:27">
      <c r="A66" s="9">
        <v>63</v>
      </c>
      <c r="B66" s="3"/>
      <c r="C66" s="3">
        <v>266790</v>
      </c>
      <c r="D66" s="6" t="s">
        <v>17</v>
      </c>
      <c r="E66" s="3" t="s">
        <v>256</v>
      </c>
      <c r="F66" s="3" t="s">
        <v>257</v>
      </c>
      <c r="G66" s="3" t="s">
        <v>243</v>
      </c>
      <c r="H66" s="9">
        <v>9.09</v>
      </c>
      <c r="I66" s="9">
        <v>118</v>
      </c>
      <c r="J66" s="42">
        <f t="shared" si="0"/>
        <v>0.922966101694915</v>
      </c>
      <c r="K66" s="3"/>
      <c r="L66" s="9">
        <v>59</v>
      </c>
      <c r="M66" s="115">
        <f t="shared" si="10"/>
        <v>0.84593220338983</v>
      </c>
      <c r="N66" s="3"/>
      <c r="O66" s="3"/>
      <c r="P66" s="3"/>
      <c r="Q66" s="44">
        <v>0.08</v>
      </c>
      <c r="R66" s="44">
        <v>0.11</v>
      </c>
      <c r="S66" s="53">
        <f t="shared" si="11"/>
        <v>4.72</v>
      </c>
      <c r="T66" s="53">
        <f t="shared" si="12"/>
        <v>6.49</v>
      </c>
      <c r="U66" s="3"/>
      <c r="V66" s="6"/>
      <c r="W66" s="30">
        <v>7</v>
      </c>
      <c r="X66" s="30">
        <v>27.6</v>
      </c>
      <c r="Y66" s="30">
        <v>-36.03</v>
      </c>
      <c r="Z66" s="30">
        <v>9</v>
      </c>
      <c r="AA66" s="30">
        <v>41.8</v>
      </c>
    </row>
    <row r="67" s="29" customFormat="1" ht="27" customHeight="1" spans="1:27">
      <c r="A67" s="9">
        <v>64</v>
      </c>
      <c r="B67" s="3"/>
      <c r="C67" s="3">
        <v>266791</v>
      </c>
      <c r="D67" s="6" t="s">
        <v>17</v>
      </c>
      <c r="E67" s="3" t="s">
        <v>258</v>
      </c>
      <c r="F67" s="3" t="s">
        <v>257</v>
      </c>
      <c r="G67" s="3" t="s">
        <v>243</v>
      </c>
      <c r="H67" s="9">
        <v>9.09</v>
      </c>
      <c r="I67" s="9">
        <v>118</v>
      </c>
      <c r="J67" s="42">
        <f t="shared" ref="J67:J81" si="14">(I67-H67)/I67</f>
        <v>0.922966101694915</v>
      </c>
      <c r="K67" s="3"/>
      <c r="L67" s="9">
        <v>59</v>
      </c>
      <c r="M67" s="115">
        <f t="shared" si="10"/>
        <v>0.84593220338983</v>
      </c>
      <c r="N67" s="3"/>
      <c r="O67" s="3"/>
      <c r="P67" s="3"/>
      <c r="Q67" s="44">
        <v>0.08</v>
      </c>
      <c r="R67" s="44">
        <v>0.11</v>
      </c>
      <c r="S67" s="53">
        <f t="shared" si="11"/>
        <v>4.72</v>
      </c>
      <c r="T67" s="53">
        <f t="shared" si="12"/>
        <v>6.49</v>
      </c>
      <c r="U67" s="3"/>
      <c r="V67" s="6"/>
      <c r="W67" s="30">
        <v>16</v>
      </c>
      <c r="X67" s="30">
        <v>0.25</v>
      </c>
      <c r="Y67" s="30">
        <v>-145.19</v>
      </c>
      <c r="Z67" s="30" t="e">
        <v>#N/A</v>
      </c>
      <c r="AA67" s="30" t="e">
        <v>#N/A</v>
      </c>
    </row>
    <row r="68" s="29" customFormat="1" ht="27" customHeight="1" spans="1:27">
      <c r="A68" s="9">
        <v>65</v>
      </c>
      <c r="B68" s="3"/>
      <c r="C68" s="3">
        <v>266806</v>
      </c>
      <c r="D68" s="6" t="s">
        <v>17</v>
      </c>
      <c r="E68" s="3" t="s">
        <v>259</v>
      </c>
      <c r="F68" s="3" t="s">
        <v>260</v>
      </c>
      <c r="G68" s="3" t="s">
        <v>243</v>
      </c>
      <c r="H68" s="9">
        <v>15.76</v>
      </c>
      <c r="I68" s="9">
        <v>168</v>
      </c>
      <c r="J68" s="42">
        <f t="shared" si="14"/>
        <v>0.906190476190476</v>
      </c>
      <c r="K68" s="3"/>
      <c r="L68" s="9">
        <v>84</v>
      </c>
      <c r="M68" s="115">
        <f t="shared" si="10"/>
        <v>0.812380952380952</v>
      </c>
      <c r="N68" s="3"/>
      <c r="O68" s="3"/>
      <c r="P68" s="3"/>
      <c r="Q68" s="44">
        <v>0.08</v>
      </c>
      <c r="R68" s="44">
        <v>0.11</v>
      </c>
      <c r="S68" s="53">
        <f t="shared" si="11"/>
        <v>6.72</v>
      </c>
      <c r="T68" s="53">
        <f t="shared" si="12"/>
        <v>9.24</v>
      </c>
      <c r="U68" s="3"/>
      <c r="V68" s="6"/>
      <c r="W68" s="30">
        <v>2</v>
      </c>
      <c r="X68" s="30">
        <v>0.11</v>
      </c>
      <c r="Y68" s="30">
        <v>-31.41</v>
      </c>
      <c r="Z68" s="30">
        <v>1</v>
      </c>
      <c r="AA68" s="30">
        <v>50.24</v>
      </c>
    </row>
    <row r="69" s="29" customFormat="1" ht="27" customHeight="1" spans="1:27">
      <c r="A69" s="9">
        <v>66</v>
      </c>
      <c r="B69" s="3"/>
      <c r="C69" s="3">
        <v>128495</v>
      </c>
      <c r="D69" s="6" t="s">
        <v>17</v>
      </c>
      <c r="E69" s="3" t="s">
        <v>261</v>
      </c>
      <c r="F69" s="3" t="s">
        <v>262</v>
      </c>
      <c r="G69" s="3" t="s">
        <v>243</v>
      </c>
      <c r="H69" s="9">
        <v>26.26</v>
      </c>
      <c r="I69" s="9">
        <v>188</v>
      </c>
      <c r="J69" s="42">
        <f t="shared" si="14"/>
        <v>0.86031914893617</v>
      </c>
      <c r="K69" s="3"/>
      <c r="L69" s="9">
        <v>94</v>
      </c>
      <c r="M69" s="115">
        <f t="shared" si="10"/>
        <v>0.72063829787234</v>
      </c>
      <c r="N69" s="3"/>
      <c r="O69" s="3"/>
      <c r="P69" s="3"/>
      <c r="Q69" s="44">
        <v>0.08</v>
      </c>
      <c r="R69" s="44">
        <v>0.11</v>
      </c>
      <c r="S69" s="53">
        <f t="shared" si="11"/>
        <v>7.52</v>
      </c>
      <c r="T69" s="53">
        <f t="shared" si="12"/>
        <v>10.34</v>
      </c>
      <c r="U69" s="3"/>
      <c r="V69" s="6"/>
      <c r="W69" s="30">
        <v>9</v>
      </c>
      <c r="X69" s="30">
        <v>291.01</v>
      </c>
      <c r="Y69" s="30">
        <v>54.67</v>
      </c>
      <c r="Z69" s="30" t="e">
        <v>#N/A</v>
      </c>
      <c r="AA69" s="30" t="e">
        <v>#N/A</v>
      </c>
    </row>
    <row r="70" s="29" customFormat="1" ht="27" customHeight="1" spans="1:27">
      <c r="A70" s="9">
        <v>67</v>
      </c>
      <c r="B70" s="3"/>
      <c r="C70" s="3">
        <v>229170</v>
      </c>
      <c r="D70" s="6" t="s">
        <v>17</v>
      </c>
      <c r="E70" s="3" t="s">
        <v>263</v>
      </c>
      <c r="F70" s="3" t="s">
        <v>264</v>
      </c>
      <c r="G70" s="3" t="s">
        <v>243</v>
      </c>
      <c r="H70" s="9">
        <v>11.11</v>
      </c>
      <c r="I70" s="9">
        <v>118</v>
      </c>
      <c r="J70" s="42">
        <f t="shared" si="14"/>
        <v>0.905847457627119</v>
      </c>
      <c r="K70" s="3"/>
      <c r="L70" s="9">
        <v>59</v>
      </c>
      <c r="M70" s="115">
        <f t="shared" si="10"/>
        <v>0.811694915254237</v>
      </c>
      <c r="N70" s="3"/>
      <c r="O70" s="3"/>
      <c r="P70" s="3"/>
      <c r="Q70" s="44">
        <v>0.08</v>
      </c>
      <c r="R70" s="44">
        <v>0.11</v>
      </c>
      <c r="S70" s="53">
        <f t="shared" si="11"/>
        <v>4.72</v>
      </c>
      <c r="T70" s="53">
        <f t="shared" si="12"/>
        <v>6.49</v>
      </c>
      <c r="U70" s="3"/>
      <c r="V70" s="6"/>
      <c r="W70" s="30">
        <v>11</v>
      </c>
      <c r="X70" s="30">
        <v>154.36</v>
      </c>
      <c r="Y70" s="30">
        <v>32.15</v>
      </c>
      <c r="Z70" s="30">
        <v>5</v>
      </c>
      <c r="AA70" s="30">
        <v>155.45</v>
      </c>
    </row>
    <row r="71" s="29" customFormat="1" ht="27" customHeight="1" spans="1:27">
      <c r="A71" s="9">
        <v>68</v>
      </c>
      <c r="B71" s="3"/>
      <c r="C71" s="3">
        <v>266789</v>
      </c>
      <c r="D71" s="6" t="s">
        <v>17</v>
      </c>
      <c r="E71" s="3" t="s">
        <v>265</v>
      </c>
      <c r="F71" s="3" t="s">
        <v>266</v>
      </c>
      <c r="G71" s="3" t="s">
        <v>243</v>
      </c>
      <c r="H71" s="9">
        <v>20.2</v>
      </c>
      <c r="I71" s="9">
        <v>148</v>
      </c>
      <c r="J71" s="42">
        <f t="shared" si="14"/>
        <v>0.863513513513513</v>
      </c>
      <c r="K71" s="3"/>
      <c r="L71" s="9">
        <v>74</v>
      </c>
      <c r="M71" s="115">
        <f t="shared" si="10"/>
        <v>0.727027027027027</v>
      </c>
      <c r="N71" s="3"/>
      <c r="O71" s="3"/>
      <c r="P71" s="3"/>
      <c r="Q71" s="44">
        <v>0.08</v>
      </c>
      <c r="R71" s="44">
        <v>0.11</v>
      </c>
      <c r="S71" s="53">
        <f t="shared" si="11"/>
        <v>5.92</v>
      </c>
      <c r="T71" s="53">
        <f t="shared" si="12"/>
        <v>8.14</v>
      </c>
      <c r="U71" s="3"/>
      <c r="V71" s="6"/>
      <c r="W71" s="30">
        <v>20</v>
      </c>
      <c r="X71" s="30">
        <v>164.18</v>
      </c>
      <c r="Y71" s="30">
        <v>-240.22</v>
      </c>
      <c r="Z71" s="30" t="e">
        <v>#N/A</v>
      </c>
      <c r="AA71" s="30" t="e">
        <v>#N/A</v>
      </c>
    </row>
    <row r="72" s="29" customFormat="1" ht="27" customHeight="1" spans="1:27">
      <c r="A72" s="9">
        <v>69</v>
      </c>
      <c r="B72" s="3"/>
      <c r="C72" s="3">
        <v>270677</v>
      </c>
      <c r="D72" s="6" t="s">
        <v>17</v>
      </c>
      <c r="E72" s="3" t="s">
        <v>267</v>
      </c>
      <c r="F72" s="3" t="s">
        <v>268</v>
      </c>
      <c r="G72" s="3" t="s">
        <v>243</v>
      </c>
      <c r="H72" s="9">
        <v>19.19</v>
      </c>
      <c r="I72" s="9">
        <v>128</v>
      </c>
      <c r="J72" s="42">
        <f t="shared" si="14"/>
        <v>0.850078125</v>
      </c>
      <c r="K72" s="3"/>
      <c r="L72" s="9">
        <v>64</v>
      </c>
      <c r="M72" s="115">
        <f t="shared" si="10"/>
        <v>0.70015625</v>
      </c>
      <c r="N72" s="3"/>
      <c r="O72" s="3"/>
      <c r="P72" s="3"/>
      <c r="Q72" s="44">
        <v>0.08</v>
      </c>
      <c r="R72" s="44">
        <v>0.11</v>
      </c>
      <c r="S72" s="53">
        <f t="shared" si="11"/>
        <v>5.12</v>
      </c>
      <c r="T72" s="53">
        <f t="shared" si="12"/>
        <v>7.04</v>
      </c>
      <c r="U72" s="3"/>
      <c r="V72" s="6"/>
      <c r="W72" s="30">
        <v>100</v>
      </c>
      <c r="X72" s="30">
        <v>1593.97</v>
      </c>
      <c r="Y72" s="30">
        <v>-325.03</v>
      </c>
      <c r="Z72" s="30">
        <v>12</v>
      </c>
      <c r="AA72" s="30">
        <v>274.4</v>
      </c>
    </row>
    <row r="73" s="29" customFormat="1" ht="27" customHeight="1" spans="1:27">
      <c r="A73" s="9">
        <v>70</v>
      </c>
      <c r="B73" s="3"/>
      <c r="C73" s="3">
        <v>270674</v>
      </c>
      <c r="D73" s="6" t="s">
        <v>17</v>
      </c>
      <c r="E73" s="3" t="s">
        <v>269</v>
      </c>
      <c r="F73" s="3" t="s">
        <v>270</v>
      </c>
      <c r="G73" s="3" t="s">
        <v>243</v>
      </c>
      <c r="H73" s="9">
        <v>18.18</v>
      </c>
      <c r="I73" s="9">
        <v>128</v>
      </c>
      <c r="J73" s="42">
        <f t="shared" si="14"/>
        <v>0.85796875</v>
      </c>
      <c r="K73" s="3"/>
      <c r="L73" s="9">
        <v>64</v>
      </c>
      <c r="M73" s="115">
        <f t="shared" si="10"/>
        <v>0.7159375</v>
      </c>
      <c r="N73" s="3"/>
      <c r="O73" s="3"/>
      <c r="P73" s="3"/>
      <c r="Q73" s="44">
        <v>0.08</v>
      </c>
      <c r="R73" s="44">
        <v>0.11</v>
      </c>
      <c r="S73" s="53">
        <f t="shared" si="11"/>
        <v>5.12</v>
      </c>
      <c r="T73" s="53">
        <f t="shared" si="12"/>
        <v>7.04</v>
      </c>
      <c r="U73" s="3"/>
      <c r="V73" s="6"/>
      <c r="W73" s="30">
        <v>69</v>
      </c>
      <c r="X73" s="30">
        <v>1696.71</v>
      </c>
      <c r="Y73" s="30">
        <v>442.29</v>
      </c>
      <c r="Z73" s="30">
        <v>9</v>
      </c>
      <c r="AA73" s="30">
        <v>154.15</v>
      </c>
    </row>
    <row r="74" s="29" customFormat="1" ht="27" customHeight="1" spans="1:27">
      <c r="A74" s="9">
        <v>71</v>
      </c>
      <c r="B74" s="3"/>
      <c r="C74" s="3">
        <v>213661</v>
      </c>
      <c r="D74" s="6" t="s">
        <v>17</v>
      </c>
      <c r="E74" s="3" t="s">
        <v>271</v>
      </c>
      <c r="F74" s="3" t="s">
        <v>272</v>
      </c>
      <c r="G74" s="3" t="s">
        <v>243</v>
      </c>
      <c r="H74" s="9">
        <v>11.11</v>
      </c>
      <c r="I74" s="9">
        <v>118</v>
      </c>
      <c r="J74" s="42">
        <f t="shared" si="14"/>
        <v>0.905847457627119</v>
      </c>
      <c r="K74" s="3" t="s">
        <v>273</v>
      </c>
      <c r="L74" s="9">
        <v>48</v>
      </c>
      <c r="M74" s="115">
        <f t="shared" si="10"/>
        <v>0.768541666666667</v>
      </c>
      <c r="N74" s="3"/>
      <c r="O74" s="3"/>
      <c r="P74" s="3"/>
      <c r="Q74" s="44">
        <v>0.08</v>
      </c>
      <c r="R74" s="44">
        <v>0.11</v>
      </c>
      <c r="S74" s="53">
        <f t="shared" si="11"/>
        <v>3.84</v>
      </c>
      <c r="T74" s="53">
        <f t="shared" si="12"/>
        <v>5.28</v>
      </c>
      <c r="U74" s="3"/>
      <c r="V74" s="6"/>
      <c r="W74" s="30">
        <v>71</v>
      </c>
      <c r="X74" s="30">
        <v>367.09</v>
      </c>
      <c r="Y74" s="30">
        <v>-421.72</v>
      </c>
      <c r="Z74" s="30">
        <v>11</v>
      </c>
      <c r="AA74" s="30">
        <v>228.8</v>
      </c>
    </row>
    <row r="75" ht="27" customHeight="1" spans="1:27">
      <c r="A75" s="9">
        <v>72</v>
      </c>
      <c r="B75" s="10" t="s">
        <v>274</v>
      </c>
      <c r="C75" s="9">
        <v>208246</v>
      </c>
      <c r="D75" s="6" t="s">
        <v>17</v>
      </c>
      <c r="E75" s="10" t="s">
        <v>275</v>
      </c>
      <c r="F75" s="10" t="s">
        <v>276</v>
      </c>
      <c r="G75" s="10" t="s">
        <v>277</v>
      </c>
      <c r="H75" s="9">
        <v>50.5</v>
      </c>
      <c r="I75" s="9">
        <v>168</v>
      </c>
      <c r="J75" s="42">
        <f t="shared" si="14"/>
        <v>0.699404761904762</v>
      </c>
      <c r="K75" s="37" t="s">
        <v>95</v>
      </c>
      <c r="L75" s="9">
        <f>I75*0.75</f>
        <v>126</v>
      </c>
      <c r="M75" s="115">
        <f t="shared" si="10"/>
        <v>0.599206349206349</v>
      </c>
      <c r="N75" s="10" t="s">
        <v>278</v>
      </c>
      <c r="O75" s="128" t="s">
        <v>279</v>
      </c>
      <c r="P75" s="129"/>
      <c r="Q75" s="45">
        <v>0.05</v>
      </c>
      <c r="R75" s="44">
        <v>0.06</v>
      </c>
      <c r="S75" s="53">
        <f t="shared" si="11"/>
        <v>6.3</v>
      </c>
      <c r="T75" s="53">
        <f t="shared" si="12"/>
        <v>7.56</v>
      </c>
      <c r="U75" s="128" t="s">
        <v>279</v>
      </c>
      <c r="V75" s="129"/>
      <c r="W75" s="30">
        <v>581</v>
      </c>
      <c r="X75" s="30">
        <v>72854.27</v>
      </c>
      <c r="Y75" s="30">
        <v>43513.77</v>
      </c>
      <c r="Z75" s="30">
        <v>768</v>
      </c>
      <c r="AA75" s="30">
        <v>58380.1</v>
      </c>
    </row>
    <row r="76" ht="27" customHeight="1" spans="1:27">
      <c r="A76" s="9">
        <v>73</v>
      </c>
      <c r="B76" s="26" t="s">
        <v>280</v>
      </c>
      <c r="C76" s="26">
        <v>2505505</v>
      </c>
      <c r="D76" s="6" t="s">
        <v>17</v>
      </c>
      <c r="E76" s="26" t="s">
        <v>280</v>
      </c>
      <c r="F76" s="26" t="s">
        <v>281</v>
      </c>
      <c r="G76" s="26" t="s">
        <v>44</v>
      </c>
      <c r="H76" s="9">
        <v>3.23</v>
      </c>
      <c r="I76" s="9">
        <v>39.8</v>
      </c>
      <c r="J76" s="42">
        <f t="shared" si="14"/>
        <v>0.918844221105528</v>
      </c>
      <c r="K76" s="37" t="s">
        <v>282</v>
      </c>
      <c r="L76" s="37">
        <v>9.95</v>
      </c>
      <c r="M76" s="115">
        <f t="shared" si="10"/>
        <v>0.675376884422111</v>
      </c>
      <c r="N76" s="10" t="s">
        <v>278</v>
      </c>
      <c r="O76" s="130"/>
      <c r="P76" s="131"/>
      <c r="Q76" s="43">
        <v>0.07</v>
      </c>
      <c r="R76" s="44">
        <v>0.09</v>
      </c>
      <c r="S76" s="53">
        <f t="shared" si="11"/>
        <v>0.6965</v>
      </c>
      <c r="T76" s="53">
        <f t="shared" si="12"/>
        <v>0.8955</v>
      </c>
      <c r="U76" s="130"/>
      <c r="V76" s="131"/>
      <c r="W76" s="30">
        <v>1793</v>
      </c>
      <c r="X76" s="30">
        <v>18570.36</v>
      </c>
      <c r="Y76" s="30">
        <v>12778.97</v>
      </c>
      <c r="Z76" s="30">
        <v>1245</v>
      </c>
      <c r="AA76" s="30">
        <v>9064.14</v>
      </c>
    </row>
    <row r="77" ht="27" customHeight="1" spans="1:27">
      <c r="A77" s="9">
        <v>74</v>
      </c>
      <c r="B77" s="26" t="s">
        <v>283</v>
      </c>
      <c r="C77" s="26">
        <v>824463</v>
      </c>
      <c r="D77" s="6" t="s">
        <v>17</v>
      </c>
      <c r="E77" s="26" t="s">
        <v>283</v>
      </c>
      <c r="F77" s="26" t="s">
        <v>284</v>
      </c>
      <c r="G77" s="26" t="s">
        <v>285</v>
      </c>
      <c r="H77" s="9">
        <v>4</v>
      </c>
      <c r="I77" s="9">
        <v>12.8</v>
      </c>
      <c r="J77" s="42">
        <f t="shared" si="14"/>
        <v>0.6875</v>
      </c>
      <c r="K77" s="37" t="s">
        <v>286</v>
      </c>
      <c r="L77" s="37">
        <v>9.9</v>
      </c>
      <c r="M77" s="115">
        <f t="shared" si="10"/>
        <v>0.595959595959596</v>
      </c>
      <c r="N77" s="10" t="s">
        <v>278</v>
      </c>
      <c r="O77" s="130"/>
      <c r="P77" s="131"/>
      <c r="Q77" s="45">
        <v>0.05</v>
      </c>
      <c r="R77" s="44">
        <v>0.06</v>
      </c>
      <c r="S77" s="53">
        <f t="shared" si="11"/>
        <v>0.495</v>
      </c>
      <c r="T77" s="53">
        <f t="shared" si="12"/>
        <v>0.594</v>
      </c>
      <c r="U77" s="130"/>
      <c r="V77" s="131"/>
      <c r="W77" s="30">
        <v>1278</v>
      </c>
      <c r="X77" s="30">
        <v>11995.26</v>
      </c>
      <c r="Y77" s="30">
        <v>7099.26</v>
      </c>
      <c r="Z77" s="30">
        <v>1322</v>
      </c>
      <c r="AA77" s="30">
        <v>7172.2</v>
      </c>
    </row>
    <row r="78" ht="27" customHeight="1" spans="1:27">
      <c r="A78" s="9">
        <v>75</v>
      </c>
      <c r="B78" s="10" t="s">
        <v>287</v>
      </c>
      <c r="C78" s="12">
        <v>2514900</v>
      </c>
      <c r="D78" s="6" t="s">
        <v>17</v>
      </c>
      <c r="E78" s="12" t="s">
        <v>288</v>
      </c>
      <c r="F78" s="12" t="s">
        <v>289</v>
      </c>
      <c r="G78" s="12" t="s">
        <v>290</v>
      </c>
      <c r="H78" s="9">
        <v>4.95</v>
      </c>
      <c r="I78" s="9">
        <v>19.8</v>
      </c>
      <c r="J78" s="42">
        <f t="shared" si="14"/>
        <v>0.75</v>
      </c>
      <c r="K78" s="37" t="s">
        <v>291</v>
      </c>
      <c r="L78" s="37">
        <v>9.9</v>
      </c>
      <c r="M78" s="115">
        <f t="shared" si="10"/>
        <v>0.5</v>
      </c>
      <c r="N78" s="105" t="s">
        <v>278</v>
      </c>
      <c r="O78" s="130"/>
      <c r="P78" s="131"/>
      <c r="Q78" s="45">
        <v>0.045</v>
      </c>
      <c r="R78" s="45">
        <v>0.05</v>
      </c>
      <c r="S78" s="53">
        <f t="shared" si="11"/>
        <v>0.4455</v>
      </c>
      <c r="T78" s="53">
        <f t="shared" si="12"/>
        <v>0.495</v>
      </c>
      <c r="U78" s="130"/>
      <c r="V78" s="131"/>
      <c r="W78" s="30">
        <v>3062</v>
      </c>
      <c r="X78" s="30">
        <v>28482.85</v>
      </c>
      <c r="Y78" s="30">
        <v>14211.31</v>
      </c>
      <c r="Z78" s="30">
        <v>1429</v>
      </c>
      <c r="AA78" s="30">
        <v>9346.59</v>
      </c>
    </row>
    <row r="79" ht="27" customHeight="1" spans="1:27">
      <c r="A79" s="9">
        <v>76</v>
      </c>
      <c r="B79" s="10"/>
      <c r="C79" s="12">
        <v>2514901</v>
      </c>
      <c r="D79" s="6" t="s">
        <v>17</v>
      </c>
      <c r="E79" s="12" t="s">
        <v>288</v>
      </c>
      <c r="F79" s="12" t="s">
        <v>292</v>
      </c>
      <c r="G79" s="12" t="s">
        <v>290</v>
      </c>
      <c r="H79" s="9">
        <v>4.95</v>
      </c>
      <c r="I79" s="9">
        <v>19.8</v>
      </c>
      <c r="J79" s="42">
        <f t="shared" si="14"/>
        <v>0.75</v>
      </c>
      <c r="K79" s="37"/>
      <c r="L79" s="37">
        <v>9.9</v>
      </c>
      <c r="M79" s="115">
        <f t="shared" si="10"/>
        <v>0.5</v>
      </c>
      <c r="N79" s="107"/>
      <c r="O79" s="130"/>
      <c r="P79" s="131"/>
      <c r="Q79" s="45">
        <v>0.045</v>
      </c>
      <c r="R79" s="45">
        <v>0.05</v>
      </c>
      <c r="S79" s="53">
        <f t="shared" si="11"/>
        <v>0.4455</v>
      </c>
      <c r="T79" s="53">
        <f t="shared" si="12"/>
        <v>0.495</v>
      </c>
      <c r="U79" s="130"/>
      <c r="V79" s="131"/>
      <c r="W79" s="30">
        <v>1144</v>
      </c>
      <c r="X79" s="30">
        <v>10600.93</v>
      </c>
      <c r="Y79" s="30">
        <v>5275.41</v>
      </c>
      <c r="Z79" s="30">
        <v>592</v>
      </c>
      <c r="AA79" s="30">
        <v>3847.47</v>
      </c>
    </row>
    <row r="80" ht="27" customHeight="1" spans="1:27">
      <c r="A80" s="9">
        <v>77</v>
      </c>
      <c r="B80" s="10"/>
      <c r="C80" s="12">
        <v>2514899</v>
      </c>
      <c r="D80" s="6" t="s">
        <v>17</v>
      </c>
      <c r="E80" s="12" t="s">
        <v>288</v>
      </c>
      <c r="F80" s="12" t="s">
        <v>293</v>
      </c>
      <c r="G80" s="12" t="s">
        <v>290</v>
      </c>
      <c r="H80" s="9">
        <v>4.95</v>
      </c>
      <c r="I80" s="9">
        <v>19.8</v>
      </c>
      <c r="J80" s="42">
        <f t="shared" si="14"/>
        <v>0.75</v>
      </c>
      <c r="K80" s="37"/>
      <c r="L80" s="37">
        <v>9.9</v>
      </c>
      <c r="M80" s="115">
        <f t="shared" si="10"/>
        <v>0.5</v>
      </c>
      <c r="N80" s="107"/>
      <c r="O80" s="130"/>
      <c r="P80" s="131"/>
      <c r="Q80" s="45">
        <v>0.045</v>
      </c>
      <c r="R80" s="45">
        <v>0.05</v>
      </c>
      <c r="S80" s="53">
        <f t="shared" si="11"/>
        <v>0.4455</v>
      </c>
      <c r="T80" s="53">
        <f t="shared" si="12"/>
        <v>0.495</v>
      </c>
      <c r="U80" s="130"/>
      <c r="V80" s="131"/>
      <c r="W80" s="30">
        <v>1028</v>
      </c>
      <c r="X80" s="30">
        <v>10669.08</v>
      </c>
      <c r="Y80" s="30">
        <v>5879.94</v>
      </c>
      <c r="Z80" s="30">
        <v>605</v>
      </c>
      <c r="AA80" s="30">
        <v>4803.39</v>
      </c>
    </row>
    <row r="81" ht="27" customHeight="1" spans="1:27">
      <c r="A81" s="9">
        <v>78</v>
      </c>
      <c r="B81" s="10"/>
      <c r="C81" s="12">
        <v>2514898</v>
      </c>
      <c r="D81" s="6" t="s">
        <v>17</v>
      </c>
      <c r="E81" s="12" t="s">
        <v>288</v>
      </c>
      <c r="F81" s="12" t="s">
        <v>294</v>
      </c>
      <c r="G81" s="12" t="s">
        <v>290</v>
      </c>
      <c r="H81" s="9">
        <v>4.95</v>
      </c>
      <c r="I81" s="9">
        <v>19.8</v>
      </c>
      <c r="J81" s="42">
        <f t="shared" si="14"/>
        <v>0.75</v>
      </c>
      <c r="K81" s="37"/>
      <c r="L81" s="37">
        <v>9.9</v>
      </c>
      <c r="M81" s="115">
        <f t="shared" si="10"/>
        <v>0.5</v>
      </c>
      <c r="N81" s="108"/>
      <c r="O81" s="132"/>
      <c r="P81" s="133"/>
      <c r="Q81" s="45">
        <v>0.045</v>
      </c>
      <c r="R81" s="45">
        <v>0.05</v>
      </c>
      <c r="S81" s="53">
        <f t="shared" si="11"/>
        <v>0.4455</v>
      </c>
      <c r="T81" s="53">
        <f t="shared" si="12"/>
        <v>0.495</v>
      </c>
      <c r="U81" s="132"/>
      <c r="V81" s="133"/>
      <c r="W81" s="30">
        <v>1989</v>
      </c>
      <c r="X81" s="30">
        <v>19183.18</v>
      </c>
      <c r="Y81" s="30">
        <v>9890.05</v>
      </c>
      <c r="Z81" s="30">
        <v>1218</v>
      </c>
      <c r="AA81" s="30">
        <v>7829.28</v>
      </c>
    </row>
  </sheetData>
  <mergeCells count="121">
    <mergeCell ref="A1:V1"/>
    <mergeCell ref="A50:A51"/>
    <mergeCell ref="B4:B5"/>
    <mergeCell ref="B6:B7"/>
    <mergeCell ref="B8:B11"/>
    <mergeCell ref="B12:B14"/>
    <mergeCell ref="B17:B18"/>
    <mergeCell ref="B19:B20"/>
    <mergeCell ref="B22:B23"/>
    <mergeCell ref="B25:B26"/>
    <mergeCell ref="B28:B29"/>
    <mergeCell ref="B30:B34"/>
    <mergeCell ref="B35:B36"/>
    <mergeCell ref="B37:B43"/>
    <mergeCell ref="B44:B47"/>
    <mergeCell ref="B48:B49"/>
    <mergeCell ref="B50:B51"/>
    <mergeCell ref="B52:B56"/>
    <mergeCell ref="B57:B58"/>
    <mergeCell ref="B59:B60"/>
    <mergeCell ref="B61:B74"/>
    <mergeCell ref="B78:B81"/>
    <mergeCell ref="K6:K7"/>
    <mergeCell ref="K9:K10"/>
    <mergeCell ref="K17:K18"/>
    <mergeCell ref="K19:K20"/>
    <mergeCell ref="K37:K43"/>
    <mergeCell ref="K48:K49"/>
    <mergeCell ref="K50:K51"/>
    <mergeCell ref="K61:K73"/>
    <mergeCell ref="K78:K81"/>
    <mergeCell ref="N3:N5"/>
    <mergeCell ref="N6:N7"/>
    <mergeCell ref="N8:N11"/>
    <mergeCell ref="N12:N14"/>
    <mergeCell ref="N17:N18"/>
    <mergeCell ref="N19:N20"/>
    <mergeCell ref="N22:N23"/>
    <mergeCell ref="N25:N26"/>
    <mergeCell ref="N28:N29"/>
    <mergeCell ref="N30:N34"/>
    <mergeCell ref="N35:N36"/>
    <mergeCell ref="N37:N43"/>
    <mergeCell ref="N44:N47"/>
    <mergeCell ref="N48:N49"/>
    <mergeCell ref="N50:N51"/>
    <mergeCell ref="N52:N56"/>
    <mergeCell ref="N57:N58"/>
    <mergeCell ref="N59:N60"/>
    <mergeCell ref="N61:N74"/>
    <mergeCell ref="N78:N81"/>
    <mergeCell ref="O4:O5"/>
    <mergeCell ref="O6:O7"/>
    <mergeCell ref="O8:O11"/>
    <mergeCell ref="O12:O14"/>
    <mergeCell ref="O17:O18"/>
    <mergeCell ref="O19:O20"/>
    <mergeCell ref="O22:O23"/>
    <mergeCell ref="O25:O26"/>
    <mergeCell ref="O28:O29"/>
    <mergeCell ref="O30:O34"/>
    <mergeCell ref="O35:O36"/>
    <mergeCell ref="O37:O43"/>
    <mergeCell ref="O44:O47"/>
    <mergeCell ref="O48:O49"/>
    <mergeCell ref="O50:O51"/>
    <mergeCell ref="O52:O56"/>
    <mergeCell ref="O57:O58"/>
    <mergeCell ref="O59:O60"/>
    <mergeCell ref="O61:O74"/>
    <mergeCell ref="P4:P5"/>
    <mergeCell ref="P6:P7"/>
    <mergeCell ref="P8:P11"/>
    <mergeCell ref="P12:P14"/>
    <mergeCell ref="P17:P18"/>
    <mergeCell ref="P19:P20"/>
    <mergeCell ref="P22:P23"/>
    <mergeCell ref="P25:P26"/>
    <mergeCell ref="P28:P29"/>
    <mergeCell ref="P30:P34"/>
    <mergeCell ref="P35:P36"/>
    <mergeCell ref="P37:P43"/>
    <mergeCell ref="P44:P47"/>
    <mergeCell ref="P48:P49"/>
    <mergeCell ref="P50:P51"/>
    <mergeCell ref="P52:P56"/>
    <mergeCell ref="P57:P58"/>
    <mergeCell ref="P59:P60"/>
    <mergeCell ref="P61:P74"/>
    <mergeCell ref="U6:U7"/>
    <mergeCell ref="U9:U10"/>
    <mergeCell ref="U12:U13"/>
    <mergeCell ref="U17:U18"/>
    <mergeCell ref="U19:U20"/>
    <mergeCell ref="U30:U33"/>
    <mergeCell ref="U37:U43"/>
    <mergeCell ref="U45:U46"/>
    <mergeCell ref="U50:U51"/>
    <mergeCell ref="U53:U56"/>
    <mergeCell ref="U63:U74"/>
    <mergeCell ref="V3:V5"/>
    <mergeCell ref="V6:V7"/>
    <mergeCell ref="V8:V11"/>
    <mergeCell ref="V12:V14"/>
    <mergeCell ref="V17:V18"/>
    <mergeCell ref="V19:V20"/>
    <mergeCell ref="V22:V23"/>
    <mergeCell ref="V25:V26"/>
    <mergeCell ref="V28:V29"/>
    <mergeCell ref="V30:V34"/>
    <mergeCell ref="V35:V36"/>
    <mergeCell ref="V37:V43"/>
    <mergeCell ref="V44:V47"/>
    <mergeCell ref="V48:V49"/>
    <mergeCell ref="V50:V51"/>
    <mergeCell ref="V52:V56"/>
    <mergeCell ref="V57:V58"/>
    <mergeCell ref="V59:V60"/>
    <mergeCell ref="V61:V74"/>
    <mergeCell ref="O75:P81"/>
    <mergeCell ref="U75:V81"/>
  </mergeCells>
  <conditionalFormatting sqref="C16:D16">
    <cfRule type="duplicateValues" dxfId="0" priority="10"/>
  </conditionalFormatting>
  <conditionalFormatting sqref="C26:D26">
    <cfRule type="duplicateValues" dxfId="0" priority="6"/>
  </conditionalFormatting>
  <conditionalFormatting sqref="C53:D53">
    <cfRule type="duplicateValues" dxfId="1" priority="2"/>
  </conditionalFormatting>
  <conditionalFormatting sqref="C12:C14">
    <cfRule type="duplicateValues" dxfId="0" priority="1"/>
  </conditionalFormatting>
  <conditionalFormatting sqref="C30:D31 C4:D4 C28:D28 C54:D54 C51:D52">
    <cfRule type="duplicateValues" dxfId="0" priority="4"/>
  </conditionalFormatting>
  <conditionalFormatting sqref="C24:D24 C5:D5">
    <cfRule type="duplicateValues" dxfId="0" priority="7"/>
  </conditionalFormatting>
  <conditionalFormatting sqref="C22:D23">
    <cfRule type="duplicateValues" dxfId="0" priority="9"/>
  </conditionalFormatting>
  <conditionalFormatting sqref="C32:D33">
    <cfRule type="duplicateValues" dxfId="0" priority="3"/>
  </conditionalFormatting>
  <conditionalFormatting sqref="C35:D36">
    <cfRule type="duplicateValues" dxfId="0" priority="5"/>
  </conditionalFormatting>
  <conditionalFormatting sqref="C61:D74">
    <cfRule type="duplicateValues" dxfId="0" priority="8"/>
  </conditionalFormatting>
  <pageMargins left="0.700694444444445" right="0.700694444444445" top="0.118055555555556" bottom="0.236111111111111" header="0.298611111111111" footer="0.298611111111111"/>
  <pageSetup paperSize="9" scale="40" fitToHeight="0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159"/>
  <sheetViews>
    <sheetView workbookViewId="0">
      <pane xSplit="5" ySplit="3" topLeftCell="F79" activePane="bottomRight" state="frozen"/>
      <selection/>
      <selection pane="topRight"/>
      <selection pane="bottomLeft"/>
      <selection pane="bottomRight" activeCell="BC2" sqref="BC2:BD2"/>
    </sheetView>
  </sheetViews>
  <sheetFormatPr defaultColWidth="9" defaultRowHeight="27" customHeight="1"/>
  <cols>
    <col min="1" max="1" width="5.25" customWidth="1"/>
    <col min="2" max="2" width="9" hidden="1" customWidth="1"/>
    <col min="4" max="4" width="19.25" style="56" customWidth="1"/>
    <col min="5" max="5" width="6.125" customWidth="1"/>
    <col min="6" max="6" width="11.625" customWidth="1"/>
    <col min="7" max="8" width="13.625" style="56" customWidth="1"/>
    <col min="9" max="10" width="13.75" style="56" customWidth="1"/>
    <col min="11" max="12" width="13.875" style="31" customWidth="1"/>
    <col min="13" max="13" width="15.5" style="31" customWidth="1"/>
    <col min="14" max="18" width="13.875" style="31" customWidth="1"/>
    <col min="19" max="20" width="13.75" style="31" customWidth="1"/>
    <col min="21" max="24" width="10.375" style="31" customWidth="1"/>
    <col min="25" max="26" width="10.375" style="1" customWidth="1"/>
    <col min="27" max="32" width="8.875" style="1" customWidth="1"/>
    <col min="33" max="34" width="8.875" style="31" customWidth="1"/>
    <col min="35" max="38" width="8.875" style="56" customWidth="1"/>
    <col min="39" max="40" width="8.875" style="31" customWidth="1"/>
    <col min="41" max="42" width="9" style="1"/>
    <col min="43" max="44" width="13.375" customWidth="1"/>
    <col min="45" max="54" width="13.875" style="1" customWidth="1"/>
    <col min="55" max="55" width="15.75" style="1" customWidth="1"/>
    <col min="56" max="56" width="15.75" customWidth="1"/>
  </cols>
  <sheetData>
    <row r="1" ht="32" customHeight="1" spans="1:56">
      <c r="A1" s="88" t="s">
        <v>302</v>
      </c>
      <c r="B1" s="89"/>
      <c r="C1" s="89"/>
      <c r="D1" s="89"/>
      <c r="E1" s="89"/>
      <c r="F1" s="9" t="s">
        <v>303</v>
      </c>
      <c r="G1" s="90">
        <v>196</v>
      </c>
      <c r="H1" s="91"/>
      <c r="I1" s="92">
        <v>180</v>
      </c>
      <c r="J1" s="93"/>
      <c r="K1" s="10">
        <v>151</v>
      </c>
      <c r="L1" s="10"/>
      <c r="M1" s="9">
        <v>184</v>
      </c>
      <c r="N1" s="9"/>
      <c r="O1" s="90">
        <v>198</v>
      </c>
      <c r="P1" s="91"/>
      <c r="Q1" s="9">
        <v>183</v>
      </c>
      <c r="R1" s="9"/>
      <c r="S1" s="9">
        <v>100</v>
      </c>
      <c r="T1" s="9"/>
      <c r="U1" s="9">
        <v>150</v>
      </c>
      <c r="V1" s="9"/>
      <c r="W1" s="9">
        <v>168</v>
      </c>
      <c r="X1" s="9"/>
      <c r="Y1" s="9">
        <v>152</v>
      </c>
      <c r="Z1" s="9"/>
      <c r="AA1" s="9">
        <v>126</v>
      </c>
      <c r="AB1" s="9"/>
      <c r="AC1" s="9">
        <v>162</v>
      </c>
      <c r="AD1" s="9"/>
      <c r="AE1" s="9">
        <v>164</v>
      </c>
      <c r="AF1" s="9"/>
      <c r="AG1" s="9">
        <v>187</v>
      </c>
      <c r="AH1" s="9"/>
      <c r="AI1" s="9">
        <v>189</v>
      </c>
      <c r="AJ1" s="9"/>
      <c r="AK1" s="9">
        <v>190</v>
      </c>
      <c r="AL1" s="9"/>
      <c r="AM1" s="9">
        <v>178</v>
      </c>
      <c r="AN1" s="9"/>
      <c r="AO1" s="9">
        <v>182</v>
      </c>
      <c r="AP1" s="9"/>
      <c r="AQ1" s="9">
        <v>148</v>
      </c>
      <c r="AR1" s="9"/>
      <c r="AS1" s="9">
        <v>149</v>
      </c>
      <c r="AT1" s="9"/>
      <c r="AU1" s="9">
        <v>118</v>
      </c>
      <c r="AV1" s="9"/>
      <c r="AW1" s="9">
        <v>192</v>
      </c>
      <c r="AX1" s="9"/>
      <c r="AY1" s="9">
        <v>193</v>
      </c>
      <c r="AZ1" s="9"/>
      <c r="BA1" s="9">
        <v>194</v>
      </c>
      <c r="BB1" s="9"/>
      <c r="BC1" s="9">
        <v>124</v>
      </c>
      <c r="BD1" s="9"/>
    </row>
    <row r="2" ht="32" customHeight="1" spans="1:56">
      <c r="A2" s="89"/>
      <c r="B2" s="89"/>
      <c r="C2" s="89"/>
      <c r="D2" s="89"/>
      <c r="E2" s="89"/>
      <c r="F2" s="9"/>
      <c r="G2" s="92">
        <v>179237</v>
      </c>
      <c r="H2" s="93"/>
      <c r="I2" s="92" t="s">
        <v>2</v>
      </c>
      <c r="J2" s="93"/>
      <c r="K2" s="6" t="s">
        <v>2</v>
      </c>
      <c r="L2" s="6"/>
      <c r="M2" s="9" t="s">
        <v>2</v>
      </c>
      <c r="N2" s="9"/>
      <c r="O2" s="90" t="s">
        <v>2</v>
      </c>
      <c r="P2" s="91"/>
      <c r="Q2" s="10">
        <v>136714</v>
      </c>
      <c r="R2" s="10"/>
      <c r="S2" s="10">
        <v>66073</v>
      </c>
      <c r="T2" s="10"/>
      <c r="U2" s="6" t="s">
        <v>2</v>
      </c>
      <c r="V2" s="6"/>
      <c r="W2" s="6" t="s">
        <v>2</v>
      </c>
      <c r="X2" s="6"/>
      <c r="Y2" s="9">
        <v>194352</v>
      </c>
      <c r="Z2" s="9"/>
      <c r="AA2" s="10" t="s">
        <v>2</v>
      </c>
      <c r="AB2" s="10"/>
      <c r="AC2" s="3">
        <v>203192</v>
      </c>
      <c r="AD2" s="3"/>
      <c r="AE2" s="10" t="s">
        <v>2</v>
      </c>
      <c r="AF2" s="10"/>
      <c r="AG2" s="10">
        <v>57318</v>
      </c>
      <c r="AH2" s="10"/>
      <c r="AI2" s="10" t="s">
        <v>2</v>
      </c>
      <c r="AJ2" s="10"/>
      <c r="AK2" s="10" t="s">
        <v>2</v>
      </c>
      <c r="AL2" s="10"/>
      <c r="AM2" s="10" t="s">
        <v>2</v>
      </c>
      <c r="AN2" s="10"/>
      <c r="AO2" s="9" t="s">
        <v>2</v>
      </c>
      <c r="AP2" s="9"/>
      <c r="AQ2" s="9" t="s">
        <v>2</v>
      </c>
      <c r="AR2" s="9"/>
      <c r="AS2" s="10" t="s">
        <v>2</v>
      </c>
      <c r="AT2" s="10"/>
      <c r="AU2" s="3">
        <v>188362</v>
      </c>
      <c r="AV2" s="3"/>
      <c r="AW2" s="10" t="s">
        <v>2</v>
      </c>
      <c r="AX2" s="10"/>
      <c r="AY2" s="10" t="s">
        <v>2</v>
      </c>
      <c r="AZ2" s="10"/>
      <c r="BA2" s="10" t="s">
        <v>2</v>
      </c>
      <c r="BB2" s="10"/>
      <c r="BC2" s="10" t="s">
        <v>2</v>
      </c>
      <c r="BD2" s="10"/>
    </row>
    <row r="3" customHeight="1" spans="1:56">
      <c r="A3" s="10" t="s">
        <v>1</v>
      </c>
      <c r="B3" s="94" t="s">
        <v>304</v>
      </c>
      <c r="C3" s="94" t="s">
        <v>305</v>
      </c>
      <c r="D3" s="95" t="s">
        <v>306</v>
      </c>
      <c r="E3" s="95" t="s">
        <v>307</v>
      </c>
      <c r="F3" s="94" t="s">
        <v>308</v>
      </c>
      <c r="G3" s="96" t="s">
        <v>309</v>
      </c>
      <c r="H3" s="96" t="s">
        <v>310</v>
      </c>
      <c r="I3" s="97" t="s">
        <v>311</v>
      </c>
      <c r="J3" s="97" t="s">
        <v>310</v>
      </c>
      <c r="K3" s="98" t="s">
        <v>312</v>
      </c>
      <c r="L3" s="98" t="s">
        <v>310</v>
      </c>
      <c r="M3" s="97" t="s">
        <v>313</v>
      </c>
      <c r="N3" s="97" t="s">
        <v>310</v>
      </c>
      <c r="O3" s="99" t="s">
        <v>314</v>
      </c>
      <c r="P3" s="99" t="s">
        <v>315</v>
      </c>
      <c r="Q3" s="98" t="s">
        <v>316</v>
      </c>
      <c r="R3" s="98" t="s">
        <v>310</v>
      </c>
      <c r="S3" s="97" t="s">
        <v>317</v>
      </c>
      <c r="T3" s="97" t="s">
        <v>310</v>
      </c>
      <c r="U3" s="98" t="s">
        <v>318</v>
      </c>
      <c r="V3" s="98" t="s">
        <v>310</v>
      </c>
      <c r="W3" s="97" t="s">
        <v>319</v>
      </c>
      <c r="X3" s="97" t="s">
        <v>310</v>
      </c>
      <c r="Y3" s="98" t="s">
        <v>320</v>
      </c>
      <c r="Z3" s="98" t="s">
        <v>310</v>
      </c>
      <c r="AA3" s="97" t="s">
        <v>321</v>
      </c>
      <c r="AB3" s="97" t="s">
        <v>310</v>
      </c>
      <c r="AC3" s="98" t="s">
        <v>322</v>
      </c>
      <c r="AD3" s="98" t="s">
        <v>310</v>
      </c>
      <c r="AE3" s="97" t="s">
        <v>323</v>
      </c>
      <c r="AF3" s="97" t="s">
        <v>310</v>
      </c>
      <c r="AG3" s="98" t="s">
        <v>324</v>
      </c>
      <c r="AH3" s="98" t="s">
        <v>310</v>
      </c>
      <c r="AI3" s="98" t="s">
        <v>325</v>
      </c>
      <c r="AJ3" s="98" t="s">
        <v>310</v>
      </c>
      <c r="AK3" s="97" t="s">
        <v>326</v>
      </c>
      <c r="AL3" s="97" t="s">
        <v>310</v>
      </c>
      <c r="AM3" s="98" t="s">
        <v>327</v>
      </c>
      <c r="AN3" s="98" t="s">
        <v>310</v>
      </c>
      <c r="AO3" s="97" t="s">
        <v>328</v>
      </c>
      <c r="AP3" s="97" t="s">
        <v>310</v>
      </c>
      <c r="AQ3" s="98" t="s">
        <v>329</v>
      </c>
      <c r="AR3" s="98" t="s">
        <v>310</v>
      </c>
      <c r="AS3" s="97" t="s">
        <v>330</v>
      </c>
      <c r="AT3" s="97" t="s">
        <v>310</v>
      </c>
      <c r="AU3" s="98" t="s">
        <v>331</v>
      </c>
      <c r="AV3" s="98" t="s">
        <v>310</v>
      </c>
      <c r="AW3" s="97" t="s">
        <v>332</v>
      </c>
      <c r="AX3" s="97" t="s">
        <v>310</v>
      </c>
      <c r="AY3" s="98" t="s">
        <v>333</v>
      </c>
      <c r="AZ3" s="98" t="s">
        <v>310</v>
      </c>
      <c r="BA3" s="97" t="s">
        <v>334</v>
      </c>
      <c r="BB3" s="97" t="s">
        <v>310</v>
      </c>
      <c r="BC3" s="98" t="s">
        <v>335</v>
      </c>
      <c r="BD3" s="98" t="s">
        <v>310</v>
      </c>
    </row>
    <row r="4" s="84" customFormat="1" customHeight="1" spans="1:56">
      <c r="A4" s="2">
        <v>1</v>
      </c>
      <c r="B4" s="8">
        <v>307</v>
      </c>
      <c r="C4" s="8">
        <v>2595</v>
      </c>
      <c r="D4" s="6" t="s">
        <v>336</v>
      </c>
      <c r="E4" s="8" t="s">
        <v>337</v>
      </c>
      <c r="F4" s="8" t="s">
        <v>338</v>
      </c>
      <c r="G4" s="24">
        <v>1023</v>
      </c>
      <c r="H4" s="24">
        <v>32</v>
      </c>
      <c r="I4" s="24">
        <v>568</v>
      </c>
      <c r="J4" s="24">
        <v>32</v>
      </c>
      <c r="K4" s="37">
        <v>3050</v>
      </c>
      <c r="L4" s="37">
        <f>ROUND(K4/16.85,0)</f>
        <v>181</v>
      </c>
      <c r="M4" s="37">
        <v>866</v>
      </c>
      <c r="N4" s="37">
        <f>ROUND(M4/54,0)</f>
        <v>16</v>
      </c>
      <c r="O4" s="37">
        <v>477</v>
      </c>
      <c r="P4" s="37">
        <f>ROUND(N4*0.7,0)</f>
        <v>11</v>
      </c>
      <c r="Q4" s="37">
        <v>800</v>
      </c>
      <c r="R4" s="37">
        <f>ROUND(Q4/20.3,0)</f>
        <v>39</v>
      </c>
      <c r="S4" s="37">
        <v>4500</v>
      </c>
      <c r="T4" s="37">
        <v>161</v>
      </c>
      <c r="U4" s="37">
        <v>290</v>
      </c>
      <c r="V4" s="37">
        <f>ROUND(U4/44,0)</f>
        <v>7</v>
      </c>
      <c r="W4" s="37">
        <v>454</v>
      </c>
      <c r="X4" s="37">
        <v>30</v>
      </c>
      <c r="Y4" s="2">
        <v>2150</v>
      </c>
      <c r="Z4" s="2">
        <v>27</v>
      </c>
      <c r="AA4" s="2">
        <v>2607</v>
      </c>
      <c r="AB4" s="2">
        <f>ROUND(AA4/48,0)</f>
        <v>54</v>
      </c>
      <c r="AC4" s="2">
        <v>2902</v>
      </c>
      <c r="AD4" s="2">
        <f>ROUND(AC4/90,0)</f>
        <v>32</v>
      </c>
      <c r="AE4" s="2">
        <v>529</v>
      </c>
      <c r="AF4" s="2">
        <f>ROUND(AE4/31,0)</f>
        <v>17</v>
      </c>
      <c r="AG4" s="37">
        <v>173</v>
      </c>
      <c r="AH4" s="37">
        <v>6</v>
      </c>
      <c r="AI4" s="24">
        <v>354</v>
      </c>
      <c r="AJ4" s="24">
        <v>30</v>
      </c>
      <c r="AK4" s="24">
        <v>816</v>
      </c>
      <c r="AL4" s="24">
        <v>35</v>
      </c>
      <c r="AM4" s="37">
        <v>1165</v>
      </c>
      <c r="AN4" s="37">
        <f>ROUND(AM4/22.7,0)</f>
        <v>51</v>
      </c>
      <c r="AO4" s="100">
        <v>648</v>
      </c>
      <c r="AP4" s="100">
        <f>ROUND(AO4/35.5,0)</f>
        <v>18</v>
      </c>
      <c r="AQ4" s="100">
        <v>1487</v>
      </c>
      <c r="AR4" s="100">
        <f>ROUND(AQ4/56,0)</f>
        <v>27</v>
      </c>
      <c r="AS4" s="2">
        <v>1888</v>
      </c>
      <c r="AT4" s="2">
        <f>ROUND(AS4/62,0)</f>
        <v>30</v>
      </c>
      <c r="AU4" s="2">
        <v>598</v>
      </c>
      <c r="AV4" s="2">
        <v>4</v>
      </c>
      <c r="AW4" s="2">
        <f>ROUND(AX4*19.9,0)</f>
        <v>995</v>
      </c>
      <c r="AX4" s="2">
        <v>50</v>
      </c>
      <c r="AY4" s="2">
        <v>622</v>
      </c>
      <c r="AZ4" s="2">
        <f>ROUND(AY4/15,0)</f>
        <v>41</v>
      </c>
      <c r="BA4" s="2">
        <v>64</v>
      </c>
      <c r="BB4" s="2">
        <v>4</v>
      </c>
      <c r="BC4" s="101">
        <v>1026</v>
      </c>
      <c r="BD4" s="9">
        <f>ROUND(BC4/38,0)</f>
        <v>27</v>
      </c>
    </row>
    <row r="5" s="84" customFormat="1" customHeight="1" spans="1:56">
      <c r="A5" s="2">
        <v>2</v>
      </c>
      <c r="B5" s="8">
        <v>399</v>
      </c>
      <c r="C5" s="8">
        <v>2738</v>
      </c>
      <c r="D5" s="6" t="s">
        <v>339</v>
      </c>
      <c r="E5" s="8" t="s">
        <v>340</v>
      </c>
      <c r="F5" s="8" t="s">
        <v>341</v>
      </c>
      <c r="G5" s="24">
        <v>796</v>
      </c>
      <c r="H5" s="24">
        <v>25</v>
      </c>
      <c r="I5" s="24">
        <v>444</v>
      </c>
      <c r="J5" s="24">
        <v>25</v>
      </c>
      <c r="K5" s="37">
        <v>2450</v>
      </c>
      <c r="L5" s="37">
        <f t="shared" ref="L5:L36" si="0">ROUND(K5/16.85,0)</f>
        <v>145</v>
      </c>
      <c r="M5" s="37">
        <v>766</v>
      </c>
      <c r="N5" s="37">
        <f t="shared" ref="N5:N36" si="1">ROUND(M5/54,0)</f>
        <v>14</v>
      </c>
      <c r="O5" s="37">
        <v>421</v>
      </c>
      <c r="P5" s="37">
        <f t="shared" ref="P5:P36" si="2">ROUND(N5*0.7,0)</f>
        <v>10</v>
      </c>
      <c r="Q5" s="37">
        <v>691</v>
      </c>
      <c r="R5" s="37">
        <f t="shared" ref="R5:R36" si="3">ROUND(Q5/20.3,0)</f>
        <v>34</v>
      </c>
      <c r="S5" s="37">
        <v>2050</v>
      </c>
      <c r="T5" s="37">
        <v>74</v>
      </c>
      <c r="U5" s="37">
        <v>145</v>
      </c>
      <c r="V5" s="37">
        <f t="shared" ref="V5:V36" si="4">ROUND(U5/44,0)</f>
        <v>3</v>
      </c>
      <c r="W5" s="37">
        <v>343</v>
      </c>
      <c r="X5" s="37">
        <v>22</v>
      </c>
      <c r="Y5" s="2">
        <v>1620</v>
      </c>
      <c r="Z5" s="2">
        <v>20</v>
      </c>
      <c r="AA5" s="2">
        <v>1838</v>
      </c>
      <c r="AB5" s="2">
        <f t="shared" ref="AB5:AB36" si="5">ROUND(AA5/48,0)</f>
        <v>38</v>
      </c>
      <c r="AC5" s="2">
        <v>1890</v>
      </c>
      <c r="AD5" s="2">
        <f t="shared" ref="AD5:AD36" si="6">ROUND(AC5/90,0)</f>
        <v>21</v>
      </c>
      <c r="AE5" s="2">
        <v>389</v>
      </c>
      <c r="AF5" s="2">
        <f t="shared" ref="AF5:AF36" si="7">ROUND(AE5/31,0)</f>
        <v>13</v>
      </c>
      <c r="AG5" s="37">
        <v>144</v>
      </c>
      <c r="AH5" s="37">
        <v>5</v>
      </c>
      <c r="AI5" s="24">
        <v>330</v>
      </c>
      <c r="AJ5" s="24">
        <v>28</v>
      </c>
      <c r="AK5" s="24">
        <v>769</v>
      </c>
      <c r="AL5" s="24">
        <v>33</v>
      </c>
      <c r="AM5" s="37">
        <v>816</v>
      </c>
      <c r="AN5" s="37">
        <f t="shared" ref="AN5:AN36" si="8">ROUND(AM5/22.7,0)</f>
        <v>36</v>
      </c>
      <c r="AO5" s="100">
        <v>583</v>
      </c>
      <c r="AP5" s="100">
        <f t="shared" ref="AP5:AP36" si="9">ROUND(AO5/35.5,0)</f>
        <v>16</v>
      </c>
      <c r="AQ5" s="100">
        <v>1115</v>
      </c>
      <c r="AR5" s="100">
        <f t="shared" ref="AR5:AR36" si="10">ROUND(AQ5/56,0)</f>
        <v>20</v>
      </c>
      <c r="AS5" s="2">
        <v>1416</v>
      </c>
      <c r="AT5" s="2">
        <f t="shared" ref="AT5:AT36" si="11">ROUND(AS5/62,0)</f>
        <v>23</v>
      </c>
      <c r="AU5" s="2">
        <v>449</v>
      </c>
      <c r="AV5" s="2">
        <v>3</v>
      </c>
      <c r="AW5" s="2">
        <f t="shared" ref="AW5:AW36" si="12">ROUND(AX5*19.9,0)</f>
        <v>896</v>
      </c>
      <c r="AX5" s="2">
        <v>45</v>
      </c>
      <c r="AY5" s="2">
        <v>474</v>
      </c>
      <c r="AZ5" s="2">
        <f t="shared" ref="AZ5:AZ36" si="13">ROUND(AY5/15,0)</f>
        <v>32</v>
      </c>
      <c r="BA5" s="2">
        <v>48</v>
      </c>
      <c r="BB5" s="2">
        <v>3</v>
      </c>
      <c r="BC5" s="101">
        <v>474</v>
      </c>
      <c r="BD5" s="9">
        <f t="shared" ref="BD5:BD36" si="14">ROUND(BC5/38,0)</f>
        <v>12</v>
      </c>
    </row>
    <row r="6" s="85" customFormat="1" ht="39" customHeight="1" spans="1:56">
      <c r="A6" s="2">
        <v>3</v>
      </c>
      <c r="B6" s="8">
        <v>582</v>
      </c>
      <c r="C6" s="8">
        <v>2573</v>
      </c>
      <c r="D6" s="6" t="s">
        <v>342</v>
      </c>
      <c r="E6" s="8" t="s">
        <v>340</v>
      </c>
      <c r="F6" s="8" t="s">
        <v>343</v>
      </c>
      <c r="G6" s="24">
        <v>796</v>
      </c>
      <c r="H6" s="24">
        <v>25</v>
      </c>
      <c r="I6" s="24">
        <v>368</v>
      </c>
      <c r="J6" s="24">
        <v>20</v>
      </c>
      <c r="K6" s="37">
        <v>1572</v>
      </c>
      <c r="L6" s="37">
        <f t="shared" si="0"/>
        <v>93</v>
      </c>
      <c r="M6" s="37">
        <v>468</v>
      </c>
      <c r="N6" s="37">
        <f t="shared" si="1"/>
        <v>9</v>
      </c>
      <c r="O6" s="37">
        <v>258</v>
      </c>
      <c r="P6" s="37">
        <f t="shared" si="2"/>
        <v>6</v>
      </c>
      <c r="Q6" s="37">
        <v>323</v>
      </c>
      <c r="R6" s="37">
        <f t="shared" si="3"/>
        <v>16</v>
      </c>
      <c r="S6" s="37">
        <v>1771</v>
      </c>
      <c r="T6" s="37">
        <v>64</v>
      </c>
      <c r="U6" s="37">
        <v>116</v>
      </c>
      <c r="V6" s="37">
        <f t="shared" si="4"/>
        <v>3</v>
      </c>
      <c r="W6" s="37">
        <v>343</v>
      </c>
      <c r="X6" s="37">
        <v>22</v>
      </c>
      <c r="Y6" s="2">
        <v>1204</v>
      </c>
      <c r="Z6" s="2">
        <v>15</v>
      </c>
      <c r="AA6" s="2">
        <v>1237</v>
      </c>
      <c r="AB6" s="2">
        <f t="shared" si="5"/>
        <v>26</v>
      </c>
      <c r="AC6" s="2">
        <v>1430</v>
      </c>
      <c r="AD6" s="2">
        <f t="shared" si="6"/>
        <v>16</v>
      </c>
      <c r="AE6" s="2">
        <v>311</v>
      </c>
      <c r="AF6" s="2">
        <f t="shared" si="7"/>
        <v>10</v>
      </c>
      <c r="AG6" s="37">
        <v>144</v>
      </c>
      <c r="AH6" s="37">
        <v>5</v>
      </c>
      <c r="AI6" s="24">
        <v>330</v>
      </c>
      <c r="AJ6" s="24">
        <v>28</v>
      </c>
      <c r="AK6" s="24">
        <v>769</v>
      </c>
      <c r="AL6" s="24">
        <v>33</v>
      </c>
      <c r="AM6" s="37">
        <v>816</v>
      </c>
      <c r="AN6" s="37">
        <f t="shared" si="8"/>
        <v>36</v>
      </c>
      <c r="AO6" s="100">
        <v>583</v>
      </c>
      <c r="AP6" s="100">
        <f t="shared" si="9"/>
        <v>16</v>
      </c>
      <c r="AQ6" s="100">
        <v>744</v>
      </c>
      <c r="AR6" s="100">
        <f t="shared" si="10"/>
        <v>13</v>
      </c>
      <c r="AS6" s="2">
        <v>1132</v>
      </c>
      <c r="AT6" s="2">
        <f t="shared" si="11"/>
        <v>18</v>
      </c>
      <c r="AU6" s="2">
        <v>449</v>
      </c>
      <c r="AV6" s="2">
        <v>3</v>
      </c>
      <c r="AW6" s="2">
        <f t="shared" si="12"/>
        <v>756</v>
      </c>
      <c r="AX6" s="2">
        <v>38</v>
      </c>
      <c r="AY6" s="2">
        <v>474</v>
      </c>
      <c r="AZ6" s="2">
        <f t="shared" si="13"/>
        <v>32</v>
      </c>
      <c r="BA6" s="2">
        <v>48</v>
      </c>
      <c r="BB6" s="2">
        <v>3</v>
      </c>
      <c r="BC6" s="101">
        <v>395</v>
      </c>
      <c r="BD6" s="9">
        <f t="shared" si="14"/>
        <v>10</v>
      </c>
    </row>
    <row r="7" s="86" customFormat="1" ht="30" customHeight="1" spans="1:56">
      <c r="A7" s="2">
        <v>4</v>
      </c>
      <c r="B7" s="8">
        <v>337</v>
      </c>
      <c r="C7" s="8">
        <v>2834</v>
      </c>
      <c r="D7" s="6" t="s">
        <v>344</v>
      </c>
      <c r="E7" s="8" t="s">
        <v>340</v>
      </c>
      <c r="F7" s="8" t="s">
        <v>338</v>
      </c>
      <c r="G7" s="24">
        <v>796</v>
      </c>
      <c r="H7" s="24">
        <v>25</v>
      </c>
      <c r="I7" s="24">
        <v>444</v>
      </c>
      <c r="J7" s="24">
        <v>25</v>
      </c>
      <c r="K7" s="37">
        <v>2450</v>
      </c>
      <c r="L7" s="37">
        <f t="shared" si="0"/>
        <v>145</v>
      </c>
      <c r="M7" s="37">
        <v>468</v>
      </c>
      <c r="N7" s="37">
        <f t="shared" si="1"/>
        <v>9</v>
      </c>
      <c r="O7" s="37">
        <v>258</v>
      </c>
      <c r="P7" s="37">
        <f t="shared" si="2"/>
        <v>6</v>
      </c>
      <c r="Q7" s="37">
        <v>691</v>
      </c>
      <c r="R7" s="37">
        <f t="shared" si="3"/>
        <v>34</v>
      </c>
      <c r="S7" s="37">
        <v>1771</v>
      </c>
      <c r="T7" s="37">
        <v>64</v>
      </c>
      <c r="U7" s="37">
        <v>116</v>
      </c>
      <c r="V7" s="37">
        <f t="shared" si="4"/>
        <v>3</v>
      </c>
      <c r="W7" s="37">
        <v>343</v>
      </c>
      <c r="X7" s="37">
        <v>22</v>
      </c>
      <c r="Y7" s="2">
        <v>1204</v>
      </c>
      <c r="Z7" s="2">
        <v>15</v>
      </c>
      <c r="AA7" s="2">
        <v>1538</v>
      </c>
      <c r="AB7" s="2">
        <f t="shared" si="5"/>
        <v>32</v>
      </c>
      <c r="AC7" s="2">
        <v>1430</v>
      </c>
      <c r="AD7" s="2">
        <f t="shared" si="6"/>
        <v>16</v>
      </c>
      <c r="AE7" s="2">
        <v>358</v>
      </c>
      <c r="AF7" s="2">
        <f t="shared" si="7"/>
        <v>12</v>
      </c>
      <c r="AG7" s="37">
        <v>144</v>
      </c>
      <c r="AH7" s="37">
        <v>5</v>
      </c>
      <c r="AI7" s="24">
        <v>330</v>
      </c>
      <c r="AJ7" s="24">
        <v>28</v>
      </c>
      <c r="AK7" s="24">
        <v>769</v>
      </c>
      <c r="AL7" s="24">
        <v>33</v>
      </c>
      <c r="AM7" s="37">
        <v>932</v>
      </c>
      <c r="AN7" s="37">
        <f t="shared" si="8"/>
        <v>41</v>
      </c>
      <c r="AO7" s="100">
        <v>583</v>
      </c>
      <c r="AP7" s="100">
        <f t="shared" si="9"/>
        <v>16</v>
      </c>
      <c r="AQ7" s="100">
        <v>1115</v>
      </c>
      <c r="AR7" s="100">
        <f t="shared" si="10"/>
        <v>20</v>
      </c>
      <c r="AS7" s="2">
        <v>1132</v>
      </c>
      <c r="AT7" s="2">
        <f t="shared" si="11"/>
        <v>18</v>
      </c>
      <c r="AU7" s="2">
        <v>449</v>
      </c>
      <c r="AV7" s="2">
        <v>3</v>
      </c>
      <c r="AW7" s="2">
        <f t="shared" si="12"/>
        <v>896</v>
      </c>
      <c r="AX7" s="2">
        <v>45</v>
      </c>
      <c r="AY7" s="2">
        <v>474</v>
      </c>
      <c r="AZ7" s="2">
        <f t="shared" si="13"/>
        <v>32</v>
      </c>
      <c r="BA7" s="2">
        <v>48</v>
      </c>
      <c r="BB7" s="2">
        <v>3</v>
      </c>
      <c r="BC7" s="101">
        <v>395</v>
      </c>
      <c r="BD7" s="9">
        <f t="shared" si="14"/>
        <v>10</v>
      </c>
    </row>
    <row r="8" ht="30" customHeight="1" spans="1:56">
      <c r="A8" s="2">
        <v>5</v>
      </c>
      <c r="B8" s="8">
        <v>114685</v>
      </c>
      <c r="C8" s="8">
        <v>114685</v>
      </c>
      <c r="D8" s="6" t="s">
        <v>345</v>
      </c>
      <c r="E8" s="8" t="s">
        <v>340</v>
      </c>
      <c r="F8" s="8" t="s">
        <v>338</v>
      </c>
      <c r="G8" s="24">
        <v>796</v>
      </c>
      <c r="H8" s="24">
        <v>25</v>
      </c>
      <c r="I8" s="24">
        <v>368</v>
      </c>
      <c r="J8" s="24">
        <v>20</v>
      </c>
      <c r="K8" s="37">
        <v>1572</v>
      </c>
      <c r="L8" s="37">
        <f t="shared" si="0"/>
        <v>93</v>
      </c>
      <c r="M8" s="37">
        <v>468</v>
      </c>
      <c r="N8" s="37">
        <f t="shared" si="1"/>
        <v>9</v>
      </c>
      <c r="O8" s="37">
        <v>258</v>
      </c>
      <c r="P8" s="37">
        <f t="shared" si="2"/>
        <v>6</v>
      </c>
      <c r="Q8" s="37">
        <v>397</v>
      </c>
      <c r="R8" s="37">
        <f t="shared" si="3"/>
        <v>20</v>
      </c>
      <c r="S8" s="37">
        <v>1771</v>
      </c>
      <c r="T8" s="37">
        <v>64</v>
      </c>
      <c r="U8" s="37">
        <v>109</v>
      </c>
      <c r="V8" s="37">
        <f t="shared" si="4"/>
        <v>2</v>
      </c>
      <c r="W8" s="37">
        <v>343</v>
      </c>
      <c r="X8" s="37">
        <v>22</v>
      </c>
      <c r="Y8" s="2">
        <v>1204</v>
      </c>
      <c r="Z8" s="2">
        <v>15</v>
      </c>
      <c r="AA8" s="2">
        <v>1538</v>
      </c>
      <c r="AB8" s="2">
        <f t="shared" si="5"/>
        <v>32</v>
      </c>
      <c r="AC8" s="2">
        <v>1108</v>
      </c>
      <c r="AD8" s="2">
        <f t="shared" si="6"/>
        <v>12</v>
      </c>
      <c r="AE8" s="2">
        <v>311</v>
      </c>
      <c r="AF8" s="2">
        <f t="shared" si="7"/>
        <v>10</v>
      </c>
      <c r="AG8" s="37">
        <v>144</v>
      </c>
      <c r="AH8" s="37">
        <v>5</v>
      </c>
      <c r="AI8" s="24">
        <v>330</v>
      </c>
      <c r="AJ8" s="24">
        <v>28</v>
      </c>
      <c r="AK8" s="24">
        <v>769</v>
      </c>
      <c r="AL8" s="24">
        <v>33</v>
      </c>
      <c r="AM8" s="37">
        <v>816</v>
      </c>
      <c r="AN8" s="37">
        <f t="shared" si="8"/>
        <v>36</v>
      </c>
      <c r="AO8" s="100">
        <v>583</v>
      </c>
      <c r="AP8" s="100">
        <f t="shared" si="9"/>
        <v>16</v>
      </c>
      <c r="AQ8" s="100">
        <v>744</v>
      </c>
      <c r="AR8" s="100">
        <f t="shared" si="10"/>
        <v>13</v>
      </c>
      <c r="AS8" s="2">
        <v>1132</v>
      </c>
      <c r="AT8" s="2">
        <f t="shared" si="11"/>
        <v>18</v>
      </c>
      <c r="AU8" s="2">
        <v>449</v>
      </c>
      <c r="AV8" s="2">
        <v>3</v>
      </c>
      <c r="AW8" s="2">
        <f t="shared" si="12"/>
        <v>756</v>
      </c>
      <c r="AX8" s="2">
        <v>38</v>
      </c>
      <c r="AY8" s="2">
        <v>474</v>
      </c>
      <c r="AZ8" s="2">
        <f t="shared" si="13"/>
        <v>32</v>
      </c>
      <c r="BA8" s="2">
        <v>48</v>
      </c>
      <c r="BB8" s="2">
        <v>3</v>
      </c>
      <c r="BC8" s="101">
        <v>332</v>
      </c>
      <c r="BD8" s="9">
        <f t="shared" si="14"/>
        <v>9</v>
      </c>
    </row>
    <row r="9" ht="30" customHeight="1" spans="1:56">
      <c r="A9" s="2">
        <v>6</v>
      </c>
      <c r="B9" s="8">
        <v>742</v>
      </c>
      <c r="C9" s="8">
        <v>2791</v>
      </c>
      <c r="D9" s="6" t="s">
        <v>346</v>
      </c>
      <c r="E9" s="8" t="s">
        <v>340</v>
      </c>
      <c r="F9" s="8" t="s">
        <v>338</v>
      </c>
      <c r="G9" s="24">
        <v>796</v>
      </c>
      <c r="H9" s="24">
        <v>25</v>
      </c>
      <c r="I9" s="24">
        <v>368</v>
      </c>
      <c r="J9" s="24">
        <v>20</v>
      </c>
      <c r="K9" s="37">
        <v>1302</v>
      </c>
      <c r="L9" s="37">
        <f t="shared" si="0"/>
        <v>77</v>
      </c>
      <c r="M9" s="37">
        <v>468</v>
      </c>
      <c r="N9" s="37">
        <f t="shared" si="1"/>
        <v>9</v>
      </c>
      <c r="O9" s="37">
        <v>258</v>
      </c>
      <c r="P9" s="37">
        <f t="shared" si="2"/>
        <v>6</v>
      </c>
      <c r="Q9" s="37">
        <v>304</v>
      </c>
      <c r="R9" s="37">
        <f t="shared" si="3"/>
        <v>15</v>
      </c>
      <c r="S9" s="37">
        <v>1771</v>
      </c>
      <c r="T9" s="37">
        <v>64</v>
      </c>
      <c r="U9" s="37">
        <v>116</v>
      </c>
      <c r="V9" s="37">
        <f t="shared" si="4"/>
        <v>3</v>
      </c>
      <c r="W9" s="37">
        <v>343</v>
      </c>
      <c r="X9" s="37">
        <v>22</v>
      </c>
      <c r="Y9" s="2">
        <v>1204</v>
      </c>
      <c r="Z9" s="2">
        <v>15</v>
      </c>
      <c r="AA9" s="2">
        <v>1538</v>
      </c>
      <c r="AB9" s="2">
        <f t="shared" si="5"/>
        <v>32</v>
      </c>
      <c r="AC9" s="2">
        <v>1108</v>
      </c>
      <c r="AD9" s="2">
        <f t="shared" si="6"/>
        <v>12</v>
      </c>
      <c r="AE9" s="2">
        <v>311</v>
      </c>
      <c r="AF9" s="2">
        <f t="shared" si="7"/>
        <v>10</v>
      </c>
      <c r="AG9" s="37">
        <v>144</v>
      </c>
      <c r="AH9" s="37">
        <v>5</v>
      </c>
      <c r="AI9" s="24">
        <v>330</v>
      </c>
      <c r="AJ9" s="24">
        <v>28</v>
      </c>
      <c r="AK9" s="24">
        <v>769</v>
      </c>
      <c r="AL9" s="24">
        <v>33</v>
      </c>
      <c r="AM9" s="37">
        <v>816</v>
      </c>
      <c r="AN9" s="37">
        <f t="shared" si="8"/>
        <v>36</v>
      </c>
      <c r="AO9" s="100">
        <v>583</v>
      </c>
      <c r="AP9" s="100">
        <f t="shared" si="9"/>
        <v>16</v>
      </c>
      <c r="AQ9" s="100">
        <v>595</v>
      </c>
      <c r="AR9" s="100">
        <f t="shared" si="10"/>
        <v>11</v>
      </c>
      <c r="AS9" s="2">
        <v>1132</v>
      </c>
      <c r="AT9" s="2">
        <f t="shared" si="11"/>
        <v>18</v>
      </c>
      <c r="AU9" s="2">
        <v>449</v>
      </c>
      <c r="AV9" s="2">
        <v>3</v>
      </c>
      <c r="AW9" s="2">
        <f t="shared" si="12"/>
        <v>756</v>
      </c>
      <c r="AX9" s="2">
        <v>38</v>
      </c>
      <c r="AY9" s="2">
        <v>474</v>
      </c>
      <c r="AZ9" s="2">
        <f t="shared" si="13"/>
        <v>32</v>
      </c>
      <c r="BA9" s="2">
        <v>48</v>
      </c>
      <c r="BB9" s="2">
        <v>3</v>
      </c>
      <c r="BC9" s="101">
        <v>260</v>
      </c>
      <c r="BD9" s="9">
        <f t="shared" si="14"/>
        <v>7</v>
      </c>
    </row>
    <row r="10" customHeight="1" spans="1:56">
      <c r="A10" s="2">
        <v>7</v>
      </c>
      <c r="B10" s="8">
        <v>343</v>
      </c>
      <c r="C10" s="8">
        <v>2559</v>
      </c>
      <c r="D10" s="6" t="s">
        <v>347</v>
      </c>
      <c r="E10" s="8" t="s">
        <v>340</v>
      </c>
      <c r="F10" s="8" t="s">
        <v>343</v>
      </c>
      <c r="G10" s="24">
        <v>796</v>
      </c>
      <c r="H10" s="24">
        <v>25</v>
      </c>
      <c r="I10" s="24">
        <v>368</v>
      </c>
      <c r="J10" s="24">
        <v>20</v>
      </c>
      <c r="K10" s="37">
        <v>1302</v>
      </c>
      <c r="L10" s="37">
        <f t="shared" si="0"/>
        <v>77</v>
      </c>
      <c r="M10" s="37">
        <v>468</v>
      </c>
      <c r="N10" s="37">
        <f t="shared" si="1"/>
        <v>9</v>
      </c>
      <c r="O10" s="37">
        <v>258</v>
      </c>
      <c r="P10" s="37">
        <f t="shared" si="2"/>
        <v>6</v>
      </c>
      <c r="Q10" s="37">
        <v>405</v>
      </c>
      <c r="R10" s="37">
        <f t="shared" si="3"/>
        <v>20</v>
      </c>
      <c r="S10" s="37">
        <v>1771</v>
      </c>
      <c r="T10" s="37">
        <v>64</v>
      </c>
      <c r="U10" s="37">
        <v>116</v>
      </c>
      <c r="V10" s="37">
        <f t="shared" si="4"/>
        <v>3</v>
      </c>
      <c r="W10" s="37">
        <v>343</v>
      </c>
      <c r="X10" s="37">
        <v>22</v>
      </c>
      <c r="Y10" s="2">
        <v>1620</v>
      </c>
      <c r="Z10" s="2">
        <v>20</v>
      </c>
      <c r="AA10" s="2">
        <v>2140</v>
      </c>
      <c r="AB10" s="2">
        <f t="shared" si="5"/>
        <v>45</v>
      </c>
      <c r="AC10" s="2">
        <v>1246</v>
      </c>
      <c r="AD10" s="2">
        <f t="shared" si="6"/>
        <v>14</v>
      </c>
      <c r="AE10" s="2">
        <v>358</v>
      </c>
      <c r="AF10" s="2">
        <f t="shared" si="7"/>
        <v>12</v>
      </c>
      <c r="AG10" s="37">
        <v>144</v>
      </c>
      <c r="AH10" s="37">
        <v>5</v>
      </c>
      <c r="AI10" s="24">
        <v>330</v>
      </c>
      <c r="AJ10" s="24">
        <v>28</v>
      </c>
      <c r="AK10" s="24">
        <v>769</v>
      </c>
      <c r="AL10" s="24">
        <v>33</v>
      </c>
      <c r="AM10" s="37">
        <v>816</v>
      </c>
      <c r="AN10" s="37">
        <f t="shared" si="8"/>
        <v>36</v>
      </c>
      <c r="AO10" s="100">
        <v>583</v>
      </c>
      <c r="AP10" s="100">
        <f t="shared" si="9"/>
        <v>16</v>
      </c>
      <c r="AQ10" s="100">
        <v>1115</v>
      </c>
      <c r="AR10" s="100">
        <f t="shared" si="10"/>
        <v>20</v>
      </c>
      <c r="AS10" s="2">
        <v>1132</v>
      </c>
      <c r="AT10" s="2">
        <f t="shared" si="11"/>
        <v>18</v>
      </c>
      <c r="AU10" s="2">
        <v>449</v>
      </c>
      <c r="AV10" s="2">
        <v>3</v>
      </c>
      <c r="AW10" s="2">
        <f t="shared" si="12"/>
        <v>896</v>
      </c>
      <c r="AX10" s="2">
        <v>45</v>
      </c>
      <c r="AY10" s="2">
        <v>474</v>
      </c>
      <c r="AZ10" s="2">
        <f t="shared" si="13"/>
        <v>32</v>
      </c>
      <c r="BA10" s="2">
        <v>48</v>
      </c>
      <c r="BB10" s="2">
        <v>3</v>
      </c>
      <c r="BC10" s="101">
        <v>474</v>
      </c>
      <c r="BD10" s="9">
        <f t="shared" si="14"/>
        <v>12</v>
      </c>
    </row>
    <row r="11" customHeight="1" spans="1:56">
      <c r="A11" s="2">
        <v>8</v>
      </c>
      <c r="B11" s="8">
        <v>571</v>
      </c>
      <c r="C11" s="8">
        <v>2113</v>
      </c>
      <c r="D11" s="6" t="s">
        <v>348</v>
      </c>
      <c r="E11" s="8" t="s">
        <v>340</v>
      </c>
      <c r="F11" s="8" t="s">
        <v>341</v>
      </c>
      <c r="G11" s="24">
        <v>796</v>
      </c>
      <c r="H11" s="24">
        <v>25</v>
      </c>
      <c r="I11" s="24">
        <v>368</v>
      </c>
      <c r="J11" s="24">
        <v>20</v>
      </c>
      <c r="K11" s="37">
        <v>1302</v>
      </c>
      <c r="L11" s="37">
        <f t="shared" si="0"/>
        <v>77</v>
      </c>
      <c r="M11" s="37">
        <v>468</v>
      </c>
      <c r="N11" s="37">
        <f t="shared" si="1"/>
        <v>9</v>
      </c>
      <c r="O11" s="37">
        <v>258</v>
      </c>
      <c r="P11" s="37">
        <f t="shared" si="2"/>
        <v>6</v>
      </c>
      <c r="Q11" s="37">
        <v>405</v>
      </c>
      <c r="R11" s="37">
        <f t="shared" si="3"/>
        <v>20</v>
      </c>
      <c r="S11" s="37">
        <v>1771</v>
      </c>
      <c r="T11" s="37">
        <v>64</v>
      </c>
      <c r="U11" s="37">
        <v>116</v>
      </c>
      <c r="V11" s="37">
        <f t="shared" si="4"/>
        <v>3</v>
      </c>
      <c r="W11" s="37">
        <v>343</v>
      </c>
      <c r="X11" s="37">
        <v>22</v>
      </c>
      <c r="Y11" s="2">
        <v>1204</v>
      </c>
      <c r="Z11" s="2">
        <v>15</v>
      </c>
      <c r="AA11" s="2">
        <v>1700</v>
      </c>
      <c r="AB11" s="2">
        <f t="shared" si="5"/>
        <v>35</v>
      </c>
      <c r="AC11" s="2">
        <v>1108</v>
      </c>
      <c r="AD11" s="2">
        <f t="shared" si="6"/>
        <v>12</v>
      </c>
      <c r="AE11" s="2">
        <v>358</v>
      </c>
      <c r="AF11" s="2">
        <f t="shared" si="7"/>
        <v>12</v>
      </c>
      <c r="AG11" s="37">
        <v>144</v>
      </c>
      <c r="AH11" s="37">
        <v>5</v>
      </c>
      <c r="AI11" s="24">
        <v>330</v>
      </c>
      <c r="AJ11" s="24">
        <v>28</v>
      </c>
      <c r="AK11" s="24">
        <v>769</v>
      </c>
      <c r="AL11" s="24">
        <v>33</v>
      </c>
      <c r="AM11" s="37">
        <v>816</v>
      </c>
      <c r="AN11" s="37">
        <f t="shared" si="8"/>
        <v>36</v>
      </c>
      <c r="AO11" s="100">
        <v>583</v>
      </c>
      <c r="AP11" s="100">
        <f t="shared" si="9"/>
        <v>16</v>
      </c>
      <c r="AQ11" s="100">
        <v>744</v>
      </c>
      <c r="AR11" s="100">
        <f t="shared" si="10"/>
        <v>13</v>
      </c>
      <c r="AS11" s="2">
        <v>1132</v>
      </c>
      <c r="AT11" s="2">
        <f t="shared" si="11"/>
        <v>18</v>
      </c>
      <c r="AU11" s="2">
        <v>449</v>
      </c>
      <c r="AV11" s="2">
        <v>3</v>
      </c>
      <c r="AW11" s="2">
        <f t="shared" si="12"/>
        <v>756</v>
      </c>
      <c r="AX11" s="2">
        <v>38</v>
      </c>
      <c r="AY11" s="2">
        <v>474</v>
      </c>
      <c r="AZ11" s="2">
        <f t="shared" si="13"/>
        <v>32</v>
      </c>
      <c r="BA11" s="2">
        <v>48</v>
      </c>
      <c r="BB11" s="2">
        <v>3</v>
      </c>
      <c r="BC11" s="101">
        <v>391</v>
      </c>
      <c r="BD11" s="9">
        <f t="shared" si="14"/>
        <v>10</v>
      </c>
    </row>
    <row r="12" customHeight="1" spans="1:56">
      <c r="A12" s="2">
        <v>9</v>
      </c>
      <c r="B12" s="8">
        <v>111219</v>
      </c>
      <c r="C12" s="8">
        <v>111219</v>
      </c>
      <c r="D12" s="6" t="s">
        <v>349</v>
      </c>
      <c r="E12" s="8" t="s">
        <v>340</v>
      </c>
      <c r="F12" s="8" t="s">
        <v>350</v>
      </c>
      <c r="G12" s="24">
        <v>796</v>
      </c>
      <c r="H12" s="24">
        <v>25</v>
      </c>
      <c r="I12" s="24">
        <v>368</v>
      </c>
      <c r="J12" s="24">
        <v>20</v>
      </c>
      <c r="K12" s="37">
        <v>1302</v>
      </c>
      <c r="L12" s="37">
        <f t="shared" si="0"/>
        <v>77</v>
      </c>
      <c r="M12" s="37">
        <v>468</v>
      </c>
      <c r="N12" s="37">
        <f t="shared" si="1"/>
        <v>9</v>
      </c>
      <c r="O12" s="37">
        <v>258</v>
      </c>
      <c r="P12" s="37">
        <f t="shared" si="2"/>
        <v>6</v>
      </c>
      <c r="Q12" s="37">
        <v>397</v>
      </c>
      <c r="R12" s="37">
        <f t="shared" si="3"/>
        <v>20</v>
      </c>
      <c r="S12" s="37">
        <v>1771</v>
      </c>
      <c r="T12" s="37">
        <v>64</v>
      </c>
      <c r="U12" s="37">
        <v>116</v>
      </c>
      <c r="V12" s="37">
        <f t="shared" si="4"/>
        <v>3</v>
      </c>
      <c r="W12" s="37">
        <v>232</v>
      </c>
      <c r="X12" s="37">
        <v>15</v>
      </c>
      <c r="Y12" s="2">
        <v>1204</v>
      </c>
      <c r="Z12" s="2">
        <v>15</v>
      </c>
      <c r="AA12" s="2">
        <v>1700</v>
      </c>
      <c r="AB12" s="2">
        <f t="shared" si="5"/>
        <v>35</v>
      </c>
      <c r="AC12" s="2">
        <v>1108</v>
      </c>
      <c r="AD12" s="2">
        <f t="shared" si="6"/>
        <v>12</v>
      </c>
      <c r="AE12" s="2">
        <v>358</v>
      </c>
      <c r="AF12" s="2">
        <f t="shared" si="7"/>
        <v>12</v>
      </c>
      <c r="AG12" s="37">
        <v>144</v>
      </c>
      <c r="AH12" s="37">
        <v>5</v>
      </c>
      <c r="AI12" s="24">
        <v>330</v>
      </c>
      <c r="AJ12" s="24">
        <v>28</v>
      </c>
      <c r="AK12" s="24">
        <v>769</v>
      </c>
      <c r="AL12" s="24">
        <v>33</v>
      </c>
      <c r="AM12" s="37">
        <v>816</v>
      </c>
      <c r="AN12" s="37">
        <f t="shared" si="8"/>
        <v>36</v>
      </c>
      <c r="AO12" s="100">
        <v>583</v>
      </c>
      <c r="AP12" s="100">
        <f t="shared" si="9"/>
        <v>16</v>
      </c>
      <c r="AQ12" s="100">
        <v>744</v>
      </c>
      <c r="AR12" s="100">
        <f t="shared" si="10"/>
        <v>13</v>
      </c>
      <c r="AS12" s="2">
        <v>1132</v>
      </c>
      <c r="AT12" s="2">
        <f t="shared" si="11"/>
        <v>18</v>
      </c>
      <c r="AU12" s="2">
        <v>449</v>
      </c>
      <c r="AV12" s="2">
        <v>3</v>
      </c>
      <c r="AW12" s="2">
        <f t="shared" si="12"/>
        <v>756</v>
      </c>
      <c r="AX12" s="2">
        <v>38</v>
      </c>
      <c r="AY12" s="2">
        <v>444</v>
      </c>
      <c r="AZ12" s="2">
        <f t="shared" si="13"/>
        <v>30</v>
      </c>
      <c r="BA12" s="2">
        <v>48</v>
      </c>
      <c r="BB12" s="2">
        <v>3</v>
      </c>
      <c r="BC12" s="101">
        <v>217</v>
      </c>
      <c r="BD12" s="9">
        <f t="shared" si="14"/>
        <v>6</v>
      </c>
    </row>
    <row r="13" customHeight="1" spans="1:56">
      <c r="A13" s="2">
        <v>10</v>
      </c>
      <c r="B13" s="8">
        <v>341</v>
      </c>
      <c r="C13" s="8">
        <v>2881</v>
      </c>
      <c r="D13" s="6" t="s">
        <v>351</v>
      </c>
      <c r="E13" s="8" t="s">
        <v>352</v>
      </c>
      <c r="F13" s="8" t="s">
        <v>353</v>
      </c>
      <c r="G13" s="24">
        <v>659</v>
      </c>
      <c r="H13" s="24">
        <v>21</v>
      </c>
      <c r="I13" s="24">
        <v>368</v>
      </c>
      <c r="J13" s="24">
        <v>20</v>
      </c>
      <c r="K13" s="37">
        <v>1050</v>
      </c>
      <c r="L13" s="37">
        <f t="shared" si="0"/>
        <v>62</v>
      </c>
      <c r="M13" s="37">
        <v>468</v>
      </c>
      <c r="N13" s="37">
        <f t="shared" si="1"/>
        <v>9</v>
      </c>
      <c r="O13" s="37">
        <v>258</v>
      </c>
      <c r="P13" s="37">
        <f t="shared" si="2"/>
        <v>6</v>
      </c>
      <c r="Q13" s="37">
        <v>304</v>
      </c>
      <c r="R13" s="37">
        <f t="shared" si="3"/>
        <v>15</v>
      </c>
      <c r="S13" s="37">
        <v>1300</v>
      </c>
      <c r="T13" s="37">
        <v>47</v>
      </c>
      <c r="U13" s="37">
        <v>116</v>
      </c>
      <c r="V13" s="37">
        <f t="shared" si="4"/>
        <v>3</v>
      </c>
      <c r="W13" s="37">
        <v>343</v>
      </c>
      <c r="X13" s="37">
        <v>22</v>
      </c>
      <c r="Y13" s="2">
        <v>1204</v>
      </c>
      <c r="Z13" s="2">
        <v>15</v>
      </c>
      <c r="AA13" s="2">
        <v>1700</v>
      </c>
      <c r="AB13" s="2">
        <f t="shared" si="5"/>
        <v>35</v>
      </c>
      <c r="AC13" s="2">
        <v>1108</v>
      </c>
      <c r="AD13" s="2">
        <f t="shared" si="6"/>
        <v>12</v>
      </c>
      <c r="AE13" s="2">
        <v>358</v>
      </c>
      <c r="AF13" s="2">
        <f t="shared" si="7"/>
        <v>12</v>
      </c>
      <c r="AG13" s="37">
        <v>144</v>
      </c>
      <c r="AH13" s="37">
        <v>5</v>
      </c>
      <c r="AI13" s="24">
        <v>330</v>
      </c>
      <c r="AJ13" s="24">
        <v>28</v>
      </c>
      <c r="AK13" s="24">
        <v>769</v>
      </c>
      <c r="AL13" s="24">
        <v>33</v>
      </c>
      <c r="AM13" s="37">
        <v>816</v>
      </c>
      <c r="AN13" s="37">
        <f t="shared" si="8"/>
        <v>36</v>
      </c>
      <c r="AO13" s="100">
        <v>583</v>
      </c>
      <c r="AP13" s="100">
        <f t="shared" si="9"/>
        <v>16</v>
      </c>
      <c r="AQ13" s="100">
        <v>744</v>
      </c>
      <c r="AR13" s="100">
        <f t="shared" si="10"/>
        <v>13</v>
      </c>
      <c r="AS13" s="2">
        <v>1040</v>
      </c>
      <c r="AT13" s="2">
        <f t="shared" si="11"/>
        <v>17</v>
      </c>
      <c r="AU13" s="2">
        <v>449</v>
      </c>
      <c r="AV13" s="2">
        <v>3</v>
      </c>
      <c r="AW13" s="2">
        <f t="shared" si="12"/>
        <v>756</v>
      </c>
      <c r="AX13" s="2">
        <v>38</v>
      </c>
      <c r="AY13" s="2">
        <v>474</v>
      </c>
      <c r="AZ13" s="2">
        <f t="shared" si="13"/>
        <v>32</v>
      </c>
      <c r="BA13" s="2">
        <v>48</v>
      </c>
      <c r="BB13" s="2">
        <v>3</v>
      </c>
      <c r="BC13" s="101">
        <v>391</v>
      </c>
      <c r="BD13" s="9">
        <f t="shared" si="14"/>
        <v>10</v>
      </c>
    </row>
    <row r="14" customHeight="1" spans="1:56">
      <c r="A14" s="2">
        <v>11</v>
      </c>
      <c r="B14" s="8">
        <v>546</v>
      </c>
      <c r="C14" s="8">
        <v>2741</v>
      </c>
      <c r="D14" s="6" t="s">
        <v>354</v>
      </c>
      <c r="E14" s="8" t="s">
        <v>352</v>
      </c>
      <c r="F14" s="8" t="s">
        <v>341</v>
      </c>
      <c r="G14" s="24">
        <v>659</v>
      </c>
      <c r="H14" s="24">
        <v>21</v>
      </c>
      <c r="I14" s="24">
        <v>368</v>
      </c>
      <c r="J14" s="24">
        <v>20</v>
      </c>
      <c r="K14" s="37">
        <v>1050</v>
      </c>
      <c r="L14" s="37">
        <f t="shared" si="0"/>
        <v>62</v>
      </c>
      <c r="M14" s="37">
        <v>468</v>
      </c>
      <c r="N14" s="37">
        <f t="shared" si="1"/>
        <v>9</v>
      </c>
      <c r="O14" s="37">
        <v>258</v>
      </c>
      <c r="P14" s="37">
        <f t="shared" si="2"/>
        <v>6</v>
      </c>
      <c r="Q14" s="37">
        <v>304</v>
      </c>
      <c r="R14" s="37">
        <f t="shared" si="3"/>
        <v>15</v>
      </c>
      <c r="S14" s="37">
        <v>1300</v>
      </c>
      <c r="T14" s="37">
        <v>47</v>
      </c>
      <c r="U14" s="37">
        <v>116</v>
      </c>
      <c r="V14" s="37">
        <f t="shared" si="4"/>
        <v>3</v>
      </c>
      <c r="W14" s="37">
        <v>343</v>
      </c>
      <c r="X14" s="37">
        <v>22</v>
      </c>
      <c r="Y14" s="2">
        <v>1032</v>
      </c>
      <c r="Z14" s="2">
        <v>13</v>
      </c>
      <c r="AA14" s="2">
        <v>1472</v>
      </c>
      <c r="AB14" s="2">
        <f t="shared" si="5"/>
        <v>31</v>
      </c>
      <c r="AC14" s="2">
        <v>1108</v>
      </c>
      <c r="AD14" s="2">
        <f t="shared" si="6"/>
        <v>12</v>
      </c>
      <c r="AE14" s="2">
        <v>358</v>
      </c>
      <c r="AF14" s="2">
        <f t="shared" si="7"/>
        <v>12</v>
      </c>
      <c r="AG14" s="37">
        <v>144</v>
      </c>
      <c r="AH14" s="37">
        <v>5</v>
      </c>
      <c r="AI14" s="24">
        <v>330</v>
      </c>
      <c r="AJ14" s="24">
        <v>28</v>
      </c>
      <c r="AK14" s="24">
        <v>769</v>
      </c>
      <c r="AL14" s="24">
        <v>33</v>
      </c>
      <c r="AM14" s="37">
        <v>816</v>
      </c>
      <c r="AN14" s="37">
        <f t="shared" si="8"/>
        <v>36</v>
      </c>
      <c r="AO14" s="100">
        <v>583</v>
      </c>
      <c r="AP14" s="100">
        <f t="shared" si="9"/>
        <v>16</v>
      </c>
      <c r="AQ14" s="100">
        <v>744</v>
      </c>
      <c r="AR14" s="100">
        <f t="shared" si="10"/>
        <v>13</v>
      </c>
      <c r="AS14" s="2">
        <v>1040</v>
      </c>
      <c r="AT14" s="2">
        <f t="shared" si="11"/>
        <v>17</v>
      </c>
      <c r="AU14" s="2">
        <v>449</v>
      </c>
      <c r="AV14" s="2">
        <v>3</v>
      </c>
      <c r="AW14" s="2">
        <f t="shared" si="12"/>
        <v>756</v>
      </c>
      <c r="AX14" s="2">
        <v>38</v>
      </c>
      <c r="AY14" s="2">
        <v>474</v>
      </c>
      <c r="AZ14" s="2">
        <f t="shared" si="13"/>
        <v>32</v>
      </c>
      <c r="BA14" s="2">
        <v>48</v>
      </c>
      <c r="BB14" s="2">
        <v>3</v>
      </c>
      <c r="BC14" s="101">
        <v>391</v>
      </c>
      <c r="BD14" s="9">
        <f t="shared" si="14"/>
        <v>10</v>
      </c>
    </row>
    <row r="15" customHeight="1" spans="1:56">
      <c r="A15" s="2">
        <v>12</v>
      </c>
      <c r="B15" s="8">
        <v>385</v>
      </c>
      <c r="C15" s="8">
        <v>2877</v>
      </c>
      <c r="D15" s="6" t="s">
        <v>355</v>
      </c>
      <c r="E15" s="8" t="s">
        <v>352</v>
      </c>
      <c r="F15" s="8" t="s">
        <v>356</v>
      </c>
      <c r="G15" s="24">
        <v>659</v>
      </c>
      <c r="H15" s="24">
        <v>21</v>
      </c>
      <c r="I15" s="24">
        <v>368</v>
      </c>
      <c r="J15" s="24">
        <v>20</v>
      </c>
      <c r="K15" s="37">
        <v>1050</v>
      </c>
      <c r="L15" s="37">
        <f t="shared" si="0"/>
        <v>62</v>
      </c>
      <c r="M15" s="37">
        <v>468</v>
      </c>
      <c r="N15" s="37">
        <f t="shared" si="1"/>
        <v>9</v>
      </c>
      <c r="O15" s="37">
        <v>258</v>
      </c>
      <c r="P15" s="37">
        <f t="shared" si="2"/>
        <v>6</v>
      </c>
      <c r="Q15" s="37">
        <v>304</v>
      </c>
      <c r="R15" s="37">
        <f t="shared" si="3"/>
        <v>15</v>
      </c>
      <c r="S15" s="37">
        <v>1300</v>
      </c>
      <c r="T15" s="37">
        <v>47</v>
      </c>
      <c r="U15" s="37">
        <v>116</v>
      </c>
      <c r="V15" s="37">
        <f t="shared" si="4"/>
        <v>3</v>
      </c>
      <c r="W15" s="37">
        <v>343</v>
      </c>
      <c r="X15" s="37">
        <v>22</v>
      </c>
      <c r="Y15" s="2">
        <v>1204</v>
      </c>
      <c r="Z15" s="2">
        <v>15</v>
      </c>
      <c r="AA15" s="2">
        <v>1472</v>
      </c>
      <c r="AB15" s="2">
        <f t="shared" si="5"/>
        <v>31</v>
      </c>
      <c r="AC15" s="2">
        <v>1108</v>
      </c>
      <c r="AD15" s="2">
        <f t="shared" si="6"/>
        <v>12</v>
      </c>
      <c r="AE15" s="2">
        <v>311</v>
      </c>
      <c r="AF15" s="2">
        <f t="shared" si="7"/>
        <v>10</v>
      </c>
      <c r="AG15" s="37">
        <v>144</v>
      </c>
      <c r="AH15" s="37">
        <v>5</v>
      </c>
      <c r="AI15" s="24">
        <v>330</v>
      </c>
      <c r="AJ15" s="24">
        <v>28</v>
      </c>
      <c r="AK15" s="24">
        <v>769</v>
      </c>
      <c r="AL15" s="24">
        <v>33</v>
      </c>
      <c r="AM15" s="37">
        <v>816</v>
      </c>
      <c r="AN15" s="37">
        <f t="shared" si="8"/>
        <v>36</v>
      </c>
      <c r="AO15" s="100">
        <v>583</v>
      </c>
      <c r="AP15" s="100">
        <f t="shared" si="9"/>
        <v>16</v>
      </c>
      <c r="AQ15" s="100">
        <v>1115</v>
      </c>
      <c r="AR15" s="100">
        <f t="shared" si="10"/>
        <v>20</v>
      </c>
      <c r="AS15" s="2">
        <v>1040</v>
      </c>
      <c r="AT15" s="2">
        <f t="shared" si="11"/>
        <v>17</v>
      </c>
      <c r="AU15" s="2">
        <v>449</v>
      </c>
      <c r="AV15" s="2">
        <v>3</v>
      </c>
      <c r="AW15" s="2">
        <f t="shared" si="12"/>
        <v>896</v>
      </c>
      <c r="AX15" s="2">
        <v>45</v>
      </c>
      <c r="AY15" s="2">
        <v>474</v>
      </c>
      <c r="AZ15" s="2">
        <f t="shared" si="13"/>
        <v>32</v>
      </c>
      <c r="BA15" s="2">
        <v>48</v>
      </c>
      <c r="BB15" s="2">
        <v>3</v>
      </c>
      <c r="BC15" s="101">
        <v>391</v>
      </c>
      <c r="BD15" s="9">
        <f t="shared" si="14"/>
        <v>10</v>
      </c>
    </row>
    <row r="16" customHeight="1" spans="1:56">
      <c r="A16" s="2">
        <v>13</v>
      </c>
      <c r="B16" s="8">
        <v>117491</v>
      </c>
      <c r="C16" s="8">
        <v>117491</v>
      </c>
      <c r="D16" s="6" t="s">
        <v>357</v>
      </c>
      <c r="E16" s="8" t="s">
        <v>358</v>
      </c>
      <c r="F16" s="8" t="s">
        <v>350</v>
      </c>
      <c r="G16" s="24">
        <v>568</v>
      </c>
      <c r="H16" s="24">
        <v>18</v>
      </c>
      <c r="I16" s="24">
        <v>320</v>
      </c>
      <c r="J16" s="24">
        <v>18</v>
      </c>
      <c r="K16" s="37">
        <v>864</v>
      </c>
      <c r="L16" s="37">
        <f t="shared" si="0"/>
        <v>51</v>
      </c>
      <c r="M16" s="37">
        <v>368</v>
      </c>
      <c r="N16" s="37">
        <f t="shared" si="1"/>
        <v>7</v>
      </c>
      <c r="O16" s="37">
        <v>202</v>
      </c>
      <c r="P16" s="37">
        <f t="shared" si="2"/>
        <v>5</v>
      </c>
      <c r="Q16" s="37">
        <v>250</v>
      </c>
      <c r="R16" s="37">
        <f t="shared" si="3"/>
        <v>12</v>
      </c>
      <c r="S16" s="37">
        <v>1100</v>
      </c>
      <c r="T16" s="37">
        <v>39</v>
      </c>
      <c r="U16" s="37">
        <v>109</v>
      </c>
      <c r="V16" s="37">
        <f t="shared" si="4"/>
        <v>2</v>
      </c>
      <c r="W16" s="37">
        <v>232</v>
      </c>
      <c r="X16" s="37">
        <v>15</v>
      </c>
      <c r="Y16" s="2">
        <v>1204</v>
      </c>
      <c r="Z16" s="2">
        <v>15</v>
      </c>
      <c r="AA16" s="2">
        <v>1472</v>
      </c>
      <c r="AB16" s="2">
        <f t="shared" si="5"/>
        <v>31</v>
      </c>
      <c r="AC16" s="37">
        <v>970</v>
      </c>
      <c r="AD16" s="2">
        <f t="shared" si="6"/>
        <v>11</v>
      </c>
      <c r="AE16" s="2">
        <v>311</v>
      </c>
      <c r="AF16" s="2">
        <f t="shared" si="7"/>
        <v>10</v>
      </c>
      <c r="AG16" s="37">
        <v>144</v>
      </c>
      <c r="AH16" s="37">
        <v>5</v>
      </c>
      <c r="AI16" s="24">
        <v>295</v>
      </c>
      <c r="AJ16" s="24">
        <v>25</v>
      </c>
      <c r="AK16" s="24">
        <v>699</v>
      </c>
      <c r="AL16" s="24">
        <v>30</v>
      </c>
      <c r="AM16" s="37">
        <v>757</v>
      </c>
      <c r="AN16" s="37">
        <f t="shared" si="8"/>
        <v>33</v>
      </c>
      <c r="AO16" s="100">
        <v>583</v>
      </c>
      <c r="AP16" s="100">
        <f t="shared" si="9"/>
        <v>16</v>
      </c>
      <c r="AQ16" s="100">
        <v>744</v>
      </c>
      <c r="AR16" s="100">
        <f t="shared" si="10"/>
        <v>13</v>
      </c>
      <c r="AS16" s="2">
        <v>948</v>
      </c>
      <c r="AT16" s="2">
        <f t="shared" si="11"/>
        <v>15</v>
      </c>
      <c r="AU16" s="2">
        <v>299</v>
      </c>
      <c r="AV16" s="2">
        <v>2</v>
      </c>
      <c r="AW16" s="2">
        <f t="shared" si="12"/>
        <v>756</v>
      </c>
      <c r="AX16" s="2">
        <v>38</v>
      </c>
      <c r="AY16" s="2">
        <v>444</v>
      </c>
      <c r="AZ16" s="2">
        <f t="shared" si="13"/>
        <v>30</v>
      </c>
      <c r="BA16" s="2">
        <v>32</v>
      </c>
      <c r="BB16" s="2">
        <v>2</v>
      </c>
      <c r="BC16" s="101">
        <v>260</v>
      </c>
      <c r="BD16" s="9">
        <f t="shared" si="14"/>
        <v>7</v>
      </c>
    </row>
    <row r="17" customHeight="1" spans="1:56">
      <c r="A17" s="2">
        <v>14</v>
      </c>
      <c r="B17" s="8">
        <v>707</v>
      </c>
      <c r="C17" s="8">
        <v>2755</v>
      </c>
      <c r="D17" s="6" t="s">
        <v>359</v>
      </c>
      <c r="E17" s="8" t="s">
        <v>358</v>
      </c>
      <c r="F17" s="8" t="s">
        <v>341</v>
      </c>
      <c r="G17" s="24">
        <v>568</v>
      </c>
      <c r="H17" s="24">
        <v>18</v>
      </c>
      <c r="I17" s="24">
        <v>320</v>
      </c>
      <c r="J17" s="24">
        <v>18</v>
      </c>
      <c r="K17" s="37">
        <v>864</v>
      </c>
      <c r="L17" s="37">
        <f t="shared" si="0"/>
        <v>51</v>
      </c>
      <c r="M17" s="37">
        <v>368</v>
      </c>
      <c r="N17" s="37">
        <f t="shared" si="1"/>
        <v>7</v>
      </c>
      <c r="O17" s="37">
        <v>202</v>
      </c>
      <c r="P17" s="37">
        <f t="shared" si="2"/>
        <v>5</v>
      </c>
      <c r="Q17" s="37">
        <v>304</v>
      </c>
      <c r="R17" s="37">
        <f t="shared" si="3"/>
        <v>15</v>
      </c>
      <c r="S17" s="37">
        <v>1100</v>
      </c>
      <c r="T17" s="37">
        <v>39</v>
      </c>
      <c r="U17" s="37">
        <v>94</v>
      </c>
      <c r="V17" s="37">
        <f t="shared" si="4"/>
        <v>2</v>
      </c>
      <c r="W17" s="37">
        <v>232</v>
      </c>
      <c r="X17" s="37">
        <v>15</v>
      </c>
      <c r="Y17" s="2">
        <v>1032</v>
      </c>
      <c r="Z17" s="2">
        <v>13</v>
      </c>
      <c r="AA17" s="2">
        <v>1472</v>
      </c>
      <c r="AB17" s="2">
        <f t="shared" si="5"/>
        <v>31</v>
      </c>
      <c r="AC17" s="37">
        <v>970</v>
      </c>
      <c r="AD17" s="2">
        <f t="shared" si="6"/>
        <v>11</v>
      </c>
      <c r="AE17" s="2">
        <v>311</v>
      </c>
      <c r="AF17" s="2">
        <f t="shared" si="7"/>
        <v>10</v>
      </c>
      <c r="AG17" s="37">
        <v>144</v>
      </c>
      <c r="AH17" s="37">
        <v>5</v>
      </c>
      <c r="AI17" s="24">
        <v>295</v>
      </c>
      <c r="AJ17" s="24">
        <v>25</v>
      </c>
      <c r="AK17" s="24">
        <v>699</v>
      </c>
      <c r="AL17" s="24">
        <v>30</v>
      </c>
      <c r="AM17" s="37">
        <v>757</v>
      </c>
      <c r="AN17" s="37">
        <f t="shared" si="8"/>
        <v>33</v>
      </c>
      <c r="AO17" s="100">
        <v>583</v>
      </c>
      <c r="AP17" s="100">
        <f t="shared" si="9"/>
        <v>16</v>
      </c>
      <c r="AQ17" s="100">
        <v>744</v>
      </c>
      <c r="AR17" s="100">
        <f t="shared" si="10"/>
        <v>13</v>
      </c>
      <c r="AS17" s="2">
        <v>948</v>
      </c>
      <c r="AT17" s="2">
        <f t="shared" si="11"/>
        <v>15</v>
      </c>
      <c r="AU17" s="2">
        <v>299</v>
      </c>
      <c r="AV17" s="2">
        <v>2</v>
      </c>
      <c r="AW17" s="2">
        <f t="shared" si="12"/>
        <v>756</v>
      </c>
      <c r="AX17" s="2">
        <v>38</v>
      </c>
      <c r="AY17" s="2">
        <v>474</v>
      </c>
      <c r="AZ17" s="2">
        <f t="shared" si="13"/>
        <v>32</v>
      </c>
      <c r="BA17" s="2">
        <v>32</v>
      </c>
      <c r="BB17" s="2">
        <v>2</v>
      </c>
      <c r="BC17" s="101">
        <v>260</v>
      </c>
      <c r="BD17" s="9">
        <f t="shared" si="14"/>
        <v>7</v>
      </c>
    </row>
    <row r="18" customHeight="1" spans="1:56">
      <c r="A18" s="2">
        <v>15</v>
      </c>
      <c r="B18" s="8">
        <v>106066</v>
      </c>
      <c r="C18" s="8">
        <v>106066</v>
      </c>
      <c r="D18" s="6" t="s">
        <v>360</v>
      </c>
      <c r="E18" s="8" t="s">
        <v>358</v>
      </c>
      <c r="F18" s="8" t="s">
        <v>338</v>
      </c>
      <c r="G18" s="24">
        <v>568</v>
      </c>
      <c r="H18" s="24">
        <v>18</v>
      </c>
      <c r="I18" s="24">
        <v>320</v>
      </c>
      <c r="J18" s="24">
        <v>18</v>
      </c>
      <c r="K18" s="37">
        <v>864</v>
      </c>
      <c r="L18" s="37">
        <f t="shared" si="0"/>
        <v>51</v>
      </c>
      <c r="M18" s="37">
        <v>368</v>
      </c>
      <c r="N18" s="37">
        <f t="shared" si="1"/>
        <v>7</v>
      </c>
      <c r="O18" s="37">
        <v>202</v>
      </c>
      <c r="P18" s="37">
        <f t="shared" si="2"/>
        <v>5</v>
      </c>
      <c r="Q18" s="37">
        <v>250</v>
      </c>
      <c r="R18" s="37">
        <f t="shared" si="3"/>
        <v>12</v>
      </c>
      <c r="S18" s="37">
        <v>1100</v>
      </c>
      <c r="T18" s="37">
        <v>39</v>
      </c>
      <c r="U18" s="37">
        <v>94</v>
      </c>
      <c r="V18" s="37">
        <f t="shared" si="4"/>
        <v>2</v>
      </c>
      <c r="W18" s="37">
        <v>232</v>
      </c>
      <c r="X18" s="37">
        <v>15</v>
      </c>
      <c r="Y18" s="2">
        <v>1032</v>
      </c>
      <c r="Z18" s="2">
        <v>13</v>
      </c>
      <c r="AA18" s="2">
        <v>1472</v>
      </c>
      <c r="AB18" s="2">
        <f t="shared" si="5"/>
        <v>31</v>
      </c>
      <c r="AC18" s="37">
        <v>970</v>
      </c>
      <c r="AD18" s="2">
        <f t="shared" si="6"/>
        <v>11</v>
      </c>
      <c r="AE18" s="2">
        <v>311</v>
      </c>
      <c r="AF18" s="2">
        <f t="shared" si="7"/>
        <v>10</v>
      </c>
      <c r="AG18" s="37">
        <v>144</v>
      </c>
      <c r="AH18" s="37">
        <v>5</v>
      </c>
      <c r="AI18" s="24">
        <v>295</v>
      </c>
      <c r="AJ18" s="24">
        <v>25</v>
      </c>
      <c r="AK18" s="24">
        <v>699</v>
      </c>
      <c r="AL18" s="24">
        <v>30</v>
      </c>
      <c r="AM18" s="37">
        <v>757</v>
      </c>
      <c r="AN18" s="37">
        <f t="shared" si="8"/>
        <v>33</v>
      </c>
      <c r="AO18" s="100">
        <v>583</v>
      </c>
      <c r="AP18" s="100">
        <f t="shared" si="9"/>
        <v>16</v>
      </c>
      <c r="AQ18" s="100">
        <v>744</v>
      </c>
      <c r="AR18" s="100">
        <f t="shared" si="10"/>
        <v>13</v>
      </c>
      <c r="AS18" s="2">
        <v>948</v>
      </c>
      <c r="AT18" s="2">
        <f t="shared" si="11"/>
        <v>15</v>
      </c>
      <c r="AU18" s="2">
        <v>299</v>
      </c>
      <c r="AV18" s="2">
        <v>2</v>
      </c>
      <c r="AW18" s="2">
        <f t="shared" si="12"/>
        <v>756</v>
      </c>
      <c r="AX18" s="2">
        <v>38</v>
      </c>
      <c r="AY18" s="2">
        <v>444</v>
      </c>
      <c r="AZ18" s="2">
        <f t="shared" si="13"/>
        <v>30</v>
      </c>
      <c r="BA18" s="2">
        <v>32</v>
      </c>
      <c r="BB18" s="2">
        <v>2</v>
      </c>
      <c r="BC18" s="101">
        <v>260</v>
      </c>
      <c r="BD18" s="9">
        <f t="shared" si="14"/>
        <v>7</v>
      </c>
    </row>
    <row r="19" customHeight="1" spans="1:56">
      <c r="A19" s="2">
        <v>16</v>
      </c>
      <c r="B19" s="8">
        <v>365</v>
      </c>
      <c r="C19" s="8">
        <v>2527</v>
      </c>
      <c r="D19" s="6" t="s">
        <v>361</v>
      </c>
      <c r="E19" s="8" t="s">
        <v>358</v>
      </c>
      <c r="F19" s="8" t="s">
        <v>343</v>
      </c>
      <c r="G19" s="24">
        <v>568</v>
      </c>
      <c r="H19" s="24">
        <v>18</v>
      </c>
      <c r="I19" s="24">
        <v>320</v>
      </c>
      <c r="J19" s="24">
        <v>18</v>
      </c>
      <c r="K19" s="37">
        <v>864</v>
      </c>
      <c r="L19" s="37">
        <f t="shared" si="0"/>
        <v>51</v>
      </c>
      <c r="M19" s="37">
        <v>368</v>
      </c>
      <c r="N19" s="37">
        <f t="shared" si="1"/>
        <v>7</v>
      </c>
      <c r="O19" s="37">
        <v>202</v>
      </c>
      <c r="P19" s="37">
        <f t="shared" si="2"/>
        <v>5</v>
      </c>
      <c r="Q19" s="37">
        <v>204</v>
      </c>
      <c r="R19" s="37">
        <f t="shared" si="3"/>
        <v>10</v>
      </c>
      <c r="S19" s="37">
        <v>1100</v>
      </c>
      <c r="T19" s="37">
        <v>39</v>
      </c>
      <c r="U19" s="37">
        <v>94</v>
      </c>
      <c r="V19" s="37">
        <f t="shared" si="4"/>
        <v>2</v>
      </c>
      <c r="W19" s="37">
        <v>232</v>
      </c>
      <c r="X19" s="37">
        <v>15</v>
      </c>
      <c r="Y19" s="2">
        <v>1032</v>
      </c>
      <c r="Z19" s="2">
        <v>13</v>
      </c>
      <c r="AA19" s="2">
        <v>1472</v>
      </c>
      <c r="AB19" s="2">
        <f t="shared" si="5"/>
        <v>31</v>
      </c>
      <c r="AC19" s="37">
        <v>970</v>
      </c>
      <c r="AD19" s="2">
        <f t="shared" si="6"/>
        <v>11</v>
      </c>
      <c r="AE19" s="2">
        <v>311</v>
      </c>
      <c r="AF19" s="2">
        <f t="shared" si="7"/>
        <v>10</v>
      </c>
      <c r="AG19" s="37">
        <v>144</v>
      </c>
      <c r="AH19" s="37">
        <v>5</v>
      </c>
      <c r="AI19" s="24">
        <v>295</v>
      </c>
      <c r="AJ19" s="24">
        <v>25</v>
      </c>
      <c r="AK19" s="24">
        <v>699</v>
      </c>
      <c r="AL19" s="24">
        <v>30</v>
      </c>
      <c r="AM19" s="37">
        <v>757</v>
      </c>
      <c r="AN19" s="37">
        <f t="shared" si="8"/>
        <v>33</v>
      </c>
      <c r="AO19" s="100">
        <v>583</v>
      </c>
      <c r="AP19" s="100">
        <f t="shared" si="9"/>
        <v>16</v>
      </c>
      <c r="AQ19" s="100">
        <v>744</v>
      </c>
      <c r="AR19" s="100">
        <f t="shared" si="10"/>
        <v>13</v>
      </c>
      <c r="AS19" s="2">
        <v>948</v>
      </c>
      <c r="AT19" s="2">
        <f t="shared" si="11"/>
        <v>15</v>
      </c>
      <c r="AU19" s="2">
        <v>299</v>
      </c>
      <c r="AV19" s="2">
        <v>2</v>
      </c>
      <c r="AW19" s="2">
        <f t="shared" si="12"/>
        <v>756</v>
      </c>
      <c r="AX19" s="2">
        <v>38</v>
      </c>
      <c r="AY19" s="2">
        <v>415</v>
      </c>
      <c r="AZ19" s="2">
        <f t="shared" si="13"/>
        <v>28</v>
      </c>
      <c r="BA19" s="2">
        <v>32</v>
      </c>
      <c r="BB19" s="2">
        <v>2</v>
      </c>
      <c r="BC19" s="101">
        <v>347</v>
      </c>
      <c r="BD19" s="9">
        <f t="shared" si="14"/>
        <v>9</v>
      </c>
    </row>
    <row r="20" customHeight="1" spans="1:56">
      <c r="A20" s="2">
        <v>17</v>
      </c>
      <c r="B20" s="8">
        <v>581</v>
      </c>
      <c r="C20" s="8">
        <v>2520</v>
      </c>
      <c r="D20" s="6" t="s">
        <v>362</v>
      </c>
      <c r="E20" s="8" t="s">
        <v>358</v>
      </c>
      <c r="F20" s="8" t="s">
        <v>343</v>
      </c>
      <c r="G20" s="24">
        <v>568</v>
      </c>
      <c r="H20" s="24">
        <v>18</v>
      </c>
      <c r="I20" s="24">
        <v>320</v>
      </c>
      <c r="J20" s="24">
        <v>18</v>
      </c>
      <c r="K20" s="37">
        <v>864</v>
      </c>
      <c r="L20" s="37">
        <f t="shared" si="0"/>
        <v>51</v>
      </c>
      <c r="M20" s="37">
        <v>368</v>
      </c>
      <c r="N20" s="37">
        <f t="shared" si="1"/>
        <v>7</v>
      </c>
      <c r="O20" s="37">
        <v>202</v>
      </c>
      <c r="P20" s="37">
        <f t="shared" si="2"/>
        <v>5</v>
      </c>
      <c r="Q20" s="37">
        <v>204</v>
      </c>
      <c r="R20" s="37">
        <f t="shared" si="3"/>
        <v>10</v>
      </c>
      <c r="S20" s="37">
        <v>1100</v>
      </c>
      <c r="T20" s="37">
        <v>39</v>
      </c>
      <c r="U20" s="37">
        <v>94</v>
      </c>
      <c r="V20" s="37">
        <f t="shared" si="4"/>
        <v>2</v>
      </c>
      <c r="W20" s="37">
        <v>232</v>
      </c>
      <c r="X20" s="37">
        <v>15</v>
      </c>
      <c r="Y20" s="2">
        <v>1032</v>
      </c>
      <c r="Z20" s="2">
        <v>13</v>
      </c>
      <c r="AA20" s="2">
        <v>1472</v>
      </c>
      <c r="AB20" s="2">
        <f t="shared" si="5"/>
        <v>31</v>
      </c>
      <c r="AC20" s="37">
        <v>970</v>
      </c>
      <c r="AD20" s="2">
        <f t="shared" si="6"/>
        <v>11</v>
      </c>
      <c r="AE20" s="2">
        <v>311</v>
      </c>
      <c r="AF20" s="2">
        <f t="shared" si="7"/>
        <v>10</v>
      </c>
      <c r="AG20" s="37">
        <v>144</v>
      </c>
      <c r="AH20" s="37">
        <v>5</v>
      </c>
      <c r="AI20" s="24">
        <v>295</v>
      </c>
      <c r="AJ20" s="24">
        <v>25</v>
      </c>
      <c r="AK20" s="24">
        <v>699</v>
      </c>
      <c r="AL20" s="24">
        <v>30</v>
      </c>
      <c r="AM20" s="37">
        <v>757</v>
      </c>
      <c r="AN20" s="37">
        <f t="shared" si="8"/>
        <v>33</v>
      </c>
      <c r="AO20" s="100">
        <v>389</v>
      </c>
      <c r="AP20" s="100">
        <f t="shared" si="9"/>
        <v>11</v>
      </c>
      <c r="AQ20" s="100">
        <v>595</v>
      </c>
      <c r="AR20" s="100">
        <f t="shared" si="10"/>
        <v>11</v>
      </c>
      <c r="AS20" s="2">
        <v>948</v>
      </c>
      <c r="AT20" s="2">
        <f t="shared" si="11"/>
        <v>15</v>
      </c>
      <c r="AU20" s="2">
        <v>299</v>
      </c>
      <c r="AV20" s="2">
        <v>2</v>
      </c>
      <c r="AW20" s="2">
        <f t="shared" si="12"/>
        <v>756</v>
      </c>
      <c r="AX20" s="2">
        <v>38</v>
      </c>
      <c r="AY20" s="2">
        <v>415</v>
      </c>
      <c r="AZ20" s="2">
        <f t="shared" si="13"/>
        <v>28</v>
      </c>
      <c r="BA20" s="2">
        <v>32</v>
      </c>
      <c r="BB20" s="2">
        <v>2</v>
      </c>
      <c r="BC20" s="101">
        <v>304</v>
      </c>
      <c r="BD20" s="9">
        <f t="shared" si="14"/>
        <v>8</v>
      </c>
    </row>
    <row r="21" customHeight="1" spans="1:56">
      <c r="A21" s="2">
        <v>18</v>
      </c>
      <c r="B21" s="8">
        <v>746</v>
      </c>
      <c r="C21" s="8">
        <v>2875</v>
      </c>
      <c r="D21" s="6" t="s">
        <v>363</v>
      </c>
      <c r="E21" s="8" t="s">
        <v>358</v>
      </c>
      <c r="F21" s="8" t="s">
        <v>364</v>
      </c>
      <c r="G21" s="24">
        <v>568</v>
      </c>
      <c r="H21" s="24">
        <v>18</v>
      </c>
      <c r="I21" s="24">
        <v>320</v>
      </c>
      <c r="J21" s="24">
        <v>18</v>
      </c>
      <c r="K21" s="37">
        <v>864</v>
      </c>
      <c r="L21" s="37">
        <f t="shared" si="0"/>
        <v>51</v>
      </c>
      <c r="M21" s="37">
        <v>368</v>
      </c>
      <c r="N21" s="37">
        <f t="shared" si="1"/>
        <v>7</v>
      </c>
      <c r="O21" s="37">
        <v>202</v>
      </c>
      <c r="P21" s="37">
        <f t="shared" si="2"/>
        <v>5</v>
      </c>
      <c r="Q21" s="37">
        <v>204</v>
      </c>
      <c r="R21" s="37">
        <f t="shared" si="3"/>
        <v>10</v>
      </c>
      <c r="S21" s="37">
        <v>1100</v>
      </c>
      <c r="T21" s="37">
        <v>39</v>
      </c>
      <c r="U21" s="37">
        <v>94</v>
      </c>
      <c r="V21" s="37">
        <f t="shared" si="4"/>
        <v>2</v>
      </c>
      <c r="W21" s="37">
        <v>232</v>
      </c>
      <c r="X21" s="37">
        <v>15</v>
      </c>
      <c r="Y21" s="2">
        <v>1032</v>
      </c>
      <c r="Z21" s="2">
        <v>13</v>
      </c>
      <c r="AA21" s="2">
        <v>1472</v>
      </c>
      <c r="AB21" s="2">
        <f t="shared" si="5"/>
        <v>31</v>
      </c>
      <c r="AC21" s="37">
        <v>970</v>
      </c>
      <c r="AD21" s="2">
        <f t="shared" si="6"/>
        <v>11</v>
      </c>
      <c r="AE21" s="2">
        <v>311</v>
      </c>
      <c r="AF21" s="2">
        <f t="shared" si="7"/>
        <v>10</v>
      </c>
      <c r="AG21" s="37">
        <v>144</v>
      </c>
      <c r="AH21" s="37">
        <v>5</v>
      </c>
      <c r="AI21" s="24">
        <v>295</v>
      </c>
      <c r="AJ21" s="24">
        <v>25</v>
      </c>
      <c r="AK21" s="24">
        <v>699</v>
      </c>
      <c r="AL21" s="24">
        <v>30</v>
      </c>
      <c r="AM21" s="37">
        <v>757</v>
      </c>
      <c r="AN21" s="37">
        <f t="shared" si="8"/>
        <v>33</v>
      </c>
      <c r="AO21" s="100">
        <v>583</v>
      </c>
      <c r="AP21" s="100">
        <f t="shared" si="9"/>
        <v>16</v>
      </c>
      <c r="AQ21" s="100">
        <v>595</v>
      </c>
      <c r="AR21" s="100">
        <f t="shared" si="10"/>
        <v>11</v>
      </c>
      <c r="AS21" s="2">
        <v>948</v>
      </c>
      <c r="AT21" s="2">
        <f t="shared" si="11"/>
        <v>15</v>
      </c>
      <c r="AU21" s="2">
        <v>299</v>
      </c>
      <c r="AV21" s="2">
        <v>2</v>
      </c>
      <c r="AW21" s="2">
        <f t="shared" si="12"/>
        <v>756</v>
      </c>
      <c r="AX21" s="2">
        <v>38</v>
      </c>
      <c r="AY21" s="2">
        <v>445</v>
      </c>
      <c r="AZ21" s="2">
        <f t="shared" si="13"/>
        <v>30</v>
      </c>
      <c r="BA21" s="2">
        <v>32</v>
      </c>
      <c r="BB21" s="2">
        <v>2</v>
      </c>
      <c r="BC21" s="101">
        <v>217</v>
      </c>
      <c r="BD21" s="9">
        <f t="shared" si="14"/>
        <v>6</v>
      </c>
    </row>
    <row r="22" customHeight="1" spans="1:56">
      <c r="A22" s="2">
        <v>19</v>
      </c>
      <c r="B22" s="8">
        <v>730</v>
      </c>
      <c r="C22" s="8">
        <v>2526</v>
      </c>
      <c r="D22" s="6" t="s">
        <v>365</v>
      </c>
      <c r="E22" s="8" t="s">
        <v>358</v>
      </c>
      <c r="F22" s="8" t="s">
        <v>343</v>
      </c>
      <c r="G22" s="24">
        <v>568</v>
      </c>
      <c r="H22" s="24">
        <v>18</v>
      </c>
      <c r="I22" s="24">
        <v>320</v>
      </c>
      <c r="J22" s="24">
        <v>18</v>
      </c>
      <c r="K22" s="37">
        <v>864</v>
      </c>
      <c r="L22" s="37">
        <f t="shared" si="0"/>
        <v>51</v>
      </c>
      <c r="M22" s="37">
        <v>368</v>
      </c>
      <c r="N22" s="37">
        <f t="shared" si="1"/>
        <v>7</v>
      </c>
      <c r="O22" s="37">
        <v>202</v>
      </c>
      <c r="P22" s="37">
        <f t="shared" si="2"/>
        <v>5</v>
      </c>
      <c r="Q22" s="37">
        <v>204</v>
      </c>
      <c r="R22" s="37">
        <f t="shared" si="3"/>
        <v>10</v>
      </c>
      <c r="S22" s="37">
        <v>1100</v>
      </c>
      <c r="T22" s="37">
        <v>39</v>
      </c>
      <c r="U22" s="37">
        <v>94</v>
      </c>
      <c r="V22" s="37">
        <f t="shared" si="4"/>
        <v>2</v>
      </c>
      <c r="W22" s="37">
        <v>232</v>
      </c>
      <c r="X22" s="37">
        <v>15</v>
      </c>
      <c r="Y22" s="2">
        <v>1032</v>
      </c>
      <c r="Z22" s="2">
        <v>13</v>
      </c>
      <c r="AA22" s="2">
        <v>1472</v>
      </c>
      <c r="AB22" s="2">
        <f t="shared" si="5"/>
        <v>31</v>
      </c>
      <c r="AC22" s="37">
        <v>970</v>
      </c>
      <c r="AD22" s="2">
        <f t="shared" si="6"/>
        <v>11</v>
      </c>
      <c r="AE22" s="2">
        <v>311</v>
      </c>
      <c r="AF22" s="2">
        <f t="shared" si="7"/>
        <v>10</v>
      </c>
      <c r="AG22" s="37">
        <v>144</v>
      </c>
      <c r="AH22" s="37">
        <v>5</v>
      </c>
      <c r="AI22" s="24">
        <v>295</v>
      </c>
      <c r="AJ22" s="24">
        <v>25</v>
      </c>
      <c r="AK22" s="24">
        <v>699</v>
      </c>
      <c r="AL22" s="24">
        <v>30</v>
      </c>
      <c r="AM22" s="37">
        <v>757</v>
      </c>
      <c r="AN22" s="37">
        <f t="shared" si="8"/>
        <v>33</v>
      </c>
      <c r="AO22" s="100">
        <v>583</v>
      </c>
      <c r="AP22" s="100">
        <f t="shared" si="9"/>
        <v>16</v>
      </c>
      <c r="AQ22" s="100">
        <v>744</v>
      </c>
      <c r="AR22" s="100">
        <f t="shared" si="10"/>
        <v>13</v>
      </c>
      <c r="AS22" s="2">
        <v>948</v>
      </c>
      <c r="AT22" s="2">
        <f t="shared" si="11"/>
        <v>15</v>
      </c>
      <c r="AU22" s="2">
        <v>299</v>
      </c>
      <c r="AV22" s="2">
        <v>2</v>
      </c>
      <c r="AW22" s="2">
        <f t="shared" si="12"/>
        <v>756</v>
      </c>
      <c r="AX22" s="2">
        <v>38</v>
      </c>
      <c r="AY22" s="2">
        <v>415</v>
      </c>
      <c r="AZ22" s="2">
        <f t="shared" si="13"/>
        <v>28</v>
      </c>
      <c r="BA22" s="2">
        <v>32</v>
      </c>
      <c r="BB22" s="2">
        <v>2</v>
      </c>
      <c r="BC22" s="101">
        <v>217</v>
      </c>
      <c r="BD22" s="9">
        <f t="shared" si="14"/>
        <v>6</v>
      </c>
    </row>
    <row r="23" customHeight="1" spans="1:56">
      <c r="A23" s="2">
        <v>20</v>
      </c>
      <c r="B23" s="8">
        <v>120844</v>
      </c>
      <c r="C23" s="8">
        <v>120844</v>
      </c>
      <c r="D23" s="6" t="s">
        <v>366</v>
      </c>
      <c r="E23" s="8" t="s">
        <v>358</v>
      </c>
      <c r="F23" s="8" t="s">
        <v>350</v>
      </c>
      <c r="G23" s="24">
        <v>568</v>
      </c>
      <c r="H23" s="24">
        <v>18</v>
      </c>
      <c r="I23" s="24">
        <v>320</v>
      </c>
      <c r="J23" s="24">
        <v>18</v>
      </c>
      <c r="K23" s="37">
        <v>864</v>
      </c>
      <c r="L23" s="37">
        <f t="shared" si="0"/>
        <v>51</v>
      </c>
      <c r="M23" s="37">
        <v>368</v>
      </c>
      <c r="N23" s="37">
        <f t="shared" si="1"/>
        <v>7</v>
      </c>
      <c r="O23" s="37">
        <v>202</v>
      </c>
      <c r="P23" s="37">
        <f t="shared" si="2"/>
        <v>5</v>
      </c>
      <c r="Q23" s="37">
        <v>204</v>
      </c>
      <c r="R23" s="37">
        <f t="shared" si="3"/>
        <v>10</v>
      </c>
      <c r="S23" s="37">
        <v>1100</v>
      </c>
      <c r="T23" s="37">
        <v>39</v>
      </c>
      <c r="U23" s="37">
        <v>94</v>
      </c>
      <c r="V23" s="37">
        <f t="shared" si="4"/>
        <v>2</v>
      </c>
      <c r="W23" s="37">
        <v>232</v>
      </c>
      <c r="X23" s="37">
        <v>15</v>
      </c>
      <c r="Y23" s="2">
        <v>1032</v>
      </c>
      <c r="Z23" s="2">
        <v>13</v>
      </c>
      <c r="AA23" s="2">
        <v>1472</v>
      </c>
      <c r="AB23" s="2">
        <f t="shared" si="5"/>
        <v>31</v>
      </c>
      <c r="AC23" s="37">
        <v>970</v>
      </c>
      <c r="AD23" s="2">
        <f t="shared" si="6"/>
        <v>11</v>
      </c>
      <c r="AE23" s="2">
        <v>311</v>
      </c>
      <c r="AF23" s="2">
        <f t="shared" si="7"/>
        <v>10</v>
      </c>
      <c r="AG23" s="37">
        <v>144</v>
      </c>
      <c r="AH23" s="37">
        <v>5</v>
      </c>
      <c r="AI23" s="24">
        <v>295</v>
      </c>
      <c r="AJ23" s="24">
        <v>25</v>
      </c>
      <c r="AK23" s="24">
        <v>699</v>
      </c>
      <c r="AL23" s="24">
        <v>30</v>
      </c>
      <c r="AM23" s="37">
        <v>757</v>
      </c>
      <c r="AN23" s="37">
        <f t="shared" si="8"/>
        <v>33</v>
      </c>
      <c r="AO23" s="100">
        <v>583</v>
      </c>
      <c r="AP23" s="100">
        <f t="shared" si="9"/>
        <v>16</v>
      </c>
      <c r="AQ23" s="100">
        <v>595</v>
      </c>
      <c r="AR23" s="100">
        <f t="shared" si="10"/>
        <v>11</v>
      </c>
      <c r="AS23" s="2">
        <v>948</v>
      </c>
      <c r="AT23" s="2">
        <f t="shared" si="11"/>
        <v>15</v>
      </c>
      <c r="AU23" s="2">
        <v>299</v>
      </c>
      <c r="AV23" s="2">
        <v>2</v>
      </c>
      <c r="AW23" s="2">
        <f t="shared" si="12"/>
        <v>756</v>
      </c>
      <c r="AX23" s="2">
        <v>38</v>
      </c>
      <c r="AY23" s="2">
        <v>415</v>
      </c>
      <c r="AZ23" s="2">
        <f t="shared" si="13"/>
        <v>28</v>
      </c>
      <c r="BA23" s="2">
        <v>32</v>
      </c>
      <c r="BB23" s="2">
        <v>2</v>
      </c>
      <c r="BC23" s="101">
        <v>217</v>
      </c>
      <c r="BD23" s="9">
        <f t="shared" si="14"/>
        <v>6</v>
      </c>
    </row>
    <row r="24" customHeight="1" spans="1:56">
      <c r="A24" s="2">
        <v>21</v>
      </c>
      <c r="B24" s="8">
        <v>117184</v>
      </c>
      <c r="C24" s="8">
        <v>117184</v>
      </c>
      <c r="D24" s="6" t="s">
        <v>367</v>
      </c>
      <c r="E24" s="8" t="s">
        <v>358</v>
      </c>
      <c r="F24" s="8" t="s">
        <v>343</v>
      </c>
      <c r="G24" s="24">
        <v>568</v>
      </c>
      <c r="H24" s="24">
        <v>18</v>
      </c>
      <c r="I24" s="24">
        <v>320</v>
      </c>
      <c r="J24" s="24">
        <v>18</v>
      </c>
      <c r="K24" s="37">
        <v>864</v>
      </c>
      <c r="L24" s="37">
        <f t="shared" si="0"/>
        <v>51</v>
      </c>
      <c r="M24" s="37">
        <v>368</v>
      </c>
      <c r="N24" s="37">
        <f t="shared" si="1"/>
        <v>7</v>
      </c>
      <c r="O24" s="37">
        <v>202</v>
      </c>
      <c r="P24" s="37">
        <f t="shared" si="2"/>
        <v>5</v>
      </c>
      <c r="Q24" s="37">
        <v>204</v>
      </c>
      <c r="R24" s="37">
        <f t="shared" si="3"/>
        <v>10</v>
      </c>
      <c r="S24" s="37">
        <v>1100</v>
      </c>
      <c r="T24" s="37">
        <v>39</v>
      </c>
      <c r="U24" s="37">
        <v>94</v>
      </c>
      <c r="V24" s="37">
        <f t="shared" si="4"/>
        <v>2</v>
      </c>
      <c r="W24" s="37">
        <v>232</v>
      </c>
      <c r="X24" s="37">
        <v>15</v>
      </c>
      <c r="Y24" s="2">
        <v>1032</v>
      </c>
      <c r="Z24" s="2">
        <v>13</v>
      </c>
      <c r="AA24" s="2">
        <v>1472</v>
      </c>
      <c r="AB24" s="2">
        <f t="shared" si="5"/>
        <v>31</v>
      </c>
      <c r="AC24" s="37">
        <v>970</v>
      </c>
      <c r="AD24" s="2">
        <f t="shared" si="6"/>
        <v>11</v>
      </c>
      <c r="AE24" s="2">
        <v>311</v>
      </c>
      <c r="AF24" s="2">
        <f t="shared" si="7"/>
        <v>10</v>
      </c>
      <c r="AG24" s="37">
        <v>144</v>
      </c>
      <c r="AH24" s="37">
        <v>5</v>
      </c>
      <c r="AI24" s="24">
        <v>295</v>
      </c>
      <c r="AJ24" s="24">
        <v>25</v>
      </c>
      <c r="AK24" s="24">
        <v>699</v>
      </c>
      <c r="AL24" s="24">
        <v>30</v>
      </c>
      <c r="AM24" s="37">
        <v>757</v>
      </c>
      <c r="AN24" s="37">
        <f t="shared" si="8"/>
        <v>33</v>
      </c>
      <c r="AO24" s="100">
        <v>583</v>
      </c>
      <c r="AP24" s="100">
        <f t="shared" si="9"/>
        <v>16</v>
      </c>
      <c r="AQ24" s="100">
        <v>595</v>
      </c>
      <c r="AR24" s="100">
        <f t="shared" si="10"/>
        <v>11</v>
      </c>
      <c r="AS24" s="2">
        <v>948</v>
      </c>
      <c r="AT24" s="2">
        <f t="shared" si="11"/>
        <v>15</v>
      </c>
      <c r="AU24" s="2">
        <v>299</v>
      </c>
      <c r="AV24" s="2">
        <v>2</v>
      </c>
      <c r="AW24" s="2">
        <f t="shared" si="12"/>
        <v>756</v>
      </c>
      <c r="AX24" s="2">
        <v>38</v>
      </c>
      <c r="AY24" s="2">
        <v>415</v>
      </c>
      <c r="AZ24" s="2">
        <f t="shared" si="13"/>
        <v>28</v>
      </c>
      <c r="BA24" s="2">
        <v>32</v>
      </c>
      <c r="BB24" s="2">
        <v>2</v>
      </c>
      <c r="BC24" s="101">
        <v>174</v>
      </c>
      <c r="BD24" s="9">
        <f t="shared" si="14"/>
        <v>5</v>
      </c>
    </row>
    <row r="25" customHeight="1" spans="1:56">
      <c r="A25" s="2">
        <v>22</v>
      </c>
      <c r="B25" s="8">
        <v>712</v>
      </c>
      <c r="C25" s="8">
        <v>2757</v>
      </c>
      <c r="D25" s="6" t="s">
        <v>368</v>
      </c>
      <c r="E25" s="8" t="s">
        <v>358</v>
      </c>
      <c r="F25" s="8" t="s">
        <v>350</v>
      </c>
      <c r="G25" s="24">
        <v>568</v>
      </c>
      <c r="H25" s="24">
        <v>18</v>
      </c>
      <c r="I25" s="24">
        <v>320</v>
      </c>
      <c r="J25" s="24">
        <v>18</v>
      </c>
      <c r="K25" s="37">
        <v>864</v>
      </c>
      <c r="L25" s="37">
        <f t="shared" si="0"/>
        <v>51</v>
      </c>
      <c r="M25" s="37">
        <v>368</v>
      </c>
      <c r="N25" s="37">
        <f t="shared" si="1"/>
        <v>7</v>
      </c>
      <c r="O25" s="37">
        <v>202</v>
      </c>
      <c r="P25" s="37">
        <f t="shared" si="2"/>
        <v>5</v>
      </c>
      <c r="Q25" s="37">
        <v>204</v>
      </c>
      <c r="R25" s="37">
        <f t="shared" si="3"/>
        <v>10</v>
      </c>
      <c r="S25" s="37">
        <v>1100</v>
      </c>
      <c r="T25" s="37">
        <v>39</v>
      </c>
      <c r="U25" s="37">
        <v>94</v>
      </c>
      <c r="V25" s="37">
        <f t="shared" si="4"/>
        <v>2</v>
      </c>
      <c r="W25" s="37">
        <v>232</v>
      </c>
      <c r="X25" s="37">
        <v>15</v>
      </c>
      <c r="Y25" s="2">
        <v>1032</v>
      </c>
      <c r="Z25" s="2">
        <v>13</v>
      </c>
      <c r="AA25" s="2">
        <v>1472</v>
      </c>
      <c r="AB25" s="2">
        <f t="shared" si="5"/>
        <v>31</v>
      </c>
      <c r="AC25" s="37">
        <v>970</v>
      </c>
      <c r="AD25" s="2">
        <f t="shared" si="6"/>
        <v>11</v>
      </c>
      <c r="AE25" s="2">
        <v>311</v>
      </c>
      <c r="AF25" s="2">
        <f t="shared" si="7"/>
        <v>10</v>
      </c>
      <c r="AG25" s="37">
        <v>144</v>
      </c>
      <c r="AH25" s="37">
        <v>5</v>
      </c>
      <c r="AI25" s="24">
        <v>295</v>
      </c>
      <c r="AJ25" s="24">
        <v>25</v>
      </c>
      <c r="AK25" s="24">
        <v>699</v>
      </c>
      <c r="AL25" s="24">
        <v>30</v>
      </c>
      <c r="AM25" s="37">
        <v>757</v>
      </c>
      <c r="AN25" s="37">
        <f t="shared" si="8"/>
        <v>33</v>
      </c>
      <c r="AO25" s="100">
        <v>583</v>
      </c>
      <c r="AP25" s="100">
        <f t="shared" si="9"/>
        <v>16</v>
      </c>
      <c r="AQ25" s="100">
        <v>595</v>
      </c>
      <c r="AR25" s="100">
        <f t="shared" si="10"/>
        <v>11</v>
      </c>
      <c r="AS25" s="2">
        <v>948</v>
      </c>
      <c r="AT25" s="2">
        <f t="shared" si="11"/>
        <v>15</v>
      </c>
      <c r="AU25" s="2">
        <v>299</v>
      </c>
      <c r="AV25" s="2">
        <v>2</v>
      </c>
      <c r="AW25" s="2">
        <f t="shared" si="12"/>
        <v>756</v>
      </c>
      <c r="AX25" s="2">
        <v>38</v>
      </c>
      <c r="AY25" s="2">
        <v>415</v>
      </c>
      <c r="AZ25" s="2">
        <f t="shared" si="13"/>
        <v>28</v>
      </c>
      <c r="BA25" s="2">
        <v>32</v>
      </c>
      <c r="BB25" s="2">
        <v>2</v>
      </c>
      <c r="BC25" s="101">
        <v>347</v>
      </c>
      <c r="BD25" s="9">
        <f t="shared" si="14"/>
        <v>9</v>
      </c>
    </row>
    <row r="26" customHeight="1" spans="1:56">
      <c r="A26" s="2">
        <v>23</v>
      </c>
      <c r="B26" s="8">
        <v>107658</v>
      </c>
      <c r="C26" s="8">
        <v>107658</v>
      </c>
      <c r="D26" s="6" t="s">
        <v>369</v>
      </c>
      <c r="E26" s="8" t="s">
        <v>358</v>
      </c>
      <c r="F26" s="8" t="s">
        <v>343</v>
      </c>
      <c r="G26" s="24">
        <v>568</v>
      </c>
      <c r="H26" s="24">
        <v>18</v>
      </c>
      <c r="I26" s="24">
        <v>320</v>
      </c>
      <c r="J26" s="24">
        <v>18</v>
      </c>
      <c r="K26" s="37">
        <v>864</v>
      </c>
      <c r="L26" s="37">
        <f t="shared" si="0"/>
        <v>51</v>
      </c>
      <c r="M26" s="37">
        <v>368</v>
      </c>
      <c r="N26" s="37">
        <f t="shared" si="1"/>
        <v>7</v>
      </c>
      <c r="O26" s="37">
        <v>202</v>
      </c>
      <c r="P26" s="37">
        <f t="shared" si="2"/>
        <v>5</v>
      </c>
      <c r="Q26" s="37">
        <v>204</v>
      </c>
      <c r="R26" s="37">
        <f t="shared" si="3"/>
        <v>10</v>
      </c>
      <c r="S26" s="37">
        <v>1100</v>
      </c>
      <c r="T26" s="37">
        <v>39</v>
      </c>
      <c r="U26" s="37">
        <v>94</v>
      </c>
      <c r="V26" s="37">
        <f t="shared" si="4"/>
        <v>2</v>
      </c>
      <c r="W26" s="37">
        <v>232</v>
      </c>
      <c r="X26" s="37">
        <v>15</v>
      </c>
      <c r="Y26" s="2">
        <v>1032</v>
      </c>
      <c r="Z26" s="2">
        <v>13</v>
      </c>
      <c r="AA26" s="2">
        <v>1472</v>
      </c>
      <c r="AB26" s="2">
        <f t="shared" si="5"/>
        <v>31</v>
      </c>
      <c r="AC26" s="37">
        <v>970</v>
      </c>
      <c r="AD26" s="2">
        <f t="shared" si="6"/>
        <v>11</v>
      </c>
      <c r="AE26" s="2">
        <v>311</v>
      </c>
      <c r="AF26" s="2">
        <f t="shared" si="7"/>
        <v>10</v>
      </c>
      <c r="AG26" s="37">
        <v>144</v>
      </c>
      <c r="AH26" s="37">
        <v>5</v>
      </c>
      <c r="AI26" s="24">
        <v>295</v>
      </c>
      <c r="AJ26" s="24">
        <v>25</v>
      </c>
      <c r="AK26" s="24">
        <v>699</v>
      </c>
      <c r="AL26" s="24">
        <v>30</v>
      </c>
      <c r="AM26" s="37">
        <v>757</v>
      </c>
      <c r="AN26" s="37">
        <f t="shared" si="8"/>
        <v>33</v>
      </c>
      <c r="AO26" s="100">
        <v>583</v>
      </c>
      <c r="AP26" s="100">
        <f t="shared" si="9"/>
        <v>16</v>
      </c>
      <c r="AQ26" s="100">
        <v>744</v>
      </c>
      <c r="AR26" s="100">
        <f t="shared" si="10"/>
        <v>13</v>
      </c>
      <c r="AS26" s="2">
        <v>948</v>
      </c>
      <c r="AT26" s="2">
        <f t="shared" si="11"/>
        <v>15</v>
      </c>
      <c r="AU26" s="2">
        <v>299</v>
      </c>
      <c r="AV26" s="2">
        <v>2</v>
      </c>
      <c r="AW26" s="2">
        <f t="shared" si="12"/>
        <v>756</v>
      </c>
      <c r="AX26" s="2">
        <v>38</v>
      </c>
      <c r="AY26" s="2">
        <v>415</v>
      </c>
      <c r="AZ26" s="2">
        <f t="shared" si="13"/>
        <v>28</v>
      </c>
      <c r="BA26" s="2">
        <v>32</v>
      </c>
      <c r="BB26" s="2">
        <v>2</v>
      </c>
      <c r="BC26" s="101">
        <v>217</v>
      </c>
      <c r="BD26" s="9">
        <f t="shared" si="14"/>
        <v>6</v>
      </c>
    </row>
    <row r="27" customHeight="1" spans="1:56">
      <c r="A27" s="2">
        <v>24</v>
      </c>
      <c r="B27" s="8">
        <v>108656</v>
      </c>
      <c r="C27" s="8">
        <v>108656</v>
      </c>
      <c r="D27" s="6" t="s">
        <v>370</v>
      </c>
      <c r="E27" s="8" t="s">
        <v>358</v>
      </c>
      <c r="F27" s="8" t="s">
        <v>356</v>
      </c>
      <c r="G27" s="24">
        <v>568</v>
      </c>
      <c r="H27" s="24">
        <v>18</v>
      </c>
      <c r="I27" s="24">
        <v>320</v>
      </c>
      <c r="J27" s="24">
        <v>18</v>
      </c>
      <c r="K27" s="37">
        <v>864</v>
      </c>
      <c r="L27" s="37">
        <f t="shared" si="0"/>
        <v>51</v>
      </c>
      <c r="M27" s="37">
        <v>368</v>
      </c>
      <c r="N27" s="37">
        <f t="shared" si="1"/>
        <v>7</v>
      </c>
      <c r="O27" s="37">
        <v>202</v>
      </c>
      <c r="P27" s="37">
        <f t="shared" si="2"/>
        <v>5</v>
      </c>
      <c r="Q27" s="37">
        <v>204</v>
      </c>
      <c r="R27" s="37">
        <f t="shared" si="3"/>
        <v>10</v>
      </c>
      <c r="S27" s="37">
        <v>1100</v>
      </c>
      <c r="T27" s="37">
        <v>39</v>
      </c>
      <c r="U27" s="37">
        <v>94</v>
      </c>
      <c r="V27" s="37">
        <f t="shared" si="4"/>
        <v>2</v>
      </c>
      <c r="W27" s="37">
        <v>232</v>
      </c>
      <c r="X27" s="37">
        <v>15</v>
      </c>
      <c r="Y27" s="2">
        <v>1032</v>
      </c>
      <c r="Z27" s="2">
        <v>13</v>
      </c>
      <c r="AA27" s="2">
        <v>1472</v>
      </c>
      <c r="AB27" s="2">
        <f t="shared" si="5"/>
        <v>31</v>
      </c>
      <c r="AC27" s="37">
        <v>970</v>
      </c>
      <c r="AD27" s="2">
        <f t="shared" si="6"/>
        <v>11</v>
      </c>
      <c r="AE27" s="2">
        <v>311</v>
      </c>
      <c r="AF27" s="2">
        <f t="shared" si="7"/>
        <v>10</v>
      </c>
      <c r="AG27" s="37">
        <v>144</v>
      </c>
      <c r="AH27" s="37">
        <v>5</v>
      </c>
      <c r="AI27" s="24">
        <v>295</v>
      </c>
      <c r="AJ27" s="24">
        <v>25</v>
      </c>
      <c r="AK27" s="24">
        <v>699</v>
      </c>
      <c r="AL27" s="24">
        <v>30</v>
      </c>
      <c r="AM27" s="37">
        <v>757</v>
      </c>
      <c r="AN27" s="37">
        <f t="shared" si="8"/>
        <v>33</v>
      </c>
      <c r="AO27" s="100">
        <v>583</v>
      </c>
      <c r="AP27" s="100">
        <f t="shared" si="9"/>
        <v>16</v>
      </c>
      <c r="AQ27" s="100">
        <v>595</v>
      </c>
      <c r="AR27" s="100">
        <f t="shared" si="10"/>
        <v>11</v>
      </c>
      <c r="AS27" s="2">
        <v>948</v>
      </c>
      <c r="AT27" s="2">
        <f t="shared" si="11"/>
        <v>15</v>
      </c>
      <c r="AU27" s="2">
        <v>299</v>
      </c>
      <c r="AV27" s="2">
        <v>2</v>
      </c>
      <c r="AW27" s="2">
        <f t="shared" si="12"/>
        <v>756</v>
      </c>
      <c r="AX27" s="2">
        <v>38</v>
      </c>
      <c r="AY27" s="2">
        <v>415</v>
      </c>
      <c r="AZ27" s="2">
        <f t="shared" si="13"/>
        <v>28</v>
      </c>
      <c r="BA27" s="2">
        <v>32</v>
      </c>
      <c r="BB27" s="2">
        <v>2</v>
      </c>
      <c r="BC27" s="101">
        <v>283</v>
      </c>
      <c r="BD27" s="9">
        <f t="shared" si="14"/>
        <v>7</v>
      </c>
    </row>
    <row r="28" customHeight="1" spans="1:56">
      <c r="A28" s="2">
        <v>25</v>
      </c>
      <c r="B28" s="8">
        <v>114622</v>
      </c>
      <c r="C28" s="8">
        <v>114622</v>
      </c>
      <c r="D28" s="6" t="s">
        <v>371</v>
      </c>
      <c r="E28" s="8" t="s">
        <v>358</v>
      </c>
      <c r="F28" s="8" t="s">
        <v>343</v>
      </c>
      <c r="G28" s="24">
        <v>568</v>
      </c>
      <c r="H28" s="24">
        <v>18</v>
      </c>
      <c r="I28" s="24">
        <v>320</v>
      </c>
      <c r="J28" s="24">
        <v>18</v>
      </c>
      <c r="K28" s="37">
        <v>864</v>
      </c>
      <c r="L28" s="37">
        <f t="shared" si="0"/>
        <v>51</v>
      </c>
      <c r="M28" s="37">
        <v>368</v>
      </c>
      <c r="N28" s="37">
        <f t="shared" si="1"/>
        <v>7</v>
      </c>
      <c r="O28" s="37">
        <v>202</v>
      </c>
      <c r="P28" s="37">
        <f t="shared" si="2"/>
        <v>5</v>
      </c>
      <c r="Q28" s="37">
        <v>204</v>
      </c>
      <c r="R28" s="37">
        <f t="shared" si="3"/>
        <v>10</v>
      </c>
      <c r="S28" s="37">
        <v>1100</v>
      </c>
      <c r="T28" s="37">
        <v>39</v>
      </c>
      <c r="U28" s="37">
        <v>94</v>
      </c>
      <c r="V28" s="37">
        <f t="shared" si="4"/>
        <v>2</v>
      </c>
      <c r="W28" s="37">
        <v>232</v>
      </c>
      <c r="X28" s="37">
        <v>15</v>
      </c>
      <c r="Y28" s="2">
        <v>1032</v>
      </c>
      <c r="Z28" s="2">
        <v>13</v>
      </c>
      <c r="AA28" s="2">
        <v>1472</v>
      </c>
      <c r="AB28" s="2">
        <f t="shared" si="5"/>
        <v>31</v>
      </c>
      <c r="AC28" s="37">
        <v>970</v>
      </c>
      <c r="AD28" s="2">
        <f t="shared" si="6"/>
        <v>11</v>
      </c>
      <c r="AE28" s="2">
        <v>311</v>
      </c>
      <c r="AF28" s="2">
        <f t="shared" si="7"/>
        <v>10</v>
      </c>
      <c r="AG28" s="37">
        <v>144</v>
      </c>
      <c r="AH28" s="37">
        <v>5</v>
      </c>
      <c r="AI28" s="24">
        <v>295</v>
      </c>
      <c r="AJ28" s="24">
        <v>25</v>
      </c>
      <c r="AK28" s="24">
        <v>699</v>
      </c>
      <c r="AL28" s="24">
        <v>30</v>
      </c>
      <c r="AM28" s="37">
        <v>757</v>
      </c>
      <c r="AN28" s="37">
        <f t="shared" si="8"/>
        <v>33</v>
      </c>
      <c r="AO28" s="100">
        <v>583</v>
      </c>
      <c r="AP28" s="100">
        <f t="shared" si="9"/>
        <v>16</v>
      </c>
      <c r="AQ28" s="100">
        <v>595</v>
      </c>
      <c r="AR28" s="100">
        <f t="shared" si="10"/>
        <v>11</v>
      </c>
      <c r="AS28" s="2">
        <v>948</v>
      </c>
      <c r="AT28" s="2">
        <f t="shared" si="11"/>
        <v>15</v>
      </c>
      <c r="AU28" s="2">
        <v>299</v>
      </c>
      <c r="AV28" s="2">
        <v>2</v>
      </c>
      <c r="AW28" s="2">
        <f t="shared" si="12"/>
        <v>756</v>
      </c>
      <c r="AX28" s="2">
        <v>38</v>
      </c>
      <c r="AY28" s="2">
        <v>415</v>
      </c>
      <c r="AZ28" s="2">
        <f t="shared" si="13"/>
        <v>28</v>
      </c>
      <c r="BA28" s="2">
        <v>32</v>
      </c>
      <c r="BB28" s="2">
        <v>2</v>
      </c>
      <c r="BC28" s="101">
        <v>217</v>
      </c>
      <c r="BD28" s="9">
        <f t="shared" si="14"/>
        <v>6</v>
      </c>
    </row>
    <row r="29" customHeight="1" spans="1:56">
      <c r="A29" s="2">
        <v>26</v>
      </c>
      <c r="B29" s="8">
        <v>585</v>
      </c>
      <c r="C29" s="8">
        <v>2512</v>
      </c>
      <c r="D29" s="6" t="s">
        <v>372</v>
      </c>
      <c r="E29" s="8" t="s">
        <v>358</v>
      </c>
      <c r="F29" s="8" t="s">
        <v>343</v>
      </c>
      <c r="G29" s="24">
        <v>568</v>
      </c>
      <c r="H29" s="24">
        <v>18</v>
      </c>
      <c r="I29" s="24">
        <v>320</v>
      </c>
      <c r="J29" s="24">
        <v>18</v>
      </c>
      <c r="K29" s="37">
        <v>864</v>
      </c>
      <c r="L29" s="37">
        <f t="shared" si="0"/>
        <v>51</v>
      </c>
      <c r="M29" s="37">
        <v>368</v>
      </c>
      <c r="N29" s="37">
        <f t="shared" si="1"/>
        <v>7</v>
      </c>
      <c r="O29" s="37">
        <v>202</v>
      </c>
      <c r="P29" s="37">
        <f t="shared" si="2"/>
        <v>5</v>
      </c>
      <c r="Q29" s="37">
        <v>204</v>
      </c>
      <c r="R29" s="37">
        <f t="shared" si="3"/>
        <v>10</v>
      </c>
      <c r="S29" s="37">
        <v>1100</v>
      </c>
      <c r="T29" s="37">
        <v>39</v>
      </c>
      <c r="U29" s="37">
        <v>94</v>
      </c>
      <c r="V29" s="37">
        <f t="shared" si="4"/>
        <v>2</v>
      </c>
      <c r="W29" s="37">
        <v>232</v>
      </c>
      <c r="X29" s="37">
        <v>15</v>
      </c>
      <c r="Y29" s="2">
        <v>1032</v>
      </c>
      <c r="Z29" s="2">
        <v>13</v>
      </c>
      <c r="AA29" s="2">
        <v>1472</v>
      </c>
      <c r="AB29" s="2">
        <f t="shared" si="5"/>
        <v>31</v>
      </c>
      <c r="AC29" s="37">
        <v>970</v>
      </c>
      <c r="AD29" s="2">
        <f t="shared" si="6"/>
        <v>11</v>
      </c>
      <c r="AE29" s="2">
        <v>311</v>
      </c>
      <c r="AF29" s="2">
        <f t="shared" si="7"/>
        <v>10</v>
      </c>
      <c r="AG29" s="37">
        <v>144</v>
      </c>
      <c r="AH29" s="37">
        <v>5</v>
      </c>
      <c r="AI29" s="24">
        <v>295</v>
      </c>
      <c r="AJ29" s="24">
        <v>25</v>
      </c>
      <c r="AK29" s="24">
        <v>699</v>
      </c>
      <c r="AL29" s="24">
        <v>30</v>
      </c>
      <c r="AM29" s="37">
        <v>757</v>
      </c>
      <c r="AN29" s="37">
        <f t="shared" si="8"/>
        <v>33</v>
      </c>
      <c r="AO29" s="100">
        <v>583</v>
      </c>
      <c r="AP29" s="100">
        <f t="shared" si="9"/>
        <v>16</v>
      </c>
      <c r="AQ29" s="100">
        <v>595</v>
      </c>
      <c r="AR29" s="100">
        <f t="shared" si="10"/>
        <v>11</v>
      </c>
      <c r="AS29" s="2">
        <v>948</v>
      </c>
      <c r="AT29" s="2">
        <f t="shared" si="11"/>
        <v>15</v>
      </c>
      <c r="AU29" s="2">
        <v>299</v>
      </c>
      <c r="AV29" s="2">
        <v>2</v>
      </c>
      <c r="AW29" s="2">
        <f t="shared" si="12"/>
        <v>756</v>
      </c>
      <c r="AX29" s="2">
        <v>38</v>
      </c>
      <c r="AY29" s="2">
        <v>415</v>
      </c>
      <c r="AZ29" s="2">
        <f t="shared" si="13"/>
        <v>28</v>
      </c>
      <c r="BA29" s="2">
        <v>32</v>
      </c>
      <c r="BB29" s="2">
        <v>2</v>
      </c>
      <c r="BC29" s="101">
        <v>237</v>
      </c>
      <c r="BD29" s="9">
        <f t="shared" si="14"/>
        <v>6</v>
      </c>
    </row>
    <row r="30" customHeight="1" spans="1:56">
      <c r="A30" s="2">
        <v>27</v>
      </c>
      <c r="B30" s="8">
        <v>373</v>
      </c>
      <c r="C30" s="8">
        <v>2817</v>
      </c>
      <c r="D30" s="6" t="s">
        <v>373</v>
      </c>
      <c r="E30" s="8" t="s">
        <v>358</v>
      </c>
      <c r="F30" s="8" t="s">
        <v>343</v>
      </c>
      <c r="G30" s="24">
        <v>568</v>
      </c>
      <c r="H30" s="24">
        <v>18</v>
      </c>
      <c r="I30" s="24">
        <v>320</v>
      </c>
      <c r="J30" s="24">
        <v>18</v>
      </c>
      <c r="K30" s="37">
        <v>864</v>
      </c>
      <c r="L30" s="37">
        <f t="shared" si="0"/>
        <v>51</v>
      </c>
      <c r="M30" s="37">
        <v>368</v>
      </c>
      <c r="N30" s="37">
        <f t="shared" si="1"/>
        <v>7</v>
      </c>
      <c r="O30" s="37">
        <v>202</v>
      </c>
      <c r="P30" s="37">
        <f t="shared" si="2"/>
        <v>5</v>
      </c>
      <c r="Q30" s="37">
        <v>204</v>
      </c>
      <c r="R30" s="37">
        <f t="shared" si="3"/>
        <v>10</v>
      </c>
      <c r="S30" s="37">
        <v>1100</v>
      </c>
      <c r="T30" s="37">
        <v>39</v>
      </c>
      <c r="U30" s="37">
        <v>94</v>
      </c>
      <c r="V30" s="37">
        <f t="shared" si="4"/>
        <v>2</v>
      </c>
      <c r="W30" s="37">
        <v>232</v>
      </c>
      <c r="X30" s="37">
        <v>15</v>
      </c>
      <c r="Y30" s="2">
        <v>1032</v>
      </c>
      <c r="Z30" s="2">
        <v>13</v>
      </c>
      <c r="AA30" s="2">
        <v>1472</v>
      </c>
      <c r="AB30" s="2">
        <f t="shared" si="5"/>
        <v>31</v>
      </c>
      <c r="AC30" s="37">
        <v>970</v>
      </c>
      <c r="AD30" s="2">
        <f t="shared" si="6"/>
        <v>11</v>
      </c>
      <c r="AE30" s="2">
        <v>311</v>
      </c>
      <c r="AF30" s="2">
        <f t="shared" si="7"/>
        <v>10</v>
      </c>
      <c r="AG30" s="37">
        <v>144</v>
      </c>
      <c r="AH30" s="37">
        <v>5</v>
      </c>
      <c r="AI30" s="24">
        <v>295</v>
      </c>
      <c r="AJ30" s="24">
        <v>25</v>
      </c>
      <c r="AK30" s="24">
        <v>699</v>
      </c>
      <c r="AL30" s="24">
        <v>30</v>
      </c>
      <c r="AM30" s="37">
        <v>757</v>
      </c>
      <c r="AN30" s="37">
        <f t="shared" si="8"/>
        <v>33</v>
      </c>
      <c r="AO30" s="100">
        <v>583</v>
      </c>
      <c r="AP30" s="100">
        <f t="shared" si="9"/>
        <v>16</v>
      </c>
      <c r="AQ30" s="100">
        <v>595</v>
      </c>
      <c r="AR30" s="100">
        <f t="shared" si="10"/>
        <v>11</v>
      </c>
      <c r="AS30" s="2">
        <v>948</v>
      </c>
      <c r="AT30" s="2">
        <f t="shared" si="11"/>
        <v>15</v>
      </c>
      <c r="AU30" s="2">
        <v>299</v>
      </c>
      <c r="AV30" s="2">
        <v>2</v>
      </c>
      <c r="AW30" s="2">
        <f t="shared" si="12"/>
        <v>756</v>
      </c>
      <c r="AX30" s="2">
        <v>38</v>
      </c>
      <c r="AY30" s="2">
        <v>415</v>
      </c>
      <c r="AZ30" s="2">
        <f t="shared" si="13"/>
        <v>28</v>
      </c>
      <c r="BA30" s="2">
        <v>32</v>
      </c>
      <c r="BB30" s="2">
        <v>2</v>
      </c>
      <c r="BC30" s="101">
        <v>217</v>
      </c>
      <c r="BD30" s="9">
        <f t="shared" si="14"/>
        <v>6</v>
      </c>
    </row>
    <row r="31" customHeight="1" spans="1:56">
      <c r="A31" s="2">
        <v>28</v>
      </c>
      <c r="B31" s="8">
        <v>106399</v>
      </c>
      <c r="C31" s="8">
        <v>106399</v>
      </c>
      <c r="D31" s="6" t="s">
        <v>374</v>
      </c>
      <c r="E31" s="8" t="s">
        <v>358</v>
      </c>
      <c r="F31" s="8" t="s">
        <v>341</v>
      </c>
      <c r="G31" s="24">
        <v>568</v>
      </c>
      <c r="H31" s="24">
        <v>18</v>
      </c>
      <c r="I31" s="24">
        <v>320</v>
      </c>
      <c r="J31" s="24">
        <v>18</v>
      </c>
      <c r="K31" s="37">
        <v>864</v>
      </c>
      <c r="L31" s="37">
        <f t="shared" si="0"/>
        <v>51</v>
      </c>
      <c r="M31" s="37">
        <v>368</v>
      </c>
      <c r="N31" s="37">
        <f t="shared" si="1"/>
        <v>7</v>
      </c>
      <c r="O31" s="37">
        <v>202</v>
      </c>
      <c r="P31" s="37">
        <f t="shared" si="2"/>
        <v>5</v>
      </c>
      <c r="Q31" s="37">
        <v>204</v>
      </c>
      <c r="R31" s="37">
        <f t="shared" si="3"/>
        <v>10</v>
      </c>
      <c r="S31" s="37">
        <v>1100</v>
      </c>
      <c r="T31" s="37">
        <v>39</v>
      </c>
      <c r="U31" s="37">
        <v>94</v>
      </c>
      <c r="V31" s="37">
        <f t="shared" si="4"/>
        <v>2</v>
      </c>
      <c r="W31" s="37">
        <v>232</v>
      </c>
      <c r="X31" s="37">
        <v>15</v>
      </c>
      <c r="Y31" s="2">
        <v>1032</v>
      </c>
      <c r="Z31" s="2">
        <v>13</v>
      </c>
      <c r="AA31" s="2">
        <v>1472</v>
      </c>
      <c r="AB31" s="2">
        <f t="shared" si="5"/>
        <v>31</v>
      </c>
      <c r="AC31" s="37">
        <v>970</v>
      </c>
      <c r="AD31" s="2">
        <f t="shared" si="6"/>
        <v>11</v>
      </c>
      <c r="AE31" s="2">
        <v>311</v>
      </c>
      <c r="AF31" s="2">
        <f t="shared" si="7"/>
        <v>10</v>
      </c>
      <c r="AG31" s="37">
        <v>144</v>
      </c>
      <c r="AH31" s="37">
        <v>5</v>
      </c>
      <c r="AI31" s="24">
        <v>295</v>
      </c>
      <c r="AJ31" s="24">
        <v>25</v>
      </c>
      <c r="AK31" s="24">
        <v>699</v>
      </c>
      <c r="AL31" s="24">
        <v>30</v>
      </c>
      <c r="AM31" s="37">
        <v>757</v>
      </c>
      <c r="AN31" s="37">
        <f t="shared" si="8"/>
        <v>33</v>
      </c>
      <c r="AO31" s="100">
        <v>583</v>
      </c>
      <c r="AP31" s="100">
        <f t="shared" si="9"/>
        <v>16</v>
      </c>
      <c r="AQ31" s="100">
        <v>595</v>
      </c>
      <c r="AR31" s="100">
        <f t="shared" si="10"/>
        <v>11</v>
      </c>
      <c r="AS31" s="2">
        <v>948</v>
      </c>
      <c r="AT31" s="2">
        <f t="shared" si="11"/>
        <v>15</v>
      </c>
      <c r="AU31" s="2">
        <v>299</v>
      </c>
      <c r="AV31" s="2">
        <v>2</v>
      </c>
      <c r="AW31" s="2">
        <f t="shared" si="12"/>
        <v>756</v>
      </c>
      <c r="AX31" s="2">
        <v>38</v>
      </c>
      <c r="AY31" s="2">
        <v>415</v>
      </c>
      <c r="AZ31" s="2">
        <f t="shared" si="13"/>
        <v>28</v>
      </c>
      <c r="BA31" s="2">
        <v>32</v>
      </c>
      <c r="BB31" s="2">
        <v>2</v>
      </c>
      <c r="BC31" s="101">
        <v>217</v>
      </c>
      <c r="BD31" s="9">
        <f t="shared" si="14"/>
        <v>6</v>
      </c>
    </row>
    <row r="32" customHeight="1" spans="1:56">
      <c r="A32" s="2">
        <v>29</v>
      </c>
      <c r="B32" s="8">
        <v>114844</v>
      </c>
      <c r="C32" s="8">
        <v>114844</v>
      </c>
      <c r="D32" s="6" t="s">
        <v>375</v>
      </c>
      <c r="E32" s="8" t="s">
        <v>358</v>
      </c>
      <c r="F32" s="8" t="s">
        <v>350</v>
      </c>
      <c r="G32" s="24">
        <v>568</v>
      </c>
      <c r="H32" s="24">
        <v>18</v>
      </c>
      <c r="I32" s="24">
        <v>320</v>
      </c>
      <c r="J32" s="24">
        <v>18</v>
      </c>
      <c r="K32" s="37">
        <v>864</v>
      </c>
      <c r="L32" s="37">
        <f t="shared" si="0"/>
        <v>51</v>
      </c>
      <c r="M32" s="37">
        <v>368</v>
      </c>
      <c r="N32" s="37">
        <f t="shared" si="1"/>
        <v>7</v>
      </c>
      <c r="O32" s="37">
        <v>202</v>
      </c>
      <c r="P32" s="37">
        <f t="shared" si="2"/>
        <v>5</v>
      </c>
      <c r="Q32" s="37">
        <v>204</v>
      </c>
      <c r="R32" s="37">
        <f t="shared" si="3"/>
        <v>10</v>
      </c>
      <c r="S32" s="37">
        <v>1100</v>
      </c>
      <c r="T32" s="37">
        <v>39</v>
      </c>
      <c r="U32" s="37">
        <v>94</v>
      </c>
      <c r="V32" s="37">
        <f t="shared" si="4"/>
        <v>2</v>
      </c>
      <c r="W32" s="37">
        <v>232</v>
      </c>
      <c r="X32" s="37">
        <v>15</v>
      </c>
      <c r="Y32" s="2">
        <v>1032</v>
      </c>
      <c r="Z32" s="2">
        <v>13</v>
      </c>
      <c r="AA32" s="2">
        <v>1472</v>
      </c>
      <c r="AB32" s="2">
        <f t="shared" si="5"/>
        <v>31</v>
      </c>
      <c r="AC32" s="37">
        <v>970</v>
      </c>
      <c r="AD32" s="2">
        <f t="shared" si="6"/>
        <v>11</v>
      </c>
      <c r="AE32" s="2">
        <v>311</v>
      </c>
      <c r="AF32" s="2">
        <f t="shared" si="7"/>
        <v>10</v>
      </c>
      <c r="AG32" s="37">
        <v>144</v>
      </c>
      <c r="AH32" s="37">
        <v>5</v>
      </c>
      <c r="AI32" s="24">
        <v>295</v>
      </c>
      <c r="AJ32" s="24">
        <v>25</v>
      </c>
      <c r="AK32" s="24">
        <v>699</v>
      </c>
      <c r="AL32" s="24">
        <v>30</v>
      </c>
      <c r="AM32" s="37">
        <v>757</v>
      </c>
      <c r="AN32" s="37">
        <f t="shared" si="8"/>
        <v>33</v>
      </c>
      <c r="AO32" s="100">
        <v>583</v>
      </c>
      <c r="AP32" s="100">
        <f t="shared" si="9"/>
        <v>16</v>
      </c>
      <c r="AQ32" s="100">
        <v>595</v>
      </c>
      <c r="AR32" s="100">
        <f t="shared" si="10"/>
        <v>11</v>
      </c>
      <c r="AS32" s="2">
        <v>948</v>
      </c>
      <c r="AT32" s="2">
        <f t="shared" si="11"/>
        <v>15</v>
      </c>
      <c r="AU32" s="2">
        <v>299</v>
      </c>
      <c r="AV32" s="2">
        <v>2</v>
      </c>
      <c r="AW32" s="2">
        <f t="shared" si="12"/>
        <v>756</v>
      </c>
      <c r="AX32" s="2">
        <v>38</v>
      </c>
      <c r="AY32" s="2">
        <v>415</v>
      </c>
      <c r="AZ32" s="2">
        <f t="shared" si="13"/>
        <v>28</v>
      </c>
      <c r="BA32" s="2">
        <v>32</v>
      </c>
      <c r="BB32" s="2">
        <v>2</v>
      </c>
      <c r="BC32" s="101">
        <v>217</v>
      </c>
      <c r="BD32" s="9">
        <f t="shared" si="14"/>
        <v>6</v>
      </c>
    </row>
    <row r="33" customHeight="1" spans="1:56">
      <c r="A33" s="2">
        <v>30</v>
      </c>
      <c r="B33" s="8">
        <v>105910</v>
      </c>
      <c r="C33" s="8">
        <v>105910</v>
      </c>
      <c r="D33" s="6" t="s">
        <v>376</v>
      </c>
      <c r="E33" s="8" t="s">
        <v>358</v>
      </c>
      <c r="F33" s="8" t="s">
        <v>338</v>
      </c>
      <c r="G33" s="24">
        <v>568</v>
      </c>
      <c r="H33" s="24">
        <v>18</v>
      </c>
      <c r="I33" s="24">
        <v>320</v>
      </c>
      <c r="J33" s="24">
        <v>18</v>
      </c>
      <c r="K33" s="37">
        <v>864</v>
      </c>
      <c r="L33" s="37">
        <f t="shared" si="0"/>
        <v>51</v>
      </c>
      <c r="M33" s="37">
        <v>368</v>
      </c>
      <c r="N33" s="37">
        <f t="shared" si="1"/>
        <v>7</v>
      </c>
      <c r="O33" s="37">
        <v>202</v>
      </c>
      <c r="P33" s="37">
        <f t="shared" si="2"/>
        <v>5</v>
      </c>
      <c r="Q33" s="37">
        <v>204</v>
      </c>
      <c r="R33" s="37">
        <f t="shared" si="3"/>
        <v>10</v>
      </c>
      <c r="S33" s="37">
        <v>1100</v>
      </c>
      <c r="T33" s="37">
        <v>39</v>
      </c>
      <c r="U33" s="37">
        <v>94</v>
      </c>
      <c r="V33" s="37">
        <f t="shared" si="4"/>
        <v>2</v>
      </c>
      <c r="W33" s="37">
        <v>232</v>
      </c>
      <c r="X33" s="37">
        <v>15</v>
      </c>
      <c r="Y33" s="2">
        <v>1032</v>
      </c>
      <c r="Z33" s="2">
        <v>13</v>
      </c>
      <c r="AA33" s="2">
        <v>1472</v>
      </c>
      <c r="AB33" s="2">
        <f t="shared" si="5"/>
        <v>31</v>
      </c>
      <c r="AC33" s="37">
        <v>970</v>
      </c>
      <c r="AD33" s="2">
        <f t="shared" si="6"/>
        <v>11</v>
      </c>
      <c r="AE33" s="2">
        <v>311</v>
      </c>
      <c r="AF33" s="2">
        <f t="shared" si="7"/>
        <v>10</v>
      </c>
      <c r="AG33" s="37">
        <v>144</v>
      </c>
      <c r="AH33" s="37">
        <v>5</v>
      </c>
      <c r="AI33" s="24">
        <v>295</v>
      </c>
      <c r="AJ33" s="24">
        <v>25</v>
      </c>
      <c r="AK33" s="24">
        <v>699</v>
      </c>
      <c r="AL33" s="24">
        <v>30</v>
      </c>
      <c r="AM33" s="37">
        <v>757</v>
      </c>
      <c r="AN33" s="37">
        <f t="shared" si="8"/>
        <v>33</v>
      </c>
      <c r="AO33" s="100">
        <v>583</v>
      </c>
      <c r="AP33" s="100">
        <f t="shared" si="9"/>
        <v>16</v>
      </c>
      <c r="AQ33" s="100">
        <v>446</v>
      </c>
      <c r="AR33" s="100">
        <f t="shared" si="10"/>
        <v>8</v>
      </c>
      <c r="AS33" s="2">
        <v>948</v>
      </c>
      <c r="AT33" s="2">
        <f t="shared" si="11"/>
        <v>15</v>
      </c>
      <c r="AU33" s="2">
        <v>299</v>
      </c>
      <c r="AV33" s="2">
        <v>2</v>
      </c>
      <c r="AW33" s="2">
        <f t="shared" si="12"/>
        <v>597</v>
      </c>
      <c r="AX33" s="2">
        <v>30</v>
      </c>
      <c r="AY33" s="2">
        <v>415</v>
      </c>
      <c r="AZ33" s="2">
        <f t="shared" si="13"/>
        <v>28</v>
      </c>
      <c r="BA33" s="2">
        <v>32</v>
      </c>
      <c r="BB33" s="2">
        <v>2</v>
      </c>
      <c r="BC33" s="101">
        <v>182</v>
      </c>
      <c r="BD33" s="9">
        <f t="shared" si="14"/>
        <v>5</v>
      </c>
    </row>
    <row r="34" customHeight="1" spans="1:56">
      <c r="A34" s="2">
        <v>31</v>
      </c>
      <c r="B34" s="8">
        <v>377</v>
      </c>
      <c r="C34" s="8">
        <v>2729</v>
      </c>
      <c r="D34" s="6" t="s">
        <v>377</v>
      </c>
      <c r="E34" s="8" t="s">
        <v>358</v>
      </c>
      <c r="F34" s="8" t="s">
        <v>341</v>
      </c>
      <c r="G34" s="24">
        <v>568</v>
      </c>
      <c r="H34" s="24">
        <v>18</v>
      </c>
      <c r="I34" s="24">
        <v>320</v>
      </c>
      <c r="J34" s="24">
        <v>18</v>
      </c>
      <c r="K34" s="37">
        <v>864</v>
      </c>
      <c r="L34" s="37">
        <f t="shared" si="0"/>
        <v>51</v>
      </c>
      <c r="M34" s="37">
        <v>368</v>
      </c>
      <c r="N34" s="37">
        <f t="shared" si="1"/>
        <v>7</v>
      </c>
      <c r="O34" s="37">
        <v>202</v>
      </c>
      <c r="P34" s="37">
        <f t="shared" si="2"/>
        <v>5</v>
      </c>
      <c r="Q34" s="37">
        <v>204</v>
      </c>
      <c r="R34" s="37">
        <f t="shared" si="3"/>
        <v>10</v>
      </c>
      <c r="S34" s="37">
        <v>1100</v>
      </c>
      <c r="T34" s="37">
        <v>39</v>
      </c>
      <c r="U34" s="37">
        <v>94</v>
      </c>
      <c r="V34" s="37">
        <f t="shared" si="4"/>
        <v>2</v>
      </c>
      <c r="W34" s="37">
        <v>232</v>
      </c>
      <c r="X34" s="37">
        <v>15</v>
      </c>
      <c r="Y34" s="2">
        <v>1032</v>
      </c>
      <c r="Z34" s="2">
        <v>13</v>
      </c>
      <c r="AA34" s="2">
        <v>1472</v>
      </c>
      <c r="AB34" s="2">
        <f t="shared" si="5"/>
        <v>31</v>
      </c>
      <c r="AC34" s="37">
        <v>970</v>
      </c>
      <c r="AD34" s="2">
        <f t="shared" si="6"/>
        <v>11</v>
      </c>
      <c r="AE34" s="2">
        <v>311</v>
      </c>
      <c r="AF34" s="2">
        <f t="shared" si="7"/>
        <v>10</v>
      </c>
      <c r="AG34" s="37">
        <v>144</v>
      </c>
      <c r="AH34" s="37">
        <v>5</v>
      </c>
      <c r="AI34" s="24">
        <v>295</v>
      </c>
      <c r="AJ34" s="24">
        <v>25</v>
      </c>
      <c r="AK34" s="24">
        <v>699</v>
      </c>
      <c r="AL34" s="24">
        <v>30</v>
      </c>
      <c r="AM34" s="37">
        <v>757</v>
      </c>
      <c r="AN34" s="37">
        <f t="shared" si="8"/>
        <v>33</v>
      </c>
      <c r="AO34" s="100">
        <v>583</v>
      </c>
      <c r="AP34" s="100">
        <f t="shared" si="9"/>
        <v>16</v>
      </c>
      <c r="AQ34" s="100">
        <v>595</v>
      </c>
      <c r="AR34" s="100">
        <f t="shared" si="10"/>
        <v>11</v>
      </c>
      <c r="AS34" s="2">
        <v>948</v>
      </c>
      <c r="AT34" s="2">
        <f t="shared" si="11"/>
        <v>15</v>
      </c>
      <c r="AU34" s="2">
        <v>299</v>
      </c>
      <c r="AV34" s="2">
        <v>2</v>
      </c>
      <c r="AW34" s="2">
        <f t="shared" si="12"/>
        <v>756</v>
      </c>
      <c r="AX34" s="2">
        <v>38</v>
      </c>
      <c r="AY34" s="2">
        <v>415</v>
      </c>
      <c r="AZ34" s="2">
        <f t="shared" si="13"/>
        <v>28</v>
      </c>
      <c r="BA34" s="2">
        <v>32</v>
      </c>
      <c r="BB34" s="2">
        <v>2</v>
      </c>
      <c r="BC34" s="101">
        <v>217</v>
      </c>
      <c r="BD34" s="9">
        <f t="shared" si="14"/>
        <v>6</v>
      </c>
    </row>
    <row r="35" customHeight="1" spans="1:56">
      <c r="A35" s="2">
        <v>32</v>
      </c>
      <c r="B35" s="8">
        <v>103198</v>
      </c>
      <c r="C35" s="8">
        <v>103198</v>
      </c>
      <c r="D35" s="6" t="s">
        <v>378</v>
      </c>
      <c r="E35" s="8" t="s">
        <v>358</v>
      </c>
      <c r="F35" s="8" t="s">
        <v>343</v>
      </c>
      <c r="G35" s="24">
        <v>568</v>
      </c>
      <c r="H35" s="24">
        <v>18</v>
      </c>
      <c r="I35" s="24">
        <v>320</v>
      </c>
      <c r="J35" s="24">
        <v>18</v>
      </c>
      <c r="K35" s="37">
        <v>864</v>
      </c>
      <c r="L35" s="37">
        <f t="shared" si="0"/>
        <v>51</v>
      </c>
      <c r="M35" s="37">
        <v>368</v>
      </c>
      <c r="N35" s="37">
        <f t="shared" si="1"/>
        <v>7</v>
      </c>
      <c r="O35" s="37">
        <v>202</v>
      </c>
      <c r="P35" s="37">
        <f t="shared" si="2"/>
        <v>5</v>
      </c>
      <c r="Q35" s="37">
        <v>204</v>
      </c>
      <c r="R35" s="37">
        <f t="shared" si="3"/>
        <v>10</v>
      </c>
      <c r="S35" s="37">
        <v>1100</v>
      </c>
      <c r="T35" s="37">
        <v>39</v>
      </c>
      <c r="U35" s="37">
        <v>94</v>
      </c>
      <c r="V35" s="37">
        <f t="shared" si="4"/>
        <v>2</v>
      </c>
      <c r="W35" s="37">
        <v>232</v>
      </c>
      <c r="X35" s="37">
        <v>15</v>
      </c>
      <c r="Y35" s="2">
        <v>1032</v>
      </c>
      <c r="Z35" s="2">
        <v>13</v>
      </c>
      <c r="AA35" s="2">
        <v>1472</v>
      </c>
      <c r="AB35" s="2">
        <f t="shared" si="5"/>
        <v>31</v>
      </c>
      <c r="AC35" s="37">
        <v>970</v>
      </c>
      <c r="AD35" s="2">
        <f t="shared" si="6"/>
        <v>11</v>
      </c>
      <c r="AE35" s="2">
        <v>311</v>
      </c>
      <c r="AF35" s="2">
        <f t="shared" si="7"/>
        <v>10</v>
      </c>
      <c r="AG35" s="37">
        <v>144</v>
      </c>
      <c r="AH35" s="37">
        <v>5</v>
      </c>
      <c r="AI35" s="24">
        <v>295</v>
      </c>
      <c r="AJ35" s="24">
        <v>25</v>
      </c>
      <c r="AK35" s="24">
        <v>699</v>
      </c>
      <c r="AL35" s="24">
        <v>30</v>
      </c>
      <c r="AM35" s="37">
        <v>757</v>
      </c>
      <c r="AN35" s="37">
        <f t="shared" si="8"/>
        <v>33</v>
      </c>
      <c r="AO35" s="100">
        <v>583</v>
      </c>
      <c r="AP35" s="100">
        <f t="shared" si="9"/>
        <v>16</v>
      </c>
      <c r="AQ35" s="100">
        <v>744</v>
      </c>
      <c r="AR35" s="100">
        <f t="shared" si="10"/>
        <v>13</v>
      </c>
      <c r="AS35" s="2">
        <v>948</v>
      </c>
      <c r="AT35" s="2">
        <f t="shared" si="11"/>
        <v>15</v>
      </c>
      <c r="AU35" s="2">
        <v>299</v>
      </c>
      <c r="AV35" s="2">
        <v>2</v>
      </c>
      <c r="AW35" s="2">
        <f t="shared" si="12"/>
        <v>756</v>
      </c>
      <c r="AX35" s="2">
        <v>38</v>
      </c>
      <c r="AY35" s="2">
        <v>415</v>
      </c>
      <c r="AZ35" s="2">
        <f t="shared" si="13"/>
        <v>28</v>
      </c>
      <c r="BA35" s="2">
        <v>32</v>
      </c>
      <c r="BB35" s="2">
        <v>2</v>
      </c>
      <c r="BC35" s="101">
        <v>217</v>
      </c>
      <c r="BD35" s="9">
        <f t="shared" si="14"/>
        <v>6</v>
      </c>
    </row>
    <row r="36" customHeight="1" spans="1:56">
      <c r="A36" s="2">
        <v>33</v>
      </c>
      <c r="B36" s="8">
        <v>724</v>
      </c>
      <c r="C36" s="8">
        <v>2735</v>
      </c>
      <c r="D36" s="6" t="s">
        <v>379</v>
      </c>
      <c r="E36" s="8" t="s">
        <v>358</v>
      </c>
      <c r="F36" s="8" t="s">
        <v>343</v>
      </c>
      <c r="G36" s="24">
        <v>568</v>
      </c>
      <c r="H36" s="24">
        <v>18</v>
      </c>
      <c r="I36" s="24">
        <v>320</v>
      </c>
      <c r="J36" s="24">
        <v>18</v>
      </c>
      <c r="K36" s="37">
        <v>864</v>
      </c>
      <c r="L36" s="37">
        <f t="shared" si="0"/>
        <v>51</v>
      </c>
      <c r="M36" s="37">
        <v>368</v>
      </c>
      <c r="N36" s="37">
        <f t="shared" si="1"/>
        <v>7</v>
      </c>
      <c r="O36" s="37">
        <v>202</v>
      </c>
      <c r="P36" s="37">
        <f t="shared" si="2"/>
        <v>5</v>
      </c>
      <c r="Q36" s="37">
        <v>204</v>
      </c>
      <c r="R36" s="37">
        <f t="shared" si="3"/>
        <v>10</v>
      </c>
      <c r="S36" s="37">
        <v>1100</v>
      </c>
      <c r="T36" s="37">
        <v>39</v>
      </c>
      <c r="U36" s="37">
        <v>94</v>
      </c>
      <c r="V36" s="37">
        <f t="shared" si="4"/>
        <v>2</v>
      </c>
      <c r="W36" s="37">
        <v>232</v>
      </c>
      <c r="X36" s="37">
        <v>15</v>
      </c>
      <c r="Y36" s="2">
        <v>1032</v>
      </c>
      <c r="Z36" s="2">
        <v>13</v>
      </c>
      <c r="AA36" s="2">
        <v>1472</v>
      </c>
      <c r="AB36" s="2">
        <f t="shared" si="5"/>
        <v>31</v>
      </c>
      <c r="AC36" s="37">
        <v>970</v>
      </c>
      <c r="AD36" s="2">
        <f t="shared" si="6"/>
        <v>11</v>
      </c>
      <c r="AE36" s="2">
        <v>311</v>
      </c>
      <c r="AF36" s="2">
        <f t="shared" si="7"/>
        <v>10</v>
      </c>
      <c r="AG36" s="37">
        <v>144</v>
      </c>
      <c r="AH36" s="37">
        <v>5</v>
      </c>
      <c r="AI36" s="24">
        <v>295</v>
      </c>
      <c r="AJ36" s="24">
        <v>25</v>
      </c>
      <c r="AK36" s="24">
        <v>699</v>
      </c>
      <c r="AL36" s="24">
        <v>30</v>
      </c>
      <c r="AM36" s="37">
        <v>757</v>
      </c>
      <c r="AN36" s="37">
        <f t="shared" si="8"/>
        <v>33</v>
      </c>
      <c r="AO36" s="100">
        <v>583</v>
      </c>
      <c r="AP36" s="100">
        <f t="shared" si="9"/>
        <v>16</v>
      </c>
      <c r="AQ36" s="100">
        <v>595</v>
      </c>
      <c r="AR36" s="100">
        <f t="shared" si="10"/>
        <v>11</v>
      </c>
      <c r="AS36" s="2">
        <v>948</v>
      </c>
      <c r="AT36" s="2">
        <f t="shared" si="11"/>
        <v>15</v>
      </c>
      <c r="AU36" s="2">
        <v>299</v>
      </c>
      <c r="AV36" s="2">
        <v>2</v>
      </c>
      <c r="AW36" s="2">
        <f t="shared" si="12"/>
        <v>756</v>
      </c>
      <c r="AX36" s="2">
        <v>38</v>
      </c>
      <c r="AY36" s="2">
        <v>415</v>
      </c>
      <c r="AZ36" s="2">
        <f t="shared" si="13"/>
        <v>28</v>
      </c>
      <c r="BA36" s="2">
        <v>32</v>
      </c>
      <c r="BB36" s="2">
        <v>2</v>
      </c>
      <c r="BC36" s="101">
        <v>217</v>
      </c>
      <c r="BD36" s="9">
        <f t="shared" si="14"/>
        <v>6</v>
      </c>
    </row>
    <row r="37" customHeight="1" spans="1:56">
      <c r="A37" s="2">
        <v>34</v>
      </c>
      <c r="B37" s="8">
        <v>391</v>
      </c>
      <c r="C37" s="8">
        <v>2802</v>
      </c>
      <c r="D37" s="6" t="s">
        <v>380</v>
      </c>
      <c r="E37" s="8" t="s">
        <v>358</v>
      </c>
      <c r="F37" s="8" t="s">
        <v>350</v>
      </c>
      <c r="G37" s="24">
        <v>568</v>
      </c>
      <c r="H37" s="24">
        <v>18</v>
      </c>
      <c r="I37" s="24">
        <v>320</v>
      </c>
      <c r="J37" s="24">
        <v>18</v>
      </c>
      <c r="K37" s="37">
        <v>864</v>
      </c>
      <c r="L37" s="37">
        <f t="shared" ref="L37:L68" si="15">ROUND(K37/16.85,0)</f>
        <v>51</v>
      </c>
      <c r="M37" s="37">
        <v>368</v>
      </c>
      <c r="N37" s="37">
        <f t="shared" ref="N37:N68" si="16">ROUND(M37/54,0)</f>
        <v>7</v>
      </c>
      <c r="O37" s="37">
        <v>202</v>
      </c>
      <c r="P37" s="37">
        <f t="shared" ref="P37:P68" si="17">ROUND(N37*0.7,0)</f>
        <v>5</v>
      </c>
      <c r="Q37" s="37">
        <v>204</v>
      </c>
      <c r="R37" s="37">
        <f t="shared" ref="R37:R68" si="18">ROUND(Q37/20.3,0)</f>
        <v>10</v>
      </c>
      <c r="S37" s="37">
        <v>1100</v>
      </c>
      <c r="T37" s="37">
        <v>39</v>
      </c>
      <c r="U37" s="37">
        <v>94</v>
      </c>
      <c r="V37" s="37">
        <f t="shared" ref="V37:V68" si="19">ROUND(U37/44,0)</f>
        <v>2</v>
      </c>
      <c r="W37" s="37">
        <v>232</v>
      </c>
      <c r="X37" s="37">
        <v>15</v>
      </c>
      <c r="Y37" s="2">
        <v>1032</v>
      </c>
      <c r="Z37" s="2">
        <v>13</v>
      </c>
      <c r="AA37" s="2">
        <v>1472</v>
      </c>
      <c r="AB37" s="2">
        <f t="shared" ref="AB37:AB68" si="20">ROUND(AA37/48,0)</f>
        <v>31</v>
      </c>
      <c r="AC37" s="37">
        <v>970</v>
      </c>
      <c r="AD37" s="2">
        <f t="shared" ref="AD37:AD68" si="21">ROUND(AC37/90,0)</f>
        <v>11</v>
      </c>
      <c r="AE37" s="2">
        <v>311</v>
      </c>
      <c r="AF37" s="2">
        <f t="shared" ref="AF37:AF68" si="22">ROUND(AE37/31,0)</f>
        <v>10</v>
      </c>
      <c r="AG37" s="37">
        <v>144</v>
      </c>
      <c r="AH37" s="37">
        <v>5</v>
      </c>
      <c r="AI37" s="24">
        <v>295</v>
      </c>
      <c r="AJ37" s="24">
        <v>25</v>
      </c>
      <c r="AK37" s="24">
        <v>699</v>
      </c>
      <c r="AL37" s="24">
        <v>30</v>
      </c>
      <c r="AM37" s="37">
        <v>757</v>
      </c>
      <c r="AN37" s="37">
        <f t="shared" ref="AN37:AN68" si="23">ROUND(AM37/22.7,0)</f>
        <v>33</v>
      </c>
      <c r="AO37" s="100">
        <v>389</v>
      </c>
      <c r="AP37" s="100">
        <f t="shared" ref="AP37:AP68" si="24">ROUND(AO37/35.5,0)</f>
        <v>11</v>
      </c>
      <c r="AQ37" s="100">
        <v>595</v>
      </c>
      <c r="AR37" s="100">
        <f t="shared" ref="AR37:AR68" si="25">ROUND(AQ37/56,0)</f>
        <v>11</v>
      </c>
      <c r="AS37" s="2">
        <v>948</v>
      </c>
      <c r="AT37" s="2">
        <f t="shared" ref="AT37:AT68" si="26">ROUND(AS37/62,0)</f>
        <v>15</v>
      </c>
      <c r="AU37" s="2">
        <v>299</v>
      </c>
      <c r="AV37" s="2">
        <v>2</v>
      </c>
      <c r="AW37" s="2">
        <f t="shared" ref="AW37:AW68" si="27">ROUND(AX37*19.9,0)</f>
        <v>756</v>
      </c>
      <c r="AX37" s="2">
        <v>38</v>
      </c>
      <c r="AY37" s="2">
        <v>415</v>
      </c>
      <c r="AZ37" s="2">
        <f t="shared" ref="AZ37:AZ68" si="28">ROUND(AY37/15,0)</f>
        <v>28</v>
      </c>
      <c r="BA37" s="2">
        <v>32</v>
      </c>
      <c r="BB37" s="2">
        <v>2</v>
      </c>
      <c r="BC37" s="101">
        <v>182</v>
      </c>
      <c r="BD37" s="9">
        <f t="shared" ref="BD37:BD68" si="29">ROUND(BC37/38,0)</f>
        <v>5</v>
      </c>
    </row>
    <row r="38" customHeight="1" spans="1:56">
      <c r="A38" s="2">
        <v>35</v>
      </c>
      <c r="B38" s="8">
        <v>514</v>
      </c>
      <c r="C38" s="8">
        <v>2876</v>
      </c>
      <c r="D38" s="6" t="s">
        <v>381</v>
      </c>
      <c r="E38" s="8" t="s">
        <v>358</v>
      </c>
      <c r="F38" s="8" t="s">
        <v>356</v>
      </c>
      <c r="G38" s="24">
        <v>568</v>
      </c>
      <c r="H38" s="24">
        <v>18</v>
      </c>
      <c r="I38" s="24">
        <v>320</v>
      </c>
      <c r="J38" s="24">
        <v>18</v>
      </c>
      <c r="K38" s="37">
        <v>864</v>
      </c>
      <c r="L38" s="37">
        <f t="shared" si="15"/>
        <v>51</v>
      </c>
      <c r="M38" s="37">
        <v>368</v>
      </c>
      <c r="N38" s="37">
        <f t="shared" si="16"/>
        <v>7</v>
      </c>
      <c r="O38" s="37">
        <v>202</v>
      </c>
      <c r="P38" s="37">
        <f t="shared" si="17"/>
        <v>5</v>
      </c>
      <c r="Q38" s="37">
        <v>204</v>
      </c>
      <c r="R38" s="37">
        <f t="shared" si="18"/>
        <v>10</v>
      </c>
      <c r="S38" s="37">
        <v>1100</v>
      </c>
      <c r="T38" s="37">
        <v>39</v>
      </c>
      <c r="U38" s="37">
        <v>94</v>
      </c>
      <c r="V38" s="37">
        <f t="shared" si="19"/>
        <v>2</v>
      </c>
      <c r="W38" s="37">
        <v>232</v>
      </c>
      <c r="X38" s="37">
        <v>15</v>
      </c>
      <c r="Y38" s="2">
        <v>1032</v>
      </c>
      <c r="Z38" s="2">
        <v>13</v>
      </c>
      <c r="AA38" s="2">
        <v>1472</v>
      </c>
      <c r="AB38" s="2">
        <f t="shared" si="20"/>
        <v>31</v>
      </c>
      <c r="AC38" s="37">
        <v>970</v>
      </c>
      <c r="AD38" s="2">
        <f t="shared" si="21"/>
        <v>11</v>
      </c>
      <c r="AE38" s="2">
        <v>311</v>
      </c>
      <c r="AF38" s="2">
        <f t="shared" si="22"/>
        <v>10</v>
      </c>
      <c r="AG38" s="37">
        <v>144</v>
      </c>
      <c r="AH38" s="37">
        <v>5</v>
      </c>
      <c r="AI38" s="24">
        <v>295</v>
      </c>
      <c r="AJ38" s="24">
        <v>25</v>
      </c>
      <c r="AK38" s="24">
        <v>699</v>
      </c>
      <c r="AL38" s="24">
        <v>30</v>
      </c>
      <c r="AM38" s="37">
        <v>757</v>
      </c>
      <c r="AN38" s="37">
        <f t="shared" si="23"/>
        <v>33</v>
      </c>
      <c r="AO38" s="100">
        <v>389</v>
      </c>
      <c r="AP38" s="100">
        <f t="shared" si="24"/>
        <v>11</v>
      </c>
      <c r="AQ38" s="100">
        <v>595</v>
      </c>
      <c r="AR38" s="100">
        <f t="shared" si="25"/>
        <v>11</v>
      </c>
      <c r="AS38" s="2">
        <v>948</v>
      </c>
      <c r="AT38" s="2">
        <f t="shared" si="26"/>
        <v>15</v>
      </c>
      <c r="AU38" s="2">
        <v>299</v>
      </c>
      <c r="AV38" s="2">
        <v>2</v>
      </c>
      <c r="AW38" s="2">
        <f t="shared" si="27"/>
        <v>756</v>
      </c>
      <c r="AX38" s="2">
        <v>38</v>
      </c>
      <c r="AY38" s="2">
        <v>384</v>
      </c>
      <c r="AZ38" s="2">
        <f t="shared" si="28"/>
        <v>26</v>
      </c>
      <c r="BA38" s="2">
        <v>32</v>
      </c>
      <c r="BB38" s="2">
        <v>2</v>
      </c>
      <c r="BC38" s="101">
        <v>283</v>
      </c>
      <c r="BD38" s="9">
        <f t="shared" si="29"/>
        <v>7</v>
      </c>
    </row>
    <row r="39" customHeight="1" spans="1:56">
      <c r="A39" s="2">
        <v>36</v>
      </c>
      <c r="B39" s="8">
        <v>598</v>
      </c>
      <c r="C39" s="8">
        <v>2730</v>
      </c>
      <c r="D39" s="6" t="s">
        <v>382</v>
      </c>
      <c r="E39" s="8" t="s">
        <v>358</v>
      </c>
      <c r="F39" s="8" t="s">
        <v>343</v>
      </c>
      <c r="G39" s="24">
        <v>568</v>
      </c>
      <c r="H39" s="24">
        <v>18</v>
      </c>
      <c r="I39" s="24">
        <v>320</v>
      </c>
      <c r="J39" s="24">
        <v>18</v>
      </c>
      <c r="K39" s="37">
        <v>864</v>
      </c>
      <c r="L39" s="37">
        <f t="shared" si="15"/>
        <v>51</v>
      </c>
      <c r="M39" s="37">
        <v>368</v>
      </c>
      <c r="N39" s="37">
        <f t="shared" si="16"/>
        <v>7</v>
      </c>
      <c r="O39" s="37">
        <v>202</v>
      </c>
      <c r="P39" s="37">
        <f t="shared" si="17"/>
        <v>5</v>
      </c>
      <c r="Q39" s="37">
        <v>204</v>
      </c>
      <c r="R39" s="37">
        <f t="shared" si="18"/>
        <v>10</v>
      </c>
      <c r="S39" s="37">
        <v>1100</v>
      </c>
      <c r="T39" s="37">
        <v>39</v>
      </c>
      <c r="U39" s="37">
        <v>94</v>
      </c>
      <c r="V39" s="37">
        <f t="shared" si="19"/>
        <v>2</v>
      </c>
      <c r="W39" s="37">
        <v>232</v>
      </c>
      <c r="X39" s="37">
        <v>15</v>
      </c>
      <c r="Y39" s="2">
        <v>1032</v>
      </c>
      <c r="Z39" s="2">
        <v>13</v>
      </c>
      <c r="AA39" s="2">
        <v>1472</v>
      </c>
      <c r="AB39" s="2">
        <f t="shared" si="20"/>
        <v>31</v>
      </c>
      <c r="AC39" s="37">
        <v>970</v>
      </c>
      <c r="AD39" s="2">
        <f t="shared" si="21"/>
        <v>11</v>
      </c>
      <c r="AE39" s="2">
        <v>311</v>
      </c>
      <c r="AF39" s="2">
        <f t="shared" si="22"/>
        <v>10</v>
      </c>
      <c r="AG39" s="37">
        <v>144</v>
      </c>
      <c r="AH39" s="37">
        <v>5</v>
      </c>
      <c r="AI39" s="24">
        <v>295</v>
      </c>
      <c r="AJ39" s="24">
        <v>25</v>
      </c>
      <c r="AK39" s="24">
        <v>699</v>
      </c>
      <c r="AL39" s="24">
        <v>30</v>
      </c>
      <c r="AM39" s="37">
        <v>757</v>
      </c>
      <c r="AN39" s="37">
        <f t="shared" si="23"/>
        <v>33</v>
      </c>
      <c r="AO39" s="100">
        <v>583</v>
      </c>
      <c r="AP39" s="100">
        <f t="shared" si="24"/>
        <v>16</v>
      </c>
      <c r="AQ39" s="100">
        <v>595</v>
      </c>
      <c r="AR39" s="100">
        <f t="shared" si="25"/>
        <v>11</v>
      </c>
      <c r="AS39" s="2">
        <v>948</v>
      </c>
      <c r="AT39" s="2">
        <f t="shared" si="26"/>
        <v>15</v>
      </c>
      <c r="AU39" s="2">
        <v>299</v>
      </c>
      <c r="AV39" s="2">
        <v>2</v>
      </c>
      <c r="AW39" s="2">
        <f t="shared" si="27"/>
        <v>756</v>
      </c>
      <c r="AX39" s="2">
        <v>38</v>
      </c>
      <c r="AY39" s="2">
        <v>415</v>
      </c>
      <c r="AZ39" s="2">
        <f t="shared" si="28"/>
        <v>28</v>
      </c>
      <c r="BA39" s="2">
        <v>32</v>
      </c>
      <c r="BB39" s="2">
        <v>2</v>
      </c>
      <c r="BC39" s="101">
        <v>182</v>
      </c>
      <c r="BD39" s="9">
        <f t="shared" si="29"/>
        <v>5</v>
      </c>
    </row>
    <row r="40" customHeight="1" spans="1:56">
      <c r="A40" s="2">
        <v>37</v>
      </c>
      <c r="B40" s="8">
        <v>726</v>
      </c>
      <c r="C40" s="8">
        <v>2466</v>
      </c>
      <c r="D40" s="6" t="s">
        <v>383</v>
      </c>
      <c r="E40" s="8" t="s">
        <v>358</v>
      </c>
      <c r="F40" s="8" t="s">
        <v>350</v>
      </c>
      <c r="G40" s="24">
        <v>568</v>
      </c>
      <c r="H40" s="24">
        <v>18</v>
      </c>
      <c r="I40" s="24">
        <v>320</v>
      </c>
      <c r="J40" s="24">
        <v>18</v>
      </c>
      <c r="K40" s="37">
        <v>864</v>
      </c>
      <c r="L40" s="37">
        <f t="shared" si="15"/>
        <v>51</v>
      </c>
      <c r="M40" s="37">
        <v>368</v>
      </c>
      <c r="N40" s="37">
        <f t="shared" si="16"/>
        <v>7</v>
      </c>
      <c r="O40" s="37">
        <v>202</v>
      </c>
      <c r="P40" s="37">
        <f t="shared" si="17"/>
        <v>5</v>
      </c>
      <c r="Q40" s="37">
        <v>204</v>
      </c>
      <c r="R40" s="37">
        <f t="shared" si="18"/>
        <v>10</v>
      </c>
      <c r="S40" s="37">
        <v>1100</v>
      </c>
      <c r="T40" s="37">
        <v>39</v>
      </c>
      <c r="U40" s="37">
        <v>94</v>
      </c>
      <c r="V40" s="37">
        <f t="shared" si="19"/>
        <v>2</v>
      </c>
      <c r="W40" s="37">
        <v>232</v>
      </c>
      <c r="X40" s="37">
        <v>15</v>
      </c>
      <c r="Y40" s="2">
        <v>1032</v>
      </c>
      <c r="Z40" s="2">
        <v>13</v>
      </c>
      <c r="AA40" s="2">
        <v>1472</v>
      </c>
      <c r="AB40" s="2">
        <f t="shared" si="20"/>
        <v>31</v>
      </c>
      <c r="AC40" s="37">
        <v>970</v>
      </c>
      <c r="AD40" s="2">
        <f t="shared" si="21"/>
        <v>11</v>
      </c>
      <c r="AE40" s="2">
        <v>311</v>
      </c>
      <c r="AF40" s="2">
        <f t="shared" si="22"/>
        <v>10</v>
      </c>
      <c r="AG40" s="37">
        <v>144</v>
      </c>
      <c r="AH40" s="37">
        <v>5</v>
      </c>
      <c r="AI40" s="24">
        <v>295</v>
      </c>
      <c r="AJ40" s="24">
        <v>25</v>
      </c>
      <c r="AK40" s="24">
        <v>699</v>
      </c>
      <c r="AL40" s="24">
        <v>30</v>
      </c>
      <c r="AM40" s="37">
        <v>757</v>
      </c>
      <c r="AN40" s="37">
        <f t="shared" si="23"/>
        <v>33</v>
      </c>
      <c r="AO40" s="100">
        <v>389</v>
      </c>
      <c r="AP40" s="100">
        <f t="shared" si="24"/>
        <v>11</v>
      </c>
      <c r="AQ40" s="100">
        <v>595</v>
      </c>
      <c r="AR40" s="100">
        <f t="shared" si="25"/>
        <v>11</v>
      </c>
      <c r="AS40" s="2">
        <v>948</v>
      </c>
      <c r="AT40" s="2">
        <f t="shared" si="26"/>
        <v>15</v>
      </c>
      <c r="AU40" s="2">
        <v>299</v>
      </c>
      <c r="AV40" s="2">
        <v>2</v>
      </c>
      <c r="AW40" s="2">
        <f t="shared" si="27"/>
        <v>756</v>
      </c>
      <c r="AX40" s="2">
        <v>38</v>
      </c>
      <c r="AY40" s="2">
        <v>333</v>
      </c>
      <c r="AZ40" s="2">
        <f t="shared" si="28"/>
        <v>22</v>
      </c>
      <c r="BA40" s="2">
        <v>32</v>
      </c>
      <c r="BB40" s="2">
        <v>2</v>
      </c>
      <c r="BC40" s="101">
        <v>287</v>
      </c>
      <c r="BD40" s="9">
        <f t="shared" si="29"/>
        <v>8</v>
      </c>
    </row>
    <row r="41" customHeight="1" spans="1:56">
      <c r="A41" s="2">
        <v>38</v>
      </c>
      <c r="B41" s="8">
        <v>104428</v>
      </c>
      <c r="C41" s="8">
        <v>104428</v>
      </c>
      <c r="D41" s="6" t="s">
        <v>384</v>
      </c>
      <c r="E41" s="8" t="s">
        <v>385</v>
      </c>
      <c r="F41" s="8" t="s">
        <v>386</v>
      </c>
      <c r="G41" s="24">
        <v>477</v>
      </c>
      <c r="H41" s="24">
        <v>15</v>
      </c>
      <c r="I41" s="24">
        <v>261</v>
      </c>
      <c r="J41" s="24">
        <v>15</v>
      </c>
      <c r="K41" s="37">
        <v>864</v>
      </c>
      <c r="L41" s="37">
        <f t="shared" si="15"/>
        <v>51</v>
      </c>
      <c r="M41" s="37">
        <v>368</v>
      </c>
      <c r="N41" s="37">
        <f t="shared" si="16"/>
        <v>7</v>
      </c>
      <c r="O41" s="37">
        <v>202</v>
      </c>
      <c r="P41" s="37">
        <f t="shared" si="17"/>
        <v>5</v>
      </c>
      <c r="Q41" s="37">
        <v>190</v>
      </c>
      <c r="R41" s="37">
        <f t="shared" si="18"/>
        <v>9</v>
      </c>
      <c r="S41" s="37">
        <v>816</v>
      </c>
      <c r="T41" s="37">
        <v>29</v>
      </c>
      <c r="U41" s="37">
        <v>79</v>
      </c>
      <c r="V41" s="37">
        <f t="shared" si="19"/>
        <v>2</v>
      </c>
      <c r="W41" s="37">
        <v>176</v>
      </c>
      <c r="X41" s="37">
        <v>12</v>
      </c>
      <c r="Y41" s="2">
        <v>946</v>
      </c>
      <c r="Z41" s="2">
        <v>12</v>
      </c>
      <c r="AA41" s="2">
        <v>1472</v>
      </c>
      <c r="AB41" s="2">
        <f t="shared" si="20"/>
        <v>31</v>
      </c>
      <c r="AC41" s="37">
        <v>970</v>
      </c>
      <c r="AD41" s="2">
        <f t="shared" si="21"/>
        <v>11</v>
      </c>
      <c r="AE41" s="2">
        <v>260</v>
      </c>
      <c r="AF41" s="2">
        <f t="shared" si="22"/>
        <v>8</v>
      </c>
      <c r="AG41" s="37">
        <v>144</v>
      </c>
      <c r="AH41" s="37">
        <v>5</v>
      </c>
      <c r="AI41" s="24">
        <v>260</v>
      </c>
      <c r="AJ41" s="24">
        <v>22</v>
      </c>
      <c r="AK41" s="24">
        <v>629</v>
      </c>
      <c r="AL41" s="24">
        <v>27</v>
      </c>
      <c r="AM41" s="37">
        <v>641</v>
      </c>
      <c r="AN41" s="37">
        <f t="shared" si="23"/>
        <v>28</v>
      </c>
      <c r="AO41" s="100">
        <v>389</v>
      </c>
      <c r="AP41" s="100">
        <f t="shared" si="24"/>
        <v>11</v>
      </c>
      <c r="AQ41" s="100">
        <v>595</v>
      </c>
      <c r="AR41" s="100">
        <f t="shared" si="25"/>
        <v>11</v>
      </c>
      <c r="AS41" s="2">
        <v>808</v>
      </c>
      <c r="AT41" s="2">
        <f t="shared" si="26"/>
        <v>13</v>
      </c>
      <c r="AU41" s="2">
        <v>299</v>
      </c>
      <c r="AV41" s="2">
        <v>2</v>
      </c>
      <c r="AW41" s="2">
        <f t="shared" si="27"/>
        <v>756</v>
      </c>
      <c r="AX41" s="2">
        <v>38</v>
      </c>
      <c r="AY41" s="2">
        <v>415</v>
      </c>
      <c r="AZ41" s="2">
        <f t="shared" si="28"/>
        <v>28</v>
      </c>
      <c r="BA41" s="2">
        <v>32</v>
      </c>
      <c r="BB41" s="2">
        <v>2</v>
      </c>
      <c r="BC41" s="101">
        <v>197</v>
      </c>
      <c r="BD41" s="9">
        <f t="shared" si="29"/>
        <v>5</v>
      </c>
    </row>
    <row r="42" customHeight="1" spans="1:56">
      <c r="A42" s="2">
        <v>39</v>
      </c>
      <c r="B42" s="8">
        <v>738</v>
      </c>
      <c r="C42" s="8">
        <v>2893</v>
      </c>
      <c r="D42" s="6" t="s">
        <v>387</v>
      </c>
      <c r="E42" s="8" t="s">
        <v>385</v>
      </c>
      <c r="F42" s="8" t="s">
        <v>388</v>
      </c>
      <c r="G42" s="24">
        <v>477</v>
      </c>
      <c r="H42" s="24">
        <v>15</v>
      </c>
      <c r="I42" s="24">
        <v>196</v>
      </c>
      <c r="J42" s="24">
        <v>11</v>
      </c>
      <c r="K42" s="37">
        <v>864</v>
      </c>
      <c r="L42" s="37">
        <f t="shared" si="15"/>
        <v>51</v>
      </c>
      <c r="M42" s="37">
        <v>368</v>
      </c>
      <c r="N42" s="37">
        <f t="shared" si="16"/>
        <v>7</v>
      </c>
      <c r="O42" s="37">
        <v>202</v>
      </c>
      <c r="P42" s="37">
        <f t="shared" si="17"/>
        <v>5</v>
      </c>
      <c r="Q42" s="37">
        <v>190</v>
      </c>
      <c r="R42" s="37">
        <f t="shared" si="18"/>
        <v>9</v>
      </c>
      <c r="S42" s="37">
        <v>816</v>
      </c>
      <c r="T42" s="37">
        <v>29</v>
      </c>
      <c r="U42" s="37">
        <v>79</v>
      </c>
      <c r="V42" s="37">
        <f t="shared" si="19"/>
        <v>2</v>
      </c>
      <c r="W42" s="37">
        <v>176</v>
      </c>
      <c r="X42" s="37">
        <v>12</v>
      </c>
      <c r="Y42" s="2">
        <v>946</v>
      </c>
      <c r="Z42" s="2">
        <v>12</v>
      </c>
      <c r="AA42" s="2">
        <v>1472</v>
      </c>
      <c r="AB42" s="2">
        <f t="shared" si="20"/>
        <v>31</v>
      </c>
      <c r="AC42" s="2">
        <v>786</v>
      </c>
      <c r="AD42" s="2">
        <f t="shared" si="21"/>
        <v>9</v>
      </c>
      <c r="AE42" s="2">
        <v>260</v>
      </c>
      <c r="AF42" s="2">
        <f t="shared" si="22"/>
        <v>8</v>
      </c>
      <c r="AG42" s="37">
        <v>144</v>
      </c>
      <c r="AH42" s="37">
        <v>5</v>
      </c>
      <c r="AI42" s="24">
        <v>260</v>
      </c>
      <c r="AJ42" s="24">
        <v>22</v>
      </c>
      <c r="AK42" s="24">
        <v>629</v>
      </c>
      <c r="AL42" s="24">
        <v>27</v>
      </c>
      <c r="AM42" s="37">
        <v>641</v>
      </c>
      <c r="AN42" s="37">
        <f t="shared" si="23"/>
        <v>28</v>
      </c>
      <c r="AO42" s="100">
        <v>389</v>
      </c>
      <c r="AP42" s="100">
        <f t="shared" si="24"/>
        <v>11</v>
      </c>
      <c r="AQ42" s="100">
        <v>372</v>
      </c>
      <c r="AR42" s="100">
        <f t="shared" si="25"/>
        <v>7</v>
      </c>
      <c r="AS42" s="2">
        <v>808</v>
      </c>
      <c r="AT42" s="2">
        <f t="shared" si="26"/>
        <v>13</v>
      </c>
      <c r="AU42" s="2">
        <v>299</v>
      </c>
      <c r="AV42" s="2">
        <v>2</v>
      </c>
      <c r="AW42" s="2">
        <f t="shared" si="27"/>
        <v>557</v>
      </c>
      <c r="AX42" s="2">
        <v>28</v>
      </c>
      <c r="AY42" s="2">
        <v>415</v>
      </c>
      <c r="AZ42" s="2">
        <f t="shared" si="28"/>
        <v>28</v>
      </c>
      <c r="BA42" s="2">
        <v>32</v>
      </c>
      <c r="BB42" s="2">
        <v>2</v>
      </c>
      <c r="BC42" s="101">
        <v>276</v>
      </c>
      <c r="BD42" s="9">
        <f t="shared" si="29"/>
        <v>7</v>
      </c>
    </row>
    <row r="43" customHeight="1" spans="1:56">
      <c r="A43" s="2">
        <v>40</v>
      </c>
      <c r="B43" s="8">
        <v>54</v>
      </c>
      <c r="C43" s="8">
        <v>2914</v>
      </c>
      <c r="D43" s="6" t="s">
        <v>389</v>
      </c>
      <c r="E43" s="8" t="s">
        <v>385</v>
      </c>
      <c r="F43" s="8" t="s">
        <v>386</v>
      </c>
      <c r="G43" s="24">
        <v>477</v>
      </c>
      <c r="H43" s="24">
        <v>15</v>
      </c>
      <c r="I43" s="24">
        <v>261</v>
      </c>
      <c r="J43" s="24">
        <v>15</v>
      </c>
      <c r="K43" s="37">
        <v>864</v>
      </c>
      <c r="L43" s="37">
        <f t="shared" si="15"/>
        <v>51</v>
      </c>
      <c r="M43" s="37">
        <v>368</v>
      </c>
      <c r="N43" s="37">
        <f t="shared" si="16"/>
        <v>7</v>
      </c>
      <c r="O43" s="37">
        <v>202</v>
      </c>
      <c r="P43" s="37">
        <f t="shared" si="17"/>
        <v>5</v>
      </c>
      <c r="Q43" s="37">
        <v>190</v>
      </c>
      <c r="R43" s="37">
        <f t="shared" si="18"/>
        <v>9</v>
      </c>
      <c r="S43" s="37">
        <v>816</v>
      </c>
      <c r="T43" s="37">
        <v>29</v>
      </c>
      <c r="U43" s="37">
        <v>79</v>
      </c>
      <c r="V43" s="37">
        <f t="shared" si="19"/>
        <v>2</v>
      </c>
      <c r="W43" s="37">
        <v>176</v>
      </c>
      <c r="X43" s="37">
        <v>12</v>
      </c>
      <c r="Y43" s="2">
        <v>946</v>
      </c>
      <c r="Z43" s="2">
        <v>12</v>
      </c>
      <c r="AA43" s="2">
        <v>1472</v>
      </c>
      <c r="AB43" s="2">
        <f t="shared" si="20"/>
        <v>31</v>
      </c>
      <c r="AC43" s="2">
        <v>786</v>
      </c>
      <c r="AD43" s="2">
        <f t="shared" si="21"/>
        <v>9</v>
      </c>
      <c r="AE43" s="2">
        <v>260</v>
      </c>
      <c r="AF43" s="2">
        <f t="shared" si="22"/>
        <v>8</v>
      </c>
      <c r="AG43" s="37">
        <v>144</v>
      </c>
      <c r="AH43" s="37">
        <v>5</v>
      </c>
      <c r="AI43" s="24">
        <v>260</v>
      </c>
      <c r="AJ43" s="24">
        <v>22</v>
      </c>
      <c r="AK43" s="24">
        <v>629</v>
      </c>
      <c r="AL43" s="24">
        <v>27</v>
      </c>
      <c r="AM43" s="37">
        <v>641</v>
      </c>
      <c r="AN43" s="37">
        <f t="shared" si="23"/>
        <v>28</v>
      </c>
      <c r="AO43" s="100">
        <v>583</v>
      </c>
      <c r="AP43" s="100">
        <f t="shared" si="24"/>
        <v>16</v>
      </c>
      <c r="AQ43" s="100">
        <v>595</v>
      </c>
      <c r="AR43" s="100">
        <f t="shared" si="25"/>
        <v>11</v>
      </c>
      <c r="AS43" s="2">
        <v>808</v>
      </c>
      <c r="AT43" s="2">
        <f t="shared" si="26"/>
        <v>13</v>
      </c>
      <c r="AU43" s="2">
        <v>299</v>
      </c>
      <c r="AV43" s="2">
        <v>2</v>
      </c>
      <c r="AW43" s="2">
        <f t="shared" si="27"/>
        <v>756</v>
      </c>
      <c r="AX43" s="2">
        <v>38</v>
      </c>
      <c r="AY43" s="2">
        <v>415</v>
      </c>
      <c r="AZ43" s="2">
        <f t="shared" si="28"/>
        <v>28</v>
      </c>
      <c r="BA43" s="2">
        <v>32</v>
      </c>
      <c r="BB43" s="2">
        <v>2</v>
      </c>
      <c r="BC43" s="101">
        <v>276</v>
      </c>
      <c r="BD43" s="9">
        <f t="shared" si="29"/>
        <v>7</v>
      </c>
    </row>
    <row r="44" customHeight="1" spans="1:56">
      <c r="A44" s="2">
        <v>41</v>
      </c>
      <c r="B44" s="8">
        <v>111400</v>
      </c>
      <c r="C44" s="8">
        <v>111400</v>
      </c>
      <c r="D44" s="6" t="s">
        <v>390</v>
      </c>
      <c r="E44" s="8" t="s">
        <v>385</v>
      </c>
      <c r="F44" s="8" t="s">
        <v>353</v>
      </c>
      <c r="G44" s="24">
        <v>477</v>
      </c>
      <c r="H44" s="24">
        <v>15</v>
      </c>
      <c r="I44" s="24">
        <v>261</v>
      </c>
      <c r="J44" s="24">
        <v>15</v>
      </c>
      <c r="K44" s="37">
        <v>864</v>
      </c>
      <c r="L44" s="37">
        <f t="shared" si="15"/>
        <v>51</v>
      </c>
      <c r="M44" s="37">
        <v>368</v>
      </c>
      <c r="N44" s="37">
        <f t="shared" si="16"/>
        <v>7</v>
      </c>
      <c r="O44" s="37">
        <v>202</v>
      </c>
      <c r="P44" s="37">
        <f t="shared" si="17"/>
        <v>5</v>
      </c>
      <c r="Q44" s="37">
        <v>190</v>
      </c>
      <c r="R44" s="37">
        <f t="shared" si="18"/>
        <v>9</v>
      </c>
      <c r="S44" s="37">
        <v>816</v>
      </c>
      <c r="T44" s="37">
        <v>29</v>
      </c>
      <c r="U44" s="37">
        <v>79</v>
      </c>
      <c r="V44" s="37">
        <f t="shared" si="19"/>
        <v>2</v>
      </c>
      <c r="W44" s="37">
        <v>176</v>
      </c>
      <c r="X44" s="37">
        <v>12</v>
      </c>
      <c r="Y44" s="2">
        <v>946</v>
      </c>
      <c r="Z44" s="2">
        <v>12</v>
      </c>
      <c r="AA44" s="2">
        <v>1472</v>
      </c>
      <c r="AB44" s="2">
        <f t="shared" si="20"/>
        <v>31</v>
      </c>
      <c r="AC44" s="2">
        <v>786</v>
      </c>
      <c r="AD44" s="2">
        <f t="shared" si="21"/>
        <v>9</v>
      </c>
      <c r="AE44" s="2">
        <v>260</v>
      </c>
      <c r="AF44" s="2">
        <f t="shared" si="22"/>
        <v>8</v>
      </c>
      <c r="AG44" s="37">
        <v>144</v>
      </c>
      <c r="AH44" s="37">
        <v>5</v>
      </c>
      <c r="AI44" s="24">
        <v>260</v>
      </c>
      <c r="AJ44" s="24">
        <v>22</v>
      </c>
      <c r="AK44" s="24">
        <v>629</v>
      </c>
      <c r="AL44" s="24">
        <v>27</v>
      </c>
      <c r="AM44" s="37">
        <v>641</v>
      </c>
      <c r="AN44" s="37">
        <f t="shared" si="23"/>
        <v>28</v>
      </c>
      <c r="AO44" s="100">
        <v>389</v>
      </c>
      <c r="AP44" s="100">
        <f t="shared" si="24"/>
        <v>11</v>
      </c>
      <c r="AQ44" s="100">
        <v>595</v>
      </c>
      <c r="AR44" s="100">
        <f t="shared" si="25"/>
        <v>11</v>
      </c>
      <c r="AS44" s="2">
        <v>948</v>
      </c>
      <c r="AT44" s="2">
        <f t="shared" si="26"/>
        <v>15</v>
      </c>
      <c r="AU44" s="2">
        <v>299</v>
      </c>
      <c r="AV44" s="2">
        <v>2</v>
      </c>
      <c r="AW44" s="2">
        <f t="shared" si="27"/>
        <v>756</v>
      </c>
      <c r="AX44" s="2">
        <v>38</v>
      </c>
      <c r="AY44" s="2">
        <v>384</v>
      </c>
      <c r="AZ44" s="2">
        <f t="shared" si="28"/>
        <v>26</v>
      </c>
      <c r="BA44" s="2">
        <v>32</v>
      </c>
      <c r="BB44" s="2">
        <v>2</v>
      </c>
      <c r="BC44" s="101">
        <v>304</v>
      </c>
      <c r="BD44" s="9">
        <f t="shared" si="29"/>
        <v>8</v>
      </c>
    </row>
    <row r="45" customHeight="1" spans="1:56">
      <c r="A45" s="2">
        <v>42</v>
      </c>
      <c r="B45" s="8">
        <v>105267</v>
      </c>
      <c r="C45" s="8">
        <v>105267</v>
      </c>
      <c r="D45" s="6" t="s">
        <v>391</v>
      </c>
      <c r="E45" s="8" t="s">
        <v>385</v>
      </c>
      <c r="F45" s="8" t="s">
        <v>350</v>
      </c>
      <c r="G45" s="24">
        <v>568</v>
      </c>
      <c r="H45" s="24">
        <v>18</v>
      </c>
      <c r="I45" s="24">
        <v>320</v>
      </c>
      <c r="J45" s="24">
        <v>18</v>
      </c>
      <c r="K45" s="37">
        <v>864</v>
      </c>
      <c r="L45" s="37">
        <f t="shared" si="15"/>
        <v>51</v>
      </c>
      <c r="M45" s="37">
        <v>368</v>
      </c>
      <c r="N45" s="37">
        <f t="shared" si="16"/>
        <v>7</v>
      </c>
      <c r="O45" s="37">
        <v>202</v>
      </c>
      <c r="P45" s="37">
        <f t="shared" si="17"/>
        <v>5</v>
      </c>
      <c r="Q45" s="37">
        <v>190</v>
      </c>
      <c r="R45" s="37">
        <f t="shared" si="18"/>
        <v>9</v>
      </c>
      <c r="S45" s="37">
        <v>816</v>
      </c>
      <c r="T45" s="37">
        <v>29</v>
      </c>
      <c r="U45" s="37">
        <v>79</v>
      </c>
      <c r="V45" s="37">
        <f t="shared" si="19"/>
        <v>2</v>
      </c>
      <c r="W45" s="37">
        <v>176</v>
      </c>
      <c r="X45" s="37">
        <v>12</v>
      </c>
      <c r="Y45" s="2">
        <v>946</v>
      </c>
      <c r="Z45" s="2">
        <v>12</v>
      </c>
      <c r="AA45" s="2">
        <v>1472</v>
      </c>
      <c r="AB45" s="2">
        <f t="shared" si="20"/>
        <v>31</v>
      </c>
      <c r="AC45" s="2">
        <v>786</v>
      </c>
      <c r="AD45" s="2">
        <f t="shared" si="21"/>
        <v>9</v>
      </c>
      <c r="AE45" s="2">
        <v>260</v>
      </c>
      <c r="AF45" s="2">
        <f t="shared" si="22"/>
        <v>8</v>
      </c>
      <c r="AG45" s="37">
        <v>144</v>
      </c>
      <c r="AH45" s="37">
        <v>5</v>
      </c>
      <c r="AI45" s="24">
        <v>260</v>
      </c>
      <c r="AJ45" s="24">
        <v>22</v>
      </c>
      <c r="AK45" s="24">
        <v>629</v>
      </c>
      <c r="AL45" s="24">
        <v>27</v>
      </c>
      <c r="AM45" s="37">
        <v>641</v>
      </c>
      <c r="AN45" s="37">
        <f t="shared" si="23"/>
        <v>28</v>
      </c>
      <c r="AO45" s="100">
        <v>389</v>
      </c>
      <c r="AP45" s="100">
        <f t="shared" si="24"/>
        <v>11</v>
      </c>
      <c r="AQ45" s="100">
        <v>744</v>
      </c>
      <c r="AR45" s="100">
        <f t="shared" si="25"/>
        <v>13</v>
      </c>
      <c r="AS45" s="2">
        <v>808</v>
      </c>
      <c r="AT45" s="2">
        <f t="shared" si="26"/>
        <v>13</v>
      </c>
      <c r="AU45" s="2">
        <v>299</v>
      </c>
      <c r="AV45" s="2">
        <v>2</v>
      </c>
      <c r="AW45" s="2">
        <f t="shared" si="27"/>
        <v>756</v>
      </c>
      <c r="AX45" s="2">
        <v>38</v>
      </c>
      <c r="AY45" s="2">
        <v>415</v>
      </c>
      <c r="AZ45" s="2">
        <f t="shared" si="28"/>
        <v>28</v>
      </c>
      <c r="BA45" s="2">
        <v>32</v>
      </c>
      <c r="BB45" s="2">
        <v>2</v>
      </c>
      <c r="BC45" s="101">
        <v>217</v>
      </c>
      <c r="BD45" s="9">
        <f t="shared" si="29"/>
        <v>6</v>
      </c>
    </row>
    <row r="46" customHeight="1" spans="1:56">
      <c r="A46" s="2">
        <v>43</v>
      </c>
      <c r="B46" s="8">
        <v>359</v>
      </c>
      <c r="C46" s="8">
        <v>2443</v>
      </c>
      <c r="D46" s="6" t="s">
        <v>392</v>
      </c>
      <c r="E46" s="8" t="s">
        <v>385</v>
      </c>
      <c r="F46" s="8" t="s">
        <v>343</v>
      </c>
      <c r="G46" s="24">
        <v>477</v>
      </c>
      <c r="H46" s="24">
        <v>15</v>
      </c>
      <c r="I46" s="24">
        <v>261</v>
      </c>
      <c r="J46" s="24">
        <v>15</v>
      </c>
      <c r="K46" s="37">
        <v>864</v>
      </c>
      <c r="L46" s="37">
        <f t="shared" si="15"/>
        <v>51</v>
      </c>
      <c r="M46" s="37">
        <v>368</v>
      </c>
      <c r="N46" s="37">
        <f t="shared" si="16"/>
        <v>7</v>
      </c>
      <c r="O46" s="37">
        <v>202</v>
      </c>
      <c r="P46" s="37">
        <f t="shared" si="17"/>
        <v>5</v>
      </c>
      <c r="Q46" s="37">
        <v>190</v>
      </c>
      <c r="R46" s="37">
        <f t="shared" si="18"/>
        <v>9</v>
      </c>
      <c r="S46" s="37">
        <v>816</v>
      </c>
      <c r="T46" s="37">
        <v>29</v>
      </c>
      <c r="U46" s="37">
        <v>79</v>
      </c>
      <c r="V46" s="37">
        <f t="shared" si="19"/>
        <v>2</v>
      </c>
      <c r="W46" s="37">
        <v>176</v>
      </c>
      <c r="X46" s="37">
        <v>12</v>
      </c>
      <c r="Y46" s="2">
        <v>946</v>
      </c>
      <c r="Z46" s="2">
        <v>12</v>
      </c>
      <c r="AA46" s="2">
        <v>1472</v>
      </c>
      <c r="AB46" s="2">
        <f t="shared" si="20"/>
        <v>31</v>
      </c>
      <c r="AC46" s="2">
        <v>786</v>
      </c>
      <c r="AD46" s="2">
        <f t="shared" si="21"/>
        <v>9</v>
      </c>
      <c r="AE46" s="2">
        <v>260</v>
      </c>
      <c r="AF46" s="2">
        <f t="shared" si="22"/>
        <v>8</v>
      </c>
      <c r="AG46" s="37">
        <v>144</v>
      </c>
      <c r="AH46" s="37">
        <v>5</v>
      </c>
      <c r="AI46" s="24">
        <v>260</v>
      </c>
      <c r="AJ46" s="24">
        <v>22</v>
      </c>
      <c r="AK46" s="24">
        <v>629</v>
      </c>
      <c r="AL46" s="24">
        <v>27</v>
      </c>
      <c r="AM46" s="37">
        <v>641</v>
      </c>
      <c r="AN46" s="37">
        <f t="shared" si="23"/>
        <v>28</v>
      </c>
      <c r="AO46" s="100">
        <v>389</v>
      </c>
      <c r="AP46" s="100">
        <f t="shared" si="24"/>
        <v>11</v>
      </c>
      <c r="AQ46" s="100">
        <v>595</v>
      </c>
      <c r="AR46" s="100">
        <f t="shared" si="25"/>
        <v>11</v>
      </c>
      <c r="AS46" s="2">
        <v>948</v>
      </c>
      <c r="AT46" s="2">
        <f t="shared" si="26"/>
        <v>15</v>
      </c>
      <c r="AU46" s="2">
        <v>299</v>
      </c>
      <c r="AV46" s="2">
        <v>2</v>
      </c>
      <c r="AW46" s="2">
        <f t="shared" si="27"/>
        <v>756</v>
      </c>
      <c r="AX46" s="2">
        <v>38</v>
      </c>
      <c r="AY46" s="2">
        <v>415</v>
      </c>
      <c r="AZ46" s="2">
        <f t="shared" si="28"/>
        <v>28</v>
      </c>
      <c r="BA46" s="2">
        <v>32</v>
      </c>
      <c r="BB46" s="2">
        <v>2</v>
      </c>
      <c r="BC46" s="101">
        <v>260</v>
      </c>
      <c r="BD46" s="9">
        <f t="shared" si="29"/>
        <v>7</v>
      </c>
    </row>
    <row r="47" customHeight="1" spans="1:56">
      <c r="A47" s="2">
        <v>44</v>
      </c>
      <c r="B47" s="8">
        <v>118074</v>
      </c>
      <c r="C47" s="8">
        <v>118074</v>
      </c>
      <c r="D47" s="6" t="s">
        <v>393</v>
      </c>
      <c r="E47" s="8" t="s">
        <v>385</v>
      </c>
      <c r="F47" s="8" t="s">
        <v>341</v>
      </c>
      <c r="G47" s="24">
        <v>568</v>
      </c>
      <c r="H47" s="24">
        <v>18</v>
      </c>
      <c r="I47" s="24">
        <v>320</v>
      </c>
      <c r="J47" s="24">
        <v>18</v>
      </c>
      <c r="K47" s="37">
        <v>864</v>
      </c>
      <c r="L47" s="37">
        <f t="shared" si="15"/>
        <v>51</v>
      </c>
      <c r="M47" s="37">
        <v>368</v>
      </c>
      <c r="N47" s="37">
        <f t="shared" si="16"/>
        <v>7</v>
      </c>
      <c r="O47" s="37">
        <v>202</v>
      </c>
      <c r="P47" s="37">
        <f t="shared" si="17"/>
        <v>5</v>
      </c>
      <c r="Q47" s="37">
        <v>190</v>
      </c>
      <c r="R47" s="37">
        <f t="shared" si="18"/>
        <v>9</v>
      </c>
      <c r="S47" s="37">
        <v>816</v>
      </c>
      <c r="T47" s="37">
        <v>29</v>
      </c>
      <c r="U47" s="37">
        <v>79</v>
      </c>
      <c r="V47" s="37">
        <f t="shared" si="19"/>
        <v>2</v>
      </c>
      <c r="W47" s="37">
        <v>176</v>
      </c>
      <c r="X47" s="37">
        <v>12</v>
      </c>
      <c r="Y47" s="2">
        <v>946</v>
      </c>
      <c r="Z47" s="2">
        <v>12</v>
      </c>
      <c r="AA47" s="2">
        <v>1472</v>
      </c>
      <c r="AB47" s="2">
        <f t="shared" si="20"/>
        <v>31</v>
      </c>
      <c r="AC47" s="2">
        <v>786</v>
      </c>
      <c r="AD47" s="2">
        <f t="shared" si="21"/>
        <v>9</v>
      </c>
      <c r="AE47" s="2">
        <v>260</v>
      </c>
      <c r="AF47" s="2">
        <f t="shared" si="22"/>
        <v>8</v>
      </c>
      <c r="AG47" s="37">
        <v>144</v>
      </c>
      <c r="AH47" s="37">
        <v>5</v>
      </c>
      <c r="AI47" s="24">
        <v>260</v>
      </c>
      <c r="AJ47" s="24">
        <v>22</v>
      </c>
      <c r="AK47" s="24">
        <v>629</v>
      </c>
      <c r="AL47" s="24">
        <v>27</v>
      </c>
      <c r="AM47" s="37">
        <v>641</v>
      </c>
      <c r="AN47" s="37">
        <f t="shared" si="23"/>
        <v>28</v>
      </c>
      <c r="AO47" s="100">
        <v>583</v>
      </c>
      <c r="AP47" s="100">
        <f t="shared" si="24"/>
        <v>16</v>
      </c>
      <c r="AQ47" s="100">
        <v>744</v>
      </c>
      <c r="AR47" s="100">
        <f t="shared" si="25"/>
        <v>13</v>
      </c>
      <c r="AS47" s="2">
        <v>848</v>
      </c>
      <c r="AT47" s="2">
        <f t="shared" si="26"/>
        <v>14</v>
      </c>
      <c r="AU47" s="2">
        <v>299</v>
      </c>
      <c r="AV47" s="2">
        <v>2</v>
      </c>
      <c r="AW47" s="2">
        <f t="shared" si="27"/>
        <v>756</v>
      </c>
      <c r="AX47" s="2">
        <v>38</v>
      </c>
      <c r="AY47" s="2">
        <v>415</v>
      </c>
      <c r="AZ47" s="2">
        <f t="shared" si="28"/>
        <v>28</v>
      </c>
      <c r="BA47" s="2">
        <v>32</v>
      </c>
      <c r="BB47" s="2">
        <v>2</v>
      </c>
      <c r="BC47" s="101">
        <v>217</v>
      </c>
      <c r="BD47" s="9">
        <f t="shared" si="29"/>
        <v>6</v>
      </c>
    </row>
    <row r="48" customHeight="1" spans="1:56">
      <c r="A48" s="2">
        <v>45</v>
      </c>
      <c r="B48" s="8">
        <v>357</v>
      </c>
      <c r="C48" s="8">
        <v>2471</v>
      </c>
      <c r="D48" s="6" t="s">
        <v>394</v>
      </c>
      <c r="E48" s="8" t="s">
        <v>385</v>
      </c>
      <c r="F48" s="8" t="s">
        <v>343</v>
      </c>
      <c r="G48" s="24">
        <v>477</v>
      </c>
      <c r="H48" s="24">
        <v>15</v>
      </c>
      <c r="I48" s="24">
        <v>261</v>
      </c>
      <c r="J48" s="24">
        <v>15</v>
      </c>
      <c r="K48" s="37">
        <v>864</v>
      </c>
      <c r="L48" s="37">
        <f t="shared" si="15"/>
        <v>51</v>
      </c>
      <c r="M48" s="37">
        <v>368</v>
      </c>
      <c r="N48" s="37">
        <f t="shared" si="16"/>
        <v>7</v>
      </c>
      <c r="O48" s="37">
        <v>202</v>
      </c>
      <c r="P48" s="37">
        <f t="shared" si="17"/>
        <v>5</v>
      </c>
      <c r="Q48" s="37">
        <v>190</v>
      </c>
      <c r="R48" s="37">
        <f t="shared" si="18"/>
        <v>9</v>
      </c>
      <c r="S48" s="37">
        <v>816</v>
      </c>
      <c r="T48" s="37">
        <v>29</v>
      </c>
      <c r="U48" s="37">
        <v>79</v>
      </c>
      <c r="V48" s="37">
        <f t="shared" si="19"/>
        <v>2</v>
      </c>
      <c r="W48" s="37">
        <v>176</v>
      </c>
      <c r="X48" s="37">
        <v>12</v>
      </c>
      <c r="Y48" s="2">
        <v>946</v>
      </c>
      <c r="Z48" s="2">
        <v>12</v>
      </c>
      <c r="AA48" s="2">
        <v>1472</v>
      </c>
      <c r="AB48" s="2">
        <f t="shared" si="20"/>
        <v>31</v>
      </c>
      <c r="AC48" s="2">
        <v>786</v>
      </c>
      <c r="AD48" s="2">
        <f t="shared" si="21"/>
        <v>9</v>
      </c>
      <c r="AE48" s="2">
        <v>260</v>
      </c>
      <c r="AF48" s="2">
        <f t="shared" si="22"/>
        <v>8</v>
      </c>
      <c r="AG48" s="37">
        <v>144</v>
      </c>
      <c r="AH48" s="37">
        <v>5</v>
      </c>
      <c r="AI48" s="24">
        <v>260</v>
      </c>
      <c r="AJ48" s="24">
        <v>22</v>
      </c>
      <c r="AK48" s="24">
        <v>629</v>
      </c>
      <c r="AL48" s="24">
        <v>27</v>
      </c>
      <c r="AM48" s="37">
        <v>641</v>
      </c>
      <c r="AN48" s="37">
        <f t="shared" si="23"/>
        <v>28</v>
      </c>
      <c r="AO48" s="100">
        <v>389</v>
      </c>
      <c r="AP48" s="100">
        <f t="shared" si="24"/>
        <v>11</v>
      </c>
      <c r="AQ48" s="100">
        <v>595</v>
      </c>
      <c r="AR48" s="100">
        <f t="shared" si="25"/>
        <v>11</v>
      </c>
      <c r="AS48" s="2">
        <v>808</v>
      </c>
      <c r="AT48" s="2">
        <f t="shared" si="26"/>
        <v>13</v>
      </c>
      <c r="AU48" s="2">
        <v>299</v>
      </c>
      <c r="AV48" s="2">
        <v>2</v>
      </c>
      <c r="AW48" s="2">
        <f t="shared" si="27"/>
        <v>756</v>
      </c>
      <c r="AX48" s="2">
        <v>38</v>
      </c>
      <c r="AY48" s="2">
        <v>444</v>
      </c>
      <c r="AZ48" s="2">
        <f t="shared" si="28"/>
        <v>30</v>
      </c>
      <c r="BA48" s="2">
        <v>32</v>
      </c>
      <c r="BB48" s="2">
        <v>2</v>
      </c>
      <c r="BC48" s="101">
        <v>304</v>
      </c>
      <c r="BD48" s="9">
        <f t="shared" si="29"/>
        <v>8</v>
      </c>
    </row>
    <row r="49" customHeight="1" spans="1:56">
      <c r="A49" s="2">
        <v>46</v>
      </c>
      <c r="B49" s="8">
        <v>744</v>
      </c>
      <c r="C49" s="8">
        <v>2820</v>
      </c>
      <c r="D49" s="6" t="s">
        <v>395</v>
      </c>
      <c r="E49" s="8" t="s">
        <v>385</v>
      </c>
      <c r="F49" s="8" t="s">
        <v>338</v>
      </c>
      <c r="G49" s="24">
        <v>477</v>
      </c>
      <c r="H49" s="24">
        <v>15</v>
      </c>
      <c r="I49" s="24">
        <v>261</v>
      </c>
      <c r="J49" s="24">
        <v>15</v>
      </c>
      <c r="K49" s="37">
        <v>864</v>
      </c>
      <c r="L49" s="37">
        <f t="shared" si="15"/>
        <v>51</v>
      </c>
      <c r="M49" s="37">
        <v>368</v>
      </c>
      <c r="N49" s="37">
        <f t="shared" si="16"/>
        <v>7</v>
      </c>
      <c r="O49" s="37">
        <v>202</v>
      </c>
      <c r="P49" s="37">
        <f t="shared" si="17"/>
        <v>5</v>
      </c>
      <c r="Q49" s="37">
        <v>190</v>
      </c>
      <c r="R49" s="37">
        <f t="shared" si="18"/>
        <v>9</v>
      </c>
      <c r="S49" s="37">
        <v>816</v>
      </c>
      <c r="T49" s="37">
        <v>29</v>
      </c>
      <c r="U49" s="37">
        <v>79</v>
      </c>
      <c r="V49" s="37">
        <f t="shared" si="19"/>
        <v>2</v>
      </c>
      <c r="W49" s="37">
        <v>176</v>
      </c>
      <c r="X49" s="37">
        <v>12</v>
      </c>
      <c r="Y49" s="2">
        <v>946</v>
      </c>
      <c r="Z49" s="2">
        <v>12</v>
      </c>
      <c r="AA49" s="2">
        <v>1472</v>
      </c>
      <c r="AB49" s="2">
        <f t="shared" si="20"/>
        <v>31</v>
      </c>
      <c r="AC49" s="2">
        <v>786</v>
      </c>
      <c r="AD49" s="2">
        <f t="shared" si="21"/>
        <v>9</v>
      </c>
      <c r="AE49" s="2">
        <v>260</v>
      </c>
      <c r="AF49" s="2">
        <f t="shared" si="22"/>
        <v>8</v>
      </c>
      <c r="AG49" s="37">
        <v>144</v>
      </c>
      <c r="AH49" s="37">
        <v>5</v>
      </c>
      <c r="AI49" s="24">
        <v>260</v>
      </c>
      <c r="AJ49" s="24">
        <v>22</v>
      </c>
      <c r="AK49" s="24">
        <v>629</v>
      </c>
      <c r="AL49" s="24">
        <v>27</v>
      </c>
      <c r="AM49" s="37">
        <v>641</v>
      </c>
      <c r="AN49" s="37">
        <f t="shared" si="23"/>
        <v>28</v>
      </c>
      <c r="AO49" s="100">
        <v>583</v>
      </c>
      <c r="AP49" s="100">
        <f t="shared" si="24"/>
        <v>16</v>
      </c>
      <c r="AQ49" s="100">
        <v>595</v>
      </c>
      <c r="AR49" s="100">
        <f t="shared" si="25"/>
        <v>11</v>
      </c>
      <c r="AS49" s="2">
        <v>948</v>
      </c>
      <c r="AT49" s="2">
        <f t="shared" si="26"/>
        <v>15</v>
      </c>
      <c r="AU49" s="2">
        <v>299</v>
      </c>
      <c r="AV49" s="2">
        <v>2</v>
      </c>
      <c r="AW49" s="2">
        <f t="shared" si="27"/>
        <v>756</v>
      </c>
      <c r="AX49" s="2">
        <v>38</v>
      </c>
      <c r="AY49" s="2">
        <v>445</v>
      </c>
      <c r="AZ49" s="2">
        <f t="shared" si="28"/>
        <v>30</v>
      </c>
      <c r="BA49" s="2">
        <v>32</v>
      </c>
      <c r="BB49" s="2">
        <v>2</v>
      </c>
      <c r="BC49" s="101">
        <v>217</v>
      </c>
      <c r="BD49" s="9">
        <f t="shared" si="29"/>
        <v>6</v>
      </c>
    </row>
    <row r="50" customHeight="1" spans="1:56">
      <c r="A50" s="2">
        <v>47</v>
      </c>
      <c r="B50" s="8">
        <v>747</v>
      </c>
      <c r="C50" s="8">
        <v>2804</v>
      </c>
      <c r="D50" s="6" t="s">
        <v>396</v>
      </c>
      <c r="E50" s="8" t="s">
        <v>385</v>
      </c>
      <c r="F50" s="8" t="s">
        <v>350</v>
      </c>
      <c r="G50" s="24">
        <v>477</v>
      </c>
      <c r="H50" s="24">
        <v>15</v>
      </c>
      <c r="I50" s="24">
        <v>261</v>
      </c>
      <c r="J50" s="24">
        <v>15</v>
      </c>
      <c r="K50" s="37">
        <v>864</v>
      </c>
      <c r="L50" s="37">
        <f t="shared" si="15"/>
        <v>51</v>
      </c>
      <c r="M50" s="37">
        <v>368</v>
      </c>
      <c r="N50" s="37">
        <f t="shared" si="16"/>
        <v>7</v>
      </c>
      <c r="O50" s="37">
        <v>202</v>
      </c>
      <c r="P50" s="37">
        <f t="shared" si="17"/>
        <v>5</v>
      </c>
      <c r="Q50" s="37">
        <v>190</v>
      </c>
      <c r="R50" s="37">
        <f t="shared" si="18"/>
        <v>9</v>
      </c>
      <c r="S50" s="37">
        <v>816</v>
      </c>
      <c r="T50" s="37">
        <v>29</v>
      </c>
      <c r="U50" s="37">
        <v>79</v>
      </c>
      <c r="V50" s="37">
        <f t="shared" si="19"/>
        <v>2</v>
      </c>
      <c r="W50" s="37">
        <v>176</v>
      </c>
      <c r="X50" s="37">
        <v>12</v>
      </c>
      <c r="Y50" s="2">
        <v>946</v>
      </c>
      <c r="Z50" s="2">
        <v>12</v>
      </c>
      <c r="AA50" s="2">
        <v>1472</v>
      </c>
      <c r="AB50" s="2">
        <f t="shared" si="20"/>
        <v>31</v>
      </c>
      <c r="AC50" s="2">
        <v>786</v>
      </c>
      <c r="AD50" s="2">
        <f t="shared" si="21"/>
        <v>9</v>
      </c>
      <c r="AE50" s="2">
        <v>260</v>
      </c>
      <c r="AF50" s="2">
        <f t="shared" si="22"/>
        <v>8</v>
      </c>
      <c r="AG50" s="37">
        <v>144</v>
      </c>
      <c r="AH50" s="37">
        <v>5</v>
      </c>
      <c r="AI50" s="24">
        <v>260</v>
      </c>
      <c r="AJ50" s="24">
        <v>22</v>
      </c>
      <c r="AK50" s="24">
        <v>629</v>
      </c>
      <c r="AL50" s="24">
        <v>27</v>
      </c>
      <c r="AM50" s="37">
        <v>641</v>
      </c>
      <c r="AN50" s="37">
        <f t="shared" si="23"/>
        <v>28</v>
      </c>
      <c r="AO50" s="100">
        <v>389</v>
      </c>
      <c r="AP50" s="100">
        <f t="shared" si="24"/>
        <v>11</v>
      </c>
      <c r="AQ50" s="100">
        <v>595</v>
      </c>
      <c r="AR50" s="100">
        <f t="shared" si="25"/>
        <v>11</v>
      </c>
      <c r="AS50" s="2">
        <v>808</v>
      </c>
      <c r="AT50" s="2">
        <f t="shared" si="26"/>
        <v>13</v>
      </c>
      <c r="AU50" s="2">
        <v>299</v>
      </c>
      <c r="AV50" s="2">
        <v>2</v>
      </c>
      <c r="AW50" s="2">
        <f t="shared" si="27"/>
        <v>756</v>
      </c>
      <c r="AX50" s="2">
        <v>38</v>
      </c>
      <c r="AY50" s="2">
        <v>384</v>
      </c>
      <c r="AZ50" s="2">
        <f t="shared" si="28"/>
        <v>26</v>
      </c>
      <c r="BA50" s="2">
        <v>32</v>
      </c>
      <c r="BB50" s="2">
        <v>2</v>
      </c>
      <c r="BC50" s="101">
        <v>253</v>
      </c>
      <c r="BD50" s="9">
        <f t="shared" si="29"/>
        <v>7</v>
      </c>
    </row>
    <row r="51" customHeight="1" spans="1:56">
      <c r="A51" s="2">
        <v>48</v>
      </c>
      <c r="B51" s="8">
        <v>311</v>
      </c>
      <c r="C51" s="8">
        <v>2483</v>
      </c>
      <c r="D51" s="6" t="s">
        <v>397</v>
      </c>
      <c r="E51" s="8" t="s">
        <v>385</v>
      </c>
      <c r="F51" s="8" t="s">
        <v>343</v>
      </c>
      <c r="G51" s="24">
        <v>477</v>
      </c>
      <c r="H51" s="24">
        <v>15</v>
      </c>
      <c r="I51" s="24">
        <v>261</v>
      </c>
      <c r="J51" s="24">
        <v>15</v>
      </c>
      <c r="K51" s="37">
        <v>864</v>
      </c>
      <c r="L51" s="37">
        <f t="shared" si="15"/>
        <v>51</v>
      </c>
      <c r="M51" s="37">
        <v>368</v>
      </c>
      <c r="N51" s="37">
        <f t="shared" si="16"/>
        <v>7</v>
      </c>
      <c r="O51" s="37">
        <v>202</v>
      </c>
      <c r="P51" s="37">
        <f t="shared" si="17"/>
        <v>5</v>
      </c>
      <c r="Q51" s="37">
        <v>190</v>
      </c>
      <c r="R51" s="37">
        <f t="shared" si="18"/>
        <v>9</v>
      </c>
      <c r="S51" s="37">
        <v>816</v>
      </c>
      <c r="T51" s="37">
        <v>29</v>
      </c>
      <c r="U51" s="37">
        <v>79</v>
      </c>
      <c r="V51" s="37">
        <f t="shared" si="19"/>
        <v>2</v>
      </c>
      <c r="W51" s="37">
        <v>176</v>
      </c>
      <c r="X51" s="37">
        <v>12</v>
      </c>
      <c r="Y51" s="2">
        <v>946</v>
      </c>
      <c r="Z51" s="2">
        <v>12</v>
      </c>
      <c r="AA51" s="2">
        <v>1472</v>
      </c>
      <c r="AB51" s="2">
        <f t="shared" si="20"/>
        <v>31</v>
      </c>
      <c r="AC51" s="2">
        <v>786</v>
      </c>
      <c r="AD51" s="2">
        <f t="shared" si="21"/>
        <v>9</v>
      </c>
      <c r="AE51" s="2">
        <v>260</v>
      </c>
      <c r="AF51" s="2">
        <f t="shared" si="22"/>
        <v>8</v>
      </c>
      <c r="AG51" s="37">
        <v>144</v>
      </c>
      <c r="AH51" s="37">
        <v>5</v>
      </c>
      <c r="AI51" s="24">
        <v>260</v>
      </c>
      <c r="AJ51" s="24">
        <v>22</v>
      </c>
      <c r="AK51" s="24">
        <v>629</v>
      </c>
      <c r="AL51" s="24">
        <v>27</v>
      </c>
      <c r="AM51" s="37">
        <v>641</v>
      </c>
      <c r="AN51" s="37">
        <f t="shared" si="23"/>
        <v>28</v>
      </c>
      <c r="AO51" s="100">
        <v>389</v>
      </c>
      <c r="AP51" s="100">
        <f t="shared" si="24"/>
        <v>11</v>
      </c>
      <c r="AQ51" s="100">
        <v>446</v>
      </c>
      <c r="AR51" s="100">
        <f t="shared" si="25"/>
        <v>8</v>
      </c>
      <c r="AS51" s="2">
        <v>808</v>
      </c>
      <c r="AT51" s="2">
        <f t="shared" si="26"/>
        <v>13</v>
      </c>
      <c r="AU51" s="2">
        <v>299</v>
      </c>
      <c r="AV51" s="2">
        <v>2</v>
      </c>
      <c r="AW51" s="2">
        <f t="shared" si="27"/>
        <v>597</v>
      </c>
      <c r="AX51" s="2">
        <v>30</v>
      </c>
      <c r="AY51" s="2">
        <v>363</v>
      </c>
      <c r="AZ51" s="2">
        <f t="shared" si="28"/>
        <v>24</v>
      </c>
      <c r="BA51" s="2">
        <v>32</v>
      </c>
      <c r="BB51" s="2">
        <v>2</v>
      </c>
      <c r="BC51" s="101">
        <v>182</v>
      </c>
      <c r="BD51" s="9">
        <f t="shared" si="29"/>
        <v>5</v>
      </c>
    </row>
    <row r="52" customHeight="1" spans="1:56">
      <c r="A52" s="2">
        <v>49</v>
      </c>
      <c r="B52" s="8">
        <v>513</v>
      </c>
      <c r="C52" s="8">
        <v>2479</v>
      </c>
      <c r="D52" s="6" t="s">
        <v>398</v>
      </c>
      <c r="E52" s="8" t="s">
        <v>385</v>
      </c>
      <c r="F52" s="8" t="s">
        <v>343</v>
      </c>
      <c r="G52" s="24">
        <v>477</v>
      </c>
      <c r="H52" s="24">
        <v>15</v>
      </c>
      <c r="I52" s="24">
        <v>261</v>
      </c>
      <c r="J52" s="24">
        <v>15</v>
      </c>
      <c r="K52" s="37">
        <v>864</v>
      </c>
      <c r="L52" s="37">
        <f t="shared" si="15"/>
        <v>51</v>
      </c>
      <c r="M52" s="37">
        <v>368</v>
      </c>
      <c r="N52" s="37">
        <f t="shared" si="16"/>
        <v>7</v>
      </c>
      <c r="O52" s="37">
        <v>202</v>
      </c>
      <c r="P52" s="37">
        <f t="shared" si="17"/>
        <v>5</v>
      </c>
      <c r="Q52" s="37">
        <v>190</v>
      </c>
      <c r="R52" s="37">
        <f t="shared" si="18"/>
        <v>9</v>
      </c>
      <c r="S52" s="37">
        <v>816</v>
      </c>
      <c r="T52" s="37">
        <v>29</v>
      </c>
      <c r="U52" s="37">
        <v>79</v>
      </c>
      <c r="V52" s="37">
        <f t="shared" si="19"/>
        <v>2</v>
      </c>
      <c r="W52" s="37">
        <v>176</v>
      </c>
      <c r="X52" s="37">
        <v>12</v>
      </c>
      <c r="Y52" s="2">
        <v>946</v>
      </c>
      <c r="Z52" s="2">
        <v>12</v>
      </c>
      <c r="AA52" s="2">
        <v>1472</v>
      </c>
      <c r="AB52" s="2">
        <f t="shared" si="20"/>
        <v>31</v>
      </c>
      <c r="AC52" s="2">
        <v>786</v>
      </c>
      <c r="AD52" s="2">
        <f t="shared" si="21"/>
        <v>9</v>
      </c>
      <c r="AE52" s="2">
        <v>260</v>
      </c>
      <c r="AF52" s="2">
        <f t="shared" si="22"/>
        <v>8</v>
      </c>
      <c r="AG52" s="37">
        <v>144</v>
      </c>
      <c r="AH52" s="37">
        <v>5</v>
      </c>
      <c r="AI52" s="24">
        <v>260</v>
      </c>
      <c r="AJ52" s="24">
        <v>22</v>
      </c>
      <c r="AK52" s="24">
        <v>629</v>
      </c>
      <c r="AL52" s="24">
        <v>27</v>
      </c>
      <c r="AM52" s="37">
        <v>641</v>
      </c>
      <c r="AN52" s="37">
        <f t="shared" si="23"/>
        <v>28</v>
      </c>
      <c r="AO52" s="100">
        <v>583</v>
      </c>
      <c r="AP52" s="100">
        <f t="shared" si="24"/>
        <v>16</v>
      </c>
      <c r="AQ52" s="100">
        <v>595</v>
      </c>
      <c r="AR52" s="100">
        <f t="shared" si="25"/>
        <v>11</v>
      </c>
      <c r="AS52" s="2">
        <v>808</v>
      </c>
      <c r="AT52" s="2">
        <f t="shared" si="26"/>
        <v>13</v>
      </c>
      <c r="AU52" s="2">
        <v>299</v>
      </c>
      <c r="AV52" s="2">
        <v>2</v>
      </c>
      <c r="AW52" s="2">
        <f t="shared" si="27"/>
        <v>756</v>
      </c>
      <c r="AX52" s="2">
        <v>38</v>
      </c>
      <c r="AY52" s="2">
        <v>363</v>
      </c>
      <c r="AZ52" s="2">
        <f t="shared" si="28"/>
        <v>24</v>
      </c>
      <c r="BA52" s="2">
        <v>32</v>
      </c>
      <c r="BB52" s="2">
        <v>2</v>
      </c>
      <c r="BC52" s="101">
        <v>197</v>
      </c>
      <c r="BD52" s="9">
        <f t="shared" si="29"/>
        <v>5</v>
      </c>
    </row>
    <row r="53" customHeight="1" spans="1:56">
      <c r="A53" s="2">
        <v>50</v>
      </c>
      <c r="B53" s="8">
        <v>587</v>
      </c>
      <c r="C53" s="8">
        <v>2904</v>
      </c>
      <c r="D53" s="6" t="s">
        <v>399</v>
      </c>
      <c r="E53" s="8" t="s">
        <v>385</v>
      </c>
      <c r="F53" s="8" t="s">
        <v>388</v>
      </c>
      <c r="G53" s="24">
        <v>477</v>
      </c>
      <c r="H53" s="24">
        <v>15</v>
      </c>
      <c r="I53" s="24">
        <v>320</v>
      </c>
      <c r="J53" s="24">
        <v>18</v>
      </c>
      <c r="K53" s="37">
        <v>864</v>
      </c>
      <c r="L53" s="37">
        <f t="shared" si="15"/>
        <v>51</v>
      </c>
      <c r="M53" s="37">
        <v>368</v>
      </c>
      <c r="N53" s="37">
        <f t="shared" si="16"/>
        <v>7</v>
      </c>
      <c r="O53" s="37">
        <v>202</v>
      </c>
      <c r="P53" s="37">
        <f t="shared" si="17"/>
        <v>5</v>
      </c>
      <c r="Q53" s="37">
        <v>190</v>
      </c>
      <c r="R53" s="37">
        <f t="shared" si="18"/>
        <v>9</v>
      </c>
      <c r="S53" s="37">
        <v>816</v>
      </c>
      <c r="T53" s="37">
        <v>29</v>
      </c>
      <c r="U53" s="37">
        <v>79</v>
      </c>
      <c r="V53" s="37">
        <f t="shared" si="19"/>
        <v>2</v>
      </c>
      <c r="W53" s="37">
        <v>176</v>
      </c>
      <c r="X53" s="37">
        <v>12</v>
      </c>
      <c r="Y53" s="2">
        <v>946</v>
      </c>
      <c r="Z53" s="2">
        <v>12</v>
      </c>
      <c r="AA53" s="2">
        <v>1472</v>
      </c>
      <c r="AB53" s="2">
        <f t="shared" si="20"/>
        <v>31</v>
      </c>
      <c r="AC53" s="2">
        <v>786</v>
      </c>
      <c r="AD53" s="2">
        <f t="shared" si="21"/>
        <v>9</v>
      </c>
      <c r="AE53" s="2">
        <v>260</v>
      </c>
      <c r="AF53" s="2">
        <f t="shared" si="22"/>
        <v>8</v>
      </c>
      <c r="AG53" s="37">
        <v>144</v>
      </c>
      <c r="AH53" s="37">
        <v>5</v>
      </c>
      <c r="AI53" s="24">
        <v>260</v>
      </c>
      <c r="AJ53" s="24">
        <v>22</v>
      </c>
      <c r="AK53" s="24">
        <v>629</v>
      </c>
      <c r="AL53" s="24">
        <v>27</v>
      </c>
      <c r="AM53" s="37">
        <v>641</v>
      </c>
      <c r="AN53" s="37">
        <f t="shared" si="23"/>
        <v>28</v>
      </c>
      <c r="AO53" s="100">
        <v>389</v>
      </c>
      <c r="AP53" s="100">
        <f t="shared" si="24"/>
        <v>11</v>
      </c>
      <c r="AQ53" s="100">
        <v>744</v>
      </c>
      <c r="AR53" s="100">
        <f t="shared" si="25"/>
        <v>13</v>
      </c>
      <c r="AS53" s="2">
        <v>808</v>
      </c>
      <c r="AT53" s="2">
        <f t="shared" si="26"/>
        <v>13</v>
      </c>
      <c r="AU53" s="2">
        <v>299</v>
      </c>
      <c r="AV53" s="2">
        <v>2</v>
      </c>
      <c r="AW53" s="2">
        <f t="shared" si="27"/>
        <v>756</v>
      </c>
      <c r="AX53" s="2">
        <v>38</v>
      </c>
      <c r="AY53" s="2">
        <v>363</v>
      </c>
      <c r="AZ53" s="2">
        <f t="shared" si="28"/>
        <v>24</v>
      </c>
      <c r="BA53" s="2">
        <v>32</v>
      </c>
      <c r="BB53" s="2">
        <v>2</v>
      </c>
      <c r="BC53" s="101">
        <v>174</v>
      </c>
      <c r="BD53" s="9">
        <f t="shared" si="29"/>
        <v>5</v>
      </c>
    </row>
    <row r="54" customHeight="1" spans="1:56">
      <c r="A54" s="2">
        <v>51</v>
      </c>
      <c r="B54" s="8">
        <v>717</v>
      </c>
      <c r="C54" s="8">
        <v>2854</v>
      </c>
      <c r="D54" s="6" t="s">
        <v>400</v>
      </c>
      <c r="E54" s="8" t="s">
        <v>385</v>
      </c>
      <c r="F54" s="8" t="s">
        <v>364</v>
      </c>
      <c r="G54" s="24">
        <v>477</v>
      </c>
      <c r="H54" s="24">
        <v>15</v>
      </c>
      <c r="I54" s="24">
        <v>196</v>
      </c>
      <c r="J54" s="24">
        <v>11</v>
      </c>
      <c r="K54" s="37">
        <v>864</v>
      </c>
      <c r="L54" s="37">
        <f t="shared" si="15"/>
        <v>51</v>
      </c>
      <c r="M54" s="37">
        <v>368</v>
      </c>
      <c r="N54" s="37">
        <f t="shared" si="16"/>
        <v>7</v>
      </c>
      <c r="O54" s="37">
        <v>202</v>
      </c>
      <c r="P54" s="37">
        <f t="shared" si="17"/>
        <v>5</v>
      </c>
      <c r="Q54" s="37">
        <v>190</v>
      </c>
      <c r="R54" s="37">
        <f t="shared" si="18"/>
        <v>9</v>
      </c>
      <c r="S54" s="37">
        <v>816</v>
      </c>
      <c r="T54" s="37">
        <v>29</v>
      </c>
      <c r="U54" s="37">
        <v>79</v>
      </c>
      <c r="V54" s="37">
        <f t="shared" si="19"/>
        <v>2</v>
      </c>
      <c r="W54" s="37">
        <v>176</v>
      </c>
      <c r="X54" s="37">
        <v>12</v>
      </c>
      <c r="Y54" s="2">
        <v>946</v>
      </c>
      <c r="Z54" s="2">
        <v>12</v>
      </c>
      <c r="AA54" s="2">
        <v>1472</v>
      </c>
      <c r="AB54" s="2">
        <f t="shared" si="20"/>
        <v>31</v>
      </c>
      <c r="AC54" s="2">
        <v>786</v>
      </c>
      <c r="AD54" s="2">
        <f t="shared" si="21"/>
        <v>9</v>
      </c>
      <c r="AE54" s="2">
        <v>260</v>
      </c>
      <c r="AF54" s="2">
        <f t="shared" si="22"/>
        <v>8</v>
      </c>
      <c r="AG54" s="37">
        <v>144</v>
      </c>
      <c r="AH54" s="37">
        <v>5</v>
      </c>
      <c r="AI54" s="24">
        <v>260</v>
      </c>
      <c r="AJ54" s="24">
        <v>22</v>
      </c>
      <c r="AK54" s="24">
        <v>629</v>
      </c>
      <c r="AL54" s="24">
        <v>27</v>
      </c>
      <c r="AM54" s="37">
        <v>641</v>
      </c>
      <c r="AN54" s="37">
        <f t="shared" si="23"/>
        <v>28</v>
      </c>
      <c r="AO54" s="100">
        <v>389</v>
      </c>
      <c r="AP54" s="100">
        <f t="shared" si="24"/>
        <v>11</v>
      </c>
      <c r="AQ54" s="100">
        <v>372</v>
      </c>
      <c r="AR54" s="100">
        <f t="shared" si="25"/>
        <v>7</v>
      </c>
      <c r="AS54" s="2">
        <v>808</v>
      </c>
      <c r="AT54" s="2">
        <f t="shared" si="26"/>
        <v>13</v>
      </c>
      <c r="AU54" s="2">
        <v>299</v>
      </c>
      <c r="AV54" s="2">
        <v>2</v>
      </c>
      <c r="AW54" s="2">
        <f t="shared" si="27"/>
        <v>557</v>
      </c>
      <c r="AX54" s="2">
        <v>28</v>
      </c>
      <c r="AY54" s="2">
        <v>333</v>
      </c>
      <c r="AZ54" s="2">
        <f t="shared" si="28"/>
        <v>22</v>
      </c>
      <c r="BA54" s="2">
        <v>32</v>
      </c>
      <c r="BB54" s="2">
        <v>2</v>
      </c>
      <c r="BC54" s="101">
        <v>256</v>
      </c>
      <c r="BD54" s="9">
        <f t="shared" si="29"/>
        <v>7</v>
      </c>
    </row>
    <row r="55" customHeight="1" spans="1:56">
      <c r="A55" s="2">
        <v>52</v>
      </c>
      <c r="B55" s="8">
        <v>515</v>
      </c>
      <c r="C55" s="8">
        <v>2808</v>
      </c>
      <c r="D55" s="6" t="s">
        <v>401</v>
      </c>
      <c r="E55" s="8" t="s">
        <v>402</v>
      </c>
      <c r="F55" s="8" t="s">
        <v>350</v>
      </c>
      <c r="G55" s="24">
        <v>477</v>
      </c>
      <c r="H55" s="24">
        <v>15</v>
      </c>
      <c r="I55" s="24">
        <v>261</v>
      </c>
      <c r="J55" s="24">
        <v>15</v>
      </c>
      <c r="K55" s="37">
        <v>650</v>
      </c>
      <c r="L55" s="37">
        <f t="shared" si="15"/>
        <v>39</v>
      </c>
      <c r="M55" s="37">
        <v>268</v>
      </c>
      <c r="N55" s="37">
        <f t="shared" si="16"/>
        <v>5</v>
      </c>
      <c r="O55" s="37">
        <v>147</v>
      </c>
      <c r="P55" s="37">
        <f t="shared" si="17"/>
        <v>4</v>
      </c>
      <c r="Q55" s="37">
        <v>190</v>
      </c>
      <c r="R55" s="37">
        <f t="shared" si="18"/>
        <v>9</v>
      </c>
      <c r="S55" s="37">
        <v>816</v>
      </c>
      <c r="T55" s="37">
        <v>29</v>
      </c>
      <c r="U55" s="37">
        <v>79</v>
      </c>
      <c r="V55" s="37">
        <f t="shared" si="19"/>
        <v>2</v>
      </c>
      <c r="W55" s="37">
        <v>176</v>
      </c>
      <c r="X55" s="37">
        <v>12</v>
      </c>
      <c r="Y55" s="2">
        <v>946</v>
      </c>
      <c r="Z55" s="2">
        <v>12</v>
      </c>
      <c r="AA55" s="2">
        <v>1200</v>
      </c>
      <c r="AB55" s="2">
        <f t="shared" si="20"/>
        <v>25</v>
      </c>
      <c r="AC55" s="2">
        <v>490</v>
      </c>
      <c r="AD55" s="2">
        <f t="shared" si="21"/>
        <v>5</v>
      </c>
      <c r="AE55" s="2">
        <v>260</v>
      </c>
      <c r="AF55" s="2">
        <f t="shared" si="22"/>
        <v>8</v>
      </c>
      <c r="AG55" s="37">
        <v>87</v>
      </c>
      <c r="AH55" s="37">
        <v>3</v>
      </c>
      <c r="AI55" s="24">
        <v>260</v>
      </c>
      <c r="AJ55" s="24">
        <v>22</v>
      </c>
      <c r="AK55" s="24">
        <v>629</v>
      </c>
      <c r="AL55" s="24">
        <v>27</v>
      </c>
      <c r="AM55" s="37">
        <v>641</v>
      </c>
      <c r="AN55" s="37">
        <f t="shared" si="23"/>
        <v>28</v>
      </c>
      <c r="AO55" s="100">
        <v>389</v>
      </c>
      <c r="AP55" s="100">
        <f t="shared" si="24"/>
        <v>11</v>
      </c>
      <c r="AQ55" s="100">
        <v>446</v>
      </c>
      <c r="AR55" s="100">
        <f t="shared" si="25"/>
        <v>8</v>
      </c>
      <c r="AS55" s="2">
        <v>808</v>
      </c>
      <c r="AT55" s="2">
        <f t="shared" si="26"/>
        <v>13</v>
      </c>
      <c r="AU55" s="2">
        <v>299</v>
      </c>
      <c r="AV55" s="2">
        <v>2</v>
      </c>
      <c r="AW55" s="2">
        <f t="shared" si="27"/>
        <v>597</v>
      </c>
      <c r="AX55" s="2">
        <v>30</v>
      </c>
      <c r="AY55" s="2">
        <v>384</v>
      </c>
      <c r="AZ55" s="2">
        <f t="shared" si="28"/>
        <v>26</v>
      </c>
      <c r="BA55" s="2">
        <v>32</v>
      </c>
      <c r="BB55" s="2">
        <v>2</v>
      </c>
      <c r="BC55" s="101">
        <v>197</v>
      </c>
      <c r="BD55" s="9">
        <f t="shared" si="29"/>
        <v>5</v>
      </c>
    </row>
    <row r="56" customHeight="1" spans="1:56">
      <c r="A56" s="2">
        <v>53</v>
      </c>
      <c r="B56" s="8">
        <v>102565</v>
      </c>
      <c r="C56" s="8">
        <v>102565</v>
      </c>
      <c r="D56" s="6" t="s">
        <v>403</v>
      </c>
      <c r="E56" s="8" t="s">
        <v>402</v>
      </c>
      <c r="F56" s="8" t="s">
        <v>343</v>
      </c>
      <c r="G56" s="24">
        <v>477</v>
      </c>
      <c r="H56" s="24">
        <v>15</v>
      </c>
      <c r="I56" s="24">
        <v>196</v>
      </c>
      <c r="J56" s="24">
        <v>11</v>
      </c>
      <c r="K56" s="37">
        <v>650</v>
      </c>
      <c r="L56" s="37">
        <f t="shared" si="15"/>
        <v>39</v>
      </c>
      <c r="M56" s="37">
        <v>268</v>
      </c>
      <c r="N56" s="37">
        <f t="shared" si="16"/>
        <v>5</v>
      </c>
      <c r="O56" s="37">
        <v>147</v>
      </c>
      <c r="P56" s="37">
        <f t="shared" si="17"/>
        <v>4</v>
      </c>
      <c r="Q56" s="37">
        <v>190</v>
      </c>
      <c r="R56" s="37">
        <f t="shared" si="18"/>
        <v>9</v>
      </c>
      <c r="S56" s="37">
        <v>816</v>
      </c>
      <c r="T56" s="37">
        <v>29</v>
      </c>
      <c r="U56" s="37">
        <v>79</v>
      </c>
      <c r="V56" s="37">
        <f t="shared" si="19"/>
        <v>2</v>
      </c>
      <c r="W56" s="37">
        <v>176</v>
      </c>
      <c r="X56" s="37">
        <v>12</v>
      </c>
      <c r="Y56" s="2">
        <v>946</v>
      </c>
      <c r="Z56" s="2">
        <v>12</v>
      </c>
      <c r="AA56" s="2">
        <v>1200</v>
      </c>
      <c r="AB56" s="2">
        <f t="shared" si="20"/>
        <v>25</v>
      </c>
      <c r="AC56" s="2">
        <v>490</v>
      </c>
      <c r="AD56" s="2">
        <f t="shared" si="21"/>
        <v>5</v>
      </c>
      <c r="AE56" s="2">
        <v>260</v>
      </c>
      <c r="AF56" s="2">
        <f t="shared" si="22"/>
        <v>8</v>
      </c>
      <c r="AG56" s="37">
        <v>87</v>
      </c>
      <c r="AH56" s="37">
        <v>3</v>
      </c>
      <c r="AI56" s="24">
        <v>260</v>
      </c>
      <c r="AJ56" s="24">
        <v>22</v>
      </c>
      <c r="AK56" s="24">
        <v>629</v>
      </c>
      <c r="AL56" s="24">
        <v>27</v>
      </c>
      <c r="AM56" s="37">
        <v>641</v>
      </c>
      <c r="AN56" s="37">
        <f t="shared" si="23"/>
        <v>28</v>
      </c>
      <c r="AO56" s="100">
        <v>389</v>
      </c>
      <c r="AP56" s="100">
        <f t="shared" si="24"/>
        <v>11</v>
      </c>
      <c r="AQ56" s="100">
        <v>372</v>
      </c>
      <c r="AR56" s="100">
        <f t="shared" si="25"/>
        <v>7</v>
      </c>
      <c r="AS56" s="2">
        <v>808</v>
      </c>
      <c r="AT56" s="2">
        <f t="shared" si="26"/>
        <v>13</v>
      </c>
      <c r="AU56" s="2">
        <v>299</v>
      </c>
      <c r="AV56" s="2">
        <v>2</v>
      </c>
      <c r="AW56" s="2">
        <f t="shared" si="27"/>
        <v>557</v>
      </c>
      <c r="AX56" s="2">
        <v>28</v>
      </c>
      <c r="AY56" s="2">
        <v>415</v>
      </c>
      <c r="AZ56" s="2">
        <f t="shared" si="28"/>
        <v>28</v>
      </c>
      <c r="BA56" s="2">
        <v>32</v>
      </c>
      <c r="BB56" s="2">
        <v>2</v>
      </c>
      <c r="BC56" s="101">
        <v>174</v>
      </c>
      <c r="BD56" s="9">
        <f t="shared" si="29"/>
        <v>5</v>
      </c>
    </row>
    <row r="57" customHeight="1" spans="1:56">
      <c r="A57" s="2">
        <v>54</v>
      </c>
      <c r="B57" s="8">
        <v>138202</v>
      </c>
      <c r="C57" s="8">
        <v>138202</v>
      </c>
      <c r="D57" s="6" t="s">
        <v>404</v>
      </c>
      <c r="E57" s="8" t="s">
        <v>402</v>
      </c>
      <c r="F57" s="8" t="s">
        <v>341</v>
      </c>
      <c r="G57" s="24">
        <v>477</v>
      </c>
      <c r="H57" s="24">
        <v>15</v>
      </c>
      <c r="I57" s="24">
        <v>261</v>
      </c>
      <c r="J57" s="24">
        <v>15</v>
      </c>
      <c r="K57" s="37">
        <v>650</v>
      </c>
      <c r="L57" s="37">
        <f t="shared" si="15"/>
        <v>39</v>
      </c>
      <c r="M57" s="37">
        <v>268</v>
      </c>
      <c r="N57" s="37">
        <f t="shared" si="16"/>
        <v>5</v>
      </c>
      <c r="O57" s="37">
        <v>147</v>
      </c>
      <c r="P57" s="37">
        <f t="shared" si="17"/>
        <v>4</v>
      </c>
      <c r="Q57" s="37">
        <v>190</v>
      </c>
      <c r="R57" s="37">
        <f t="shared" si="18"/>
        <v>9</v>
      </c>
      <c r="S57" s="37">
        <v>816</v>
      </c>
      <c r="T57" s="37">
        <v>29</v>
      </c>
      <c r="U57" s="37">
        <v>79</v>
      </c>
      <c r="V57" s="37">
        <f t="shared" si="19"/>
        <v>2</v>
      </c>
      <c r="W57" s="37">
        <v>176</v>
      </c>
      <c r="X57" s="37">
        <v>12</v>
      </c>
      <c r="Y57" s="2">
        <v>946</v>
      </c>
      <c r="Z57" s="2">
        <v>12</v>
      </c>
      <c r="AA57" s="2">
        <v>1200</v>
      </c>
      <c r="AB57" s="2">
        <f t="shared" si="20"/>
        <v>25</v>
      </c>
      <c r="AC57" s="2">
        <v>490</v>
      </c>
      <c r="AD57" s="2">
        <f t="shared" si="21"/>
        <v>5</v>
      </c>
      <c r="AE57" s="2">
        <v>260</v>
      </c>
      <c r="AF57" s="2">
        <f t="shared" si="22"/>
        <v>8</v>
      </c>
      <c r="AG57" s="37">
        <v>87</v>
      </c>
      <c r="AH57" s="37">
        <v>3</v>
      </c>
      <c r="AI57" s="24">
        <v>260</v>
      </c>
      <c r="AJ57" s="24">
        <v>22</v>
      </c>
      <c r="AK57" s="24">
        <v>629</v>
      </c>
      <c r="AL57" s="24">
        <v>27</v>
      </c>
      <c r="AM57" s="37">
        <v>641</v>
      </c>
      <c r="AN57" s="37">
        <f t="shared" si="23"/>
        <v>28</v>
      </c>
      <c r="AO57" s="100">
        <v>389</v>
      </c>
      <c r="AP57" s="100">
        <f t="shared" si="24"/>
        <v>11</v>
      </c>
      <c r="AQ57" s="100">
        <v>595</v>
      </c>
      <c r="AR57" s="100">
        <f t="shared" si="25"/>
        <v>11</v>
      </c>
      <c r="AS57" s="2">
        <v>808</v>
      </c>
      <c r="AT57" s="2">
        <f t="shared" si="26"/>
        <v>13</v>
      </c>
      <c r="AU57" s="2">
        <v>299</v>
      </c>
      <c r="AV57" s="2">
        <v>2</v>
      </c>
      <c r="AW57" s="2">
        <f t="shared" si="27"/>
        <v>756</v>
      </c>
      <c r="AX57" s="2">
        <v>38</v>
      </c>
      <c r="AY57" s="2">
        <v>415</v>
      </c>
      <c r="AZ57" s="2">
        <f t="shared" si="28"/>
        <v>28</v>
      </c>
      <c r="BA57" s="2">
        <v>32</v>
      </c>
      <c r="BB57" s="2">
        <v>2</v>
      </c>
      <c r="BC57" s="101">
        <v>217</v>
      </c>
      <c r="BD57" s="9">
        <f t="shared" si="29"/>
        <v>6</v>
      </c>
    </row>
    <row r="58" customHeight="1" spans="1:56">
      <c r="A58" s="2">
        <v>55</v>
      </c>
      <c r="B58" s="8">
        <v>578</v>
      </c>
      <c r="C58" s="8">
        <v>2819</v>
      </c>
      <c r="D58" s="6" t="s">
        <v>405</v>
      </c>
      <c r="E58" s="8" t="s">
        <v>402</v>
      </c>
      <c r="F58" s="8" t="s">
        <v>350</v>
      </c>
      <c r="G58" s="24">
        <v>477</v>
      </c>
      <c r="H58" s="24">
        <v>15</v>
      </c>
      <c r="I58" s="24">
        <v>261</v>
      </c>
      <c r="J58" s="24">
        <v>15</v>
      </c>
      <c r="K58" s="37">
        <v>650</v>
      </c>
      <c r="L58" s="37">
        <f t="shared" si="15"/>
        <v>39</v>
      </c>
      <c r="M58" s="37">
        <v>268</v>
      </c>
      <c r="N58" s="37">
        <f t="shared" si="16"/>
        <v>5</v>
      </c>
      <c r="O58" s="37">
        <v>147</v>
      </c>
      <c r="P58" s="37">
        <f t="shared" si="17"/>
        <v>4</v>
      </c>
      <c r="Q58" s="37">
        <v>190</v>
      </c>
      <c r="R58" s="37">
        <f t="shared" si="18"/>
        <v>9</v>
      </c>
      <c r="S58" s="37">
        <v>816</v>
      </c>
      <c r="T58" s="37">
        <v>29</v>
      </c>
      <c r="U58" s="37">
        <v>79</v>
      </c>
      <c r="V58" s="37">
        <f t="shared" si="19"/>
        <v>2</v>
      </c>
      <c r="W58" s="37">
        <v>176</v>
      </c>
      <c r="X58" s="37">
        <v>12</v>
      </c>
      <c r="Y58" s="2">
        <v>946</v>
      </c>
      <c r="Z58" s="2">
        <v>12</v>
      </c>
      <c r="AA58" s="2">
        <v>1200</v>
      </c>
      <c r="AB58" s="2">
        <f t="shared" si="20"/>
        <v>25</v>
      </c>
      <c r="AC58" s="2">
        <v>490</v>
      </c>
      <c r="AD58" s="2">
        <f t="shared" si="21"/>
        <v>5</v>
      </c>
      <c r="AE58" s="2">
        <v>260</v>
      </c>
      <c r="AF58" s="2">
        <f t="shared" si="22"/>
        <v>8</v>
      </c>
      <c r="AG58" s="37">
        <v>87</v>
      </c>
      <c r="AH58" s="37">
        <v>3</v>
      </c>
      <c r="AI58" s="24">
        <v>260</v>
      </c>
      <c r="AJ58" s="24">
        <v>22</v>
      </c>
      <c r="AK58" s="24">
        <v>629</v>
      </c>
      <c r="AL58" s="24">
        <v>27</v>
      </c>
      <c r="AM58" s="37">
        <v>641</v>
      </c>
      <c r="AN58" s="37">
        <f t="shared" si="23"/>
        <v>28</v>
      </c>
      <c r="AO58" s="100">
        <v>389</v>
      </c>
      <c r="AP58" s="100">
        <f t="shared" si="24"/>
        <v>11</v>
      </c>
      <c r="AQ58" s="100">
        <v>446</v>
      </c>
      <c r="AR58" s="100">
        <f t="shared" si="25"/>
        <v>8</v>
      </c>
      <c r="AS58" s="2">
        <v>808</v>
      </c>
      <c r="AT58" s="2">
        <f t="shared" si="26"/>
        <v>13</v>
      </c>
      <c r="AU58" s="2">
        <v>299</v>
      </c>
      <c r="AV58" s="2">
        <v>2</v>
      </c>
      <c r="AW58" s="2">
        <f t="shared" si="27"/>
        <v>597</v>
      </c>
      <c r="AX58" s="2">
        <v>30</v>
      </c>
      <c r="AY58" s="2">
        <v>384</v>
      </c>
      <c r="AZ58" s="2">
        <f t="shared" si="28"/>
        <v>26</v>
      </c>
      <c r="BA58" s="2">
        <v>32</v>
      </c>
      <c r="BB58" s="2">
        <v>2</v>
      </c>
      <c r="BC58" s="101">
        <v>276</v>
      </c>
      <c r="BD58" s="9">
        <f t="shared" si="29"/>
        <v>7</v>
      </c>
    </row>
    <row r="59" customHeight="1" spans="1:56">
      <c r="A59" s="2">
        <v>56</v>
      </c>
      <c r="B59" s="8">
        <v>103639</v>
      </c>
      <c r="C59" s="8">
        <v>103639</v>
      </c>
      <c r="D59" s="6" t="s">
        <v>406</v>
      </c>
      <c r="E59" s="8" t="s">
        <v>402</v>
      </c>
      <c r="F59" s="8" t="s">
        <v>341</v>
      </c>
      <c r="G59" s="24">
        <v>477</v>
      </c>
      <c r="H59" s="24">
        <v>15</v>
      </c>
      <c r="I59" s="24">
        <v>261</v>
      </c>
      <c r="J59" s="24">
        <v>15</v>
      </c>
      <c r="K59" s="37">
        <v>650</v>
      </c>
      <c r="L59" s="37">
        <f t="shared" si="15"/>
        <v>39</v>
      </c>
      <c r="M59" s="37">
        <v>268</v>
      </c>
      <c r="N59" s="37">
        <f t="shared" si="16"/>
        <v>5</v>
      </c>
      <c r="O59" s="37">
        <v>147</v>
      </c>
      <c r="P59" s="37">
        <f t="shared" si="17"/>
        <v>4</v>
      </c>
      <c r="Q59" s="37">
        <v>190</v>
      </c>
      <c r="R59" s="37">
        <f t="shared" si="18"/>
        <v>9</v>
      </c>
      <c r="S59" s="37">
        <v>816</v>
      </c>
      <c r="T59" s="37">
        <v>29</v>
      </c>
      <c r="U59" s="37">
        <v>79</v>
      </c>
      <c r="V59" s="37">
        <f t="shared" si="19"/>
        <v>2</v>
      </c>
      <c r="W59" s="37">
        <v>176</v>
      </c>
      <c r="X59" s="37">
        <v>12</v>
      </c>
      <c r="Y59" s="2">
        <v>946</v>
      </c>
      <c r="Z59" s="2">
        <v>12</v>
      </c>
      <c r="AA59" s="2">
        <v>1200</v>
      </c>
      <c r="AB59" s="2">
        <f t="shared" si="20"/>
        <v>25</v>
      </c>
      <c r="AC59" s="2">
        <v>490</v>
      </c>
      <c r="AD59" s="2">
        <f t="shared" si="21"/>
        <v>5</v>
      </c>
      <c r="AE59" s="2">
        <v>260</v>
      </c>
      <c r="AF59" s="2">
        <f t="shared" si="22"/>
        <v>8</v>
      </c>
      <c r="AG59" s="37">
        <v>87</v>
      </c>
      <c r="AH59" s="37">
        <v>3</v>
      </c>
      <c r="AI59" s="24">
        <v>260</v>
      </c>
      <c r="AJ59" s="24">
        <v>22</v>
      </c>
      <c r="AK59" s="24">
        <v>629</v>
      </c>
      <c r="AL59" s="24">
        <v>27</v>
      </c>
      <c r="AM59" s="37">
        <v>641</v>
      </c>
      <c r="AN59" s="37">
        <f t="shared" si="23"/>
        <v>28</v>
      </c>
      <c r="AO59" s="100">
        <v>389</v>
      </c>
      <c r="AP59" s="100">
        <f t="shared" si="24"/>
        <v>11</v>
      </c>
      <c r="AQ59" s="100">
        <v>446</v>
      </c>
      <c r="AR59" s="100">
        <f t="shared" si="25"/>
        <v>8</v>
      </c>
      <c r="AS59" s="2">
        <v>808</v>
      </c>
      <c r="AT59" s="2">
        <f t="shared" si="26"/>
        <v>13</v>
      </c>
      <c r="AU59" s="2">
        <v>299</v>
      </c>
      <c r="AV59" s="2">
        <v>2</v>
      </c>
      <c r="AW59" s="2">
        <f t="shared" si="27"/>
        <v>597</v>
      </c>
      <c r="AX59" s="2">
        <v>30</v>
      </c>
      <c r="AY59" s="2">
        <v>384</v>
      </c>
      <c r="AZ59" s="2">
        <f t="shared" si="28"/>
        <v>26</v>
      </c>
      <c r="BA59" s="2">
        <v>32</v>
      </c>
      <c r="BB59" s="2">
        <v>2</v>
      </c>
      <c r="BC59" s="101">
        <v>276</v>
      </c>
      <c r="BD59" s="9">
        <f t="shared" si="29"/>
        <v>7</v>
      </c>
    </row>
    <row r="60" customHeight="1" spans="1:56">
      <c r="A60" s="2">
        <v>57</v>
      </c>
      <c r="B60" s="8">
        <v>102934</v>
      </c>
      <c r="C60" s="8">
        <v>102934</v>
      </c>
      <c r="D60" s="6" t="s">
        <v>407</v>
      </c>
      <c r="E60" s="8" t="s">
        <v>402</v>
      </c>
      <c r="F60" s="8" t="s">
        <v>350</v>
      </c>
      <c r="G60" s="24">
        <v>477</v>
      </c>
      <c r="H60" s="24">
        <v>15</v>
      </c>
      <c r="I60" s="24">
        <v>261</v>
      </c>
      <c r="J60" s="24">
        <v>15</v>
      </c>
      <c r="K60" s="37">
        <v>650</v>
      </c>
      <c r="L60" s="37">
        <f t="shared" si="15"/>
        <v>39</v>
      </c>
      <c r="M60" s="37">
        <v>268</v>
      </c>
      <c r="N60" s="37">
        <f t="shared" si="16"/>
        <v>5</v>
      </c>
      <c r="O60" s="37">
        <v>147</v>
      </c>
      <c r="P60" s="37">
        <f t="shared" si="17"/>
        <v>4</v>
      </c>
      <c r="Q60" s="37">
        <v>190</v>
      </c>
      <c r="R60" s="37">
        <f t="shared" si="18"/>
        <v>9</v>
      </c>
      <c r="S60" s="37">
        <v>816</v>
      </c>
      <c r="T60" s="37">
        <v>29</v>
      </c>
      <c r="U60" s="37">
        <v>79</v>
      </c>
      <c r="V60" s="37">
        <f t="shared" si="19"/>
        <v>2</v>
      </c>
      <c r="W60" s="37">
        <v>176</v>
      </c>
      <c r="X60" s="37">
        <v>12</v>
      </c>
      <c r="Y60" s="2">
        <v>946</v>
      </c>
      <c r="Z60" s="2">
        <v>12</v>
      </c>
      <c r="AA60" s="2">
        <v>1200</v>
      </c>
      <c r="AB60" s="2">
        <f t="shared" si="20"/>
        <v>25</v>
      </c>
      <c r="AC60" s="2">
        <v>490</v>
      </c>
      <c r="AD60" s="2">
        <f t="shared" si="21"/>
        <v>5</v>
      </c>
      <c r="AE60" s="2">
        <v>260</v>
      </c>
      <c r="AF60" s="2">
        <f t="shared" si="22"/>
        <v>8</v>
      </c>
      <c r="AG60" s="37">
        <v>87</v>
      </c>
      <c r="AH60" s="37">
        <v>3</v>
      </c>
      <c r="AI60" s="24">
        <v>260</v>
      </c>
      <c r="AJ60" s="24">
        <v>22</v>
      </c>
      <c r="AK60" s="24">
        <v>629</v>
      </c>
      <c r="AL60" s="24">
        <v>27</v>
      </c>
      <c r="AM60" s="37">
        <v>641</v>
      </c>
      <c r="AN60" s="37">
        <f t="shared" si="23"/>
        <v>28</v>
      </c>
      <c r="AO60" s="100">
        <v>389</v>
      </c>
      <c r="AP60" s="100">
        <f t="shared" si="24"/>
        <v>11</v>
      </c>
      <c r="AQ60" s="100">
        <v>595</v>
      </c>
      <c r="AR60" s="100">
        <f t="shared" si="25"/>
        <v>11</v>
      </c>
      <c r="AS60" s="2">
        <v>948</v>
      </c>
      <c r="AT60" s="2">
        <f t="shared" si="26"/>
        <v>15</v>
      </c>
      <c r="AU60" s="2">
        <v>299</v>
      </c>
      <c r="AV60" s="2">
        <v>2</v>
      </c>
      <c r="AW60" s="2">
        <f t="shared" si="27"/>
        <v>756</v>
      </c>
      <c r="AX60" s="2">
        <v>38</v>
      </c>
      <c r="AY60" s="2">
        <v>384</v>
      </c>
      <c r="AZ60" s="2">
        <f t="shared" si="28"/>
        <v>26</v>
      </c>
      <c r="BA60" s="2">
        <v>32</v>
      </c>
      <c r="BB60" s="2">
        <v>2</v>
      </c>
      <c r="BC60" s="101">
        <v>174</v>
      </c>
      <c r="BD60" s="9">
        <f t="shared" si="29"/>
        <v>5</v>
      </c>
    </row>
    <row r="61" customHeight="1" spans="1:56">
      <c r="A61" s="2">
        <v>58</v>
      </c>
      <c r="B61" s="8">
        <v>297863</v>
      </c>
      <c r="C61" s="8">
        <v>297863</v>
      </c>
      <c r="D61" s="6" t="s">
        <v>408</v>
      </c>
      <c r="E61" s="8" t="s">
        <v>402</v>
      </c>
      <c r="F61" s="8" t="s">
        <v>350</v>
      </c>
      <c r="G61" s="24">
        <v>477</v>
      </c>
      <c r="H61" s="24">
        <v>15</v>
      </c>
      <c r="I61" s="24">
        <v>196</v>
      </c>
      <c r="J61" s="24">
        <v>11</v>
      </c>
      <c r="K61" s="37">
        <v>650</v>
      </c>
      <c r="L61" s="37">
        <f t="shared" si="15"/>
        <v>39</v>
      </c>
      <c r="M61" s="37">
        <v>268</v>
      </c>
      <c r="N61" s="37">
        <f t="shared" si="16"/>
        <v>5</v>
      </c>
      <c r="O61" s="37">
        <v>147</v>
      </c>
      <c r="P61" s="37">
        <f t="shared" si="17"/>
        <v>4</v>
      </c>
      <c r="Q61" s="37">
        <v>190</v>
      </c>
      <c r="R61" s="37">
        <f t="shared" si="18"/>
        <v>9</v>
      </c>
      <c r="S61" s="37">
        <v>816</v>
      </c>
      <c r="T61" s="37">
        <v>29</v>
      </c>
      <c r="U61" s="37">
        <v>79</v>
      </c>
      <c r="V61" s="37">
        <f t="shared" si="19"/>
        <v>2</v>
      </c>
      <c r="W61" s="37">
        <v>176</v>
      </c>
      <c r="X61" s="37">
        <v>12</v>
      </c>
      <c r="Y61" s="2">
        <v>946</v>
      </c>
      <c r="Z61" s="2">
        <v>12</v>
      </c>
      <c r="AA61" s="2">
        <v>1200</v>
      </c>
      <c r="AB61" s="2">
        <f t="shared" si="20"/>
        <v>25</v>
      </c>
      <c r="AC61" s="2">
        <v>490</v>
      </c>
      <c r="AD61" s="2">
        <f t="shared" si="21"/>
        <v>5</v>
      </c>
      <c r="AE61" s="2">
        <v>260</v>
      </c>
      <c r="AF61" s="2">
        <f t="shared" si="22"/>
        <v>8</v>
      </c>
      <c r="AG61" s="37">
        <v>87</v>
      </c>
      <c r="AH61" s="37">
        <v>3</v>
      </c>
      <c r="AI61" s="24">
        <v>260</v>
      </c>
      <c r="AJ61" s="24">
        <v>22</v>
      </c>
      <c r="AK61" s="24">
        <v>629</v>
      </c>
      <c r="AL61" s="24">
        <v>27</v>
      </c>
      <c r="AM61" s="37">
        <v>641</v>
      </c>
      <c r="AN61" s="37">
        <f t="shared" si="23"/>
        <v>28</v>
      </c>
      <c r="AO61" s="100">
        <v>389</v>
      </c>
      <c r="AP61" s="100">
        <f t="shared" si="24"/>
        <v>11</v>
      </c>
      <c r="AQ61" s="100">
        <v>372</v>
      </c>
      <c r="AR61" s="100">
        <f t="shared" si="25"/>
        <v>7</v>
      </c>
      <c r="AS61" s="2">
        <v>808</v>
      </c>
      <c r="AT61" s="2">
        <f t="shared" si="26"/>
        <v>13</v>
      </c>
      <c r="AU61" s="2">
        <v>299</v>
      </c>
      <c r="AV61" s="2">
        <v>2</v>
      </c>
      <c r="AW61" s="2">
        <f t="shared" si="27"/>
        <v>557</v>
      </c>
      <c r="AX61" s="2">
        <v>28</v>
      </c>
      <c r="AY61" s="2">
        <v>384</v>
      </c>
      <c r="AZ61" s="2">
        <f t="shared" si="28"/>
        <v>26</v>
      </c>
      <c r="BA61" s="2">
        <v>32</v>
      </c>
      <c r="BB61" s="2">
        <v>2</v>
      </c>
      <c r="BC61" s="101">
        <v>126</v>
      </c>
      <c r="BD61" s="9">
        <f t="shared" si="29"/>
        <v>3</v>
      </c>
    </row>
    <row r="62" customHeight="1" spans="1:56">
      <c r="A62" s="2">
        <v>59</v>
      </c>
      <c r="B62" s="8">
        <v>517</v>
      </c>
      <c r="C62" s="8">
        <v>2826</v>
      </c>
      <c r="D62" s="6" t="s">
        <v>409</v>
      </c>
      <c r="E62" s="8" t="s">
        <v>402</v>
      </c>
      <c r="F62" s="8" t="s">
        <v>350</v>
      </c>
      <c r="G62" s="24">
        <v>477</v>
      </c>
      <c r="H62" s="24">
        <v>15</v>
      </c>
      <c r="I62" s="24">
        <v>196</v>
      </c>
      <c r="J62" s="24">
        <v>11</v>
      </c>
      <c r="K62" s="37">
        <v>650</v>
      </c>
      <c r="L62" s="37">
        <f t="shared" si="15"/>
        <v>39</v>
      </c>
      <c r="M62" s="37">
        <v>268</v>
      </c>
      <c r="N62" s="37">
        <f t="shared" si="16"/>
        <v>5</v>
      </c>
      <c r="O62" s="37">
        <v>147</v>
      </c>
      <c r="P62" s="37">
        <f t="shared" si="17"/>
        <v>4</v>
      </c>
      <c r="Q62" s="37">
        <v>190</v>
      </c>
      <c r="R62" s="37">
        <f t="shared" si="18"/>
        <v>9</v>
      </c>
      <c r="S62" s="37">
        <v>816</v>
      </c>
      <c r="T62" s="37">
        <v>29</v>
      </c>
      <c r="U62" s="37">
        <v>79</v>
      </c>
      <c r="V62" s="37">
        <f t="shared" si="19"/>
        <v>2</v>
      </c>
      <c r="W62" s="37">
        <v>176</v>
      </c>
      <c r="X62" s="37">
        <v>12</v>
      </c>
      <c r="Y62" s="2">
        <v>688</v>
      </c>
      <c r="Z62" s="2">
        <v>9</v>
      </c>
      <c r="AA62" s="2">
        <v>1200</v>
      </c>
      <c r="AB62" s="2">
        <f t="shared" si="20"/>
        <v>25</v>
      </c>
      <c r="AC62" s="2">
        <v>490</v>
      </c>
      <c r="AD62" s="2">
        <f t="shared" si="21"/>
        <v>5</v>
      </c>
      <c r="AE62" s="2">
        <v>260</v>
      </c>
      <c r="AF62" s="2">
        <f t="shared" si="22"/>
        <v>8</v>
      </c>
      <c r="AG62" s="37">
        <v>87</v>
      </c>
      <c r="AH62" s="37">
        <v>3</v>
      </c>
      <c r="AI62" s="24">
        <v>260</v>
      </c>
      <c r="AJ62" s="24">
        <v>22</v>
      </c>
      <c r="AK62" s="24">
        <v>629</v>
      </c>
      <c r="AL62" s="24">
        <v>27</v>
      </c>
      <c r="AM62" s="37">
        <v>641</v>
      </c>
      <c r="AN62" s="37">
        <f t="shared" si="23"/>
        <v>28</v>
      </c>
      <c r="AO62" s="100">
        <v>389</v>
      </c>
      <c r="AP62" s="100">
        <f t="shared" si="24"/>
        <v>11</v>
      </c>
      <c r="AQ62" s="100">
        <v>372</v>
      </c>
      <c r="AR62" s="100">
        <f t="shared" si="25"/>
        <v>7</v>
      </c>
      <c r="AS62" s="2">
        <v>808</v>
      </c>
      <c r="AT62" s="2">
        <f t="shared" si="26"/>
        <v>13</v>
      </c>
      <c r="AU62" s="2">
        <v>299</v>
      </c>
      <c r="AV62" s="2">
        <v>2</v>
      </c>
      <c r="AW62" s="2">
        <f t="shared" si="27"/>
        <v>557</v>
      </c>
      <c r="AX62" s="2">
        <v>28</v>
      </c>
      <c r="AY62" s="2">
        <v>252</v>
      </c>
      <c r="AZ62" s="2">
        <f t="shared" si="28"/>
        <v>17</v>
      </c>
      <c r="BA62" s="2">
        <v>32</v>
      </c>
      <c r="BB62" s="2">
        <v>2</v>
      </c>
      <c r="BC62" s="101">
        <v>276</v>
      </c>
      <c r="BD62" s="9">
        <f t="shared" si="29"/>
        <v>7</v>
      </c>
    </row>
    <row r="63" customHeight="1" spans="1:56">
      <c r="A63" s="2">
        <v>60</v>
      </c>
      <c r="B63" s="8">
        <v>511</v>
      </c>
      <c r="C63" s="8">
        <v>2797</v>
      </c>
      <c r="D63" s="6" t="s">
        <v>410</v>
      </c>
      <c r="E63" s="8" t="s">
        <v>402</v>
      </c>
      <c r="F63" s="8" t="s">
        <v>350</v>
      </c>
      <c r="G63" s="24">
        <v>477</v>
      </c>
      <c r="H63" s="24">
        <v>15</v>
      </c>
      <c r="I63" s="24">
        <v>261</v>
      </c>
      <c r="J63" s="24">
        <v>15</v>
      </c>
      <c r="K63" s="37">
        <v>650</v>
      </c>
      <c r="L63" s="37">
        <f t="shared" si="15"/>
        <v>39</v>
      </c>
      <c r="M63" s="37">
        <v>268</v>
      </c>
      <c r="N63" s="37">
        <f t="shared" si="16"/>
        <v>5</v>
      </c>
      <c r="O63" s="37">
        <v>147</v>
      </c>
      <c r="P63" s="37">
        <f t="shared" si="17"/>
        <v>4</v>
      </c>
      <c r="Q63" s="37">
        <v>190</v>
      </c>
      <c r="R63" s="37">
        <f t="shared" si="18"/>
        <v>9</v>
      </c>
      <c r="S63" s="37">
        <v>816</v>
      </c>
      <c r="T63" s="37">
        <v>29</v>
      </c>
      <c r="U63" s="37">
        <v>79</v>
      </c>
      <c r="V63" s="37">
        <f t="shared" si="19"/>
        <v>2</v>
      </c>
      <c r="W63" s="37">
        <v>176</v>
      </c>
      <c r="X63" s="37">
        <v>12</v>
      </c>
      <c r="Y63" s="2">
        <v>774</v>
      </c>
      <c r="Z63" s="2">
        <v>10</v>
      </c>
      <c r="AA63" s="2">
        <v>1200</v>
      </c>
      <c r="AB63" s="2">
        <f t="shared" si="20"/>
        <v>25</v>
      </c>
      <c r="AC63" s="2">
        <v>490</v>
      </c>
      <c r="AD63" s="2">
        <f t="shared" si="21"/>
        <v>5</v>
      </c>
      <c r="AE63" s="2">
        <v>260</v>
      </c>
      <c r="AF63" s="2">
        <f t="shared" si="22"/>
        <v>8</v>
      </c>
      <c r="AG63" s="37">
        <v>87</v>
      </c>
      <c r="AH63" s="37">
        <v>3</v>
      </c>
      <c r="AI63" s="24">
        <v>260</v>
      </c>
      <c r="AJ63" s="24">
        <v>22</v>
      </c>
      <c r="AK63" s="24">
        <v>629</v>
      </c>
      <c r="AL63" s="24">
        <v>27</v>
      </c>
      <c r="AM63" s="37">
        <v>641</v>
      </c>
      <c r="AN63" s="37">
        <f t="shared" si="23"/>
        <v>28</v>
      </c>
      <c r="AO63" s="100">
        <v>389</v>
      </c>
      <c r="AP63" s="100">
        <f t="shared" si="24"/>
        <v>11</v>
      </c>
      <c r="AQ63" s="100">
        <v>595</v>
      </c>
      <c r="AR63" s="100">
        <f t="shared" si="25"/>
        <v>11</v>
      </c>
      <c r="AS63" s="2">
        <v>848</v>
      </c>
      <c r="AT63" s="2">
        <f t="shared" si="26"/>
        <v>14</v>
      </c>
      <c r="AU63" s="2">
        <v>299</v>
      </c>
      <c r="AV63" s="2">
        <v>2</v>
      </c>
      <c r="AW63" s="2">
        <f t="shared" si="27"/>
        <v>756</v>
      </c>
      <c r="AX63" s="2">
        <v>38</v>
      </c>
      <c r="AY63" s="2">
        <v>333</v>
      </c>
      <c r="AZ63" s="2">
        <f t="shared" si="28"/>
        <v>22</v>
      </c>
      <c r="BA63" s="2">
        <v>32</v>
      </c>
      <c r="BB63" s="2">
        <v>2</v>
      </c>
      <c r="BC63" s="101">
        <v>217</v>
      </c>
      <c r="BD63" s="9">
        <f t="shared" si="29"/>
        <v>6</v>
      </c>
    </row>
    <row r="64" customHeight="1" spans="1:56">
      <c r="A64" s="2">
        <v>61</v>
      </c>
      <c r="B64" s="8">
        <v>379</v>
      </c>
      <c r="C64" s="8">
        <v>2451</v>
      </c>
      <c r="D64" s="6" t="s">
        <v>411</v>
      </c>
      <c r="E64" s="8" t="s">
        <v>402</v>
      </c>
      <c r="F64" s="8" t="s">
        <v>350</v>
      </c>
      <c r="G64" s="24">
        <v>477</v>
      </c>
      <c r="H64" s="24">
        <v>15</v>
      </c>
      <c r="I64" s="24">
        <v>261</v>
      </c>
      <c r="J64" s="24">
        <v>15</v>
      </c>
      <c r="K64" s="37">
        <v>650</v>
      </c>
      <c r="L64" s="37">
        <f t="shared" si="15"/>
        <v>39</v>
      </c>
      <c r="M64" s="37">
        <v>268</v>
      </c>
      <c r="N64" s="37">
        <f t="shared" si="16"/>
        <v>5</v>
      </c>
      <c r="O64" s="37">
        <v>147</v>
      </c>
      <c r="P64" s="37">
        <f t="shared" si="17"/>
        <v>4</v>
      </c>
      <c r="Q64" s="37">
        <v>190</v>
      </c>
      <c r="R64" s="37">
        <f t="shared" si="18"/>
        <v>9</v>
      </c>
      <c r="S64" s="37">
        <v>816</v>
      </c>
      <c r="T64" s="37">
        <v>29</v>
      </c>
      <c r="U64" s="37">
        <v>79</v>
      </c>
      <c r="V64" s="37">
        <f t="shared" si="19"/>
        <v>2</v>
      </c>
      <c r="W64" s="37">
        <v>176</v>
      </c>
      <c r="X64" s="37">
        <v>12</v>
      </c>
      <c r="Y64" s="2">
        <v>774</v>
      </c>
      <c r="Z64" s="2">
        <v>10</v>
      </c>
      <c r="AA64" s="2">
        <v>1200</v>
      </c>
      <c r="AB64" s="2">
        <f t="shared" si="20"/>
        <v>25</v>
      </c>
      <c r="AC64" s="2">
        <v>490</v>
      </c>
      <c r="AD64" s="2">
        <f t="shared" si="21"/>
        <v>5</v>
      </c>
      <c r="AE64" s="2">
        <v>260</v>
      </c>
      <c r="AF64" s="2">
        <f t="shared" si="22"/>
        <v>8</v>
      </c>
      <c r="AG64" s="37">
        <v>87</v>
      </c>
      <c r="AH64" s="37">
        <v>3</v>
      </c>
      <c r="AI64" s="24">
        <v>260</v>
      </c>
      <c r="AJ64" s="24">
        <v>22</v>
      </c>
      <c r="AK64" s="24">
        <v>629</v>
      </c>
      <c r="AL64" s="24">
        <v>27</v>
      </c>
      <c r="AM64" s="37">
        <v>641</v>
      </c>
      <c r="AN64" s="37">
        <f t="shared" si="23"/>
        <v>28</v>
      </c>
      <c r="AO64" s="100">
        <v>389</v>
      </c>
      <c r="AP64" s="100">
        <f t="shared" si="24"/>
        <v>11</v>
      </c>
      <c r="AQ64" s="100">
        <v>595</v>
      </c>
      <c r="AR64" s="100">
        <f t="shared" si="25"/>
        <v>11</v>
      </c>
      <c r="AS64" s="2">
        <v>948</v>
      </c>
      <c r="AT64" s="2">
        <f t="shared" si="26"/>
        <v>15</v>
      </c>
      <c r="AU64" s="2">
        <v>299</v>
      </c>
      <c r="AV64" s="2">
        <v>2</v>
      </c>
      <c r="AW64" s="2">
        <f t="shared" si="27"/>
        <v>756</v>
      </c>
      <c r="AX64" s="2">
        <v>38</v>
      </c>
      <c r="AY64" s="2">
        <v>363</v>
      </c>
      <c r="AZ64" s="2">
        <f t="shared" si="28"/>
        <v>24</v>
      </c>
      <c r="BA64" s="2">
        <v>32</v>
      </c>
      <c r="BB64" s="2">
        <v>2</v>
      </c>
      <c r="BC64" s="101">
        <v>174</v>
      </c>
      <c r="BD64" s="9">
        <f t="shared" si="29"/>
        <v>5</v>
      </c>
    </row>
    <row r="65" customHeight="1" spans="1:56">
      <c r="A65" s="2">
        <v>62</v>
      </c>
      <c r="B65" s="8">
        <v>116919</v>
      </c>
      <c r="C65" s="8">
        <v>116919</v>
      </c>
      <c r="D65" s="6" t="s">
        <v>412</v>
      </c>
      <c r="E65" s="8" t="s">
        <v>402</v>
      </c>
      <c r="F65" s="8" t="s">
        <v>338</v>
      </c>
      <c r="G65" s="24">
        <v>477</v>
      </c>
      <c r="H65" s="24">
        <v>15</v>
      </c>
      <c r="I65" s="24">
        <v>261</v>
      </c>
      <c r="J65" s="24">
        <v>15</v>
      </c>
      <c r="K65" s="37">
        <v>650</v>
      </c>
      <c r="L65" s="37">
        <f t="shared" si="15"/>
        <v>39</v>
      </c>
      <c r="M65" s="37">
        <v>268</v>
      </c>
      <c r="N65" s="37">
        <f t="shared" si="16"/>
        <v>5</v>
      </c>
      <c r="O65" s="37">
        <v>147</v>
      </c>
      <c r="P65" s="37">
        <f t="shared" si="17"/>
        <v>4</v>
      </c>
      <c r="Q65" s="37">
        <v>190</v>
      </c>
      <c r="R65" s="37">
        <f t="shared" si="18"/>
        <v>9</v>
      </c>
      <c r="S65" s="37">
        <v>816</v>
      </c>
      <c r="T65" s="37">
        <v>29</v>
      </c>
      <c r="U65" s="37">
        <v>79</v>
      </c>
      <c r="V65" s="37">
        <f t="shared" si="19"/>
        <v>2</v>
      </c>
      <c r="W65" s="37">
        <v>176</v>
      </c>
      <c r="X65" s="37">
        <v>12</v>
      </c>
      <c r="Y65" s="2">
        <v>774</v>
      </c>
      <c r="Z65" s="2">
        <v>10</v>
      </c>
      <c r="AA65" s="2">
        <v>1200</v>
      </c>
      <c r="AB65" s="2">
        <f t="shared" si="20"/>
        <v>25</v>
      </c>
      <c r="AC65" s="2">
        <v>490</v>
      </c>
      <c r="AD65" s="2">
        <f t="shared" si="21"/>
        <v>5</v>
      </c>
      <c r="AE65" s="2">
        <v>260</v>
      </c>
      <c r="AF65" s="2">
        <f t="shared" si="22"/>
        <v>8</v>
      </c>
      <c r="AG65" s="37">
        <v>87</v>
      </c>
      <c r="AH65" s="37">
        <v>3</v>
      </c>
      <c r="AI65" s="24">
        <v>260</v>
      </c>
      <c r="AJ65" s="24">
        <v>22</v>
      </c>
      <c r="AK65" s="24">
        <v>629</v>
      </c>
      <c r="AL65" s="24">
        <v>27</v>
      </c>
      <c r="AM65" s="37">
        <v>641</v>
      </c>
      <c r="AN65" s="37">
        <f t="shared" si="23"/>
        <v>28</v>
      </c>
      <c r="AO65" s="100">
        <v>389</v>
      </c>
      <c r="AP65" s="100">
        <f t="shared" si="24"/>
        <v>11</v>
      </c>
      <c r="AQ65" s="100">
        <v>446</v>
      </c>
      <c r="AR65" s="100">
        <f t="shared" si="25"/>
        <v>8</v>
      </c>
      <c r="AS65" s="2">
        <v>808</v>
      </c>
      <c r="AT65" s="2">
        <f t="shared" si="26"/>
        <v>13</v>
      </c>
      <c r="AU65" s="2">
        <v>299</v>
      </c>
      <c r="AV65" s="2">
        <v>2</v>
      </c>
      <c r="AW65" s="2">
        <f t="shared" si="27"/>
        <v>597</v>
      </c>
      <c r="AX65" s="2">
        <v>30</v>
      </c>
      <c r="AY65" s="2">
        <v>363</v>
      </c>
      <c r="AZ65" s="2">
        <f t="shared" si="28"/>
        <v>24</v>
      </c>
      <c r="BA65" s="2">
        <v>32</v>
      </c>
      <c r="BB65" s="2">
        <v>2</v>
      </c>
      <c r="BC65" s="101">
        <v>197</v>
      </c>
      <c r="BD65" s="9">
        <f t="shared" si="29"/>
        <v>5</v>
      </c>
    </row>
    <row r="66" customHeight="1" spans="1:56">
      <c r="A66" s="2">
        <v>63</v>
      </c>
      <c r="B66" s="8">
        <v>119263</v>
      </c>
      <c r="C66" s="8">
        <v>119263</v>
      </c>
      <c r="D66" s="6" t="s">
        <v>413</v>
      </c>
      <c r="E66" s="8" t="s">
        <v>402</v>
      </c>
      <c r="F66" s="8" t="s">
        <v>341</v>
      </c>
      <c r="G66" s="24">
        <v>477</v>
      </c>
      <c r="H66" s="24">
        <v>15</v>
      </c>
      <c r="I66" s="24">
        <v>320</v>
      </c>
      <c r="J66" s="24">
        <v>18</v>
      </c>
      <c r="K66" s="37">
        <v>650</v>
      </c>
      <c r="L66" s="37">
        <f t="shared" si="15"/>
        <v>39</v>
      </c>
      <c r="M66" s="37">
        <v>268</v>
      </c>
      <c r="N66" s="37">
        <f t="shared" si="16"/>
        <v>5</v>
      </c>
      <c r="O66" s="37">
        <v>147</v>
      </c>
      <c r="P66" s="37">
        <f t="shared" si="17"/>
        <v>4</v>
      </c>
      <c r="Q66" s="37">
        <v>190</v>
      </c>
      <c r="R66" s="37">
        <f t="shared" si="18"/>
        <v>9</v>
      </c>
      <c r="S66" s="37">
        <v>816</v>
      </c>
      <c r="T66" s="37">
        <v>29</v>
      </c>
      <c r="U66" s="37">
        <v>79</v>
      </c>
      <c r="V66" s="37">
        <f t="shared" si="19"/>
        <v>2</v>
      </c>
      <c r="W66" s="37">
        <v>176</v>
      </c>
      <c r="X66" s="37">
        <v>12</v>
      </c>
      <c r="Y66" s="2">
        <v>688</v>
      </c>
      <c r="Z66" s="2">
        <v>9</v>
      </c>
      <c r="AA66" s="2">
        <v>1200</v>
      </c>
      <c r="AB66" s="2">
        <f t="shared" si="20"/>
        <v>25</v>
      </c>
      <c r="AC66" s="2">
        <v>490</v>
      </c>
      <c r="AD66" s="2">
        <f t="shared" si="21"/>
        <v>5</v>
      </c>
      <c r="AE66" s="2">
        <v>260</v>
      </c>
      <c r="AF66" s="2">
        <f t="shared" si="22"/>
        <v>8</v>
      </c>
      <c r="AG66" s="37">
        <v>87</v>
      </c>
      <c r="AH66" s="37">
        <v>3</v>
      </c>
      <c r="AI66" s="24">
        <v>260</v>
      </c>
      <c r="AJ66" s="24">
        <v>22</v>
      </c>
      <c r="AK66" s="24">
        <v>629</v>
      </c>
      <c r="AL66" s="24">
        <v>27</v>
      </c>
      <c r="AM66" s="37">
        <v>641</v>
      </c>
      <c r="AN66" s="37">
        <f t="shared" si="23"/>
        <v>28</v>
      </c>
      <c r="AO66" s="100">
        <v>389</v>
      </c>
      <c r="AP66" s="100">
        <f t="shared" si="24"/>
        <v>11</v>
      </c>
      <c r="AQ66" s="100">
        <v>744</v>
      </c>
      <c r="AR66" s="100">
        <f t="shared" si="25"/>
        <v>13</v>
      </c>
      <c r="AS66" s="2">
        <v>808</v>
      </c>
      <c r="AT66" s="2">
        <f t="shared" si="26"/>
        <v>13</v>
      </c>
      <c r="AU66" s="2">
        <v>299</v>
      </c>
      <c r="AV66" s="2">
        <v>2</v>
      </c>
      <c r="AW66" s="2">
        <f t="shared" si="27"/>
        <v>756</v>
      </c>
      <c r="AX66" s="2">
        <v>38</v>
      </c>
      <c r="AY66" s="2">
        <v>252</v>
      </c>
      <c r="AZ66" s="2">
        <f t="shared" si="28"/>
        <v>17</v>
      </c>
      <c r="BA66" s="2">
        <v>32</v>
      </c>
      <c r="BB66" s="2">
        <v>2</v>
      </c>
      <c r="BC66" s="101">
        <v>174</v>
      </c>
      <c r="BD66" s="9">
        <f t="shared" si="29"/>
        <v>5</v>
      </c>
    </row>
    <row r="67" customHeight="1" spans="1:56">
      <c r="A67" s="2">
        <v>64</v>
      </c>
      <c r="B67" s="8">
        <v>114286</v>
      </c>
      <c r="C67" s="8">
        <v>114286</v>
      </c>
      <c r="D67" s="6" t="s">
        <v>414</v>
      </c>
      <c r="E67" s="8" t="s">
        <v>402</v>
      </c>
      <c r="F67" s="8" t="s">
        <v>341</v>
      </c>
      <c r="G67" s="24">
        <v>477</v>
      </c>
      <c r="H67" s="24">
        <v>15</v>
      </c>
      <c r="I67" s="24">
        <v>261</v>
      </c>
      <c r="J67" s="24">
        <v>15</v>
      </c>
      <c r="K67" s="37">
        <v>650</v>
      </c>
      <c r="L67" s="37">
        <f t="shared" si="15"/>
        <v>39</v>
      </c>
      <c r="M67" s="37">
        <v>268</v>
      </c>
      <c r="N67" s="37">
        <f t="shared" si="16"/>
        <v>5</v>
      </c>
      <c r="O67" s="37">
        <v>147</v>
      </c>
      <c r="P67" s="37">
        <f t="shared" si="17"/>
        <v>4</v>
      </c>
      <c r="Q67" s="37">
        <v>190</v>
      </c>
      <c r="R67" s="37">
        <f t="shared" si="18"/>
        <v>9</v>
      </c>
      <c r="S67" s="37">
        <v>816</v>
      </c>
      <c r="T67" s="37">
        <v>29</v>
      </c>
      <c r="U67" s="37">
        <v>79</v>
      </c>
      <c r="V67" s="37">
        <f t="shared" si="19"/>
        <v>2</v>
      </c>
      <c r="W67" s="37">
        <v>176</v>
      </c>
      <c r="X67" s="37">
        <v>12</v>
      </c>
      <c r="Y67" s="2">
        <v>774</v>
      </c>
      <c r="Z67" s="2">
        <v>10</v>
      </c>
      <c r="AA67" s="2">
        <v>1200</v>
      </c>
      <c r="AB67" s="2">
        <f t="shared" si="20"/>
        <v>25</v>
      </c>
      <c r="AC67" s="2">
        <v>490</v>
      </c>
      <c r="AD67" s="2">
        <f t="shared" si="21"/>
        <v>5</v>
      </c>
      <c r="AE67" s="2">
        <v>260</v>
      </c>
      <c r="AF67" s="2">
        <f t="shared" si="22"/>
        <v>8</v>
      </c>
      <c r="AG67" s="37">
        <v>87</v>
      </c>
      <c r="AH67" s="37">
        <v>3</v>
      </c>
      <c r="AI67" s="24">
        <v>260</v>
      </c>
      <c r="AJ67" s="24">
        <v>22</v>
      </c>
      <c r="AK67" s="24">
        <v>629</v>
      </c>
      <c r="AL67" s="24">
        <v>27</v>
      </c>
      <c r="AM67" s="37">
        <v>641</v>
      </c>
      <c r="AN67" s="37">
        <f t="shared" si="23"/>
        <v>28</v>
      </c>
      <c r="AO67" s="100">
        <v>583</v>
      </c>
      <c r="AP67" s="100">
        <f t="shared" si="24"/>
        <v>16</v>
      </c>
      <c r="AQ67" s="100">
        <v>446</v>
      </c>
      <c r="AR67" s="100">
        <f t="shared" si="25"/>
        <v>8</v>
      </c>
      <c r="AS67" s="2">
        <v>808</v>
      </c>
      <c r="AT67" s="2">
        <f t="shared" si="26"/>
        <v>13</v>
      </c>
      <c r="AU67" s="2">
        <v>299</v>
      </c>
      <c r="AV67" s="2">
        <v>2</v>
      </c>
      <c r="AW67" s="2">
        <f t="shared" si="27"/>
        <v>597</v>
      </c>
      <c r="AX67" s="2">
        <v>30</v>
      </c>
      <c r="AY67" s="2">
        <v>363</v>
      </c>
      <c r="AZ67" s="2">
        <f t="shared" si="28"/>
        <v>24</v>
      </c>
      <c r="BA67" s="2">
        <v>32</v>
      </c>
      <c r="BB67" s="2">
        <v>2</v>
      </c>
      <c r="BC67" s="101">
        <v>182</v>
      </c>
      <c r="BD67" s="9">
        <f t="shared" si="29"/>
        <v>5</v>
      </c>
    </row>
    <row r="68" customHeight="1" spans="1:56">
      <c r="A68" s="2">
        <v>65</v>
      </c>
      <c r="B68" s="8">
        <v>114069</v>
      </c>
      <c r="C68" s="8">
        <v>2304</v>
      </c>
      <c r="D68" s="6" t="s">
        <v>415</v>
      </c>
      <c r="E68" s="8" t="s">
        <v>402</v>
      </c>
      <c r="F68" s="8" t="s">
        <v>341</v>
      </c>
      <c r="G68" s="24">
        <v>477</v>
      </c>
      <c r="H68" s="24">
        <v>15</v>
      </c>
      <c r="I68" s="24">
        <v>196</v>
      </c>
      <c r="J68" s="24">
        <v>11</v>
      </c>
      <c r="K68" s="37">
        <v>650</v>
      </c>
      <c r="L68" s="37">
        <f t="shared" si="15"/>
        <v>39</v>
      </c>
      <c r="M68" s="37">
        <v>268</v>
      </c>
      <c r="N68" s="37">
        <f t="shared" si="16"/>
        <v>5</v>
      </c>
      <c r="O68" s="37">
        <v>147</v>
      </c>
      <c r="P68" s="37">
        <f t="shared" si="17"/>
        <v>4</v>
      </c>
      <c r="Q68" s="37">
        <v>190</v>
      </c>
      <c r="R68" s="37">
        <f t="shared" si="18"/>
        <v>9</v>
      </c>
      <c r="S68" s="37">
        <v>816</v>
      </c>
      <c r="T68" s="37">
        <v>29</v>
      </c>
      <c r="U68" s="37">
        <v>79</v>
      </c>
      <c r="V68" s="37">
        <f t="shared" si="19"/>
        <v>2</v>
      </c>
      <c r="W68" s="37">
        <v>176</v>
      </c>
      <c r="X68" s="37">
        <v>12</v>
      </c>
      <c r="Y68" s="2">
        <v>688</v>
      </c>
      <c r="Z68" s="2">
        <v>9</v>
      </c>
      <c r="AA68" s="2">
        <v>1200</v>
      </c>
      <c r="AB68" s="2">
        <f t="shared" si="20"/>
        <v>25</v>
      </c>
      <c r="AC68" s="2">
        <v>490</v>
      </c>
      <c r="AD68" s="2">
        <f t="shared" si="21"/>
        <v>5</v>
      </c>
      <c r="AE68" s="2">
        <v>260</v>
      </c>
      <c r="AF68" s="2">
        <f t="shared" si="22"/>
        <v>8</v>
      </c>
      <c r="AG68" s="37">
        <v>87</v>
      </c>
      <c r="AH68" s="37">
        <v>3</v>
      </c>
      <c r="AI68" s="24">
        <v>260</v>
      </c>
      <c r="AJ68" s="24">
        <v>22</v>
      </c>
      <c r="AK68" s="24">
        <v>629</v>
      </c>
      <c r="AL68" s="24">
        <v>27</v>
      </c>
      <c r="AM68" s="37">
        <v>641</v>
      </c>
      <c r="AN68" s="37">
        <f t="shared" si="23"/>
        <v>28</v>
      </c>
      <c r="AO68" s="100">
        <v>389</v>
      </c>
      <c r="AP68" s="100">
        <f t="shared" si="24"/>
        <v>11</v>
      </c>
      <c r="AQ68" s="100">
        <v>372</v>
      </c>
      <c r="AR68" s="100">
        <f t="shared" si="25"/>
        <v>7</v>
      </c>
      <c r="AS68" s="2">
        <v>808</v>
      </c>
      <c r="AT68" s="2">
        <f t="shared" si="26"/>
        <v>13</v>
      </c>
      <c r="AU68" s="2">
        <v>299</v>
      </c>
      <c r="AV68" s="2">
        <v>2</v>
      </c>
      <c r="AW68" s="2">
        <f t="shared" si="27"/>
        <v>557</v>
      </c>
      <c r="AX68" s="2">
        <v>28</v>
      </c>
      <c r="AY68" s="2">
        <v>252</v>
      </c>
      <c r="AZ68" s="2">
        <f t="shared" si="28"/>
        <v>17</v>
      </c>
      <c r="BA68" s="2">
        <v>32</v>
      </c>
      <c r="BB68" s="2">
        <v>2</v>
      </c>
      <c r="BC68" s="101">
        <v>118</v>
      </c>
      <c r="BD68" s="9">
        <f t="shared" si="29"/>
        <v>3</v>
      </c>
    </row>
    <row r="69" customHeight="1" spans="1:56">
      <c r="A69" s="2">
        <v>66</v>
      </c>
      <c r="B69" s="8">
        <v>367</v>
      </c>
      <c r="C69" s="8">
        <v>2910</v>
      </c>
      <c r="D69" s="6" t="s">
        <v>416</v>
      </c>
      <c r="E69" s="8" t="s">
        <v>402</v>
      </c>
      <c r="F69" s="8" t="s">
        <v>386</v>
      </c>
      <c r="G69" s="24">
        <v>477</v>
      </c>
      <c r="H69" s="24">
        <v>15</v>
      </c>
      <c r="I69" s="24">
        <v>320</v>
      </c>
      <c r="J69" s="24">
        <v>18</v>
      </c>
      <c r="K69" s="37">
        <v>650</v>
      </c>
      <c r="L69" s="37">
        <f t="shared" ref="L69:L100" si="30">ROUND(K69/16.85,0)</f>
        <v>39</v>
      </c>
      <c r="M69" s="37">
        <v>268</v>
      </c>
      <c r="N69" s="37">
        <f t="shared" ref="N69:N100" si="31">ROUND(M69/54,0)</f>
        <v>5</v>
      </c>
      <c r="O69" s="37">
        <v>147</v>
      </c>
      <c r="P69" s="37">
        <f t="shared" ref="P69:P100" si="32">ROUND(N69*0.7,0)</f>
        <v>4</v>
      </c>
      <c r="Q69" s="37">
        <v>190</v>
      </c>
      <c r="R69" s="37">
        <f t="shared" ref="R69:R132" si="33">ROUND(Q69/20.3,0)</f>
        <v>9</v>
      </c>
      <c r="S69" s="37">
        <v>816</v>
      </c>
      <c r="T69" s="37">
        <v>29</v>
      </c>
      <c r="U69" s="37">
        <v>79</v>
      </c>
      <c r="V69" s="37">
        <f t="shared" ref="V69:V100" si="34">ROUND(U69/44,0)</f>
        <v>2</v>
      </c>
      <c r="W69" s="37">
        <v>176</v>
      </c>
      <c r="X69" s="37">
        <v>12</v>
      </c>
      <c r="Y69" s="2">
        <v>688</v>
      </c>
      <c r="Z69" s="2">
        <v>9</v>
      </c>
      <c r="AA69" s="2">
        <v>1200</v>
      </c>
      <c r="AB69" s="2">
        <f t="shared" ref="AB69:AB100" si="35">ROUND(AA69/48,0)</f>
        <v>25</v>
      </c>
      <c r="AC69" s="2">
        <v>490</v>
      </c>
      <c r="AD69" s="2">
        <f t="shared" ref="AD69:AD100" si="36">ROUND(AC69/90,0)</f>
        <v>5</v>
      </c>
      <c r="AE69" s="2">
        <v>260</v>
      </c>
      <c r="AF69" s="2">
        <f t="shared" ref="AF69:AF100" si="37">ROUND(AE69/31,0)</f>
        <v>8</v>
      </c>
      <c r="AG69" s="37">
        <v>87</v>
      </c>
      <c r="AH69" s="37">
        <v>3</v>
      </c>
      <c r="AI69" s="24">
        <v>260</v>
      </c>
      <c r="AJ69" s="24">
        <v>22</v>
      </c>
      <c r="AK69" s="24">
        <v>629</v>
      </c>
      <c r="AL69" s="24">
        <v>27</v>
      </c>
      <c r="AM69" s="37">
        <v>641</v>
      </c>
      <c r="AN69" s="37">
        <f t="shared" ref="AN69:AN100" si="38">ROUND(AM69/22.7,0)</f>
        <v>28</v>
      </c>
      <c r="AO69" s="100">
        <v>389</v>
      </c>
      <c r="AP69" s="100">
        <f t="shared" ref="AP69:AP100" si="39">ROUND(AO69/35.5,0)</f>
        <v>11</v>
      </c>
      <c r="AQ69" s="100">
        <v>744</v>
      </c>
      <c r="AR69" s="100">
        <f t="shared" ref="AR69:AR100" si="40">ROUND(AQ69/56,0)</f>
        <v>13</v>
      </c>
      <c r="AS69" s="2">
        <v>808</v>
      </c>
      <c r="AT69" s="2">
        <f t="shared" ref="AT69:AT100" si="41">ROUND(AS69/62,0)</f>
        <v>13</v>
      </c>
      <c r="AU69" s="2">
        <v>299</v>
      </c>
      <c r="AV69" s="2">
        <v>2</v>
      </c>
      <c r="AW69" s="2">
        <f t="shared" ref="AW69:AW100" si="42">ROUND(AX69*19.9,0)</f>
        <v>756</v>
      </c>
      <c r="AX69" s="2">
        <v>38</v>
      </c>
      <c r="AY69" s="2">
        <v>252</v>
      </c>
      <c r="AZ69" s="2">
        <f t="shared" ref="AZ69:AZ100" si="43">ROUND(AY69/15,0)</f>
        <v>17</v>
      </c>
      <c r="BA69" s="2">
        <v>32</v>
      </c>
      <c r="BB69" s="2">
        <v>2</v>
      </c>
      <c r="BC69" s="101">
        <v>276</v>
      </c>
      <c r="BD69" s="9">
        <f t="shared" ref="BD69:BD100" si="44">ROUND(BC69/38,0)</f>
        <v>7</v>
      </c>
    </row>
    <row r="70" customHeight="1" spans="1:56">
      <c r="A70" s="2">
        <v>67</v>
      </c>
      <c r="B70" s="8">
        <v>116482</v>
      </c>
      <c r="C70" s="8">
        <v>116482</v>
      </c>
      <c r="D70" s="6" t="s">
        <v>417</v>
      </c>
      <c r="E70" s="8" t="s">
        <v>402</v>
      </c>
      <c r="F70" s="8" t="s">
        <v>338</v>
      </c>
      <c r="G70" s="24">
        <v>477</v>
      </c>
      <c r="H70" s="24">
        <v>15</v>
      </c>
      <c r="I70" s="24">
        <v>196</v>
      </c>
      <c r="J70" s="24">
        <v>11</v>
      </c>
      <c r="K70" s="37">
        <v>650</v>
      </c>
      <c r="L70" s="37">
        <f t="shared" si="30"/>
        <v>39</v>
      </c>
      <c r="M70" s="37">
        <v>268</v>
      </c>
      <c r="N70" s="37">
        <f t="shared" si="31"/>
        <v>5</v>
      </c>
      <c r="O70" s="37">
        <v>147</v>
      </c>
      <c r="P70" s="37">
        <f t="shared" si="32"/>
        <v>4</v>
      </c>
      <c r="Q70" s="37">
        <v>190</v>
      </c>
      <c r="R70" s="37">
        <f t="shared" si="33"/>
        <v>9</v>
      </c>
      <c r="S70" s="37">
        <v>816</v>
      </c>
      <c r="T70" s="37">
        <v>29</v>
      </c>
      <c r="U70" s="37">
        <v>79</v>
      </c>
      <c r="V70" s="37">
        <f t="shared" si="34"/>
        <v>2</v>
      </c>
      <c r="W70" s="37">
        <v>176</v>
      </c>
      <c r="X70" s="37">
        <v>12</v>
      </c>
      <c r="Y70" s="2">
        <v>688</v>
      </c>
      <c r="Z70" s="2">
        <v>9</v>
      </c>
      <c r="AA70" s="2">
        <v>1200</v>
      </c>
      <c r="AB70" s="2">
        <f t="shared" si="35"/>
        <v>25</v>
      </c>
      <c r="AC70" s="2">
        <v>490</v>
      </c>
      <c r="AD70" s="2">
        <f t="shared" si="36"/>
        <v>5</v>
      </c>
      <c r="AE70" s="2">
        <v>260</v>
      </c>
      <c r="AF70" s="2">
        <f t="shared" si="37"/>
        <v>8</v>
      </c>
      <c r="AG70" s="37">
        <v>87</v>
      </c>
      <c r="AH70" s="37">
        <v>3</v>
      </c>
      <c r="AI70" s="24">
        <v>260</v>
      </c>
      <c r="AJ70" s="24">
        <v>22</v>
      </c>
      <c r="AK70" s="24">
        <v>629</v>
      </c>
      <c r="AL70" s="24">
        <v>27</v>
      </c>
      <c r="AM70" s="37">
        <v>641</v>
      </c>
      <c r="AN70" s="37">
        <f t="shared" si="38"/>
        <v>28</v>
      </c>
      <c r="AO70" s="100">
        <v>389</v>
      </c>
      <c r="AP70" s="100">
        <f t="shared" si="39"/>
        <v>11</v>
      </c>
      <c r="AQ70" s="100">
        <v>372</v>
      </c>
      <c r="AR70" s="100">
        <f t="shared" si="40"/>
        <v>7</v>
      </c>
      <c r="AS70" s="2">
        <v>808</v>
      </c>
      <c r="AT70" s="2">
        <f t="shared" si="41"/>
        <v>13</v>
      </c>
      <c r="AU70" s="2">
        <v>299</v>
      </c>
      <c r="AV70" s="2">
        <v>2</v>
      </c>
      <c r="AW70" s="2">
        <f t="shared" si="42"/>
        <v>557</v>
      </c>
      <c r="AX70" s="2">
        <v>28</v>
      </c>
      <c r="AY70" s="2">
        <v>283</v>
      </c>
      <c r="AZ70" s="2">
        <f t="shared" si="43"/>
        <v>19</v>
      </c>
      <c r="BA70" s="2">
        <v>32</v>
      </c>
      <c r="BB70" s="2">
        <v>2</v>
      </c>
      <c r="BC70" s="101">
        <v>182</v>
      </c>
      <c r="BD70" s="9">
        <f t="shared" si="44"/>
        <v>5</v>
      </c>
    </row>
    <row r="71" customHeight="1" spans="1:56">
      <c r="A71" s="2">
        <v>68</v>
      </c>
      <c r="B71" s="8">
        <v>101453</v>
      </c>
      <c r="C71" s="8">
        <v>101453</v>
      </c>
      <c r="D71" s="6" t="s">
        <v>418</v>
      </c>
      <c r="E71" s="8" t="s">
        <v>402</v>
      </c>
      <c r="F71" s="8" t="s">
        <v>341</v>
      </c>
      <c r="G71" s="24">
        <v>477</v>
      </c>
      <c r="H71" s="24">
        <v>15</v>
      </c>
      <c r="I71" s="24">
        <v>196</v>
      </c>
      <c r="J71" s="24">
        <v>11</v>
      </c>
      <c r="K71" s="37">
        <v>650</v>
      </c>
      <c r="L71" s="37">
        <f t="shared" si="30"/>
        <v>39</v>
      </c>
      <c r="M71" s="37">
        <v>268</v>
      </c>
      <c r="N71" s="37">
        <f t="shared" si="31"/>
        <v>5</v>
      </c>
      <c r="O71" s="37">
        <v>147</v>
      </c>
      <c r="P71" s="37">
        <f t="shared" si="32"/>
        <v>4</v>
      </c>
      <c r="Q71" s="37">
        <v>190</v>
      </c>
      <c r="R71" s="37">
        <f t="shared" si="33"/>
        <v>9</v>
      </c>
      <c r="S71" s="37">
        <v>816</v>
      </c>
      <c r="T71" s="37">
        <v>29</v>
      </c>
      <c r="U71" s="37">
        <v>79</v>
      </c>
      <c r="V71" s="37">
        <f t="shared" si="34"/>
        <v>2</v>
      </c>
      <c r="W71" s="37">
        <v>176</v>
      </c>
      <c r="X71" s="37">
        <v>12</v>
      </c>
      <c r="Y71" s="2">
        <v>774</v>
      </c>
      <c r="Z71" s="2">
        <v>10</v>
      </c>
      <c r="AA71" s="2">
        <v>1200</v>
      </c>
      <c r="AB71" s="2">
        <f t="shared" si="35"/>
        <v>25</v>
      </c>
      <c r="AC71" s="2">
        <v>490</v>
      </c>
      <c r="AD71" s="2">
        <f t="shared" si="36"/>
        <v>5</v>
      </c>
      <c r="AE71" s="2">
        <v>260</v>
      </c>
      <c r="AF71" s="2">
        <f t="shared" si="37"/>
        <v>8</v>
      </c>
      <c r="AG71" s="37">
        <v>87</v>
      </c>
      <c r="AH71" s="37">
        <v>3</v>
      </c>
      <c r="AI71" s="24">
        <v>260</v>
      </c>
      <c r="AJ71" s="24">
        <v>22</v>
      </c>
      <c r="AK71" s="24">
        <v>629</v>
      </c>
      <c r="AL71" s="24">
        <v>27</v>
      </c>
      <c r="AM71" s="37">
        <v>641</v>
      </c>
      <c r="AN71" s="37">
        <f t="shared" si="38"/>
        <v>28</v>
      </c>
      <c r="AO71" s="100">
        <v>389</v>
      </c>
      <c r="AP71" s="100">
        <f t="shared" si="39"/>
        <v>11</v>
      </c>
      <c r="AQ71" s="100">
        <v>372</v>
      </c>
      <c r="AR71" s="100">
        <f t="shared" si="40"/>
        <v>7</v>
      </c>
      <c r="AS71" s="2">
        <v>808</v>
      </c>
      <c r="AT71" s="2">
        <f t="shared" si="41"/>
        <v>13</v>
      </c>
      <c r="AU71" s="2">
        <v>299</v>
      </c>
      <c r="AV71" s="2">
        <v>2</v>
      </c>
      <c r="AW71" s="2">
        <f t="shared" si="42"/>
        <v>557</v>
      </c>
      <c r="AX71" s="2">
        <v>28</v>
      </c>
      <c r="AY71" s="2">
        <v>333</v>
      </c>
      <c r="AZ71" s="2">
        <f t="shared" si="43"/>
        <v>22</v>
      </c>
      <c r="BA71" s="2">
        <v>32</v>
      </c>
      <c r="BB71" s="2">
        <v>2</v>
      </c>
      <c r="BC71" s="101">
        <v>182</v>
      </c>
      <c r="BD71" s="9">
        <f t="shared" si="44"/>
        <v>5</v>
      </c>
    </row>
    <row r="72" customHeight="1" spans="1:56">
      <c r="A72" s="2">
        <v>69</v>
      </c>
      <c r="B72" s="8">
        <v>308</v>
      </c>
      <c r="C72" s="8">
        <v>2813</v>
      </c>
      <c r="D72" s="6" t="s">
        <v>419</v>
      </c>
      <c r="E72" s="8" t="s">
        <v>402</v>
      </c>
      <c r="F72" s="8" t="s">
        <v>338</v>
      </c>
      <c r="G72" s="24">
        <v>477</v>
      </c>
      <c r="H72" s="24">
        <v>15</v>
      </c>
      <c r="I72" s="24">
        <v>196</v>
      </c>
      <c r="J72" s="24">
        <v>11</v>
      </c>
      <c r="K72" s="37">
        <v>650</v>
      </c>
      <c r="L72" s="37">
        <f t="shared" si="30"/>
        <v>39</v>
      </c>
      <c r="M72" s="37">
        <v>268</v>
      </c>
      <c r="N72" s="37">
        <f t="shared" si="31"/>
        <v>5</v>
      </c>
      <c r="O72" s="37">
        <v>147</v>
      </c>
      <c r="P72" s="37">
        <f t="shared" si="32"/>
        <v>4</v>
      </c>
      <c r="Q72" s="37">
        <v>190</v>
      </c>
      <c r="R72" s="37">
        <f t="shared" si="33"/>
        <v>9</v>
      </c>
      <c r="S72" s="37">
        <v>816</v>
      </c>
      <c r="T72" s="37">
        <v>29</v>
      </c>
      <c r="U72" s="37">
        <v>79</v>
      </c>
      <c r="V72" s="37">
        <f t="shared" si="34"/>
        <v>2</v>
      </c>
      <c r="W72" s="37">
        <v>176</v>
      </c>
      <c r="X72" s="37">
        <v>12</v>
      </c>
      <c r="Y72" s="2">
        <v>688</v>
      </c>
      <c r="Z72" s="2">
        <v>9</v>
      </c>
      <c r="AA72" s="2">
        <v>1200</v>
      </c>
      <c r="AB72" s="2">
        <f t="shared" si="35"/>
        <v>25</v>
      </c>
      <c r="AC72" s="2">
        <v>490</v>
      </c>
      <c r="AD72" s="2">
        <f t="shared" si="36"/>
        <v>5</v>
      </c>
      <c r="AE72" s="2">
        <v>260</v>
      </c>
      <c r="AF72" s="2">
        <f t="shared" si="37"/>
        <v>8</v>
      </c>
      <c r="AG72" s="37">
        <v>87</v>
      </c>
      <c r="AH72" s="37">
        <v>3</v>
      </c>
      <c r="AI72" s="24">
        <v>260</v>
      </c>
      <c r="AJ72" s="24">
        <v>22</v>
      </c>
      <c r="AK72" s="24">
        <v>629</v>
      </c>
      <c r="AL72" s="24">
        <v>27</v>
      </c>
      <c r="AM72" s="37">
        <v>641</v>
      </c>
      <c r="AN72" s="37">
        <f t="shared" si="38"/>
        <v>28</v>
      </c>
      <c r="AO72" s="100">
        <v>389</v>
      </c>
      <c r="AP72" s="100">
        <f t="shared" si="39"/>
        <v>11</v>
      </c>
      <c r="AQ72" s="100">
        <v>372</v>
      </c>
      <c r="AR72" s="100">
        <f t="shared" si="40"/>
        <v>7</v>
      </c>
      <c r="AS72" s="2">
        <v>808</v>
      </c>
      <c r="AT72" s="2">
        <f t="shared" si="41"/>
        <v>13</v>
      </c>
      <c r="AU72" s="2">
        <v>299</v>
      </c>
      <c r="AV72" s="2">
        <v>2</v>
      </c>
      <c r="AW72" s="2">
        <f t="shared" si="42"/>
        <v>557</v>
      </c>
      <c r="AX72" s="2">
        <v>28</v>
      </c>
      <c r="AY72" s="2">
        <v>252</v>
      </c>
      <c r="AZ72" s="2">
        <f t="shared" si="43"/>
        <v>17</v>
      </c>
      <c r="BA72" s="2">
        <v>32</v>
      </c>
      <c r="BB72" s="2">
        <v>2</v>
      </c>
      <c r="BC72" s="101">
        <v>174</v>
      </c>
      <c r="BD72" s="9">
        <f t="shared" si="44"/>
        <v>5</v>
      </c>
    </row>
    <row r="73" customHeight="1" spans="1:56">
      <c r="A73" s="2">
        <v>70</v>
      </c>
      <c r="B73" s="8">
        <v>108277</v>
      </c>
      <c r="C73" s="8">
        <v>108277</v>
      </c>
      <c r="D73" s="6" t="s">
        <v>420</v>
      </c>
      <c r="E73" s="8" t="s">
        <v>402</v>
      </c>
      <c r="F73" s="8" t="s">
        <v>350</v>
      </c>
      <c r="G73" s="24">
        <v>477</v>
      </c>
      <c r="H73" s="24">
        <v>15</v>
      </c>
      <c r="I73" s="24">
        <v>261</v>
      </c>
      <c r="J73" s="24">
        <v>15</v>
      </c>
      <c r="K73" s="37">
        <v>650</v>
      </c>
      <c r="L73" s="37">
        <f t="shared" si="30"/>
        <v>39</v>
      </c>
      <c r="M73" s="37">
        <v>268</v>
      </c>
      <c r="N73" s="37">
        <f t="shared" si="31"/>
        <v>5</v>
      </c>
      <c r="O73" s="37">
        <v>147</v>
      </c>
      <c r="P73" s="37">
        <f t="shared" si="32"/>
        <v>4</v>
      </c>
      <c r="Q73" s="37">
        <v>190</v>
      </c>
      <c r="R73" s="37">
        <f t="shared" si="33"/>
        <v>9</v>
      </c>
      <c r="S73" s="37">
        <v>816</v>
      </c>
      <c r="T73" s="37">
        <v>29</v>
      </c>
      <c r="U73" s="37">
        <v>79</v>
      </c>
      <c r="V73" s="37">
        <f t="shared" si="34"/>
        <v>2</v>
      </c>
      <c r="W73" s="37">
        <v>176</v>
      </c>
      <c r="X73" s="37">
        <v>12</v>
      </c>
      <c r="Y73" s="2">
        <v>774</v>
      </c>
      <c r="Z73" s="2">
        <v>10</v>
      </c>
      <c r="AA73" s="2">
        <v>1200</v>
      </c>
      <c r="AB73" s="2">
        <f t="shared" si="35"/>
        <v>25</v>
      </c>
      <c r="AC73" s="2">
        <v>490</v>
      </c>
      <c r="AD73" s="2">
        <f t="shared" si="36"/>
        <v>5</v>
      </c>
      <c r="AE73" s="2">
        <v>260</v>
      </c>
      <c r="AF73" s="2">
        <f t="shared" si="37"/>
        <v>8</v>
      </c>
      <c r="AG73" s="37">
        <v>87</v>
      </c>
      <c r="AH73" s="37">
        <v>3</v>
      </c>
      <c r="AI73" s="24">
        <v>260</v>
      </c>
      <c r="AJ73" s="24">
        <v>22</v>
      </c>
      <c r="AK73" s="24">
        <v>629</v>
      </c>
      <c r="AL73" s="24">
        <v>27</v>
      </c>
      <c r="AM73" s="37">
        <v>641</v>
      </c>
      <c r="AN73" s="37">
        <f t="shared" si="38"/>
        <v>28</v>
      </c>
      <c r="AO73" s="100">
        <v>389</v>
      </c>
      <c r="AP73" s="100">
        <f t="shared" si="39"/>
        <v>11</v>
      </c>
      <c r="AQ73" s="100">
        <v>446</v>
      </c>
      <c r="AR73" s="100">
        <f t="shared" si="40"/>
        <v>8</v>
      </c>
      <c r="AS73" s="2">
        <v>808</v>
      </c>
      <c r="AT73" s="2">
        <f t="shared" si="41"/>
        <v>13</v>
      </c>
      <c r="AU73" s="2">
        <v>299</v>
      </c>
      <c r="AV73" s="2">
        <v>2</v>
      </c>
      <c r="AW73" s="2">
        <f t="shared" si="42"/>
        <v>597</v>
      </c>
      <c r="AX73" s="2">
        <v>30</v>
      </c>
      <c r="AY73" s="2">
        <v>333</v>
      </c>
      <c r="AZ73" s="2">
        <f t="shared" si="43"/>
        <v>22</v>
      </c>
      <c r="BA73" s="2">
        <v>32</v>
      </c>
      <c r="BB73" s="2">
        <v>2</v>
      </c>
      <c r="BC73" s="101">
        <v>182</v>
      </c>
      <c r="BD73" s="9">
        <f t="shared" si="44"/>
        <v>5</v>
      </c>
    </row>
    <row r="74" customHeight="1" spans="1:56">
      <c r="A74" s="2">
        <v>71</v>
      </c>
      <c r="B74" s="8">
        <v>113833</v>
      </c>
      <c r="C74" s="8">
        <v>113833</v>
      </c>
      <c r="D74" s="6" t="s">
        <v>421</v>
      </c>
      <c r="E74" s="8" t="s">
        <v>402</v>
      </c>
      <c r="F74" s="8" t="s">
        <v>341</v>
      </c>
      <c r="G74" s="24">
        <v>477</v>
      </c>
      <c r="H74" s="24">
        <v>15</v>
      </c>
      <c r="I74" s="24">
        <v>261</v>
      </c>
      <c r="J74" s="24">
        <v>15</v>
      </c>
      <c r="K74" s="37">
        <v>650</v>
      </c>
      <c r="L74" s="37">
        <f t="shared" si="30"/>
        <v>39</v>
      </c>
      <c r="M74" s="37">
        <v>268</v>
      </c>
      <c r="N74" s="37">
        <f t="shared" si="31"/>
        <v>5</v>
      </c>
      <c r="O74" s="37">
        <v>147</v>
      </c>
      <c r="P74" s="37">
        <f t="shared" si="32"/>
        <v>4</v>
      </c>
      <c r="Q74" s="37">
        <v>190</v>
      </c>
      <c r="R74" s="37">
        <f t="shared" si="33"/>
        <v>9</v>
      </c>
      <c r="S74" s="37">
        <v>816</v>
      </c>
      <c r="T74" s="37">
        <v>29</v>
      </c>
      <c r="U74" s="37">
        <v>79</v>
      </c>
      <c r="V74" s="37">
        <f t="shared" si="34"/>
        <v>2</v>
      </c>
      <c r="W74" s="37">
        <v>176</v>
      </c>
      <c r="X74" s="37">
        <v>12</v>
      </c>
      <c r="Y74" s="2">
        <v>774</v>
      </c>
      <c r="Z74" s="2">
        <v>10</v>
      </c>
      <c r="AA74" s="2">
        <v>1200</v>
      </c>
      <c r="AB74" s="2">
        <f t="shared" si="35"/>
        <v>25</v>
      </c>
      <c r="AC74" s="2">
        <v>490</v>
      </c>
      <c r="AD74" s="2">
        <f t="shared" si="36"/>
        <v>5</v>
      </c>
      <c r="AE74" s="2">
        <v>260</v>
      </c>
      <c r="AF74" s="2">
        <f t="shared" si="37"/>
        <v>8</v>
      </c>
      <c r="AG74" s="37">
        <v>87</v>
      </c>
      <c r="AH74" s="37">
        <v>3</v>
      </c>
      <c r="AI74" s="24">
        <v>260</v>
      </c>
      <c r="AJ74" s="24">
        <v>22</v>
      </c>
      <c r="AK74" s="24">
        <v>629</v>
      </c>
      <c r="AL74" s="24">
        <v>27</v>
      </c>
      <c r="AM74" s="37">
        <v>641</v>
      </c>
      <c r="AN74" s="37">
        <f t="shared" si="38"/>
        <v>28</v>
      </c>
      <c r="AO74" s="100">
        <v>389</v>
      </c>
      <c r="AP74" s="100">
        <f t="shared" si="39"/>
        <v>11</v>
      </c>
      <c r="AQ74" s="100">
        <v>446</v>
      </c>
      <c r="AR74" s="100">
        <f t="shared" si="40"/>
        <v>8</v>
      </c>
      <c r="AS74" s="2">
        <v>808</v>
      </c>
      <c r="AT74" s="2">
        <f t="shared" si="41"/>
        <v>13</v>
      </c>
      <c r="AU74" s="2">
        <v>299</v>
      </c>
      <c r="AV74" s="2">
        <v>2</v>
      </c>
      <c r="AW74" s="2">
        <f t="shared" si="42"/>
        <v>597</v>
      </c>
      <c r="AX74" s="2">
        <v>30</v>
      </c>
      <c r="AY74" s="2">
        <v>252</v>
      </c>
      <c r="AZ74" s="2">
        <f t="shared" si="43"/>
        <v>17</v>
      </c>
      <c r="BA74" s="2">
        <v>32</v>
      </c>
      <c r="BB74" s="2">
        <v>2</v>
      </c>
      <c r="BC74" s="101">
        <v>182</v>
      </c>
      <c r="BD74" s="9">
        <f t="shared" si="44"/>
        <v>5</v>
      </c>
    </row>
    <row r="75" customHeight="1" spans="1:56">
      <c r="A75" s="2">
        <v>72</v>
      </c>
      <c r="B75" s="8">
        <v>709</v>
      </c>
      <c r="C75" s="8">
        <v>2497</v>
      </c>
      <c r="D75" s="6" t="s">
        <v>422</v>
      </c>
      <c r="E75" s="8" t="s">
        <v>402</v>
      </c>
      <c r="F75" s="8" t="s">
        <v>343</v>
      </c>
      <c r="G75" s="24">
        <v>477</v>
      </c>
      <c r="H75" s="24">
        <v>15</v>
      </c>
      <c r="I75" s="24">
        <v>261</v>
      </c>
      <c r="J75" s="24">
        <v>15</v>
      </c>
      <c r="K75" s="37">
        <v>650</v>
      </c>
      <c r="L75" s="37">
        <f t="shared" si="30"/>
        <v>39</v>
      </c>
      <c r="M75" s="37">
        <v>268</v>
      </c>
      <c r="N75" s="37">
        <f t="shared" si="31"/>
        <v>5</v>
      </c>
      <c r="O75" s="37">
        <v>147</v>
      </c>
      <c r="P75" s="37">
        <f t="shared" si="32"/>
        <v>4</v>
      </c>
      <c r="Q75" s="37">
        <v>190</v>
      </c>
      <c r="R75" s="37">
        <f t="shared" si="33"/>
        <v>9</v>
      </c>
      <c r="S75" s="37">
        <v>816</v>
      </c>
      <c r="T75" s="37">
        <v>29</v>
      </c>
      <c r="U75" s="37">
        <v>79</v>
      </c>
      <c r="V75" s="37">
        <f t="shared" si="34"/>
        <v>2</v>
      </c>
      <c r="W75" s="37">
        <v>176</v>
      </c>
      <c r="X75" s="37">
        <v>12</v>
      </c>
      <c r="Y75" s="2">
        <v>774</v>
      </c>
      <c r="Z75" s="2">
        <v>10</v>
      </c>
      <c r="AA75" s="2">
        <v>1200</v>
      </c>
      <c r="AB75" s="2">
        <f t="shared" si="35"/>
        <v>25</v>
      </c>
      <c r="AC75" s="2">
        <v>490</v>
      </c>
      <c r="AD75" s="2">
        <f t="shared" si="36"/>
        <v>5</v>
      </c>
      <c r="AE75" s="2">
        <v>260</v>
      </c>
      <c r="AF75" s="2">
        <f t="shared" si="37"/>
        <v>8</v>
      </c>
      <c r="AG75" s="37">
        <v>87</v>
      </c>
      <c r="AH75" s="37">
        <v>3</v>
      </c>
      <c r="AI75" s="24">
        <v>260</v>
      </c>
      <c r="AJ75" s="24">
        <v>22</v>
      </c>
      <c r="AK75" s="24">
        <v>629</v>
      </c>
      <c r="AL75" s="24">
        <v>27</v>
      </c>
      <c r="AM75" s="37">
        <v>641</v>
      </c>
      <c r="AN75" s="37">
        <f t="shared" si="38"/>
        <v>28</v>
      </c>
      <c r="AO75" s="100">
        <v>389</v>
      </c>
      <c r="AP75" s="100">
        <f t="shared" si="39"/>
        <v>11</v>
      </c>
      <c r="AQ75" s="100">
        <v>446</v>
      </c>
      <c r="AR75" s="100">
        <f t="shared" si="40"/>
        <v>8</v>
      </c>
      <c r="AS75" s="2">
        <v>808</v>
      </c>
      <c r="AT75" s="2">
        <f t="shared" si="41"/>
        <v>13</v>
      </c>
      <c r="AU75" s="2">
        <v>299</v>
      </c>
      <c r="AV75" s="2">
        <v>2</v>
      </c>
      <c r="AW75" s="2">
        <f t="shared" si="42"/>
        <v>597</v>
      </c>
      <c r="AX75" s="2">
        <v>30</v>
      </c>
      <c r="AY75" s="2">
        <v>333</v>
      </c>
      <c r="AZ75" s="2">
        <f t="shared" si="43"/>
        <v>22</v>
      </c>
      <c r="BA75" s="2">
        <v>32</v>
      </c>
      <c r="BB75" s="2">
        <v>2</v>
      </c>
      <c r="BC75" s="101">
        <v>197</v>
      </c>
      <c r="BD75" s="9">
        <f t="shared" si="44"/>
        <v>5</v>
      </c>
    </row>
    <row r="76" customHeight="1" spans="1:56">
      <c r="A76" s="2">
        <v>73</v>
      </c>
      <c r="B76" s="8">
        <v>387</v>
      </c>
      <c r="C76" s="8">
        <v>2751</v>
      </c>
      <c r="D76" s="6" t="s">
        <v>423</v>
      </c>
      <c r="E76" s="8" t="s">
        <v>402</v>
      </c>
      <c r="F76" s="8" t="s">
        <v>341</v>
      </c>
      <c r="G76" s="24">
        <v>477</v>
      </c>
      <c r="H76" s="24">
        <v>15</v>
      </c>
      <c r="I76" s="24">
        <v>261</v>
      </c>
      <c r="J76" s="24">
        <v>15</v>
      </c>
      <c r="K76" s="37">
        <v>650</v>
      </c>
      <c r="L76" s="37">
        <f t="shared" si="30"/>
        <v>39</v>
      </c>
      <c r="M76" s="37">
        <v>268</v>
      </c>
      <c r="N76" s="37">
        <f t="shared" si="31"/>
        <v>5</v>
      </c>
      <c r="O76" s="37">
        <v>147</v>
      </c>
      <c r="P76" s="37">
        <f t="shared" si="32"/>
        <v>4</v>
      </c>
      <c r="Q76" s="37">
        <v>190</v>
      </c>
      <c r="R76" s="37">
        <f t="shared" si="33"/>
        <v>9</v>
      </c>
      <c r="S76" s="37">
        <v>816</v>
      </c>
      <c r="T76" s="37">
        <v>29</v>
      </c>
      <c r="U76" s="37">
        <v>79</v>
      </c>
      <c r="V76" s="37">
        <f t="shared" si="34"/>
        <v>2</v>
      </c>
      <c r="W76" s="37">
        <v>176</v>
      </c>
      <c r="X76" s="37">
        <v>12</v>
      </c>
      <c r="Y76" s="2">
        <v>688</v>
      </c>
      <c r="Z76" s="2">
        <v>9</v>
      </c>
      <c r="AA76" s="2">
        <v>1200</v>
      </c>
      <c r="AB76" s="2">
        <f t="shared" si="35"/>
        <v>25</v>
      </c>
      <c r="AC76" s="2">
        <v>490</v>
      </c>
      <c r="AD76" s="2">
        <f t="shared" si="36"/>
        <v>5</v>
      </c>
      <c r="AE76" s="2">
        <v>260</v>
      </c>
      <c r="AF76" s="2">
        <f t="shared" si="37"/>
        <v>8</v>
      </c>
      <c r="AG76" s="37">
        <v>87</v>
      </c>
      <c r="AH76" s="37">
        <v>3</v>
      </c>
      <c r="AI76" s="24">
        <v>260</v>
      </c>
      <c r="AJ76" s="24">
        <v>22</v>
      </c>
      <c r="AK76" s="24">
        <v>629</v>
      </c>
      <c r="AL76" s="24">
        <v>27</v>
      </c>
      <c r="AM76" s="37">
        <v>641</v>
      </c>
      <c r="AN76" s="37">
        <f t="shared" si="38"/>
        <v>28</v>
      </c>
      <c r="AO76" s="100">
        <v>389</v>
      </c>
      <c r="AP76" s="100">
        <f t="shared" si="39"/>
        <v>11</v>
      </c>
      <c r="AQ76" s="100">
        <v>595</v>
      </c>
      <c r="AR76" s="100">
        <f t="shared" si="40"/>
        <v>11</v>
      </c>
      <c r="AS76" s="2">
        <v>808</v>
      </c>
      <c r="AT76" s="2">
        <f t="shared" si="41"/>
        <v>13</v>
      </c>
      <c r="AU76" s="2">
        <v>299</v>
      </c>
      <c r="AV76" s="2">
        <v>2</v>
      </c>
      <c r="AW76" s="2">
        <f t="shared" si="42"/>
        <v>756</v>
      </c>
      <c r="AX76" s="2">
        <v>38</v>
      </c>
      <c r="AY76" s="2">
        <v>333</v>
      </c>
      <c r="AZ76" s="2">
        <f t="shared" si="43"/>
        <v>22</v>
      </c>
      <c r="BA76" s="2">
        <v>32</v>
      </c>
      <c r="BB76" s="2">
        <v>2</v>
      </c>
      <c r="BC76" s="101">
        <v>174</v>
      </c>
      <c r="BD76" s="9">
        <f t="shared" si="44"/>
        <v>5</v>
      </c>
    </row>
    <row r="77" customHeight="1" spans="1:56">
      <c r="A77" s="2">
        <v>74</v>
      </c>
      <c r="B77" s="8">
        <v>572</v>
      </c>
      <c r="C77" s="8">
        <v>2778</v>
      </c>
      <c r="D77" s="6" t="s">
        <v>424</v>
      </c>
      <c r="E77" s="8" t="s">
        <v>402</v>
      </c>
      <c r="F77" s="8" t="s">
        <v>350</v>
      </c>
      <c r="G77" s="24">
        <v>477</v>
      </c>
      <c r="H77" s="24">
        <v>15</v>
      </c>
      <c r="I77" s="24">
        <v>196</v>
      </c>
      <c r="J77" s="24">
        <v>11</v>
      </c>
      <c r="K77" s="37">
        <v>650</v>
      </c>
      <c r="L77" s="37">
        <f t="shared" si="30"/>
        <v>39</v>
      </c>
      <c r="M77" s="37">
        <v>268</v>
      </c>
      <c r="N77" s="37">
        <f t="shared" si="31"/>
        <v>5</v>
      </c>
      <c r="O77" s="37">
        <v>147</v>
      </c>
      <c r="P77" s="37">
        <f t="shared" si="32"/>
        <v>4</v>
      </c>
      <c r="Q77" s="37">
        <v>190</v>
      </c>
      <c r="R77" s="37">
        <f t="shared" si="33"/>
        <v>9</v>
      </c>
      <c r="S77" s="37">
        <v>816</v>
      </c>
      <c r="T77" s="37">
        <v>29</v>
      </c>
      <c r="U77" s="37">
        <v>79</v>
      </c>
      <c r="V77" s="37">
        <f t="shared" si="34"/>
        <v>2</v>
      </c>
      <c r="W77" s="37">
        <v>176</v>
      </c>
      <c r="X77" s="37">
        <v>12</v>
      </c>
      <c r="Y77" s="2">
        <v>688</v>
      </c>
      <c r="Z77" s="2">
        <v>9</v>
      </c>
      <c r="AA77" s="2">
        <v>1200</v>
      </c>
      <c r="AB77" s="2">
        <f t="shared" si="35"/>
        <v>25</v>
      </c>
      <c r="AC77" s="2">
        <v>490</v>
      </c>
      <c r="AD77" s="2">
        <f t="shared" si="36"/>
        <v>5</v>
      </c>
      <c r="AE77" s="2">
        <v>260</v>
      </c>
      <c r="AF77" s="2">
        <f t="shared" si="37"/>
        <v>8</v>
      </c>
      <c r="AG77" s="37">
        <v>87</v>
      </c>
      <c r="AH77" s="37">
        <v>3</v>
      </c>
      <c r="AI77" s="24">
        <v>260</v>
      </c>
      <c r="AJ77" s="24">
        <v>22</v>
      </c>
      <c r="AK77" s="24">
        <v>629</v>
      </c>
      <c r="AL77" s="24">
        <v>27</v>
      </c>
      <c r="AM77" s="37">
        <v>641</v>
      </c>
      <c r="AN77" s="37">
        <f t="shared" si="38"/>
        <v>28</v>
      </c>
      <c r="AO77" s="100">
        <v>389</v>
      </c>
      <c r="AP77" s="100">
        <f t="shared" si="39"/>
        <v>11</v>
      </c>
      <c r="AQ77" s="100">
        <v>372</v>
      </c>
      <c r="AR77" s="100">
        <f t="shared" si="40"/>
        <v>7</v>
      </c>
      <c r="AS77" s="2">
        <v>808</v>
      </c>
      <c r="AT77" s="2">
        <f t="shared" si="41"/>
        <v>13</v>
      </c>
      <c r="AU77" s="2">
        <v>299</v>
      </c>
      <c r="AV77" s="2">
        <v>2</v>
      </c>
      <c r="AW77" s="2">
        <f t="shared" si="42"/>
        <v>557</v>
      </c>
      <c r="AX77" s="2">
        <v>28</v>
      </c>
      <c r="AY77" s="2">
        <v>333</v>
      </c>
      <c r="AZ77" s="2">
        <f t="shared" si="43"/>
        <v>22</v>
      </c>
      <c r="BA77" s="2">
        <v>32</v>
      </c>
      <c r="BB77" s="2">
        <v>2</v>
      </c>
      <c r="BC77" s="101">
        <v>182</v>
      </c>
      <c r="BD77" s="9">
        <f t="shared" si="44"/>
        <v>5</v>
      </c>
    </row>
    <row r="78" customHeight="1" spans="1:56">
      <c r="A78" s="2">
        <v>75</v>
      </c>
      <c r="B78" s="8">
        <v>107728</v>
      </c>
      <c r="C78" s="8">
        <v>107728</v>
      </c>
      <c r="D78" s="6" t="s">
        <v>425</v>
      </c>
      <c r="E78" s="8" t="s">
        <v>402</v>
      </c>
      <c r="F78" s="8" t="s">
        <v>364</v>
      </c>
      <c r="G78" s="24">
        <v>477</v>
      </c>
      <c r="H78" s="24">
        <v>15</v>
      </c>
      <c r="I78" s="24">
        <v>261</v>
      </c>
      <c r="J78" s="24">
        <v>15</v>
      </c>
      <c r="K78" s="37">
        <v>650</v>
      </c>
      <c r="L78" s="37">
        <f t="shared" si="30"/>
        <v>39</v>
      </c>
      <c r="M78" s="37">
        <v>268</v>
      </c>
      <c r="N78" s="37">
        <f t="shared" si="31"/>
        <v>5</v>
      </c>
      <c r="O78" s="37">
        <v>147</v>
      </c>
      <c r="P78" s="37">
        <f t="shared" si="32"/>
        <v>4</v>
      </c>
      <c r="Q78" s="37">
        <v>190</v>
      </c>
      <c r="R78" s="37">
        <f t="shared" si="33"/>
        <v>9</v>
      </c>
      <c r="S78" s="37">
        <v>816</v>
      </c>
      <c r="T78" s="37">
        <v>29</v>
      </c>
      <c r="U78" s="37">
        <v>79</v>
      </c>
      <c r="V78" s="37">
        <f t="shared" si="34"/>
        <v>2</v>
      </c>
      <c r="W78" s="37">
        <v>176</v>
      </c>
      <c r="X78" s="37">
        <v>12</v>
      </c>
      <c r="Y78" s="2">
        <v>688</v>
      </c>
      <c r="Z78" s="2">
        <v>9</v>
      </c>
      <c r="AA78" s="2">
        <v>1200</v>
      </c>
      <c r="AB78" s="2">
        <f t="shared" si="35"/>
        <v>25</v>
      </c>
      <c r="AC78" s="2">
        <v>490</v>
      </c>
      <c r="AD78" s="2">
        <f t="shared" si="36"/>
        <v>5</v>
      </c>
      <c r="AE78" s="2">
        <v>260</v>
      </c>
      <c r="AF78" s="2">
        <f t="shared" si="37"/>
        <v>8</v>
      </c>
      <c r="AG78" s="37">
        <v>87</v>
      </c>
      <c r="AH78" s="37">
        <v>3</v>
      </c>
      <c r="AI78" s="24">
        <v>260</v>
      </c>
      <c r="AJ78" s="24">
        <v>22</v>
      </c>
      <c r="AK78" s="24">
        <v>629</v>
      </c>
      <c r="AL78" s="24">
        <v>27</v>
      </c>
      <c r="AM78" s="37">
        <v>641</v>
      </c>
      <c r="AN78" s="37">
        <f t="shared" si="38"/>
        <v>28</v>
      </c>
      <c r="AO78" s="100">
        <v>389</v>
      </c>
      <c r="AP78" s="100">
        <f t="shared" si="39"/>
        <v>11</v>
      </c>
      <c r="AQ78" s="100">
        <v>595</v>
      </c>
      <c r="AR78" s="100">
        <f t="shared" si="40"/>
        <v>11</v>
      </c>
      <c r="AS78" s="2">
        <v>808</v>
      </c>
      <c r="AT78" s="2">
        <f t="shared" si="41"/>
        <v>13</v>
      </c>
      <c r="AU78" s="2">
        <v>299</v>
      </c>
      <c r="AV78" s="2">
        <v>2</v>
      </c>
      <c r="AW78" s="2">
        <f t="shared" si="42"/>
        <v>756</v>
      </c>
      <c r="AX78" s="2">
        <v>38</v>
      </c>
      <c r="AY78" s="2">
        <v>333</v>
      </c>
      <c r="AZ78" s="2">
        <f t="shared" si="43"/>
        <v>22</v>
      </c>
      <c r="BA78" s="2">
        <v>32</v>
      </c>
      <c r="BB78" s="2">
        <v>2</v>
      </c>
      <c r="BC78" s="101">
        <v>174</v>
      </c>
      <c r="BD78" s="9">
        <f t="shared" si="44"/>
        <v>5</v>
      </c>
    </row>
    <row r="79" customHeight="1" spans="1:56">
      <c r="A79" s="2">
        <v>76</v>
      </c>
      <c r="B79" s="8">
        <v>716</v>
      </c>
      <c r="C79" s="8">
        <v>2873</v>
      </c>
      <c r="D79" s="6" t="s">
        <v>426</v>
      </c>
      <c r="E79" s="8" t="s">
        <v>402</v>
      </c>
      <c r="F79" s="8" t="s">
        <v>364</v>
      </c>
      <c r="G79" s="24">
        <v>477</v>
      </c>
      <c r="H79" s="24">
        <v>15</v>
      </c>
      <c r="I79" s="24">
        <v>320</v>
      </c>
      <c r="J79" s="24">
        <v>18</v>
      </c>
      <c r="K79" s="37">
        <v>650</v>
      </c>
      <c r="L79" s="37">
        <f t="shared" si="30"/>
        <v>39</v>
      </c>
      <c r="M79" s="37">
        <v>268</v>
      </c>
      <c r="N79" s="37">
        <f t="shared" si="31"/>
        <v>5</v>
      </c>
      <c r="O79" s="37">
        <v>147</v>
      </c>
      <c r="P79" s="37">
        <f t="shared" si="32"/>
        <v>4</v>
      </c>
      <c r="Q79" s="37">
        <v>190</v>
      </c>
      <c r="R79" s="37">
        <f t="shared" si="33"/>
        <v>9</v>
      </c>
      <c r="S79" s="37">
        <v>816</v>
      </c>
      <c r="T79" s="37">
        <v>29</v>
      </c>
      <c r="U79" s="37">
        <v>79</v>
      </c>
      <c r="V79" s="37">
        <f t="shared" si="34"/>
        <v>2</v>
      </c>
      <c r="W79" s="37">
        <v>176</v>
      </c>
      <c r="X79" s="37">
        <v>12</v>
      </c>
      <c r="Y79" s="2">
        <v>688</v>
      </c>
      <c r="Z79" s="2">
        <v>9</v>
      </c>
      <c r="AA79" s="2">
        <v>1200</v>
      </c>
      <c r="AB79" s="2">
        <f t="shared" si="35"/>
        <v>25</v>
      </c>
      <c r="AC79" s="2">
        <v>490</v>
      </c>
      <c r="AD79" s="2">
        <f t="shared" si="36"/>
        <v>5</v>
      </c>
      <c r="AE79" s="2">
        <v>260</v>
      </c>
      <c r="AF79" s="2">
        <f t="shared" si="37"/>
        <v>8</v>
      </c>
      <c r="AG79" s="37">
        <v>87</v>
      </c>
      <c r="AH79" s="37">
        <v>3</v>
      </c>
      <c r="AI79" s="24">
        <v>260</v>
      </c>
      <c r="AJ79" s="24">
        <v>22</v>
      </c>
      <c r="AK79" s="24">
        <v>629</v>
      </c>
      <c r="AL79" s="24">
        <v>27</v>
      </c>
      <c r="AM79" s="37">
        <v>641</v>
      </c>
      <c r="AN79" s="37">
        <f t="shared" si="38"/>
        <v>28</v>
      </c>
      <c r="AO79" s="100">
        <v>389</v>
      </c>
      <c r="AP79" s="100">
        <f t="shared" si="39"/>
        <v>11</v>
      </c>
      <c r="AQ79" s="100">
        <v>744</v>
      </c>
      <c r="AR79" s="100">
        <f t="shared" si="40"/>
        <v>13</v>
      </c>
      <c r="AS79" s="2">
        <v>808</v>
      </c>
      <c r="AT79" s="2">
        <f t="shared" si="41"/>
        <v>13</v>
      </c>
      <c r="AU79" s="2">
        <v>299</v>
      </c>
      <c r="AV79" s="2">
        <v>2</v>
      </c>
      <c r="AW79" s="2">
        <f t="shared" si="42"/>
        <v>756</v>
      </c>
      <c r="AX79" s="2">
        <v>38</v>
      </c>
      <c r="AY79" s="2">
        <v>333</v>
      </c>
      <c r="AZ79" s="2">
        <f t="shared" si="43"/>
        <v>22</v>
      </c>
      <c r="BA79" s="2">
        <v>32</v>
      </c>
      <c r="BB79" s="2">
        <v>2</v>
      </c>
      <c r="BC79" s="101">
        <v>316</v>
      </c>
      <c r="BD79" s="9">
        <f t="shared" si="44"/>
        <v>8</v>
      </c>
    </row>
    <row r="80" customHeight="1" spans="1:56">
      <c r="A80" s="2">
        <v>77</v>
      </c>
      <c r="B80" s="8">
        <v>114848</v>
      </c>
      <c r="C80" s="8">
        <v>2153</v>
      </c>
      <c r="D80" s="6" t="s">
        <v>427</v>
      </c>
      <c r="E80" s="8" t="s">
        <v>402</v>
      </c>
      <c r="F80" s="8" t="s">
        <v>341</v>
      </c>
      <c r="G80" s="24">
        <v>364</v>
      </c>
      <c r="H80" s="24">
        <v>11</v>
      </c>
      <c r="I80" s="24">
        <v>196</v>
      </c>
      <c r="J80" s="24">
        <v>11</v>
      </c>
      <c r="K80" s="37">
        <v>650</v>
      </c>
      <c r="L80" s="37">
        <f t="shared" si="30"/>
        <v>39</v>
      </c>
      <c r="M80" s="37">
        <v>268</v>
      </c>
      <c r="N80" s="37">
        <f t="shared" si="31"/>
        <v>5</v>
      </c>
      <c r="O80" s="37">
        <v>147</v>
      </c>
      <c r="P80" s="37">
        <f t="shared" si="32"/>
        <v>4</v>
      </c>
      <c r="Q80" s="37">
        <v>190</v>
      </c>
      <c r="R80" s="37">
        <f t="shared" si="33"/>
        <v>9</v>
      </c>
      <c r="S80" s="37">
        <v>816</v>
      </c>
      <c r="T80" s="37">
        <v>29</v>
      </c>
      <c r="U80" s="37">
        <v>79</v>
      </c>
      <c r="V80" s="37">
        <f t="shared" si="34"/>
        <v>2</v>
      </c>
      <c r="W80" s="37">
        <v>176</v>
      </c>
      <c r="X80" s="37">
        <v>12</v>
      </c>
      <c r="Y80" s="2">
        <v>688</v>
      </c>
      <c r="Z80" s="2">
        <v>9</v>
      </c>
      <c r="AA80" s="2">
        <v>1200</v>
      </c>
      <c r="AB80" s="2">
        <f t="shared" si="35"/>
        <v>25</v>
      </c>
      <c r="AC80" s="2">
        <v>490</v>
      </c>
      <c r="AD80" s="2">
        <f t="shared" si="36"/>
        <v>5</v>
      </c>
      <c r="AE80" s="2">
        <v>260</v>
      </c>
      <c r="AF80" s="2">
        <f t="shared" si="37"/>
        <v>8</v>
      </c>
      <c r="AG80" s="37">
        <v>87</v>
      </c>
      <c r="AH80" s="37">
        <v>3</v>
      </c>
      <c r="AI80" s="24">
        <v>260</v>
      </c>
      <c r="AJ80" s="24">
        <v>22</v>
      </c>
      <c r="AK80" s="24">
        <v>629</v>
      </c>
      <c r="AL80" s="24">
        <v>27</v>
      </c>
      <c r="AM80" s="37">
        <v>641</v>
      </c>
      <c r="AN80" s="37">
        <f t="shared" si="38"/>
        <v>28</v>
      </c>
      <c r="AO80" s="100">
        <v>389</v>
      </c>
      <c r="AP80" s="100">
        <f t="shared" si="39"/>
        <v>11</v>
      </c>
      <c r="AQ80" s="100">
        <v>372</v>
      </c>
      <c r="AR80" s="100">
        <f t="shared" si="40"/>
        <v>7</v>
      </c>
      <c r="AS80" s="2">
        <v>808</v>
      </c>
      <c r="AT80" s="2">
        <f t="shared" si="41"/>
        <v>13</v>
      </c>
      <c r="AU80" s="2">
        <v>299</v>
      </c>
      <c r="AV80" s="2">
        <v>2</v>
      </c>
      <c r="AW80" s="2">
        <f t="shared" si="42"/>
        <v>557</v>
      </c>
      <c r="AX80" s="2">
        <v>28</v>
      </c>
      <c r="AY80" s="2">
        <v>252</v>
      </c>
      <c r="AZ80" s="2">
        <f t="shared" si="43"/>
        <v>17</v>
      </c>
      <c r="BA80" s="2">
        <v>32</v>
      </c>
      <c r="BB80" s="2">
        <v>2</v>
      </c>
      <c r="BC80" s="101">
        <v>142</v>
      </c>
      <c r="BD80" s="9">
        <f t="shared" si="44"/>
        <v>4</v>
      </c>
    </row>
    <row r="81" customHeight="1" spans="1:56">
      <c r="A81" s="2">
        <v>78</v>
      </c>
      <c r="B81" s="8">
        <v>704</v>
      </c>
      <c r="C81" s="8">
        <v>2901</v>
      </c>
      <c r="D81" s="6" t="s">
        <v>428</v>
      </c>
      <c r="E81" s="8" t="s">
        <v>402</v>
      </c>
      <c r="F81" s="8" t="s">
        <v>388</v>
      </c>
      <c r="G81" s="24">
        <v>364</v>
      </c>
      <c r="H81" s="24">
        <v>11</v>
      </c>
      <c r="I81" s="24">
        <v>196</v>
      </c>
      <c r="J81" s="24">
        <v>11</v>
      </c>
      <c r="K81" s="37">
        <v>650</v>
      </c>
      <c r="L81" s="37">
        <f t="shared" si="30"/>
        <v>39</v>
      </c>
      <c r="M81" s="37">
        <v>268</v>
      </c>
      <c r="N81" s="37">
        <f t="shared" si="31"/>
        <v>5</v>
      </c>
      <c r="O81" s="37">
        <v>147</v>
      </c>
      <c r="P81" s="37">
        <f t="shared" si="32"/>
        <v>4</v>
      </c>
      <c r="Q81" s="37">
        <v>190</v>
      </c>
      <c r="R81" s="37">
        <f t="shared" si="33"/>
        <v>9</v>
      </c>
      <c r="S81" s="37">
        <v>816</v>
      </c>
      <c r="T81" s="37">
        <v>29</v>
      </c>
      <c r="U81" s="37">
        <v>79</v>
      </c>
      <c r="V81" s="37">
        <f t="shared" si="34"/>
        <v>2</v>
      </c>
      <c r="W81" s="37">
        <v>176</v>
      </c>
      <c r="X81" s="37">
        <v>12</v>
      </c>
      <c r="Y81" s="2">
        <v>688</v>
      </c>
      <c r="Z81" s="2">
        <v>9</v>
      </c>
      <c r="AA81" s="2">
        <v>1200</v>
      </c>
      <c r="AB81" s="2">
        <f t="shared" si="35"/>
        <v>25</v>
      </c>
      <c r="AC81" s="2">
        <v>490</v>
      </c>
      <c r="AD81" s="2">
        <f t="shared" si="36"/>
        <v>5</v>
      </c>
      <c r="AE81" s="2">
        <v>260</v>
      </c>
      <c r="AF81" s="2">
        <f t="shared" si="37"/>
        <v>8</v>
      </c>
      <c r="AG81" s="37">
        <v>87</v>
      </c>
      <c r="AH81" s="37">
        <v>3</v>
      </c>
      <c r="AI81" s="24">
        <v>260</v>
      </c>
      <c r="AJ81" s="24">
        <v>22</v>
      </c>
      <c r="AK81" s="24">
        <v>629</v>
      </c>
      <c r="AL81" s="24">
        <v>27</v>
      </c>
      <c r="AM81" s="37">
        <v>641</v>
      </c>
      <c r="AN81" s="37">
        <f t="shared" si="38"/>
        <v>28</v>
      </c>
      <c r="AO81" s="100">
        <v>259</v>
      </c>
      <c r="AP81" s="100">
        <f t="shared" si="39"/>
        <v>7</v>
      </c>
      <c r="AQ81" s="100">
        <v>372</v>
      </c>
      <c r="AR81" s="100">
        <f t="shared" si="40"/>
        <v>7</v>
      </c>
      <c r="AS81" s="2">
        <v>808</v>
      </c>
      <c r="AT81" s="2">
        <f t="shared" si="41"/>
        <v>13</v>
      </c>
      <c r="AU81" s="2">
        <v>299</v>
      </c>
      <c r="AV81" s="2">
        <v>2</v>
      </c>
      <c r="AW81" s="2">
        <f t="shared" si="42"/>
        <v>557</v>
      </c>
      <c r="AX81" s="2">
        <v>28</v>
      </c>
      <c r="AY81" s="2">
        <v>252</v>
      </c>
      <c r="AZ81" s="2">
        <f t="shared" si="43"/>
        <v>17</v>
      </c>
      <c r="BA81" s="2">
        <v>32</v>
      </c>
      <c r="BB81" s="2">
        <v>2</v>
      </c>
      <c r="BC81" s="101">
        <v>316</v>
      </c>
      <c r="BD81" s="9">
        <f t="shared" si="44"/>
        <v>8</v>
      </c>
    </row>
    <row r="82" customHeight="1" spans="1:56">
      <c r="A82" s="2">
        <v>79</v>
      </c>
      <c r="B82" s="8">
        <v>539</v>
      </c>
      <c r="C82" s="8">
        <v>2852</v>
      </c>
      <c r="D82" s="6" t="s">
        <v>429</v>
      </c>
      <c r="E82" s="8" t="s">
        <v>402</v>
      </c>
      <c r="F82" s="8" t="s">
        <v>364</v>
      </c>
      <c r="G82" s="24">
        <v>364</v>
      </c>
      <c r="H82" s="24">
        <v>11</v>
      </c>
      <c r="I82" s="24">
        <v>196</v>
      </c>
      <c r="J82" s="24">
        <v>11</v>
      </c>
      <c r="K82" s="37">
        <v>650</v>
      </c>
      <c r="L82" s="37">
        <f t="shared" si="30"/>
        <v>39</v>
      </c>
      <c r="M82" s="37">
        <v>268</v>
      </c>
      <c r="N82" s="37">
        <f t="shared" si="31"/>
        <v>5</v>
      </c>
      <c r="O82" s="37">
        <v>147</v>
      </c>
      <c r="P82" s="37">
        <f t="shared" si="32"/>
        <v>4</v>
      </c>
      <c r="Q82" s="37">
        <v>190</v>
      </c>
      <c r="R82" s="37">
        <f t="shared" si="33"/>
        <v>9</v>
      </c>
      <c r="S82" s="37">
        <v>816</v>
      </c>
      <c r="T82" s="37">
        <v>29</v>
      </c>
      <c r="U82" s="37">
        <v>79</v>
      </c>
      <c r="V82" s="37">
        <f t="shared" si="34"/>
        <v>2</v>
      </c>
      <c r="W82" s="37">
        <v>176</v>
      </c>
      <c r="X82" s="37">
        <v>12</v>
      </c>
      <c r="Y82" s="2">
        <v>688</v>
      </c>
      <c r="Z82" s="2">
        <v>9</v>
      </c>
      <c r="AA82" s="2">
        <v>1200</v>
      </c>
      <c r="AB82" s="2">
        <f t="shared" si="35"/>
        <v>25</v>
      </c>
      <c r="AC82" s="2">
        <v>490</v>
      </c>
      <c r="AD82" s="2">
        <f t="shared" si="36"/>
        <v>5</v>
      </c>
      <c r="AE82" s="2">
        <v>260</v>
      </c>
      <c r="AF82" s="2">
        <f t="shared" si="37"/>
        <v>8</v>
      </c>
      <c r="AG82" s="37">
        <v>87</v>
      </c>
      <c r="AH82" s="37">
        <v>3</v>
      </c>
      <c r="AI82" s="24">
        <v>260</v>
      </c>
      <c r="AJ82" s="24">
        <v>22</v>
      </c>
      <c r="AK82" s="24">
        <v>629</v>
      </c>
      <c r="AL82" s="24">
        <v>27</v>
      </c>
      <c r="AM82" s="37">
        <v>641</v>
      </c>
      <c r="AN82" s="37">
        <f t="shared" si="38"/>
        <v>28</v>
      </c>
      <c r="AO82" s="100">
        <v>389</v>
      </c>
      <c r="AP82" s="100">
        <f t="shared" si="39"/>
        <v>11</v>
      </c>
      <c r="AQ82" s="100">
        <v>372</v>
      </c>
      <c r="AR82" s="100">
        <f t="shared" si="40"/>
        <v>7</v>
      </c>
      <c r="AS82" s="2">
        <v>808</v>
      </c>
      <c r="AT82" s="2">
        <f t="shared" si="41"/>
        <v>13</v>
      </c>
      <c r="AU82" s="2">
        <v>299</v>
      </c>
      <c r="AV82" s="2">
        <v>2</v>
      </c>
      <c r="AW82" s="2">
        <f t="shared" si="42"/>
        <v>557</v>
      </c>
      <c r="AX82" s="2">
        <v>28</v>
      </c>
      <c r="AY82" s="2">
        <v>252</v>
      </c>
      <c r="AZ82" s="2">
        <f t="shared" si="43"/>
        <v>17</v>
      </c>
      <c r="BA82" s="2">
        <v>32</v>
      </c>
      <c r="BB82" s="2">
        <v>2</v>
      </c>
      <c r="BC82" s="101">
        <v>197</v>
      </c>
      <c r="BD82" s="9">
        <f t="shared" si="44"/>
        <v>5</v>
      </c>
    </row>
    <row r="83" customHeight="1" spans="1:56">
      <c r="A83" s="2">
        <v>80</v>
      </c>
      <c r="B83" s="8">
        <v>113299</v>
      </c>
      <c r="C83" s="8">
        <v>113299</v>
      </c>
      <c r="D83" s="6" t="s">
        <v>430</v>
      </c>
      <c r="E83" s="8" t="s">
        <v>402</v>
      </c>
      <c r="F83" s="8" t="s">
        <v>338</v>
      </c>
      <c r="G83" s="24">
        <v>364</v>
      </c>
      <c r="H83" s="24">
        <v>11</v>
      </c>
      <c r="I83" s="24">
        <v>196</v>
      </c>
      <c r="J83" s="24">
        <v>11</v>
      </c>
      <c r="K83" s="37">
        <v>650</v>
      </c>
      <c r="L83" s="37">
        <f t="shared" si="30"/>
        <v>39</v>
      </c>
      <c r="M83" s="37">
        <v>268</v>
      </c>
      <c r="N83" s="37">
        <f t="shared" si="31"/>
        <v>5</v>
      </c>
      <c r="O83" s="37">
        <v>147</v>
      </c>
      <c r="P83" s="37">
        <f t="shared" si="32"/>
        <v>4</v>
      </c>
      <c r="Q83" s="37">
        <v>190</v>
      </c>
      <c r="R83" s="37">
        <f t="shared" si="33"/>
        <v>9</v>
      </c>
      <c r="S83" s="37">
        <v>816</v>
      </c>
      <c r="T83" s="37">
        <v>29</v>
      </c>
      <c r="U83" s="37">
        <v>79</v>
      </c>
      <c r="V83" s="37">
        <f t="shared" si="34"/>
        <v>2</v>
      </c>
      <c r="W83" s="37">
        <v>176</v>
      </c>
      <c r="X83" s="37">
        <v>12</v>
      </c>
      <c r="Y83" s="2">
        <v>688</v>
      </c>
      <c r="Z83" s="2">
        <v>9</v>
      </c>
      <c r="AA83" s="2">
        <v>1200</v>
      </c>
      <c r="AB83" s="2">
        <f t="shared" si="35"/>
        <v>25</v>
      </c>
      <c r="AC83" s="2">
        <v>490</v>
      </c>
      <c r="AD83" s="2">
        <f t="shared" si="36"/>
        <v>5</v>
      </c>
      <c r="AE83" s="2">
        <v>260</v>
      </c>
      <c r="AF83" s="2">
        <f t="shared" si="37"/>
        <v>8</v>
      </c>
      <c r="AG83" s="37">
        <v>87</v>
      </c>
      <c r="AH83" s="37">
        <v>3</v>
      </c>
      <c r="AI83" s="24">
        <v>260</v>
      </c>
      <c r="AJ83" s="24">
        <v>22</v>
      </c>
      <c r="AK83" s="24">
        <v>629</v>
      </c>
      <c r="AL83" s="24">
        <v>27</v>
      </c>
      <c r="AM83" s="37">
        <v>641</v>
      </c>
      <c r="AN83" s="37">
        <f t="shared" si="38"/>
        <v>28</v>
      </c>
      <c r="AO83" s="100">
        <v>389</v>
      </c>
      <c r="AP83" s="100">
        <f t="shared" si="39"/>
        <v>11</v>
      </c>
      <c r="AQ83" s="100">
        <v>372</v>
      </c>
      <c r="AR83" s="100">
        <f t="shared" si="40"/>
        <v>7</v>
      </c>
      <c r="AS83" s="2">
        <v>808</v>
      </c>
      <c r="AT83" s="2">
        <f t="shared" si="41"/>
        <v>13</v>
      </c>
      <c r="AU83" s="2">
        <v>299</v>
      </c>
      <c r="AV83" s="2">
        <v>2</v>
      </c>
      <c r="AW83" s="2">
        <f t="shared" si="42"/>
        <v>557</v>
      </c>
      <c r="AX83" s="2">
        <v>28</v>
      </c>
      <c r="AY83" s="2">
        <v>252</v>
      </c>
      <c r="AZ83" s="2">
        <f t="shared" si="43"/>
        <v>17</v>
      </c>
      <c r="BA83" s="2">
        <v>32</v>
      </c>
      <c r="BB83" s="2">
        <v>2</v>
      </c>
      <c r="BC83" s="101">
        <v>174</v>
      </c>
      <c r="BD83" s="9">
        <f t="shared" si="44"/>
        <v>5</v>
      </c>
    </row>
    <row r="84" customHeight="1" spans="1:56">
      <c r="A84" s="2">
        <v>81</v>
      </c>
      <c r="B84" s="8">
        <v>329</v>
      </c>
      <c r="C84" s="8">
        <v>2907</v>
      </c>
      <c r="D84" s="6" t="s">
        <v>431</v>
      </c>
      <c r="E84" s="8" t="s">
        <v>402</v>
      </c>
      <c r="F84" s="8" t="s">
        <v>341</v>
      </c>
      <c r="G84" s="24">
        <v>364</v>
      </c>
      <c r="H84" s="24">
        <v>11</v>
      </c>
      <c r="I84" s="24">
        <v>196</v>
      </c>
      <c r="J84" s="24">
        <v>11</v>
      </c>
      <c r="K84" s="37">
        <v>650</v>
      </c>
      <c r="L84" s="37">
        <f t="shared" si="30"/>
        <v>39</v>
      </c>
      <c r="M84" s="37">
        <v>268</v>
      </c>
      <c r="N84" s="37">
        <f t="shared" si="31"/>
        <v>5</v>
      </c>
      <c r="O84" s="37">
        <v>147</v>
      </c>
      <c r="P84" s="37">
        <f t="shared" si="32"/>
        <v>4</v>
      </c>
      <c r="Q84" s="37">
        <v>190</v>
      </c>
      <c r="R84" s="37">
        <f t="shared" si="33"/>
        <v>9</v>
      </c>
      <c r="S84" s="37">
        <v>816</v>
      </c>
      <c r="T84" s="37">
        <v>29</v>
      </c>
      <c r="U84" s="37">
        <v>79</v>
      </c>
      <c r="V84" s="37">
        <f t="shared" si="34"/>
        <v>2</v>
      </c>
      <c r="W84" s="37">
        <v>176</v>
      </c>
      <c r="X84" s="37">
        <v>12</v>
      </c>
      <c r="Y84" s="2">
        <v>688</v>
      </c>
      <c r="Z84" s="2">
        <v>9</v>
      </c>
      <c r="AA84" s="2">
        <v>1200</v>
      </c>
      <c r="AB84" s="2">
        <f t="shared" si="35"/>
        <v>25</v>
      </c>
      <c r="AC84" s="2">
        <v>490</v>
      </c>
      <c r="AD84" s="2">
        <f t="shared" si="36"/>
        <v>5</v>
      </c>
      <c r="AE84" s="2">
        <v>260</v>
      </c>
      <c r="AF84" s="2">
        <f t="shared" si="37"/>
        <v>8</v>
      </c>
      <c r="AG84" s="37">
        <v>87</v>
      </c>
      <c r="AH84" s="37">
        <v>3</v>
      </c>
      <c r="AI84" s="24">
        <v>260</v>
      </c>
      <c r="AJ84" s="24">
        <v>22</v>
      </c>
      <c r="AK84" s="24">
        <v>629</v>
      </c>
      <c r="AL84" s="24">
        <v>27</v>
      </c>
      <c r="AM84" s="37">
        <v>641</v>
      </c>
      <c r="AN84" s="37">
        <f t="shared" si="38"/>
        <v>28</v>
      </c>
      <c r="AO84" s="100">
        <v>389</v>
      </c>
      <c r="AP84" s="100">
        <f t="shared" si="39"/>
        <v>11</v>
      </c>
      <c r="AQ84" s="100">
        <v>372</v>
      </c>
      <c r="AR84" s="100">
        <f t="shared" si="40"/>
        <v>7</v>
      </c>
      <c r="AS84" s="2">
        <v>808</v>
      </c>
      <c r="AT84" s="2">
        <f t="shared" si="41"/>
        <v>13</v>
      </c>
      <c r="AU84" s="2">
        <v>299</v>
      </c>
      <c r="AV84" s="2">
        <v>2</v>
      </c>
      <c r="AW84" s="2">
        <f t="shared" si="42"/>
        <v>557</v>
      </c>
      <c r="AX84" s="2">
        <v>28</v>
      </c>
      <c r="AY84" s="2">
        <v>333</v>
      </c>
      <c r="AZ84" s="2">
        <f t="shared" si="43"/>
        <v>22</v>
      </c>
      <c r="BA84" s="2">
        <v>32</v>
      </c>
      <c r="BB84" s="2">
        <v>2</v>
      </c>
      <c r="BC84" s="101">
        <v>276</v>
      </c>
      <c r="BD84" s="9">
        <f t="shared" si="44"/>
        <v>7</v>
      </c>
    </row>
    <row r="85" customHeight="1" spans="1:56">
      <c r="A85" s="2">
        <v>82</v>
      </c>
      <c r="B85" s="8">
        <v>113008</v>
      </c>
      <c r="C85" s="8">
        <v>113008</v>
      </c>
      <c r="D85" s="6" t="s">
        <v>432</v>
      </c>
      <c r="E85" s="8" t="s">
        <v>402</v>
      </c>
      <c r="F85" s="8" t="s">
        <v>350</v>
      </c>
      <c r="G85" s="24">
        <v>364</v>
      </c>
      <c r="H85" s="24">
        <v>11</v>
      </c>
      <c r="I85" s="24">
        <v>196</v>
      </c>
      <c r="J85" s="24">
        <v>11</v>
      </c>
      <c r="K85" s="37">
        <v>650</v>
      </c>
      <c r="L85" s="37">
        <f t="shared" si="30"/>
        <v>39</v>
      </c>
      <c r="M85" s="37">
        <v>268</v>
      </c>
      <c r="N85" s="37">
        <f t="shared" si="31"/>
        <v>5</v>
      </c>
      <c r="O85" s="37">
        <v>147</v>
      </c>
      <c r="P85" s="37">
        <f t="shared" si="32"/>
        <v>4</v>
      </c>
      <c r="Q85" s="37">
        <v>190</v>
      </c>
      <c r="R85" s="37">
        <f t="shared" si="33"/>
        <v>9</v>
      </c>
      <c r="S85" s="37">
        <v>816</v>
      </c>
      <c r="T85" s="37">
        <v>29</v>
      </c>
      <c r="U85" s="37">
        <v>79</v>
      </c>
      <c r="V85" s="37">
        <f t="shared" si="34"/>
        <v>2</v>
      </c>
      <c r="W85" s="37">
        <v>176</v>
      </c>
      <c r="X85" s="37">
        <v>12</v>
      </c>
      <c r="Y85" s="2">
        <v>688</v>
      </c>
      <c r="Z85" s="2">
        <v>9</v>
      </c>
      <c r="AA85" s="2">
        <v>1200</v>
      </c>
      <c r="AB85" s="2">
        <f t="shared" si="35"/>
        <v>25</v>
      </c>
      <c r="AC85" s="2">
        <v>490</v>
      </c>
      <c r="AD85" s="2">
        <f t="shared" si="36"/>
        <v>5</v>
      </c>
      <c r="AE85" s="2">
        <v>260</v>
      </c>
      <c r="AF85" s="2">
        <f t="shared" si="37"/>
        <v>8</v>
      </c>
      <c r="AG85" s="37">
        <v>87</v>
      </c>
      <c r="AH85" s="37">
        <v>3</v>
      </c>
      <c r="AI85" s="24">
        <v>260</v>
      </c>
      <c r="AJ85" s="24">
        <v>22</v>
      </c>
      <c r="AK85" s="24">
        <v>629</v>
      </c>
      <c r="AL85" s="24">
        <v>27</v>
      </c>
      <c r="AM85" s="37">
        <v>641</v>
      </c>
      <c r="AN85" s="37">
        <f t="shared" si="38"/>
        <v>28</v>
      </c>
      <c r="AO85" s="100">
        <v>259</v>
      </c>
      <c r="AP85" s="100">
        <f t="shared" si="39"/>
        <v>7</v>
      </c>
      <c r="AQ85" s="100">
        <v>372</v>
      </c>
      <c r="AR85" s="100">
        <f t="shared" si="40"/>
        <v>7</v>
      </c>
      <c r="AS85" s="2">
        <v>808</v>
      </c>
      <c r="AT85" s="2">
        <f t="shared" si="41"/>
        <v>13</v>
      </c>
      <c r="AU85" s="2">
        <v>299</v>
      </c>
      <c r="AV85" s="2">
        <v>2</v>
      </c>
      <c r="AW85" s="2">
        <f t="shared" si="42"/>
        <v>557</v>
      </c>
      <c r="AX85" s="2">
        <v>28</v>
      </c>
      <c r="AY85" s="2">
        <v>252</v>
      </c>
      <c r="AZ85" s="2">
        <f t="shared" si="43"/>
        <v>17</v>
      </c>
      <c r="BA85" s="2">
        <v>32</v>
      </c>
      <c r="BB85" s="2">
        <v>2</v>
      </c>
      <c r="BC85" s="101">
        <v>197</v>
      </c>
      <c r="BD85" s="9">
        <f t="shared" si="44"/>
        <v>5</v>
      </c>
    </row>
    <row r="86" customHeight="1" spans="1:56">
      <c r="A86" s="2">
        <v>83</v>
      </c>
      <c r="B86" s="8">
        <v>721</v>
      </c>
      <c r="C86" s="8">
        <v>2865</v>
      </c>
      <c r="D86" s="6" t="s">
        <v>433</v>
      </c>
      <c r="E86" s="8" t="s">
        <v>402</v>
      </c>
      <c r="F86" s="8" t="s">
        <v>353</v>
      </c>
      <c r="G86" s="24">
        <v>364</v>
      </c>
      <c r="H86" s="24">
        <v>11</v>
      </c>
      <c r="I86" s="24">
        <v>196</v>
      </c>
      <c r="J86" s="24">
        <v>11</v>
      </c>
      <c r="K86" s="37">
        <v>650</v>
      </c>
      <c r="L86" s="37">
        <f t="shared" si="30"/>
        <v>39</v>
      </c>
      <c r="M86" s="37">
        <v>268</v>
      </c>
      <c r="N86" s="37">
        <f t="shared" si="31"/>
        <v>5</v>
      </c>
      <c r="O86" s="37">
        <v>147</v>
      </c>
      <c r="P86" s="37">
        <f t="shared" si="32"/>
        <v>4</v>
      </c>
      <c r="Q86" s="37">
        <v>190</v>
      </c>
      <c r="R86" s="37">
        <f t="shared" si="33"/>
        <v>9</v>
      </c>
      <c r="S86" s="37">
        <v>816</v>
      </c>
      <c r="T86" s="37">
        <v>29</v>
      </c>
      <c r="U86" s="37">
        <v>79</v>
      </c>
      <c r="V86" s="37">
        <f t="shared" si="34"/>
        <v>2</v>
      </c>
      <c r="W86" s="37">
        <v>176</v>
      </c>
      <c r="X86" s="37">
        <v>12</v>
      </c>
      <c r="Y86" s="2">
        <v>688</v>
      </c>
      <c r="Z86" s="2">
        <v>9</v>
      </c>
      <c r="AA86" s="2">
        <v>1200</v>
      </c>
      <c r="AB86" s="2">
        <f t="shared" si="35"/>
        <v>25</v>
      </c>
      <c r="AC86" s="2">
        <v>490</v>
      </c>
      <c r="AD86" s="2">
        <f t="shared" si="36"/>
        <v>5</v>
      </c>
      <c r="AE86" s="2">
        <v>260</v>
      </c>
      <c r="AF86" s="2">
        <f t="shared" si="37"/>
        <v>8</v>
      </c>
      <c r="AG86" s="37">
        <v>87</v>
      </c>
      <c r="AH86" s="37">
        <v>3</v>
      </c>
      <c r="AI86" s="24">
        <v>260</v>
      </c>
      <c r="AJ86" s="24">
        <v>22</v>
      </c>
      <c r="AK86" s="24">
        <v>629</v>
      </c>
      <c r="AL86" s="24">
        <v>27</v>
      </c>
      <c r="AM86" s="37">
        <v>641</v>
      </c>
      <c r="AN86" s="37">
        <f t="shared" si="38"/>
        <v>28</v>
      </c>
      <c r="AO86" s="100">
        <v>389</v>
      </c>
      <c r="AP86" s="100">
        <f t="shared" si="39"/>
        <v>11</v>
      </c>
      <c r="AQ86" s="100">
        <v>372</v>
      </c>
      <c r="AR86" s="100">
        <f t="shared" si="40"/>
        <v>7</v>
      </c>
      <c r="AS86" s="2">
        <v>808</v>
      </c>
      <c r="AT86" s="2">
        <f t="shared" si="41"/>
        <v>13</v>
      </c>
      <c r="AU86" s="2">
        <v>299</v>
      </c>
      <c r="AV86" s="2">
        <v>2</v>
      </c>
      <c r="AW86" s="2">
        <f t="shared" si="42"/>
        <v>557</v>
      </c>
      <c r="AX86" s="2">
        <v>28</v>
      </c>
      <c r="AY86" s="2">
        <v>333</v>
      </c>
      <c r="AZ86" s="2">
        <f t="shared" si="43"/>
        <v>22</v>
      </c>
      <c r="BA86" s="2">
        <v>32</v>
      </c>
      <c r="BB86" s="2">
        <v>2</v>
      </c>
      <c r="BC86" s="101">
        <v>237</v>
      </c>
      <c r="BD86" s="9">
        <f t="shared" si="44"/>
        <v>6</v>
      </c>
    </row>
    <row r="87" customHeight="1" spans="1:56">
      <c r="A87" s="2">
        <v>84</v>
      </c>
      <c r="B87" s="8">
        <v>754</v>
      </c>
      <c r="C87" s="8">
        <v>2916</v>
      </c>
      <c r="D87" s="6" t="s">
        <v>434</v>
      </c>
      <c r="E87" s="8" t="s">
        <v>402</v>
      </c>
      <c r="F87" s="8" t="s">
        <v>386</v>
      </c>
      <c r="G87" s="24">
        <v>364</v>
      </c>
      <c r="H87" s="24">
        <v>11</v>
      </c>
      <c r="I87" s="24">
        <v>196</v>
      </c>
      <c r="J87" s="24">
        <v>11</v>
      </c>
      <c r="K87" s="37">
        <v>650</v>
      </c>
      <c r="L87" s="37">
        <f t="shared" si="30"/>
        <v>39</v>
      </c>
      <c r="M87" s="37">
        <v>268</v>
      </c>
      <c r="N87" s="37">
        <f t="shared" si="31"/>
        <v>5</v>
      </c>
      <c r="O87" s="37">
        <v>147</v>
      </c>
      <c r="P87" s="37">
        <f t="shared" si="32"/>
        <v>4</v>
      </c>
      <c r="Q87" s="37">
        <v>190</v>
      </c>
      <c r="R87" s="37">
        <f t="shared" si="33"/>
        <v>9</v>
      </c>
      <c r="S87" s="37">
        <v>816</v>
      </c>
      <c r="T87" s="37">
        <v>29</v>
      </c>
      <c r="U87" s="37">
        <v>79</v>
      </c>
      <c r="V87" s="37">
        <f t="shared" si="34"/>
        <v>2</v>
      </c>
      <c r="W87" s="37">
        <v>176</v>
      </c>
      <c r="X87" s="37">
        <v>12</v>
      </c>
      <c r="Y87" s="2">
        <v>688</v>
      </c>
      <c r="Z87" s="2">
        <v>9</v>
      </c>
      <c r="AA87" s="2">
        <v>1200</v>
      </c>
      <c r="AB87" s="2">
        <f t="shared" si="35"/>
        <v>25</v>
      </c>
      <c r="AC87" s="2">
        <v>490</v>
      </c>
      <c r="AD87" s="2">
        <f t="shared" si="36"/>
        <v>5</v>
      </c>
      <c r="AE87" s="2">
        <v>260</v>
      </c>
      <c r="AF87" s="2">
        <f t="shared" si="37"/>
        <v>8</v>
      </c>
      <c r="AG87" s="37">
        <v>87</v>
      </c>
      <c r="AH87" s="37">
        <v>3</v>
      </c>
      <c r="AI87" s="24">
        <v>260</v>
      </c>
      <c r="AJ87" s="24">
        <v>22</v>
      </c>
      <c r="AK87" s="24">
        <v>629</v>
      </c>
      <c r="AL87" s="24">
        <v>27</v>
      </c>
      <c r="AM87" s="37">
        <v>641</v>
      </c>
      <c r="AN87" s="37">
        <f t="shared" si="38"/>
        <v>28</v>
      </c>
      <c r="AO87" s="100">
        <v>389</v>
      </c>
      <c r="AP87" s="100">
        <f t="shared" si="39"/>
        <v>11</v>
      </c>
      <c r="AQ87" s="100">
        <v>372</v>
      </c>
      <c r="AR87" s="100">
        <f t="shared" si="40"/>
        <v>7</v>
      </c>
      <c r="AS87" s="2">
        <v>808</v>
      </c>
      <c r="AT87" s="2">
        <f t="shared" si="41"/>
        <v>13</v>
      </c>
      <c r="AU87" s="2">
        <v>299</v>
      </c>
      <c r="AV87" s="2">
        <v>2</v>
      </c>
      <c r="AW87" s="2">
        <f t="shared" si="42"/>
        <v>557</v>
      </c>
      <c r="AX87" s="2">
        <v>28</v>
      </c>
      <c r="AY87" s="2">
        <v>252</v>
      </c>
      <c r="AZ87" s="2">
        <f t="shared" si="43"/>
        <v>17</v>
      </c>
      <c r="BA87" s="2">
        <v>32</v>
      </c>
      <c r="BB87" s="2">
        <v>2</v>
      </c>
      <c r="BC87" s="101">
        <v>174</v>
      </c>
      <c r="BD87" s="9">
        <f t="shared" si="44"/>
        <v>5</v>
      </c>
    </row>
    <row r="88" customHeight="1" spans="1:56">
      <c r="A88" s="2">
        <v>85</v>
      </c>
      <c r="B88" s="8">
        <v>105751</v>
      </c>
      <c r="C88" s="8">
        <v>105751</v>
      </c>
      <c r="D88" s="6" t="s">
        <v>435</v>
      </c>
      <c r="E88" s="8" t="s">
        <v>402</v>
      </c>
      <c r="F88" s="8" t="s">
        <v>341</v>
      </c>
      <c r="G88" s="24">
        <v>364</v>
      </c>
      <c r="H88" s="24">
        <v>11</v>
      </c>
      <c r="I88" s="24">
        <v>196</v>
      </c>
      <c r="J88" s="24">
        <v>11</v>
      </c>
      <c r="K88" s="37">
        <v>650</v>
      </c>
      <c r="L88" s="37">
        <f t="shared" si="30"/>
        <v>39</v>
      </c>
      <c r="M88" s="37">
        <v>268</v>
      </c>
      <c r="N88" s="37">
        <f t="shared" si="31"/>
        <v>5</v>
      </c>
      <c r="O88" s="37">
        <v>147</v>
      </c>
      <c r="P88" s="37">
        <f t="shared" si="32"/>
        <v>4</v>
      </c>
      <c r="Q88" s="37">
        <v>190</v>
      </c>
      <c r="R88" s="37">
        <f t="shared" si="33"/>
        <v>9</v>
      </c>
      <c r="S88" s="37">
        <v>816</v>
      </c>
      <c r="T88" s="37">
        <v>29</v>
      </c>
      <c r="U88" s="37">
        <v>79</v>
      </c>
      <c r="V88" s="37">
        <f t="shared" si="34"/>
        <v>2</v>
      </c>
      <c r="W88" s="37">
        <v>176</v>
      </c>
      <c r="X88" s="37">
        <v>12</v>
      </c>
      <c r="Y88" s="2">
        <v>688</v>
      </c>
      <c r="Z88" s="2">
        <v>9</v>
      </c>
      <c r="AA88" s="2">
        <v>1200</v>
      </c>
      <c r="AB88" s="2">
        <f t="shared" si="35"/>
        <v>25</v>
      </c>
      <c r="AC88" s="2">
        <v>490</v>
      </c>
      <c r="AD88" s="2">
        <f t="shared" si="36"/>
        <v>5</v>
      </c>
      <c r="AE88" s="2">
        <v>260</v>
      </c>
      <c r="AF88" s="2">
        <f t="shared" si="37"/>
        <v>8</v>
      </c>
      <c r="AG88" s="37">
        <v>87</v>
      </c>
      <c r="AH88" s="37">
        <v>3</v>
      </c>
      <c r="AI88" s="24">
        <v>260</v>
      </c>
      <c r="AJ88" s="24">
        <v>22</v>
      </c>
      <c r="AK88" s="24">
        <v>629</v>
      </c>
      <c r="AL88" s="24">
        <v>27</v>
      </c>
      <c r="AM88" s="37">
        <v>641</v>
      </c>
      <c r="AN88" s="37">
        <f t="shared" si="38"/>
        <v>28</v>
      </c>
      <c r="AO88" s="100">
        <v>389</v>
      </c>
      <c r="AP88" s="100">
        <f t="shared" si="39"/>
        <v>11</v>
      </c>
      <c r="AQ88" s="100">
        <v>372</v>
      </c>
      <c r="AR88" s="100">
        <f t="shared" si="40"/>
        <v>7</v>
      </c>
      <c r="AS88" s="2">
        <v>808</v>
      </c>
      <c r="AT88" s="2">
        <f t="shared" si="41"/>
        <v>13</v>
      </c>
      <c r="AU88" s="2">
        <v>299</v>
      </c>
      <c r="AV88" s="2">
        <v>2</v>
      </c>
      <c r="AW88" s="2">
        <f t="shared" si="42"/>
        <v>557</v>
      </c>
      <c r="AX88" s="2">
        <v>28</v>
      </c>
      <c r="AY88" s="2">
        <v>333</v>
      </c>
      <c r="AZ88" s="2">
        <f t="shared" si="43"/>
        <v>22</v>
      </c>
      <c r="BA88" s="2">
        <v>32</v>
      </c>
      <c r="BB88" s="2">
        <v>2</v>
      </c>
      <c r="BC88" s="101">
        <v>216</v>
      </c>
      <c r="BD88" s="9">
        <f t="shared" si="44"/>
        <v>6</v>
      </c>
    </row>
    <row r="89" customHeight="1" spans="1:56">
      <c r="A89" s="2">
        <v>86</v>
      </c>
      <c r="B89" s="8">
        <v>112415</v>
      </c>
      <c r="C89" s="8">
        <v>112415</v>
      </c>
      <c r="D89" s="6" t="s">
        <v>436</v>
      </c>
      <c r="E89" s="8" t="s">
        <v>402</v>
      </c>
      <c r="F89" s="8" t="s">
        <v>343</v>
      </c>
      <c r="G89" s="24">
        <v>364</v>
      </c>
      <c r="H89" s="24">
        <v>11</v>
      </c>
      <c r="I89" s="24">
        <v>196</v>
      </c>
      <c r="J89" s="24">
        <v>11</v>
      </c>
      <c r="K89" s="37">
        <v>650</v>
      </c>
      <c r="L89" s="37">
        <f t="shared" si="30"/>
        <v>39</v>
      </c>
      <c r="M89" s="37">
        <v>268</v>
      </c>
      <c r="N89" s="37">
        <f t="shared" si="31"/>
        <v>5</v>
      </c>
      <c r="O89" s="37">
        <v>147</v>
      </c>
      <c r="P89" s="37">
        <f t="shared" si="32"/>
        <v>4</v>
      </c>
      <c r="Q89" s="37">
        <v>190</v>
      </c>
      <c r="R89" s="37">
        <f t="shared" si="33"/>
        <v>9</v>
      </c>
      <c r="S89" s="37">
        <v>816</v>
      </c>
      <c r="T89" s="37">
        <v>29</v>
      </c>
      <c r="U89" s="37">
        <v>79</v>
      </c>
      <c r="V89" s="37">
        <f t="shared" si="34"/>
        <v>2</v>
      </c>
      <c r="W89" s="37">
        <v>176</v>
      </c>
      <c r="X89" s="37">
        <v>12</v>
      </c>
      <c r="Y89" s="2">
        <v>688</v>
      </c>
      <c r="Z89" s="2">
        <v>9</v>
      </c>
      <c r="AA89" s="2">
        <v>1200</v>
      </c>
      <c r="AB89" s="2">
        <f t="shared" si="35"/>
        <v>25</v>
      </c>
      <c r="AC89" s="2">
        <v>490</v>
      </c>
      <c r="AD89" s="2">
        <f t="shared" si="36"/>
        <v>5</v>
      </c>
      <c r="AE89" s="2">
        <v>260</v>
      </c>
      <c r="AF89" s="2">
        <f t="shared" si="37"/>
        <v>8</v>
      </c>
      <c r="AG89" s="37">
        <v>87</v>
      </c>
      <c r="AH89" s="37">
        <v>3</v>
      </c>
      <c r="AI89" s="24">
        <v>260</v>
      </c>
      <c r="AJ89" s="24">
        <v>22</v>
      </c>
      <c r="AK89" s="24">
        <v>629</v>
      </c>
      <c r="AL89" s="24">
        <v>27</v>
      </c>
      <c r="AM89" s="37">
        <v>641</v>
      </c>
      <c r="AN89" s="37">
        <f t="shared" si="38"/>
        <v>28</v>
      </c>
      <c r="AO89" s="100">
        <v>259</v>
      </c>
      <c r="AP89" s="100">
        <f t="shared" si="39"/>
        <v>7</v>
      </c>
      <c r="AQ89" s="100">
        <v>372</v>
      </c>
      <c r="AR89" s="100">
        <f t="shared" si="40"/>
        <v>7</v>
      </c>
      <c r="AS89" s="2">
        <v>808</v>
      </c>
      <c r="AT89" s="2">
        <f t="shared" si="41"/>
        <v>13</v>
      </c>
      <c r="AU89" s="2">
        <v>299</v>
      </c>
      <c r="AV89" s="2">
        <v>2</v>
      </c>
      <c r="AW89" s="2">
        <f t="shared" si="42"/>
        <v>557</v>
      </c>
      <c r="AX89" s="2">
        <v>28</v>
      </c>
      <c r="AY89" s="2">
        <v>252</v>
      </c>
      <c r="AZ89" s="2">
        <f t="shared" si="43"/>
        <v>17</v>
      </c>
      <c r="BA89" s="2">
        <v>32</v>
      </c>
      <c r="BB89" s="2">
        <v>2</v>
      </c>
      <c r="BC89" s="101">
        <v>142</v>
      </c>
      <c r="BD89" s="9">
        <f t="shared" si="44"/>
        <v>4</v>
      </c>
    </row>
    <row r="90" customHeight="1" spans="1:56">
      <c r="A90" s="2">
        <v>87</v>
      </c>
      <c r="B90" s="8">
        <v>706</v>
      </c>
      <c r="C90" s="8">
        <v>2886</v>
      </c>
      <c r="D90" s="6" t="s">
        <v>437</v>
      </c>
      <c r="E90" s="8" t="s">
        <v>402</v>
      </c>
      <c r="F90" s="8" t="s">
        <v>388</v>
      </c>
      <c r="G90" s="24">
        <v>364</v>
      </c>
      <c r="H90" s="24">
        <v>11</v>
      </c>
      <c r="I90" s="24">
        <v>196</v>
      </c>
      <c r="J90" s="24">
        <v>11</v>
      </c>
      <c r="K90" s="37">
        <v>650</v>
      </c>
      <c r="L90" s="37">
        <f t="shared" si="30"/>
        <v>39</v>
      </c>
      <c r="M90" s="37">
        <v>268</v>
      </c>
      <c r="N90" s="37">
        <f t="shared" si="31"/>
        <v>5</v>
      </c>
      <c r="O90" s="37">
        <v>147</v>
      </c>
      <c r="P90" s="37">
        <f t="shared" si="32"/>
        <v>4</v>
      </c>
      <c r="Q90" s="37">
        <v>190</v>
      </c>
      <c r="R90" s="37">
        <f t="shared" si="33"/>
        <v>9</v>
      </c>
      <c r="S90" s="37">
        <v>816</v>
      </c>
      <c r="T90" s="37">
        <v>29</v>
      </c>
      <c r="U90" s="37">
        <v>79</v>
      </c>
      <c r="V90" s="37">
        <f t="shared" si="34"/>
        <v>2</v>
      </c>
      <c r="W90" s="37">
        <v>176</v>
      </c>
      <c r="X90" s="37">
        <v>12</v>
      </c>
      <c r="Y90" s="70">
        <v>688</v>
      </c>
      <c r="Z90" s="2">
        <v>9</v>
      </c>
      <c r="AA90" s="2">
        <v>1200</v>
      </c>
      <c r="AB90" s="2">
        <f t="shared" si="35"/>
        <v>25</v>
      </c>
      <c r="AC90" s="2">
        <v>490</v>
      </c>
      <c r="AD90" s="2">
        <f t="shared" si="36"/>
        <v>5</v>
      </c>
      <c r="AE90" s="2">
        <v>260</v>
      </c>
      <c r="AF90" s="2">
        <f t="shared" si="37"/>
        <v>8</v>
      </c>
      <c r="AG90" s="37">
        <v>87</v>
      </c>
      <c r="AH90" s="37">
        <v>3</v>
      </c>
      <c r="AI90" s="24">
        <v>260</v>
      </c>
      <c r="AJ90" s="24">
        <v>22</v>
      </c>
      <c r="AK90" s="24">
        <v>629</v>
      </c>
      <c r="AL90" s="24">
        <v>27</v>
      </c>
      <c r="AM90" s="37">
        <v>641</v>
      </c>
      <c r="AN90" s="37">
        <f t="shared" si="38"/>
        <v>28</v>
      </c>
      <c r="AO90" s="70">
        <v>389</v>
      </c>
      <c r="AP90" s="100">
        <f t="shared" si="39"/>
        <v>11</v>
      </c>
      <c r="AQ90" s="70">
        <v>372</v>
      </c>
      <c r="AR90" s="100">
        <f t="shared" si="40"/>
        <v>7</v>
      </c>
      <c r="AS90" s="2">
        <v>808</v>
      </c>
      <c r="AT90" s="2">
        <f t="shared" si="41"/>
        <v>13</v>
      </c>
      <c r="AU90" s="2">
        <v>299</v>
      </c>
      <c r="AV90" s="2">
        <v>2</v>
      </c>
      <c r="AW90" s="2">
        <f t="shared" si="42"/>
        <v>557</v>
      </c>
      <c r="AX90" s="2">
        <v>28</v>
      </c>
      <c r="AY90" s="2">
        <v>252</v>
      </c>
      <c r="AZ90" s="2">
        <f t="shared" si="43"/>
        <v>17</v>
      </c>
      <c r="BA90" s="2">
        <v>32</v>
      </c>
      <c r="BB90" s="2">
        <v>2</v>
      </c>
      <c r="BC90" s="102">
        <v>245</v>
      </c>
      <c r="BD90" s="9">
        <f t="shared" si="44"/>
        <v>6</v>
      </c>
    </row>
    <row r="91" customHeight="1" spans="1:56">
      <c r="A91" s="2">
        <v>88</v>
      </c>
      <c r="B91" s="8">
        <v>122906</v>
      </c>
      <c r="C91" s="8">
        <v>122906</v>
      </c>
      <c r="D91" s="6" t="s">
        <v>438</v>
      </c>
      <c r="E91" s="8" t="s">
        <v>402</v>
      </c>
      <c r="F91" s="8" t="s">
        <v>343</v>
      </c>
      <c r="G91" s="24">
        <v>364</v>
      </c>
      <c r="H91" s="24">
        <v>11</v>
      </c>
      <c r="I91" s="24">
        <v>196</v>
      </c>
      <c r="J91" s="24">
        <v>11</v>
      </c>
      <c r="K91" s="37">
        <v>650</v>
      </c>
      <c r="L91" s="37">
        <f t="shared" si="30"/>
        <v>39</v>
      </c>
      <c r="M91" s="37">
        <v>268</v>
      </c>
      <c r="N91" s="37">
        <f t="shared" si="31"/>
        <v>5</v>
      </c>
      <c r="O91" s="37">
        <v>147</v>
      </c>
      <c r="P91" s="37">
        <f t="shared" si="32"/>
        <v>4</v>
      </c>
      <c r="Q91" s="37">
        <v>190</v>
      </c>
      <c r="R91" s="37">
        <f t="shared" si="33"/>
        <v>9</v>
      </c>
      <c r="S91" s="37">
        <v>816</v>
      </c>
      <c r="T91" s="37">
        <v>29</v>
      </c>
      <c r="U91" s="37">
        <v>79</v>
      </c>
      <c r="V91" s="37">
        <f t="shared" si="34"/>
        <v>2</v>
      </c>
      <c r="W91" s="37">
        <v>176</v>
      </c>
      <c r="X91" s="37">
        <v>12</v>
      </c>
      <c r="Y91" s="2">
        <v>688</v>
      </c>
      <c r="Z91" s="2">
        <v>9</v>
      </c>
      <c r="AA91" s="2">
        <v>1200</v>
      </c>
      <c r="AB91" s="2">
        <f t="shared" si="35"/>
        <v>25</v>
      </c>
      <c r="AC91" s="2">
        <v>490</v>
      </c>
      <c r="AD91" s="2">
        <f t="shared" si="36"/>
        <v>5</v>
      </c>
      <c r="AE91" s="2">
        <v>260</v>
      </c>
      <c r="AF91" s="2">
        <f t="shared" si="37"/>
        <v>8</v>
      </c>
      <c r="AG91" s="37">
        <v>87</v>
      </c>
      <c r="AH91" s="37">
        <v>3</v>
      </c>
      <c r="AI91" s="24">
        <v>260</v>
      </c>
      <c r="AJ91" s="24">
        <v>22</v>
      </c>
      <c r="AK91" s="24">
        <v>629</v>
      </c>
      <c r="AL91" s="24">
        <v>27</v>
      </c>
      <c r="AM91" s="37">
        <v>641</v>
      </c>
      <c r="AN91" s="37">
        <f t="shared" si="38"/>
        <v>28</v>
      </c>
      <c r="AO91" s="100">
        <v>389</v>
      </c>
      <c r="AP91" s="100">
        <f t="shared" si="39"/>
        <v>11</v>
      </c>
      <c r="AQ91" s="100">
        <v>372</v>
      </c>
      <c r="AR91" s="100">
        <f t="shared" si="40"/>
        <v>7</v>
      </c>
      <c r="AS91" s="2">
        <v>808</v>
      </c>
      <c r="AT91" s="2">
        <f t="shared" si="41"/>
        <v>13</v>
      </c>
      <c r="AU91" s="2">
        <v>299</v>
      </c>
      <c r="AV91" s="2">
        <v>2</v>
      </c>
      <c r="AW91" s="2">
        <f t="shared" si="42"/>
        <v>557</v>
      </c>
      <c r="AX91" s="2">
        <v>28</v>
      </c>
      <c r="AY91" s="2">
        <v>252</v>
      </c>
      <c r="AZ91" s="2">
        <f t="shared" si="43"/>
        <v>17</v>
      </c>
      <c r="BA91" s="2">
        <v>32</v>
      </c>
      <c r="BB91" s="2">
        <v>2</v>
      </c>
      <c r="BC91" s="101">
        <v>174</v>
      </c>
      <c r="BD91" s="9">
        <f t="shared" si="44"/>
        <v>5</v>
      </c>
    </row>
    <row r="92" customHeight="1" spans="1:56">
      <c r="A92" s="2">
        <v>89</v>
      </c>
      <c r="B92" s="8">
        <v>748</v>
      </c>
      <c r="C92" s="8">
        <v>2874</v>
      </c>
      <c r="D92" s="6" t="s">
        <v>439</v>
      </c>
      <c r="E92" s="8" t="s">
        <v>402</v>
      </c>
      <c r="F92" s="8" t="s">
        <v>364</v>
      </c>
      <c r="G92" s="24">
        <v>364</v>
      </c>
      <c r="H92" s="24">
        <v>11</v>
      </c>
      <c r="I92" s="24">
        <v>196</v>
      </c>
      <c r="J92" s="24">
        <v>11</v>
      </c>
      <c r="K92" s="37">
        <v>650</v>
      </c>
      <c r="L92" s="37">
        <f t="shared" si="30"/>
        <v>39</v>
      </c>
      <c r="M92" s="37">
        <v>268</v>
      </c>
      <c r="N92" s="37">
        <f t="shared" si="31"/>
        <v>5</v>
      </c>
      <c r="O92" s="37">
        <v>147</v>
      </c>
      <c r="P92" s="37">
        <f t="shared" si="32"/>
        <v>4</v>
      </c>
      <c r="Q92" s="37">
        <v>190</v>
      </c>
      <c r="R92" s="37">
        <f t="shared" si="33"/>
        <v>9</v>
      </c>
      <c r="S92" s="37">
        <v>816</v>
      </c>
      <c r="T92" s="37">
        <v>29</v>
      </c>
      <c r="U92" s="37">
        <v>79</v>
      </c>
      <c r="V92" s="37">
        <f t="shared" si="34"/>
        <v>2</v>
      </c>
      <c r="W92" s="37">
        <v>176</v>
      </c>
      <c r="X92" s="37">
        <v>12</v>
      </c>
      <c r="Y92" s="2">
        <v>688</v>
      </c>
      <c r="Z92" s="2">
        <v>9</v>
      </c>
      <c r="AA92" s="2">
        <v>1200</v>
      </c>
      <c r="AB92" s="2">
        <f t="shared" si="35"/>
        <v>25</v>
      </c>
      <c r="AC92" s="2">
        <v>490</v>
      </c>
      <c r="AD92" s="2">
        <f t="shared" si="36"/>
        <v>5</v>
      </c>
      <c r="AE92" s="2">
        <v>260</v>
      </c>
      <c r="AF92" s="2">
        <f t="shared" si="37"/>
        <v>8</v>
      </c>
      <c r="AG92" s="37">
        <v>87</v>
      </c>
      <c r="AH92" s="37">
        <v>3</v>
      </c>
      <c r="AI92" s="24">
        <v>260</v>
      </c>
      <c r="AJ92" s="24">
        <v>22</v>
      </c>
      <c r="AK92" s="24">
        <v>629</v>
      </c>
      <c r="AL92" s="24">
        <v>27</v>
      </c>
      <c r="AM92" s="37">
        <v>641</v>
      </c>
      <c r="AN92" s="37">
        <f t="shared" si="38"/>
        <v>28</v>
      </c>
      <c r="AO92" s="100">
        <v>389</v>
      </c>
      <c r="AP92" s="100">
        <f t="shared" si="39"/>
        <v>11</v>
      </c>
      <c r="AQ92" s="100">
        <v>372</v>
      </c>
      <c r="AR92" s="100">
        <f t="shared" si="40"/>
        <v>7</v>
      </c>
      <c r="AS92" s="2">
        <v>808</v>
      </c>
      <c r="AT92" s="2">
        <f t="shared" si="41"/>
        <v>13</v>
      </c>
      <c r="AU92" s="2">
        <v>299</v>
      </c>
      <c r="AV92" s="2">
        <v>2</v>
      </c>
      <c r="AW92" s="2">
        <f t="shared" si="42"/>
        <v>557</v>
      </c>
      <c r="AX92" s="2">
        <v>28</v>
      </c>
      <c r="AY92" s="2">
        <v>252</v>
      </c>
      <c r="AZ92" s="2">
        <f t="shared" si="43"/>
        <v>17</v>
      </c>
      <c r="BA92" s="2">
        <v>32</v>
      </c>
      <c r="BB92" s="2">
        <v>2</v>
      </c>
      <c r="BC92" s="101">
        <v>174</v>
      </c>
      <c r="BD92" s="9">
        <f t="shared" si="44"/>
        <v>5</v>
      </c>
    </row>
    <row r="93" customHeight="1" spans="1:56">
      <c r="A93" s="2">
        <v>90</v>
      </c>
      <c r="B93" s="8">
        <v>743</v>
      </c>
      <c r="C93" s="8">
        <v>2717</v>
      </c>
      <c r="D93" s="6" t="s">
        <v>440</v>
      </c>
      <c r="E93" s="8" t="s">
        <v>402</v>
      </c>
      <c r="F93" s="8" t="s">
        <v>341</v>
      </c>
      <c r="G93" s="24">
        <v>364</v>
      </c>
      <c r="H93" s="24">
        <v>11</v>
      </c>
      <c r="I93" s="24">
        <v>196</v>
      </c>
      <c r="J93" s="24">
        <v>11</v>
      </c>
      <c r="K93" s="37">
        <v>650</v>
      </c>
      <c r="L93" s="37">
        <f t="shared" si="30"/>
        <v>39</v>
      </c>
      <c r="M93" s="37">
        <v>268</v>
      </c>
      <c r="N93" s="37">
        <f t="shared" si="31"/>
        <v>5</v>
      </c>
      <c r="O93" s="37">
        <v>147</v>
      </c>
      <c r="P93" s="37">
        <f t="shared" si="32"/>
        <v>4</v>
      </c>
      <c r="Q93" s="37">
        <v>190</v>
      </c>
      <c r="R93" s="37">
        <f t="shared" si="33"/>
        <v>9</v>
      </c>
      <c r="S93" s="37">
        <v>816</v>
      </c>
      <c r="T93" s="37">
        <v>29</v>
      </c>
      <c r="U93" s="37">
        <v>79</v>
      </c>
      <c r="V93" s="37">
        <f t="shared" si="34"/>
        <v>2</v>
      </c>
      <c r="W93" s="37">
        <v>176</v>
      </c>
      <c r="X93" s="37">
        <v>12</v>
      </c>
      <c r="Y93" s="2">
        <v>688</v>
      </c>
      <c r="Z93" s="2">
        <v>9</v>
      </c>
      <c r="AA93" s="2">
        <v>1200</v>
      </c>
      <c r="AB93" s="2">
        <f t="shared" si="35"/>
        <v>25</v>
      </c>
      <c r="AC93" s="2">
        <v>490</v>
      </c>
      <c r="AD93" s="2">
        <f t="shared" si="36"/>
        <v>5</v>
      </c>
      <c r="AE93" s="2">
        <v>260</v>
      </c>
      <c r="AF93" s="2">
        <f t="shared" si="37"/>
        <v>8</v>
      </c>
      <c r="AG93" s="37">
        <v>87</v>
      </c>
      <c r="AH93" s="37">
        <v>3</v>
      </c>
      <c r="AI93" s="24">
        <v>260</v>
      </c>
      <c r="AJ93" s="24">
        <v>22</v>
      </c>
      <c r="AK93" s="24">
        <v>629</v>
      </c>
      <c r="AL93" s="24">
        <v>27</v>
      </c>
      <c r="AM93" s="37">
        <v>641</v>
      </c>
      <c r="AN93" s="37">
        <f t="shared" si="38"/>
        <v>28</v>
      </c>
      <c r="AO93" s="100">
        <v>389</v>
      </c>
      <c r="AP93" s="100">
        <f t="shared" si="39"/>
        <v>11</v>
      </c>
      <c r="AQ93" s="100">
        <v>372</v>
      </c>
      <c r="AR93" s="100">
        <f t="shared" si="40"/>
        <v>7</v>
      </c>
      <c r="AS93" s="2">
        <v>808</v>
      </c>
      <c r="AT93" s="2">
        <f t="shared" si="41"/>
        <v>13</v>
      </c>
      <c r="AU93" s="2">
        <v>299</v>
      </c>
      <c r="AV93" s="2">
        <v>2</v>
      </c>
      <c r="AW93" s="2">
        <f t="shared" si="42"/>
        <v>557</v>
      </c>
      <c r="AX93" s="2">
        <v>28</v>
      </c>
      <c r="AY93" s="2">
        <v>252</v>
      </c>
      <c r="AZ93" s="2">
        <f t="shared" si="43"/>
        <v>17</v>
      </c>
      <c r="BA93" s="2">
        <v>32</v>
      </c>
      <c r="BB93" s="2">
        <v>2</v>
      </c>
      <c r="BC93" s="101">
        <v>174</v>
      </c>
      <c r="BD93" s="9">
        <f t="shared" si="44"/>
        <v>5</v>
      </c>
    </row>
    <row r="94" customHeight="1" spans="1:56">
      <c r="A94" s="2">
        <v>91</v>
      </c>
      <c r="B94" s="8">
        <v>737</v>
      </c>
      <c r="C94" s="8">
        <v>2722</v>
      </c>
      <c r="D94" s="6" t="s">
        <v>441</v>
      </c>
      <c r="E94" s="8" t="s">
        <v>402</v>
      </c>
      <c r="F94" s="8" t="s">
        <v>341</v>
      </c>
      <c r="G94" s="24">
        <v>364</v>
      </c>
      <c r="H94" s="24">
        <v>11</v>
      </c>
      <c r="I94" s="24">
        <v>261</v>
      </c>
      <c r="J94" s="24">
        <v>15</v>
      </c>
      <c r="K94" s="37">
        <v>650</v>
      </c>
      <c r="L94" s="37">
        <f t="shared" si="30"/>
        <v>39</v>
      </c>
      <c r="M94" s="37">
        <v>268</v>
      </c>
      <c r="N94" s="37">
        <f t="shared" si="31"/>
        <v>5</v>
      </c>
      <c r="O94" s="37">
        <v>147</v>
      </c>
      <c r="P94" s="37">
        <f t="shared" si="32"/>
        <v>4</v>
      </c>
      <c r="Q94" s="37">
        <v>190</v>
      </c>
      <c r="R94" s="37">
        <f t="shared" si="33"/>
        <v>9</v>
      </c>
      <c r="S94" s="37">
        <v>816</v>
      </c>
      <c r="T94" s="37">
        <v>29</v>
      </c>
      <c r="U94" s="37">
        <v>79</v>
      </c>
      <c r="V94" s="37">
        <f t="shared" si="34"/>
        <v>2</v>
      </c>
      <c r="W94" s="37">
        <v>176</v>
      </c>
      <c r="X94" s="37">
        <v>12</v>
      </c>
      <c r="Y94" s="2">
        <v>774</v>
      </c>
      <c r="Z94" s="2">
        <v>10</v>
      </c>
      <c r="AA94" s="2">
        <v>1200</v>
      </c>
      <c r="AB94" s="2">
        <f t="shared" si="35"/>
        <v>25</v>
      </c>
      <c r="AC94" s="2">
        <v>490</v>
      </c>
      <c r="AD94" s="2">
        <f t="shared" si="36"/>
        <v>5</v>
      </c>
      <c r="AE94" s="2">
        <v>260</v>
      </c>
      <c r="AF94" s="2">
        <f t="shared" si="37"/>
        <v>8</v>
      </c>
      <c r="AG94" s="37">
        <v>87</v>
      </c>
      <c r="AH94" s="37">
        <v>3</v>
      </c>
      <c r="AI94" s="24">
        <v>260</v>
      </c>
      <c r="AJ94" s="24">
        <v>22</v>
      </c>
      <c r="AK94" s="24">
        <v>629</v>
      </c>
      <c r="AL94" s="24">
        <v>27</v>
      </c>
      <c r="AM94" s="37">
        <v>641</v>
      </c>
      <c r="AN94" s="37">
        <f t="shared" si="38"/>
        <v>28</v>
      </c>
      <c r="AO94" s="100">
        <v>389</v>
      </c>
      <c r="AP94" s="100">
        <f t="shared" si="39"/>
        <v>11</v>
      </c>
      <c r="AQ94" s="100">
        <v>595</v>
      </c>
      <c r="AR94" s="100">
        <f t="shared" si="40"/>
        <v>11</v>
      </c>
      <c r="AS94" s="2">
        <v>808</v>
      </c>
      <c r="AT94" s="2">
        <f t="shared" si="41"/>
        <v>13</v>
      </c>
      <c r="AU94" s="2">
        <v>299</v>
      </c>
      <c r="AV94" s="2">
        <v>2</v>
      </c>
      <c r="AW94" s="2">
        <f t="shared" si="42"/>
        <v>756</v>
      </c>
      <c r="AX94" s="2">
        <v>38</v>
      </c>
      <c r="AY94" s="2">
        <v>333</v>
      </c>
      <c r="AZ94" s="2">
        <f t="shared" si="43"/>
        <v>22</v>
      </c>
      <c r="BA94" s="2">
        <v>32</v>
      </c>
      <c r="BB94" s="2">
        <v>2</v>
      </c>
      <c r="BC94" s="101">
        <v>276</v>
      </c>
      <c r="BD94" s="9">
        <f t="shared" si="44"/>
        <v>7</v>
      </c>
    </row>
    <row r="95" customHeight="1" spans="1:56">
      <c r="A95" s="2">
        <v>92</v>
      </c>
      <c r="B95" s="8">
        <v>113025</v>
      </c>
      <c r="C95" s="8">
        <v>113025</v>
      </c>
      <c r="D95" s="6" t="s">
        <v>442</v>
      </c>
      <c r="E95" s="8" t="s">
        <v>402</v>
      </c>
      <c r="F95" s="8" t="s">
        <v>341</v>
      </c>
      <c r="G95" s="24">
        <v>364</v>
      </c>
      <c r="H95" s="24">
        <v>11</v>
      </c>
      <c r="I95" s="24">
        <v>196</v>
      </c>
      <c r="J95" s="24">
        <v>11</v>
      </c>
      <c r="K95" s="37">
        <v>650</v>
      </c>
      <c r="L95" s="37">
        <f t="shared" si="30"/>
        <v>39</v>
      </c>
      <c r="M95" s="37">
        <v>268</v>
      </c>
      <c r="N95" s="37">
        <f t="shared" si="31"/>
        <v>5</v>
      </c>
      <c r="O95" s="37">
        <v>147</v>
      </c>
      <c r="P95" s="37">
        <f t="shared" si="32"/>
        <v>4</v>
      </c>
      <c r="Q95" s="37">
        <v>190</v>
      </c>
      <c r="R95" s="37">
        <f t="shared" si="33"/>
        <v>9</v>
      </c>
      <c r="S95" s="37">
        <v>816</v>
      </c>
      <c r="T95" s="37">
        <v>29</v>
      </c>
      <c r="U95" s="37">
        <v>79</v>
      </c>
      <c r="V95" s="37">
        <f t="shared" si="34"/>
        <v>2</v>
      </c>
      <c r="W95" s="37">
        <v>176</v>
      </c>
      <c r="X95" s="37">
        <v>12</v>
      </c>
      <c r="Y95" s="2">
        <v>688</v>
      </c>
      <c r="Z95" s="2">
        <v>9</v>
      </c>
      <c r="AA95" s="2">
        <v>1200</v>
      </c>
      <c r="AB95" s="2">
        <f t="shared" si="35"/>
        <v>25</v>
      </c>
      <c r="AC95" s="2">
        <v>490</v>
      </c>
      <c r="AD95" s="2">
        <f t="shared" si="36"/>
        <v>5</v>
      </c>
      <c r="AE95" s="2">
        <v>260</v>
      </c>
      <c r="AF95" s="2">
        <f t="shared" si="37"/>
        <v>8</v>
      </c>
      <c r="AG95" s="37">
        <v>87</v>
      </c>
      <c r="AH95" s="37">
        <v>3</v>
      </c>
      <c r="AI95" s="24">
        <v>260</v>
      </c>
      <c r="AJ95" s="24">
        <v>22</v>
      </c>
      <c r="AK95" s="24">
        <v>629</v>
      </c>
      <c r="AL95" s="24">
        <v>27</v>
      </c>
      <c r="AM95" s="37">
        <v>641</v>
      </c>
      <c r="AN95" s="37">
        <f t="shared" si="38"/>
        <v>28</v>
      </c>
      <c r="AO95" s="100">
        <v>389</v>
      </c>
      <c r="AP95" s="100">
        <f t="shared" si="39"/>
        <v>11</v>
      </c>
      <c r="AQ95" s="100">
        <v>372</v>
      </c>
      <c r="AR95" s="100">
        <f t="shared" si="40"/>
        <v>7</v>
      </c>
      <c r="AS95" s="2">
        <v>808</v>
      </c>
      <c r="AT95" s="2">
        <f t="shared" si="41"/>
        <v>13</v>
      </c>
      <c r="AU95" s="2">
        <v>299</v>
      </c>
      <c r="AV95" s="2">
        <v>2</v>
      </c>
      <c r="AW95" s="2">
        <f t="shared" si="42"/>
        <v>557</v>
      </c>
      <c r="AX95" s="2">
        <v>28</v>
      </c>
      <c r="AY95" s="2">
        <v>252</v>
      </c>
      <c r="AZ95" s="2">
        <f t="shared" si="43"/>
        <v>17</v>
      </c>
      <c r="BA95" s="2">
        <v>32</v>
      </c>
      <c r="BB95" s="2">
        <v>2</v>
      </c>
      <c r="BC95" s="101">
        <v>174</v>
      </c>
      <c r="BD95" s="9">
        <f t="shared" si="44"/>
        <v>5</v>
      </c>
    </row>
    <row r="96" customHeight="1" spans="1:56">
      <c r="A96" s="2">
        <v>93</v>
      </c>
      <c r="B96" s="8">
        <v>570</v>
      </c>
      <c r="C96" s="8">
        <v>2414</v>
      </c>
      <c r="D96" s="6" t="s">
        <v>443</v>
      </c>
      <c r="E96" s="8" t="s">
        <v>402</v>
      </c>
      <c r="F96" s="8" t="s">
        <v>341</v>
      </c>
      <c r="G96" s="24">
        <v>364</v>
      </c>
      <c r="H96" s="24">
        <v>11</v>
      </c>
      <c r="I96" s="24">
        <v>196</v>
      </c>
      <c r="J96" s="24">
        <v>11</v>
      </c>
      <c r="K96" s="37">
        <v>650</v>
      </c>
      <c r="L96" s="37">
        <f t="shared" si="30"/>
        <v>39</v>
      </c>
      <c r="M96" s="37">
        <v>268</v>
      </c>
      <c r="N96" s="37">
        <f t="shared" si="31"/>
        <v>5</v>
      </c>
      <c r="O96" s="37">
        <v>147</v>
      </c>
      <c r="P96" s="37">
        <f t="shared" si="32"/>
        <v>4</v>
      </c>
      <c r="Q96" s="37">
        <v>190</v>
      </c>
      <c r="R96" s="37">
        <f t="shared" si="33"/>
        <v>9</v>
      </c>
      <c r="S96" s="37">
        <v>816</v>
      </c>
      <c r="T96" s="37">
        <v>29</v>
      </c>
      <c r="U96" s="37">
        <v>79</v>
      </c>
      <c r="V96" s="37">
        <f t="shared" si="34"/>
        <v>2</v>
      </c>
      <c r="W96" s="37">
        <v>176</v>
      </c>
      <c r="X96" s="37">
        <v>12</v>
      </c>
      <c r="Y96" s="2">
        <v>688</v>
      </c>
      <c r="Z96" s="2">
        <v>9</v>
      </c>
      <c r="AA96" s="2">
        <v>1200</v>
      </c>
      <c r="AB96" s="2">
        <f t="shared" si="35"/>
        <v>25</v>
      </c>
      <c r="AC96" s="2">
        <v>490</v>
      </c>
      <c r="AD96" s="2">
        <f t="shared" si="36"/>
        <v>5</v>
      </c>
      <c r="AE96" s="2">
        <v>260</v>
      </c>
      <c r="AF96" s="2">
        <f t="shared" si="37"/>
        <v>8</v>
      </c>
      <c r="AG96" s="37">
        <v>87</v>
      </c>
      <c r="AH96" s="37">
        <v>3</v>
      </c>
      <c r="AI96" s="24">
        <v>260</v>
      </c>
      <c r="AJ96" s="24">
        <v>22</v>
      </c>
      <c r="AK96" s="24">
        <v>629</v>
      </c>
      <c r="AL96" s="24">
        <v>27</v>
      </c>
      <c r="AM96" s="37">
        <v>641</v>
      </c>
      <c r="AN96" s="37">
        <f t="shared" si="38"/>
        <v>28</v>
      </c>
      <c r="AO96" s="100">
        <v>389</v>
      </c>
      <c r="AP96" s="100">
        <f t="shared" si="39"/>
        <v>11</v>
      </c>
      <c r="AQ96" s="100">
        <v>372</v>
      </c>
      <c r="AR96" s="100">
        <f t="shared" si="40"/>
        <v>7</v>
      </c>
      <c r="AS96" s="2">
        <v>808</v>
      </c>
      <c r="AT96" s="2">
        <f t="shared" si="41"/>
        <v>13</v>
      </c>
      <c r="AU96" s="2">
        <v>299</v>
      </c>
      <c r="AV96" s="2">
        <v>2</v>
      </c>
      <c r="AW96" s="2">
        <f t="shared" si="42"/>
        <v>557</v>
      </c>
      <c r="AX96" s="2">
        <v>28</v>
      </c>
      <c r="AY96" s="2">
        <v>252</v>
      </c>
      <c r="AZ96" s="2">
        <f t="shared" si="43"/>
        <v>17</v>
      </c>
      <c r="BA96" s="2">
        <v>32</v>
      </c>
      <c r="BB96" s="2">
        <v>2</v>
      </c>
      <c r="BC96" s="101">
        <v>174</v>
      </c>
      <c r="BD96" s="9">
        <f t="shared" si="44"/>
        <v>5</v>
      </c>
    </row>
    <row r="97" customHeight="1" spans="1:56">
      <c r="A97" s="2">
        <v>94</v>
      </c>
      <c r="B97" s="8">
        <v>103199</v>
      </c>
      <c r="C97" s="8">
        <v>103199</v>
      </c>
      <c r="D97" s="6" t="s">
        <v>444</v>
      </c>
      <c r="E97" s="8" t="s">
        <v>402</v>
      </c>
      <c r="F97" s="8" t="s">
        <v>343</v>
      </c>
      <c r="G97" s="24">
        <v>364</v>
      </c>
      <c r="H97" s="24">
        <v>11</v>
      </c>
      <c r="I97" s="24">
        <v>196</v>
      </c>
      <c r="J97" s="24">
        <v>11</v>
      </c>
      <c r="K97" s="37">
        <v>650</v>
      </c>
      <c r="L97" s="37">
        <f t="shared" si="30"/>
        <v>39</v>
      </c>
      <c r="M97" s="37">
        <v>268</v>
      </c>
      <c r="N97" s="37">
        <f t="shared" si="31"/>
        <v>5</v>
      </c>
      <c r="O97" s="37">
        <v>147</v>
      </c>
      <c r="P97" s="37">
        <f t="shared" si="32"/>
        <v>4</v>
      </c>
      <c r="Q97" s="37">
        <v>190</v>
      </c>
      <c r="R97" s="37">
        <f t="shared" si="33"/>
        <v>9</v>
      </c>
      <c r="S97" s="37">
        <v>816</v>
      </c>
      <c r="T97" s="37">
        <v>29</v>
      </c>
      <c r="U97" s="37">
        <v>79</v>
      </c>
      <c r="V97" s="37">
        <f t="shared" si="34"/>
        <v>2</v>
      </c>
      <c r="W97" s="37">
        <v>176</v>
      </c>
      <c r="X97" s="37">
        <v>12</v>
      </c>
      <c r="Y97" s="2">
        <v>688</v>
      </c>
      <c r="Z97" s="2">
        <v>9</v>
      </c>
      <c r="AA97" s="2">
        <v>1200</v>
      </c>
      <c r="AB97" s="2">
        <f t="shared" si="35"/>
        <v>25</v>
      </c>
      <c r="AC97" s="2">
        <v>490</v>
      </c>
      <c r="AD97" s="2">
        <f t="shared" si="36"/>
        <v>5</v>
      </c>
      <c r="AE97" s="2">
        <v>260</v>
      </c>
      <c r="AF97" s="2">
        <f t="shared" si="37"/>
        <v>8</v>
      </c>
      <c r="AG97" s="37">
        <v>87</v>
      </c>
      <c r="AH97" s="37">
        <v>3</v>
      </c>
      <c r="AI97" s="24">
        <v>260</v>
      </c>
      <c r="AJ97" s="24">
        <v>22</v>
      </c>
      <c r="AK97" s="24">
        <v>629</v>
      </c>
      <c r="AL97" s="24">
        <v>27</v>
      </c>
      <c r="AM97" s="37">
        <v>641</v>
      </c>
      <c r="AN97" s="37">
        <f t="shared" si="38"/>
        <v>28</v>
      </c>
      <c r="AO97" s="100">
        <v>259</v>
      </c>
      <c r="AP97" s="100">
        <f t="shared" si="39"/>
        <v>7</v>
      </c>
      <c r="AQ97" s="100">
        <v>372</v>
      </c>
      <c r="AR97" s="100">
        <f t="shared" si="40"/>
        <v>7</v>
      </c>
      <c r="AS97" s="2">
        <v>808</v>
      </c>
      <c r="AT97" s="2">
        <f t="shared" si="41"/>
        <v>13</v>
      </c>
      <c r="AU97" s="2">
        <v>299</v>
      </c>
      <c r="AV97" s="2">
        <v>2</v>
      </c>
      <c r="AW97" s="2">
        <f t="shared" si="42"/>
        <v>557</v>
      </c>
      <c r="AX97" s="2">
        <v>28</v>
      </c>
      <c r="AY97" s="2">
        <v>333</v>
      </c>
      <c r="AZ97" s="2">
        <f t="shared" si="43"/>
        <v>22</v>
      </c>
      <c r="BA97" s="2">
        <v>32</v>
      </c>
      <c r="BB97" s="2">
        <v>2</v>
      </c>
      <c r="BC97" s="101">
        <v>174</v>
      </c>
      <c r="BD97" s="9">
        <f t="shared" si="44"/>
        <v>5</v>
      </c>
    </row>
    <row r="98" customHeight="1" spans="1:56">
      <c r="A98" s="2">
        <v>95</v>
      </c>
      <c r="B98" s="8">
        <v>118951</v>
      </c>
      <c r="C98" s="8">
        <v>118951</v>
      </c>
      <c r="D98" s="6" t="s">
        <v>445</v>
      </c>
      <c r="E98" s="8" t="s">
        <v>402</v>
      </c>
      <c r="F98" s="8" t="s">
        <v>341</v>
      </c>
      <c r="G98" s="24">
        <v>364</v>
      </c>
      <c r="H98" s="24">
        <v>11</v>
      </c>
      <c r="I98" s="24">
        <v>196</v>
      </c>
      <c r="J98" s="24">
        <v>11</v>
      </c>
      <c r="K98" s="37">
        <v>650</v>
      </c>
      <c r="L98" s="37">
        <f t="shared" si="30"/>
        <v>39</v>
      </c>
      <c r="M98" s="37">
        <v>268</v>
      </c>
      <c r="N98" s="37">
        <f t="shared" si="31"/>
        <v>5</v>
      </c>
      <c r="O98" s="37">
        <v>147</v>
      </c>
      <c r="P98" s="37">
        <f t="shared" si="32"/>
        <v>4</v>
      </c>
      <c r="Q98" s="37">
        <v>190</v>
      </c>
      <c r="R98" s="37">
        <f t="shared" si="33"/>
        <v>9</v>
      </c>
      <c r="S98" s="37">
        <v>816</v>
      </c>
      <c r="T98" s="37">
        <v>29</v>
      </c>
      <c r="U98" s="37">
        <v>79</v>
      </c>
      <c r="V98" s="37">
        <f t="shared" si="34"/>
        <v>2</v>
      </c>
      <c r="W98" s="37">
        <v>176</v>
      </c>
      <c r="X98" s="37">
        <v>12</v>
      </c>
      <c r="Y98" s="2">
        <v>688</v>
      </c>
      <c r="Z98" s="2">
        <v>9</v>
      </c>
      <c r="AA98" s="2">
        <v>1200</v>
      </c>
      <c r="AB98" s="2">
        <f t="shared" si="35"/>
        <v>25</v>
      </c>
      <c r="AC98" s="2">
        <v>490</v>
      </c>
      <c r="AD98" s="2">
        <f t="shared" si="36"/>
        <v>5</v>
      </c>
      <c r="AE98" s="2">
        <v>260</v>
      </c>
      <c r="AF98" s="2">
        <f t="shared" si="37"/>
        <v>8</v>
      </c>
      <c r="AG98" s="37">
        <v>87</v>
      </c>
      <c r="AH98" s="37">
        <v>3</v>
      </c>
      <c r="AI98" s="24">
        <v>260</v>
      </c>
      <c r="AJ98" s="24">
        <v>22</v>
      </c>
      <c r="AK98" s="24">
        <v>629</v>
      </c>
      <c r="AL98" s="24">
        <v>27</v>
      </c>
      <c r="AM98" s="37">
        <v>641</v>
      </c>
      <c r="AN98" s="37">
        <f t="shared" si="38"/>
        <v>28</v>
      </c>
      <c r="AO98" s="100">
        <v>389</v>
      </c>
      <c r="AP98" s="100">
        <f t="shared" si="39"/>
        <v>11</v>
      </c>
      <c r="AQ98" s="100">
        <v>372</v>
      </c>
      <c r="AR98" s="100">
        <f t="shared" si="40"/>
        <v>7</v>
      </c>
      <c r="AS98" s="2">
        <v>808</v>
      </c>
      <c r="AT98" s="2">
        <f t="shared" si="41"/>
        <v>13</v>
      </c>
      <c r="AU98" s="2">
        <v>299</v>
      </c>
      <c r="AV98" s="2">
        <v>2</v>
      </c>
      <c r="AW98" s="2">
        <f t="shared" si="42"/>
        <v>557</v>
      </c>
      <c r="AX98" s="2">
        <v>28</v>
      </c>
      <c r="AY98" s="2">
        <v>252</v>
      </c>
      <c r="AZ98" s="2">
        <f t="shared" si="43"/>
        <v>17</v>
      </c>
      <c r="BA98" s="2">
        <v>32</v>
      </c>
      <c r="BB98" s="2">
        <v>2</v>
      </c>
      <c r="BC98" s="101">
        <v>174</v>
      </c>
      <c r="BD98" s="9">
        <f t="shared" si="44"/>
        <v>5</v>
      </c>
    </row>
    <row r="99" customHeight="1" spans="1:56">
      <c r="A99" s="2">
        <v>96</v>
      </c>
      <c r="B99" s="8">
        <v>106569</v>
      </c>
      <c r="C99" s="8">
        <v>106569</v>
      </c>
      <c r="D99" s="6" t="s">
        <v>446</v>
      </c>
      <c r="E99" s="8" t="s">
        <v>402</v>
      </c>
      <c r="F99" s="8" t="s">
        <v>343</v>
      </c>
      <c r="G99" s="24">
        <v>364</v>
      </c>
      <c r="H99" s="24">
        <v>11</v>
      </c>
      <c r="I99" s="24">
        <v>261</v>
      </c>
      <c r="J99" s="24">
        <v>15</v>
      </c>
      <c r="K99" s="37">
        <v>650</v>
      </c>
      <c r="L99" s="37">
        <f t="shared" si="30"/>
        <v>39</v>
      </c>
      <c r="M99" s="37">
        <v>268</v>
      </c>
      <c r="N99" s="37">
        <f t="shared" si="31"/>
        <v>5</v>
      </c>
      <c r="O99" s="37">
        <v>147</v>
      </c>
      <c r="P99" s="37">
        <f t="shared" si="32"/>
        <v>4</v>
      </c>
      <c r="Q99" s="37">
        <v>190</v>
      </c>
      <c r="R99" s="37">
        <f t="shared" si="33"/>
        <v>9</v>
      </c>
      <c r="S99" s="37">
        <v>816</v>
      </c>
      <c r="T99" s="37">
        <v>29</v>
      </c>
      <c r="U99" s="37">
        <v>79</v>
      </c>
      <c r="V99" s="37">
        <f t="shared" si="34"/>
        <v>2</v>
      </c>
      <c r="W99" s="37">
        <v>176</v>
      </c>
      <c r="X99" s="37">
        <v>12</v>
      </c>
      <c r="Y99" s="2">
        <v>774</v>
      </c>
      <c r="Z99" s="2">
        <v>10</v>
      </c>
      <c r="AA99" s="2">
        <v>1200</v>
      </c>
      <c r="AB99" s="2">
        <f t="shared" si="35"/>
        <v>25</v>
      </c>
      <c r="AC99" s="2">
        <v>490</v>
      </c>
      <c r="AD99" s="2">
        <f t="shared" si="36"/>
        <v>5</v>
      </c>
      <c r="AE99" s="2">
        <v>260</v>
      </c>
      <c r="AF99" s="2">
        <f t="shared" si="37"/>
        <v>8</v>
      </c>
      <c r="AG99" s="37">
        <v>87</v>
      </c>
      <c r="AH99" s="37">
        <v>3</v>
      </c>
      <c r="AI99" s="24">
        <v>260</v>
      </c>
      <c r="AJ99" s="24">
        <v>22</v>
      </c>
      <c r="AK99" s="24">
        <v>629</v>
      </c>
      <c r="AL99" s="24">
        <v>27</v>
      </c>
      <c r="AM99" s="37">
        <v>641</v>
      </c>
      <c r="AN99" s="37">
        <f t="shared" si="38"/>
        <v>28</v>
      </c>
      <c r="AO99" s="100">
        <v>389</v>
      </c>
      <c r="AP99" s="100">
        <f t="shared" si="39"/>
        <v>11</v>
      </c>
      <c r="AQ99" s="100">
        <v>595</v>
      </c>
      <c r="AR99" s="100">
        <f t="shared" si="40"/>
        <v>11</v>
      </c>
      <c r="AS99" s="2">
        <v>808</v>
      </c>
      <c r="AT99" s="2">
        <f t="shared" si="41"/>
        <v>13</v>
      </c>
      <c r="AU99" s="2">
        <v>299</v>
      </c>
      <c r="AV99" s="2">
        <v>2</v>
      </c>
      <c r="AW99" s="2">
        <f t="shared" si="42"/>
        <v>756</v>
      </c>
      <c r="AX99" s="2">
        <v>38</v>
      </c>
      <c r="AY99" s="2">
        <v>333</v>
      </c>
      <c r="AZ99" s="2">
        <f t="shared" si="43"/>
        <v>22</v>
      </c>
      <c r="BA99" s="2">
        <v>32</v>
      </c>
      <c r="BB99" s="2">
        <v>2</v>
      </c>
      <c r="BC99" s="101">
        <v>237</v>
      </c>
      <c r="BD99" s="9">
        <f t="shared" si="44"/>
        <v>6</v>
      </c>
    </row>
    <row r="100" customHeight="1" spans="1:56">
      <c r="A100" s="2">
        <v>97</v>
      </c>
      <c r="B100" s="8">
        <v>106485</v>
      </c>
      <c r="C100" s="8">
        <v>106485</v>
      </c>
      <c r="D100" s="6" t="s">
        <v>447</v>
      </c>
      <c r="E100" s="8" t="s">
        <v>402</v>
      </c>
      <c r="F100" s="8" t="s">
        <v>338</v>
      </c>
      <c r="G100" s="24">
        <v>364</v>
      </c>
      <c r="H100" s="24">
        <v>11</v>
      </c>
      <c r="I100" s="24">
        <v>196</v>
      </c>
      <c r="J100" s="24">
        <v>11</v>
      </c>
      <c r="K100" s="37">
        <v>650</v>
      </c>
      <c r="L100" s="37">
        <f t="shared" si="30"/>
        <v>39</v>
      </c>
      <c r="M100" s="37">
        <v>268</v>
      </c>
      <c r="N100" s="37">
        <f t="shared" si="31"/>
        <v>5</v>
      </c>
      <c r="O100" s="37">
        <v>147</v>
      </c>
      <c r="P100" s="37">
        <f t="shared" si="32"/>
        <v>4</v>
      </c>
      <c r="Q100" s="37">
        <v>190</v>
      </c>
      <c r="R100" s="37">
        <f t="shared" si="33"/>
        <v>9</v>
      </c>
      <c r="S100" s="37">
        <v>816</v>
      </c>
      <c r="T100" s="37">
        <v>29</v>
      </c>
      <c r="U100" s="37">
        <v>79</v>
      </c>
      <c r="V100" s="37">
        <f t="shared" si="34"/>
        <v>2</v>
      </c>
      <c r="W100" s="37">
        <v>176</v>
      </c>
      <c r="X100" s="37">
        <v>12</v>
      </c>
      <c r="Y100" s="2">
        <v>688</v>
      </c>
      <c r="Z100" s="2">
        <v>9</v>
      </c>
      <c r="AA100" s="2">
        <v>1200</v>
      </c>
      <c r="AB100" s="2">
        <f t="shared" si="35"/>
        <v>25</v>
      </c>
      <c r="AC100" s="2">
        <v>490</v>
      </c>
      <c r="AD100" s="2">
        <f t="shared" si="36"/>
        <v>5</v>
      </c>
      <c r="AE100" s="2">
        <v>260</v>
      </c>
      <c r="AF100" s="2">
        <f t="shared" si="37"/>
        <v>8</v>
      </c>
      <c r="AG100" s="37">
        <v>87</v>
      </c>
      <c r="AH100" s="37">
        <v>3</v>
      </c>
      <c r="AI100" s="24">
        <v>260</v>
      </c>
      <c r="AJ100" s="24">
        <v>22</v>
      </c>
      <c r="AK100" s="24">
        <v>629</v>
      </c>
      <c r="AL100" s="24">
        <v>27</v>
      </c>
      <c r="AM100" s="37">
        <v>641</v>
      </c>
      <c r="AN100" s="37">
        <f t="shared" si="38"/>
        <v>28</v>
      </c>
      <c r="AO100" s="100">
        <v>389</v>
      </c>
      <c r="AP100" s="100">
        <f t="shared" si="39"/>
        <v>11</v>
      </c>
      <c r="AQ100" s="100">
        <v>372</v>
      </c>
      <c r="AR100" s="100">
        <f t="shared" si="40"/>
        <v>7</v>
      </c>
      <c r="AS100" s="2">
        <v>808</v>
      </c>
      <c r="AT100" s="2">
        <f t="shared" si="41"/>
        <v>13</v>
      </c>
      <c r="AU100" s="2">
        <v>299</v>
      </c>
      <c r="AV100" s="2">
        <v>2</v>
      </c>
      <c r="AW100" s="2">
        <f t="shared" si="42"/>
        <v>557</v>
      </c>
      <c r="AX100" s="2">
        <v>28</v>
      </c>
      <c r="AY100" s="2">
        <v>333</v>
      </c>
      <c r="AZ100" s="2">
        <f t="shared" si="43"/>
        <v>22</v>
      </c>
      <c r="BA100" s="2">
        <v>32</v>
      </c>
      <c r="BB100" s="2">
        <v>2</v>
      </c>
      <c r="BC100" s="101">
        <v>174</v>
      </c>
      <c r="BD100" s="9">
        <f t="shared" si="44"/>
        <v>5</v>
      </c>
    </row>
    <row r="101" s="87" customFormat="1" customHeight="1" spans="1:56">
      <c r="A101" s="2">
        <v>98</v>
      </c>
      <c r="B101" s="8">
        <v>104533</v>
      </c>
      <c r="C101" s="8">
        <v>104533</v>
      </c>
      <c r="D101" s="6" t="s">
        <v>448</v>
      </c>
      <c r="E101" s="8" t="s">
        <v>402</v>
      </c>
      <c r="F101" s="8" t="s">
        <v>364</v>
      </c>
      <c r="G101" s="24">
        <v>364</v>
      </c>
      <c r="H101" s="24">
        <v>11</v>
      </c>
      <c r="I101" s="24">
        <v>196</v>
      </c>
      <c r="J101" s="24">
        <v>11</v>
      </c>
      <c r="K101" s="37">
        <v>650</v>
      </c>
      <c r="L101" s="37">
        <f t="shared" ref="L101:L141" si="45">ROUND(K101/16.85,0)</f>
        <v>39</v>
      </c>
      <c r="M101" s="37">
        <v>268</v>
      </c>
      <c r="N101" s="37">
        <f t="shared" ref="N101:N141" si="46">ROUND(M101/54,0)</f>
        <v>5</v>
      </c>
      <c r="O101" s="37">
        <v>147</v>
      </c>
      <c r="P101" s="37">
        <f t="shared" ref="P101:P141" si="47">ROUND(N101*0.7,0)</f>
        <v>4</v>
      </c>
      <c r="Q101" s="37">
        <v>190</v>
      </c>
      <c r="R101" s="37">
        <f t="shared" si="33"/>
        <v>9</v>
      </c>
      <c r="S101" s="37">
        <v>816</v>
      </c>
      <c r="T101" s="37">
        <v>29</v>
      </c>
      <c r="U101" s="37">
        <v>79</v>
      </c>
      <c r="V101" s="37">
        <f t="shared" ref="V101:V141" si="48">ROUND(U101/44,0)</f>
        <v>2</v>
      </c>
      <c r="W101" s="37">
        <v>176</v>
      </c>
      <c r="X101" s="37">
        <v>12</v>
      </c>
      <c r="Y101" s="2">
        <v>688</v>
      </c>
      <c r="Z101" s="2">
        <v>9</v>
      </c>
      <c r="AA101" s="2">
        <v>1200</v>
      </c>
      <c r="AB101" s="2">
        <f t="shared" ref="AB101:AB141" si="49">ROUND(AA101/48,0)</f>
        <v>25</v>
      </c>
      <c r="AC101" s="2">
        <v>490</v>
      </c>
      <c r="AD101" s="2">
        <f t="shared" ref="AD101:AD141" si="50">ROUND(AC101/90,0)</f>
        <v>5</v>
      </c>
      <c r="AE101" s="2">
        <v>260</v>
      </c>
      <c r="AF101" s="2">
        <f t="shared" ref="AF101:AF141" si="51">ROUND(AE101/31,0)</f>
        <v>8</v>
      </c>
      <c r="AG101" s="37">
        <v>87</v>
      </c>
      <c r="AH101" s="37">
        <v>3</v>
      </c>
      <c r="AI101" s="24">
        <v>260</v>
      </c>
      <c r="AJ101" s="24">
        <v>22</v>
      </c>
      <c r="AK101" s="24">
        <v>629</v>
      </c>
      <c r="AL101" s="24">
        <v>27</v>
      </c>
      <c r="AM101" s="37">
        <v>641</v>
      </c>
      <c r="AN101" s="37">
        <f t="shared" ref="AN101:AN141" si="52">ROUND(AM101/22.7,0)</f>
        <v>28</v>
      </c>
      <c r="AO101" s="100">
        <v>389</v>
      </c>
      <c r="AP101" s="100">
        <f t="shared" ref="AP101:AP141" si="53">ROUND(AO101/35.5,0)</f>
        <v>11</v>
      </c>
      <c r="AQ101" s="100">
        <v>372</v>
      </c>
      <c r="AR101" s="100">
        <f t="shared" ref="AR101:AR141" si="54">ROUND(AQ101/56,0)</f>
        <v>7</v>
      </c>
      <c r="AS101" s="2">
        <v>808</v>
      </c>
      <c r="AT101" s="2">
        <f t="shared" ref="AT101:AT141" si="55">ROUND(AS101/62,0)</f>
        <v>13</v>
      </c>
      <c r="AU101" s="2">
        <v>299</v>
      </c>
      <c r="AV101" s="2">
        <v>2</v>
      </c>
      <c r="AW101" s="2">
        <f t="shared" ref="AW101:AW141" si="56">ROUND(AX101*19.9,0)</f>
        <v>557</v>
      </c>
      <c r="AX101" s="2">
        <v>28</v>
      </c>
      <c r="AY101" s="2">
        <v>252</v>
      </c>
      <c r="AZ101" s="2">
        <f t="shared" ref="AZ101:AZ141" si="57">ROUND(AY101/15,0)</f>
        <v>17</v>
      </c>
      <c r="BA101" s="2">
        <v>32</v>
      </c>
      <c r="BB101" s="2">
        <v>2</v>
      </c>
      <c r="BC101" s="101">
        <v>174</v>
      </c>
      <c r="BD101" s="9">
        <f t="shared" ref="BD101:BD141" si="58">ROUND(BC101/38,0)</f>
        <v>5</v>
      </c>
    </row>
    <row r="102" customHeight="1" spans="1:56">
      <c r="A102" s="2">
        <v>99</v>
      </c>
      <c r="B102" s="8">
        <v>102479</v>
      </c>
      <c r="C102" s="8">
        <v>102479</v>
      </c>
      <c r="D102" s="6" t="s">
        <v>449</v>
      </c>
      <c r="E102" s="8" t="s">
        <v>402</v>
      </c>
      <c r="F102" s="8" t="s">
        <v>343</v>
      </c>
      <c r="G102" s="24">
        <v>364</v>
      </c>
      <c r="H102" s="24">
        <v>11</v>
      </c>
      <c r="I102" s="24">
        <v>196</v>
      </c>
      <c r="J102" s="24">
        <v>11</v>
      </c>
      <c r="K102" s="37">
        <v>650</v>
      </c>
      <c r="L102" s="37">
        <f t="shared" si="45"/>
        <v>39</v>
      </c>
      <c r="M102" s="37">
        <v>268</v>
      </c>
      <c r="N102" s="37">
        <f t="shared" si="46"/>
        <v>5</v>
      </c>
      <c r="O102" s="37">
        <v>147</v>
      </c>
      <c r="P102" s="37">
        <f t="shared" si="47"/>
        <v>4</v>
      </c>
      <c r="Q102" s="37">
        <v>190</v>
      </c>
      <c r="R102" s="37">
        <f t="shared" si="33"/>
        <v>9</v>
      </c>
      <c r="S102" s="37">
        <v>816</v>
      </c>
      <c r="T102" s="37">
        <v>29</v>
      </c>
      <c r="U102" s="37">
        <v>79</v>
      </c>
      <c r="V102" s="37">
        <f t="shared" si="48"/>
        <v>2</v>
      </c>
      <c r="W102" s="37">
        <v>176</v>
      </c>
      <c r="X102" s="37">
        <v>12</v>
      </c>
      <c r="Y102" s="2">
        <v>688</v>
      </c>
      <c r="Z102" s="2">
        <v>9</v>
      </c>
      <c r="AA102" s="2">
        <v>1200</v>
      </c>
      <c r="AB102" s="2">
        <f t="shared" si="49"/>
        <v>25</v>
      </c>
      <c r="AC102" s="2">
        <v>490</v>
      </c>
      <c r="AD102" s="2">
        <f t="shared" si="50"/>
        <v>5</v>
      </c>
      <c r="AE102" s="2">
        <v>260</v>
      </c>
      <c r="AF102" s="2">
        <f t="shared" si="51"/>
        <v>8</v>
      </c>
      <c r="AG102" s="37">
        <v>87</v>
      </c>
      <c r="AH102" s="37">
        <v>3</v>
      </c>
      <c r="AI102" s="24">
        <v>260</v>
      </c>
      <c r="AJ102" s="24">
        <v>22</v>
      </c>
      <c r="AK102" s="24">
        <v>629</v>
      </c>
      <c r="AL102" s="24">
        <v>27</v>
      </c>
      <c r="AM102" s="37">
        <v>641</v>
      </c>
      <c r="AN102" s="37">
        <f t="shared" si="52"/>
        <v>28</v>
      </c>
      <c r="AO102" s="100">
        <v>259</v>
      </c>
      <c r="AP102" s="100">
        <f t="shared" si="53"/>
        <v>7</v>
      </c>
      <c r="AQ102" s="100">
        <v>372</v>
      </c>
      <c r="AR102" s="100">
        <f t="shared" si="54"/>
        <v>7</v>
      </c>
      <c r="AS102" s="2">
        <v>808</v>
      </c>
      <c r="AT102" s="2">
        <f t="shared" si="55"/>
        <v>13</v>
      </c>
      <c r="AU102" s="2">
        <v>299</v>
      </c>
      <c r="AV102" s="2">
        <v>2</v>
      </c>
      <c r="AW102" s="2">
        <f t="shared" si="56"/>
        <v>557</v>
      </c>
      <c r="AX102" s="2">
        <v>28</v>
      </c>
      <c r="AY102" s="2">
        <v>252</v>
      </c>
      <c r="AZ102" s="2">
        <f t="shared" si="57"/>
        <v>17</v>
      </c>
      <c r="BA102" s="2">
        <v>32</v>
      </c>
      <c r="BB102" s="2">
        <v>2</v>
      </c>
      <c r="BC102" s="101">
        <v>158</v>
      </c>
      <c r="BD102" s="9">
        <f t="shared" si="58"/>
        <v>4</v>
      </c>
    </row>
    <row r="103" customHeight="1" spans="1:56">
      <c r="A103" s="2">
        <v>100</v>
      </c>
      <c r="B103" s="8">
        <v>102935</v>
      </c>
      <c r="C103" s="8">
        <v>102935</v>
      </c>
      <c r="D103" s="6" t="s">
        <v>450</v>
      </c>
      <c r="E103" s="8" t="s">
        <v>451</v>
      </c>
      <c r="F103" s="8" t="s">
        <v>338</v>
      </c>
      <c r="G103" s="24">
        <v>364</v>
      </c>
      <c r="H103" s="24">
        <v>11</v>
      </c>
      <c r="I103" s="24">
        <v>196</v>
      </c>
      <c r="J103" s="24">
        <v>11</v>
      </c>
      <c r="K103" s="37">
        <v>650</v>
      </c>
      <c r="L103" s="37">
        <f t="shared" si="45"/>
        <v>39</v>
      </c>
      <c r="M103" s="37">
        <v>268</v>
      </c>
      <c r="N103" s="37">
        <f t="shared" si="46"/>
        <v>5</v>
      </c>
      <c r="O103" s="37">
        <v>147</v>
      </c>
      <c r="P103" s="37">
        <f t="shared" si="47"/>
        <v>4</v>
      </c>
      <c r="Q103" s="37">
        <v>184</v>
      </c>
      <c r="R103" s="37">
        <f t="shared" si="33"/>
        <v>9</v>
      </c>
      <c r="S103" s="37">
        <v>700</v>
      </c>
      <c r="T103" s="37">
        <v>25</v>
      </c>
      <c r="U103" s="37">
        <v>63</v>
      </c>
      <c r="V103" s="37">
        <f t="shared" si="48"/>
        <v>1</v>
      </c>
      <c r="W103" s="37">
        <v>176</v>
      </c>
      <c r="X103" s="37">
        <v>12</v>
      </c>
      <c r="Y103" s="2">
        <v>688</v>
      </c>
      <c r="Z103" s="2">
        <v>9</v>
      </c>
      <c r="AA103" s="2">
        <v>1100</v>
      </c>
      <c r="AB103" s="2">
        <f t="shared" si="49"/>
        <v>23</v>
      </c>
      <c r="AC103" s="2">
        <v>440</v>
      </c>
      <c r="AD103" s="2">
        <f t="shared" si="50"/>
        <v>5</v>
      </c>
      <c r="AE103" s="2">
        <v>260</v>
      </c>
      <c r="AF103" s="2">
        <f t="shared" si="51"/>
        <v>8</v>
      </c>
      <c r="AG103" s="37">
        <v>87</v>
      </c>
      <c r="AH103" s="37">
        <v>3</v>
      </c>
      <c r="AI103" s="24">
        <v>212</v>
      </c>
      <c r="AJ103" s="24">
        <v>18</v>
      </c>
      <c r="AK103" s="24">
        <v>536</v>
      </c>
      <c r="AL103" s="24">
        <v>23</v>
      </c>
      <c r="AM103" s="37">
        <v>524</v>
      </c>
      <c r="AN103" s="37">
        <f t="shared" si="52"/>
        <v>23</v>
      </c>
      <c r="AO103" s="100">
        <v>389</v>
      </c>
      <c r="AP103" s="100">
        <f t="shared" si="53"/>
        <v>11</v>
      </c>
      <c r="AQ103" s="100">
        <v>372</v>
      </c>
      <c r="AR103" s="100">
        <f t="shared" si="54"/>
        <v>7</v>
      </c>
      <c r="AS103" s="2">
        <v>808</v>
      </c>
      <c r="AT103" s="2">
        <f t="shared" si="55"/>
        <v>13</v>
      </c>
      <c r="AU103" s="2">
        <v>299</v>
      </c>
      <c r="AV103" s="2">
        <v>2</v>
      </c>
      <c r="AW103" s="2">
        <f t="shared" si="56"/>
        <v>498</v>
      </c>
      <c r="AX103" s="2">
        <v>25</v>
      </c>
      <c r="AY103" s="2">
        <v>252</v>
      </c>
      <c r="AZ103" s="2">
        <f t="shared" si="57"/>
        <v>17</v>
      </c>
      <c r="BA103" s="2">
        <v>32</v>
      </c>
      <c r="BB103" s="2">
        <v>2</v>
      </c>
      <c r="BC103" s="101">
        <v>174</v>
      </c>
      <c r="BD103" s="9">
        <f t="shared" si="58"/>
        <v>5</v>
      </c>
    </row>
    <row r="104" customHeight="1" spans="1:56">
      <c r="A104" s="2">
        <v>101</v>
      </c>
      <c r="B104" s="8">
        <v>732</v>
      </c>
      <c r="C104" s="8">
        <v>2837</v>
      </c>
      <c r="D104" s="6" t="s">
        <v>452</v>
      </c>
      <c r="E104" s="8" t="s">
        <v>451</v>
      </c>
      <c r="F104" s="8" t="s">
        <v>353</v>
      </c>
      <c r="G104" s="24">
        <v>364</v>
      </c>
      <c r="H104" s="24">
        <v>11</v>
      </c>
      <c r="I104" s="24">
        <v>196</v>
      </c>
      <c r="J104" s="24">
        <v>11</v>
      </c>
      <c r="K104" s="37">
        <v>650</v>
      </c>
      <c r="L104" s="37">
        <f t="shared" si="45"/>
        <v>39</v>
      </c>
      <c r="M104" s="37">
        <v>268</v>
      </c>
      <c r="N104" s="37">
        <f t="shared" si="46"/>
        <v>5</v>
      </c>
      <c r="O104" s="37">
        <v>147</v>
      </c>
      <c r="P104" s="37">
        <f t="shared" si="47"/>
        <v>4</v>
      </c>
      <c r="Q104" s="37">
        <v>184</v>
      </c>
      <c r="R104" s="37">
        <f t="shared" si="33"/>
        <v>9</v>
      </c>
      <c r="S104" s="37">
        <v>700</v>
      </c>
      <c r="T104" s="37">
        <v>25</v>
      </c>
      <c r="U104" s="37">
        <v>63</v>
      </c>
      <c r="V104" s="37">
        <f t="shared" si="48"/>
        <v>1</v>
      </c>
      <c r="W104" s="37">
        <v>176</v>
      </c>
      <c r="X104" s="37">
        <v>12</v>
      </c>
      <c r="Y104" s="2">
        <v>688</v>
      </c>
      <c r="Z104" s="2">
        <v>9</v>
      </c>
      <c r="AA104" s="2">
        <v>1100</v>
      </c>
      <c r="AB104" s="2">
        <f t="shared" si="49"/>
        <v>23</v>
      </c>
      <c r="AC104" s="2">
        <v>440</v>
      </c>
      <c r="AD104" s="2">
        <f t="shared" si="50"/>
        <v>5</v>
      </c>
      <c r="AE104" s="2">
        <v>260</v>
      </c>
      <c r="AF104" s="2">
        <f t="shared" si="51"/>
        <v>8</v>
      </c>
      <c r="AG104" s="37">
        <v>87</v>
      </c>
      <c r="AH104" s="37">
        <v>3</v>
      </c>
      <c r="AI104" s="24">
        <v>212</v>
      </c>
      <c r="AJ104" s="24">
        <v>18</v>
      </c>
      <c r="AK104" s="24">
        <v>536</v>
      </c>
      <c r="AL104" s="24">
        <v>23</v>
      </c>
      <c r="AM104" s="37">
        <v>524</v>
      </c>
      <c r="AN104" s="37">
        <f t="shared" si="52"/>
        <v>23</v>
      </c>
      <c r="AO104" s="100">
        <v>259</v>
      </c>
      <c r="AP104" s="100">
        <f t="shared" si="53"/>
        <v>7</v>
      </c>
      <c r="AQ104" s="100">
        <v>372</v>
      </c>
      <c r="AR104" s="100">
        <f t="shared" si="54"/>
        <v>7</v>
      </c>
      <c r="AS104" s="2">
        <v>808</v>
      </c>
      <c r="AT104" s="2">
        <f t="shared" si="55"/>
        <v>13</v>
      </c>
      <c r="AU104" s="2">
        <v>299</v>
      </c>
      <c r="AV104" s="2">
        <v>2</v>
      </c>
      <c r="AW104" s="2">
        <f t="shared" si="56"/>
        <v>498</v>
      </c>
      <c r="AX104" s="2">
        <v>25</v>
      </c>
      <c r="AY104" s="2">
        <v>252</v>
      </c>
      <c r="AZ104" s="2">
        <f t="shared" si="57"/>
        <v>17</v>
      </c>
      <c r="BA104" s="2">
        <v>32</v>
      </c>
      <c r="BB104" s="2">
        <v>2</v>
      </c>
      <c r="BC104" s="101">
        <v>174</v>
      </c>
      <c r="BD104" s="9">
        <f t="shared" si="58"/>
        <v>5</v>
      </c>
    </row>
    <row r="105" customHeight="1" spans="1:56">
      <c r="A105" s="2">
        <v>102</v>
      </c>
      <c r="B105" s="8">
        <v>723</v>
      </c>
      <c r="C105" s="8">
        <v>2771</v>
      </c>
      <c r="D105" s="6" t="s">
        <v>453</v>
      </c>
      <c r="E105" s="8" t="s">
        <v>451</v>
      </c>
      <c r="F105" s="8" t="s">
        <v>341</v>
      </c>
      <c r="G105" s="24">
        <v>364</v>
      </c>
      <c r="H105" s="24">
        <v>11</v>
      </c>
      <c r="I105" s="24">
        <v>261</v>
      </c>
      <c r="J105" s="24">
        <v>15</v>
      </c>
      <c r="K105" s="37">
        <v>650</v>
      </c>
      <c r="L105" s="37">
        <f t="shared" si="45"/>
        <v>39</v>
      </c>
      <c r="M105" s="37">
        <v>268</v>
      </c>
      <c r="N105" s="37">
        <f t="shared" si="46"/>
        <v>5</v>
      </c>
      <c r="O105" s="37">
        <v>147</v>
      </c>
      <c r="P105" s="37">
        <f t="shared" si="47"/>
        <v>4</v>
      </c>
      <c r="Q105" s="37">
        <v>184</v>
      </c>
      <c r="R105" s="37">
        <f t="shared" si="33"/>
        <v>9</v>
      </c>
      <c r="S105" s="37">
        <v>700</v>
      </c>
      <c r="T105" s="37">
        <v>25</v>
      </c>
      <c r="U105" s="37">
        <v>63</v>
      </c>
      <c r="V105" s="37">
        <f t="shared" si="48"/>
        <v>1</v>
      </c>
      <c r="W105" s="37">
        <v>176</v>
      </c>
      <c r="X105" s="37">
        <v>12</v>
      </c>
      <c r="Y105" s="2">
        <v>688</v>
      </c>
      <c r="Z105" s="2">
        <v>9</v>
      </c>
      <c r="AA105" s="2">
        <v>1100</v>
      </c>
      <c r="AB105" s="2">
        <f t="shared" si="49"/>
        <v>23</v>
      </c>
      <c r="AC105" s="2">
        <v>440</v>
      </c>
      <c r="AD105" s="2">
        <f t="shared" si="50"/>
        <v>5</v>
      </c>
      <c r="AE105" s="2">
        <v>260</v>
      </c>
      <c r="AF105" s="2">
        <f t="shared" si="51"/>
        <v>8</v>
      </c>
      <c r="AG105" s="37">
        <v>87</v>
      </c>
      <c r="AH105" s="37">
        <v>3</v>
      </c>
      <c r="AI105" s="24">
        <v>212</v>
      </c>
      <c r="AJ105" s="24">
        <v>18</v>
      </c>
      <c r="AK105" s="24">
        <v>536</v>
      </c>
      <c r="AL105" s="24">
        <v>23</v>
      </c>
      <c r="AM105" s="37">
        <v>524</v>
      </c>
      <c r="AN105" s="37">
        <f t="shared" si="52"/>
        <v>23</v>
      </c>
      <c r="AO105" s="100">
        <v>389</v>
      </c>
      <c r="AP105" s="100">
        <f t="shared" si="53"/>
        <v>11</v>
      </c>
      <c r="AQ105" s="100">
        <v>595</v>
      </c>
      <c r="AR105" s="100">
        <f t="shared" si="54"/>
        <v>11</v>
      </c>
      <c r="AS105" s="2">
        <v>808</v>
      </c>
      <c r="AT105" s="2">
        <f t="shared" si="55"/>
        <v>13</v>
      </c>
      <c r="AU105" s="2">
        <v>299</v>
      </c>
      <c r="AV105" s="2">
        <v>2</v>
      </c>
      <c r="AW105" s="2">
        <f t="shared" si="56"/>
        <v>498</v>
      </c>
      <c r="AX105" s="2">
        <v>25</v>
      </c>
      <c r="AY105" s="2">
        <v>252</v>
      </c>
      <c r="AZ105" s="2">
        <f t="shared" si="57"/>
        <v>17</v>
      </c>
      <c r="BA105" s="2">
        <v>32</v>
      </c>
      <c r="BB105" s="2">
        <v>2</v>
      </c>
      <c r="BC105" s="101">
        <v>174</v>
      </c>
      <c r="BD105" s="9">
        <f t="shared" si="58"/>
        <v>5</v>
      </c>
    </row>
    <row r="106" customHeight="1" spans="1:56">
      <c r="A106" s="2">
        <v>103</v>
      </c>
      <c r="B106" s="8">
        <v>119262</v>
      </c>
      <c r="C106" s="8">
        <v>119262</v>
      </c>
      <c r="D106" s="6" t="s">
        <v>454</v>
      </c>
      <c r="E106" s="8" t="s">
        <v>451</v>
      </c>
      <c r="F106" s="8" t="s">
        <v>343</v>
      </c>
      <c r="G106" s="24">
        <v>364</v>
      </c>
      <c r="H106" s="24">
        <v>11</v>
      </c>
      <c r="I106" s="24">
        <v>196</v>
      </c>
      <c r="J106" s="24">
        <v>11</v>
      </c>
      <c r="K106" s="37">
        <v>650</v>
      </c>
      <c r="L106" s="37">
        <f t="shared" si="45"/>
        <v>39</v>
      </c>
      <c r="M106" s="37">
        <v>268</v>
      </c>
      <c r="N106" s="37">
        <f t="shared" si="46"/>
        <v>5</v>
      </c>
      <c r="O106" s="37">
        <v>147</v>
      </c>
      <c r="P106" s="37">
        <f t="shared" si="47"/>
        <v>4</v>
      </c>
      <c r="Q106" s="37">
        <v>184</v>
      </c>
      <c r="R106" s="37">
        <f t="shared" si="33"/>
        <v>9</v>
      </c>
      <c r="S106" s="37">
        <v>700</v>
      </c>
      <c r="T106" s="37">
        <v>25</v>
      </c>
      <c r="U106" s="37">
        <v>63</v>
      </c>
      <c r="V106" s="37">
        <f t="shared" si="48"/>
        <v>1</v>
      </c>
      <c r="W106" s="37">
        <v>176</v>
      </c>
      <c r="X106" s="37">
        <v>12</v>
      </c>
      <c r="Y106" s="2">
        <v>688</v>
      </c>
      <c r="Z106" s="2">
        <v>9</v>
      </c>
      <c r="AA106" s="2">
        <v>1100</v>
      </c>
      <c r="AB106" s="2">
        <f t="shared" si="49"/>
        <v>23</v>
      </c>
      <c r="AC106" s="2">
        <v>440</v>
      </c>
      <c r="AD106" s="2">
        <f t="shared" si="50"/>
        <v>5</v>
      </c>
      <c r="AE106" s="2">
        <v>260</v>
      </c>
      <c r="AF106" s="2">
        <f t="shared" si="51"/>
        <v>8</v>
      </c>
      <c r="AG106" s="37">
        <v>87</v>
      </c>
      <c r="AH106" s="37">
        <v>3</v>
      </c>
      <c r="AI106" s="24">
        <v>212</v>
      </c>
      <c r="AJ106" s="24">
        <v>18</v>
      </c>
      <c r="AK106" s="24">
        <v>536</v>
      </c>
      <c r="AL106" s="24">
        <v>23</v>
      </c>
      <c r="AM106" s="37">
        <v>524</v>
      </c>
      <c r="AN106" s="37">
        <f t="shared" si="52"/>
        <v>23</v>
      </c>
      <c r="AO106" s="100">
        <v>259</v>
      </c>
      <c r="AP106" s="100">
        <f t="shared" si="53"/>
        <v>7</v>
      </c>
      <c r="AQ106" s="100">
        <v>372</v>
      </c>
      <c r="AR106" s="100">
        <f t="shared" si="54"/>
        <v>7</v>
      </c>
      <c r="AS106" s="2">
        <v>808</v>
      </c>
      <c r="AT106" s="2">
        <f t="shared" si="55"/>
        <v>13</v>
      </c>
      <c r="AU106" s="2">
        <v>299</v>
      </c>
      <c r="AV106" s="2">
        <v>2</v>
      </c>
      <c r="AW106" s="2">
        <f t="shared" si="56"/>
        <v>498</v>
      </c>
      <c r="AX106" s="2">
        <v>25</v>
      </c>
      <c r="AY106" s="2">
        <v>252</v>
      </c>
      <c r="AZ106" s="2">
        <f t="shared" si="57"/>
        <v>17</v>
      </c>
      <c r="BA106" s="2">
        <v>32</v>
      </c>
      <c r="BB106" s="2">
        <v>2</v>
      </c>
      <c r="BC106" s="101">
        <v>142</v>
      </c>
      <c r="BD106" s="9">
        <f t="shared" si="58"/>
        <v>4</v>
      </c>
    </row>
    <row r="107" customHeight="1" spans="1:56">
      <c r="A107" s="2">
        <v>104</v>
      </c>
      <c r="B107" s="8">
        <v>118151</v>
      </c>
      <c r="C107" s="8">
        <v>118151</v>
      </c>
      <c r="D107" s="6" t="s">
        <v>455</v>
      </c>
      <c r="E107" s="8" t="s">
        <v>451</v>
      </c>
      <c r="F107" s="8" t="s">
        <v>350</v>
      </c>
      <c r="G107" s="24">
        <v>364</v>
      </c>
      <c r="H107" s="24">
        <v>11</v>
      </c>
      <c r="I107" s="24">
        <v>196</v>
      </c>
      <c r="J107" s="24">
        <v>11</v>
      </c>
      <c r="K107" s="37">
        <v>650</v>
      </c>
      <c r="L107" s="37">
        <f t="shared" si="45"/>
        <v>39</v>
      </c>
      <c r="M107" s="37">
        <v>268</v>
      </c>
      <c r="N107" s="37">
        <f t="shared" si="46"/>
        <v>5</v>
      </c>
      <c r="O107" s="37">
        <v>147</v>
      </c>
      <c r="P107" s="37">
        <f t="shared" si="47"/>
        <v>4</v>
      </c>
      <c r="Q107" s="37">
        <v>184</v>
      </c>
      <c r="R107" s="37">
        <f t="shared" si="33"/>
        <v>9</v>
      </c>
      <c r="S107" s="37">
        <v>700</v>
      </c>
      <c r="T107" s="37">
        <v>25</v>
      </c>
      <c r="U107" s="37">
        <v>63</v>
      </c>
      <c r="V107" s="37">
        <f t="shared" si="48"/>
        <v>1</v>
      </c>
      <c r="W107" s="37">
        <v>176</v>
      </c>
      <c r="X107" s="37">
        <v>12</v>
      </c>
      <c r="Y107" s="2">
        <v>688</v>
      </c>
      <c r="Z107" s="2">
        <v>9</v>
      </c>
      <c r="AA107" s="2">
        <v>1100</v>
      </c>
      <c r="AB107" s="2">
        <f t="shared" si="49"/>
        <v>23</v>
      </c>
      <c r="AC107" s="2">
        <v>440</v>
      </c>
      <c r="AD107" s="2">
        <f t="shared" si="50"/>
        <v>5</v>
      </c>
      <c r="AE107" s="2">
        <v>260</v>
      </c>
      <c r="AF107" s="2">
        <f t="shared" si="51"/>
        <v>8</v>
      </c>
      <c r="AG107" s="37">
        <v>87</v>
      </c>
      <c r="AH107" s="37">
        <v>3</v>
      </c>
      <c r="AI107" s="24">
        <v>212</v>
      </c>
      <c r="AJ107" s="24">
        <v>18</v>
      </c>
      <c r="AK107" s="24">
        <v>536</v>
      </c>
      <c r="AL107" s="24">
        <v>23</v>
      </c>
      <c r="AM107" s="37">
        <v>524</v>
      </c>
      <c r="AN107" s="37">
        <f t="shared" si="52"/>
        <v>23</v>
      </c>
      <c r="AO107" s="100">
        <v>389</v>
      </c>
      <c r="AP107" s="100">
        <f t="shared" si="53"/>
        <v>11</v>
      </c>
      <c r="AQ107" s="100">
        <v>372</v>
      </c>
      <c r="AR107" s="100">
        <f t="shared" si="54"/>
        <v>7</v>
      </c>
      <c r="AS107" s="2">
        <v>808</v>
      </c>
      <c r="AT107" s="2">
        <f t="shared" si="55"/>
        <v>13</v>
      </c>
      <c r="AU107" s="2">
        <v>299</v>
      </c>
      <c r="AV107" s="2">
        <v>2</v>
      </c>
      <c r="AW107" s="2">
        <f t="shared" si="56"/>
        <v>498</v>
      </c>
      <c r="AX107" s="2">
        <v>25</v>
      </c>
      <c r="AY107" s="2">
        <v>252</v>
      </c>
      <c r="AZ107" s="2">
        <f t="shared" si="57"/>
        <v>17</v>
      </c>
      <c r="BA107" s="2">
        <v>32</v>
      </c>
      <c r="BB107" s="2">
        <v>2</v>
      </c>
      <c r="BC107" s="101">
        <v>142</v>
      </c>
      <c r="BD107" s="9">
        <f t="shared" si="58"/>
        <v>4</v>
      </c>
    </row>
    <row r="108" customHeight="1" spans="1:56">
      <c r="A108" s="2">
        <v>105</v>
      </c>
      <c r="B108" s="8">
        <v>355</v>
      </c>
      <c r="C108" s="8">
        <v>2816</v>
      </c>
      <c r="D108" s="6" t="s">
        <v>456</v>
      </c>
      <c r="E108" s="8" t="s">
        <v>451</v>
      </c>
      <c r="F108" s="8" t="s">
        <v>350</v>
      </c>
      <c r="G108" s="24">
        <v>364</v>
      </c>
      <c r="H108" s="24">
        <v>11</v>
      </c>
      <c r="I108" s="24">
        <v>196</v>
      </c>
      <c r="J108" s="24">
        <v>11</v>
      </c>
      <c r="K108" s="37">
        <v>650</v>
      </c>
      <c r="L108" s="37">
        <f t="shared" si="45"/>
        <v>39</v>
      </c>
      <c r="M108" s="37">
        <v>268</v>
      </c>
      <c r="N108" s="37">
        <f t="shared" si="46"/>
        <v>5</v>
      </c>
      <c r="O108" s="37">
        <v>147</v>
      </c>
      <c r="P108" s="37">
        <f t="shared" si="47"/>
        <v>4</v>
      </c>
      <c r="Q108" s="37">
        <v>184</v>
      </c>
      <c r="R108" s="37">
        <f t="shared" si="33"/>
        <v>9</v>
      </c>
      <c r="S108" s="37">
        <v>700</v>
      </c>
      <c r="T108" s="37">
        <v>25</v>
      </c>
      <c r="U108" s="37">
        <v>94</v>
      </c>
      <c r="V108" s="37">
        <f t="shared" si="48"/>
        <v>2</v>
      </c>
      <c r="W108" s="37">
        <v>176</v>
      </c>
      <c r="X108" s="37">
        <v>12</v>
      </c>
      <c r="Y108" s="2">
        <v>688</v>
      </c>
      <c r="Z108" s="2">
        <v>9</v>
      </c>
      <c r="AA108" s="2">
        <v>1100</v>
      </c>
      <c r="AB108" s="2">
        <f t="shared" si="49"/>
        <v>23</v>
      </c>
      <c r="AC108" s="2">
        <v>440</v>
      </c>
      <c r="AD108" s="2">
        <f t="shared" si="50"/>
        <v>5</v>
      </c>
      <c r="AE108" s="2">
        <v>260</v>
      </c>
      <c r="AF108" s="2">
        <f t="shared" si="51"/>
        <v>8</v>
      </c>
      <c r="AG108" s="37">
        <v>87</v>
      </c>
      <c r="AH108" s="37">
        <v>3</v>
      </c>
      <c r="AI108" s="24">
        <v>212</v>
      </c>
      <c r="AJ108" s="24">
        <v>18</v>
      </c>
      <c r="AK108" s="24">
        <v>536</v>
      </c>
      <c r="AL108" s="24">
        <v>23</v>
      </c>
      <c r="AM108" s="37">
        <v>524</v>
      </c>
      <c r="AN108" s="37">
        <f t="shared" si="52"/>
        <v>23</v>
      </c>
      <c r="AO108" s="100">
        <v>259</v>
      </c>
      <c r="AP108" s="100">
        <f t="shared" si="53"/>
        <v>7</v>
      </c>
      <c r="AQ108" s="100">
        <v>372</v>
      </c>
      <c r="AR108" s="100">
        <f t="shared" si="54"/>
        <v>7</v>
      </c>
      <c r="AS108" s="2">
        <v>808</v>
      </c>
      <c r="AT108" s="2">
        <f t="shared" si="55"/>
        <v>13</v>
      </c>
      <c r="AU108" s="2">
        <v>299</v>
      </c>
      <c r="AV108" s="2">
        <v>2</v>
      </c>
      <c r="AW108" s="2">
        <f t="shared" si="56"/>
        <v>498</v>
      </c>
      <c r="AX108" s="2">
        <v>25</v>
      </c>
      <c r="AY108" s="2">
        <v>333</v>
      </c>
      <c r="AZ108" s="2">
        <f t="shared" si="57"/>
        <v>22</v>
      </c>
      <c r="BA108" s="2">
        <v>32</v>
      </c>
      <c r="BB108" s="2">
        <v>2</v>
      </c>
      <c r="BC108" s="101">
        <v>197</v>
      </c>
      <c r="BD108" s="9">
        <f t="shared" si="58"/>
        <v>5</v>
      </c>
    </row>
    <row r="109" customHeight="1" spans="1:56">
      <c r="A109" s="2">
        <v>106</v>
      </c>
      <c r="B109" s="8">
        <v>745</v>
      </c>
      <c r="C109" s="8">
        <v>2422</v>
      </c>
      <c r="D109" s="6" t="s">
        <v>457</v>
      </c>
      <c r="E109" s="8" t="s">
        <v>451</v>
      </c>
      <c r="F109" s="8" t="s">
        <v>350</v>
      </c>
      <c r="G109" s="24">
        <v>364</v>
      </c>
      <c r="H109" s="24">
        <v>11</v>
      </c>
      <c r="I109" s="24">
        <v>196</v>
      </c>
      <c r="J109" s="24">
        <v>11</v>
      </c>
      <c r="K109" s="37">
        <v>650</v>
      </c>
      <c r="L109" s="37">
        <f t="shared" si="45"/>
        <v>39</v>
      </c>
      <c r="M109" s="37">
        <v>268</v>
      </c>
      <c r="N109" s="37">
        <f t="shared" si="46"/>
        <v>5</v>
      </c>
      <c r="O109" s="37">
        <v>147</v>
      </c>
      <c r="P109" s="37">
        <f t="shared" si="47"/>
        <v>4</v>
      </c>
      <c r="Q109" s="37">
        <v>184</v>
      </c>
      <c r="R109" s="37">
        <f t="shared" si="33"/>
        <v>9</v>
      </c>
      <c r="S109" s="37">
        <v>700</v>
      </c>
      <c r="T109" s="37">
        <v>25</v>
      </c>
      <c r="U109" s="37">
        <v>63</v>
      </c>
      <c r="V109" s="37">
        <f t="shared" si="48"/>
        <v>1</v>
      </c>
      <c r="W109" s="37">
        <v>176</v>
      </c>
      <c r="X109" s="37">
        <v>12</v>
      </c>
      <c r="Y109" s="2">
        <v>688</v>
      </c>
      <c r="Z109" s="2">
        <v>9</v>
      </c>
      <c r="AA109" s="2">
        <v>1100</v>
      </c>
      <c r="AB109" s="2">
        <f t="shared" si="49"/>
        <v>23</v>
      </c>
      <c r="AC109" s="2">
        <v>440</v>
      </c>
      <c r="AD109" s="2">
        <f t="shared" si="50"/>
        <v>5</v>
      </c>
      <c r="AE109" s="2">
        <v>260</v>
      </c>
      <c r="AF109" s="2">
        <f t="shared" si="51"/>
        <v>8</v>
      </c>
      <c r="AG109" s="37">
        <v>87</v>
      </c>
      <c r="AH109" s="37">
        <v>3</v>
      </c>
      <c r="AI109" s="24">
        <v>212</v>
      </c>
      <c r="AJ109" s="24">
        <v>18</v>
      </c>
      <c r="AK109" s="24">
        <v>536</v>
      </c>
      <c r="AL109" s="24">
        <v>23</v>
      </c>
      <c r="AM109" s="37">
        <v>524</v>
      </c>
      <c r="AN109" s="37">
        <f t="shared" si="52"/>
        <v>23</v>
      </c>
      <c r="AO109" s="100">
        <v>389</v>
      </c>
      <c r="AP109" s="100">
        <f t="shared" si="53"/>
        <v>11</v>
      </c>
      <c r="AQ109" s="100">
        <v>372</v>
      </c>
      <c r="AR109" s="100">
        <f t="shared" si="54"/>
        <v>7</v>
      </c>
      <c r="AS109" s="2">
        <v>808</v>
      </c>
      <c r="AT109" s="2">
        <f t="shared" si="55"/>
        <v>13</v>
      </c>
      <c r="AU109" s="2">
        <v>299</v>
      </c>
      <c r="AV109" s="2">
        <v>2</v>
      </c>
      <c r="AW109" s="2">
        <f t="shared" si="56"/>
        <v>498</v>
      </c>
      <c r="AX109" s="2">
        <v>25</v>
      </c>
      <c r="AY109" s="2">
        <v>333</v>
      </c>
      <c r="AZ109" s="2">
        <f t="shared" si="57"/>
        <v>22</v>
      </c>
      <c r="BA109" s="2">
        <v>32</v>
      </c>
      <c r="BB109" s="2">
        <v>2</v>
      </c>
      <c r="BC109" s="101">
        <v>174</v>
      </c>
      <c r="BD109" s="9">
        <f t="shared" si="58"/>
        <v>5</v>
      </c>
    </row>
    <row r="110" customHeight="1" spans="1:56">
      <c r="A110" s="2">
        <v>107</v>
      </c>
      <c r="B110" s="8">
        <v>710</v>
      </c>
      <c r="C110" s="8">
        <v>2888</v>
      </c>
      <c r="D110" s="6" t="s">
        <v>458</v>
      </c>
      <c r="E110" s="8" t="s">
        <v>451</v>
      </c>
      <c r="F110" s="8" t="s">
        <v>388</v>
      </c>
      <c r="G110" s="24">
        <v>364</v>
      </c>
      <c r="H110" s="24">
        <v>11</v>
      </c>
      <c r="I110" s="24">
        <v>196</v>
      </c>
      <c r="J110" s="24">
        <v>11</v>
      </c>
      <c r="K110" s="37">
        <v>650</v>
      </c>
      <c r="L110" s="37">
        <f t="shared" si="45"/>
        <v>39</v>
      </c>
      <c r="M110" s="37">
        <v>268</v>
      </c>
      <c r="N110" s="37">
        <f t="shared" si="46"/>
        <v>5</v>
      </c>
      <c r="O110" s="37">
        <v>147</v>
      </c>
      <c r="P110" s="37">
        <f t="shared" si="47"/>
        <v>4</v>
      </c>
      <c r="Q110" s="37">
        <v>184</v>
      </c>
      <c r="R110" s="37">
        <f t="shared" si="33"/>
        <v>9</v>
      </c>
      <c r="S110" s="37">
        <v>700</v>
      </c>
      <c r="T110" s="37">
        <v>25</v>
      </c>
      <c r="U110" s="37">
        <v>63</v>
      </c>
      <c r="V110" s="37">
        <f t="shared" si="48"/>
        <v>1</v>
      </c>
      <c r="W110" s="37">
        <v>176</v>
      </c>
      <c r="X110" s="37">
        <v>12</v>
      </c>
      <c r="Y110" s="2">
        <v>688</v>
      </c>
      <c r="Z110" s="2">
        <v>9</v>
      </c>
      <c r="AA110" s="2">
        <v>1100</v>
      </c>
      <c r="AB110" s="2">
        <f t="shared" si="49"/>
        <v>23</v>
      </c>
      <c r="AC110" s="2">
        <v>440</v>
      </c>
      <c r="AD110" s="2">
        <f t="shared" si="50"/>
        <v>5</v>
      </c>
      <c r="AE110" s="2">
        <v>260</v>
      </c>
      <c r="AF110" s="2">
        <f t="shared" si="51"/>
        <v>8</v>
      </c>
      <c r="AG110" s="37">
        <v>87</v>
      </c>
      <c r="AH110" s="37">
        <v>3</v>
      </c>
      <c r="AI110" s="24">
        <v>212</v>
      </c>
      <c r="AJ110" s="24">
        <v>18</v>
      </c>
      <c r="AK110" s="24">
        <v>536</v>
      </c>
      <c r="AL110" s="24">
        <v>23</v>
      </c>
      <c r="AM110" s="37">
        <v>524</v>
      </c>
      <c r="AN110" s="37">
        <f t="shared" si="52"/>
        <v>23</v>
      </c>
      <c r="AO110" s="100">
        <v>259</v>
      </c>
      <c r="AP110" s="100">
        <f t="shared" si="53"/>
        <v>7</v>
      </c>
      <c r="AQ110" s="100">
        <v>372</v>
      </c>
      <c r="AR110" s="100">
        <f t="shared" si="54"/>
        <v>7</v>
      </c>
      <c r="AS110" s="2">
        <v>808</v>
      </c>
      <c r="AT110" s="2">
        <f t="shared" si="55"/>
        <v>13</v>
      </c>
      <c r="AU110" s="2">
        <v>299</v>
      </c>
      <c r="AV110" s="2">
        <v>2</v>
      </c>
      <c r="AW110" s="2">
        <f t="shared" si="56"/>
        <v>498</v>
      </c>
      <c r="AX110" s="2">
        <v>25</v>
      </c>
      <c r="AY110" s="2">
        <v>252</v>
      </c>
      <c r="AZ110" s="2">
        <f t="shared" si="57"/>
        <v>17</v>
      </c>
      <c r="BA110" s="2">
        <v>32</v>
      </c>
      <c r="BB110" s="2">
        <v>2</v>
      </c>
      <c r="BC110" s="101">
        <v>142</v>
      </c>
      <c r="BD110" s="9">
        <f t="shared" si="58"/>
        <v>4</v>
      </c>
    </row>
    <row r="111" customHeight="1" spans="1:56">
      <c r="A111" s="2">
        <v>108</v>
      </c>
      <c r="B111" s="8">
        <v>122198</v>
      </c>
      <c r="C111" s="8">
        <v>122198</v>
      </c>
      <c r="D111" s="6" t="s">
        <v>459</v>
      </c>
      <c r="E111" s="8" t="s">
        <v>451</v>
      </c>
      <c r="F111" s="8" t="s">
        <v>350</v>
      </c>
      <c r="G111" s="24">
        <v>364</v>
      </c>
      <c r="H111" s="24">
        <v>11</v>
      </c>
      <c r="I111" s="24">
        <v>196</v>
      </c>
      <c r="J111" s="24">
        <v>11</v>
      </c>
      <c r="K111" s="37">
        <v>650</v>
      </c>
      <c r="L111" s="37">
        <f t="shared" si="45"/>
        <v>39</v>
      </c>
      <c r="M111" s="37">
        <v>268</v>
      </c>
      <c r="N111" s="37">
        <f t="shared" si="46"/>
        <v>5</v>
      </c>
      <c r="O111" s="37">
        <v>147</v>
      </c>
      <c r="P111" s="37">
        <f t="shared" si="47"/>
        <v>4</v>
      </c>
      <c r="Q111" s="37">
        <v>184</v>
      </c>
      <c r="R111" s="37">
        <f t="shared" si="33"/>
        <v>9</v>
      </c>
      <c r="S111" s="37">
        <v>700</v>
      </c>
      <c r="T111" s="37">
        <v>25</v>
      </c>
      <c r="U111" s="37">
        <v>63</v>
      </c>
      <c r="V111" s="37">
        <f t="shared" si="48"/>
        <v>1</v>
      </c>
      <c r="W111" s="37">
        <v>176</v>
      </c>
      <c r="X111" s="37">
        <v>12</v>
      </c>
      <c r="Y111" s="2">
        <v>688</v>
      </c>
      <c r="Z111" s="2">
        <v>9</v>
      </c>
      <c r="AA111" s="2">
        <v>1100</v>
      </c>
      <c r="AB111" s="2">
        <f t="shared" si="49"/>
        <v>23</v>
      </c>
      <c r="AC111" s="2">
        <v>440</v>
      </c>
      <c r="AD111" s="2">
        <f t="shared" si="50"/>
        <v>5</v>
      </c>
      <c r="AE111" s="2">
        <v>260</v>
      </c>
      <c r="AF111" s="2">
        <f t="shared" si="51"/>
        <v>8</v>
      </c>
      <c r="AG111" s="37">
        <v>87</v>
      </c>
      <c r="AH111" s="37">
        <v>3</v>
      </c>
      <c r="AI111" s="24">
        <v>212</v>
      </c>
      <c r="AJ111" s="24">
        <v>18</v>
      </c>
      <c r="AK111" s="24">
        <v>536</v>
      </c>
      <c r="AL111" s="24">
        <v>23</v>
      </c>
      <c r="AM111" s="37">
        <v>524</v>
      </c>
      <c r="AN111" s="37">
        <f t="shared" si="52"/>
        <v>23</v>
      </c>
      <c r="AO111" s="100">
        <v>389</v>
      </c>
      <c r="AP111" s="100">
        <f t="shared" si="53"/>
        <v>11</v>
      </c>
      <c r="AQ111" s="100">
        <v>372</v>
      </c>
      <c r="AR111" s="100">
        <f t="shared" si="54"/>
        <v>7</v>
      </c>
      <c r="AS111" s="2">
        <v>808</v>
      </c>
      <c r="AT111" s="2">
        <f t="shared" si="55"/>
        <v>13</v>
      </c>
      <c r="AU111" s="2">
        <v>299</v>
      </c>
      <c r="AV111" s="2">
        <v>2</v>
      </c>
      <c r="AW111" s="2">
        <f t="shared" si="56"/>
        <v>498</v>
      </c>
      <c r="AX111" s="2">
        <v>25</v>
      </c>
      <c r="AY111" s="2">
        <v>252</v>
      </c>
      <c r="AZ111" s="2">
        <f t="shared" si="57"/>
        <v>17</v>
      </c>
      <c r="BA111" s="2">
        <v>32</v>
      </c>
      <c r="BB111" s="2">
        <v>2</v>
      </c>
      <c r="BC111" s="101">
        <v>174</v>
      </c>
      <c r="BD111" s="9">
        <f t="shared" si="58"/>
        <v>5</v>
      </c>
    </row>
    <row r="112" customHeight="1" spans="1:56">
      <c r="A112" s="2">
        <v>109</v>
      </c>
      <c r="B112" s="8">
        <v>117310</v>
      </c>
      <c r="C112" s="8">
        <v>117310</v>
      </c>
      <c r="D112" s="6" t="s">
        <v>460</v>
      </c>
      <c r="E112" s="8" t="s">
        <v>451</v>
      </c>
      <c r="F112" s="8" t="s">
        <v>338</v>
      </c>
      <c r="G112" s="24">
        <v>364</v>
      </c>
      <c r="H112" s="24">
        <v>11</v>
      </c>
      <c r="I112" s="24">
        <v>196</v>
      </c>
      <c r="J112" s="24">
        <v>11</v>
      </c>
      <c r="K112" s="37">
        <v>650</v>
      </c>
      <c r="L112" s="37">
        <f t="shared" si="45"/>
        <v>39</v>
      </c>
      <c r="M112" s="37">
        <v>268</v>
      </c>
      <c r="N112" s="37">
        <f t="shared" si="46"/>
        <v>5</v>
      </c>
      <c r="O112" s="37">
        <v>147</v>
      </c>
      <c r="P112" s="37">
        <f t="shared" si="47"/>
        <v>4</v>
      </c>
      <c r="Q112" s="37">
        <v>184</v>
      </c>
      <c r="R112" s="37">
        <f t="shared" si="33"/>
        <v>9</v>
      </c>
      <c r="S112" s="37">
        <v>700</v>
      </c>
      <c r="T112" s="37">
        <v>25</v>
      </c>
      <c r="U112" s="37">
        <v>63</v>
      </c>
      <c r="V112" s="37">
        <f t="shared" si="48"/>
        <v>1</v>
      </c>
      <c r="W112" s="37">
        <v>176</v>
      </c>
      <c r="X112" s="37">
        <v>12</v>
      </c>
      <c r="Y112" s="2">
        <v>688</v>
      </c>
      <c r="Z112" s="2">
        <v>9</v>
      </c>
      <c r="AA112" s="2">
        <v>1100</v>
      </c>
      <c r="AB112" s="2">
        <f t="shared" si="49"/>
        <v>23</v>
      </c>
      <c r="AC112" s="2">
        <v>440</v>
      </c>
      <c r="AD112" s="2">
        <f t="shared" si="50"/>
        <v>5</v>
      </c>
      <c r="AE112" s="2">
        <v>260</v>
      </c>
      <c r="AF112" s="2">
        <f t="shared" si="51"/>
        <v>8</v>
      </c>
      <c r="AG112" s="37">
        <v>87</v>
      </c>
      <c r="AH112" s="37">
        <v>3</v>
      </c>
      <c r="AI112" s="24">
        <v>212</v>
      </c>
      <c r="AJ112" s="24">
        <v>18</v>
      </c>
      <c r="AK112" s="24">
        <v>536</v>
      </c>
      <c r="AL112" s="24">
        <v>23</v>
      </c>
      <c r="AM112" s="37">
        <v>524</v>
      </c>
      <c r="AN112" s="37">
        <f t="shared" si="52"/>
        <v>23</v>
      </c>
      <c r="AO112" s="100">
        <v>259</v>
      </c>
      <c r="AP112" s="100">
        <f t="shared" si="53"/>
        <v>7</v>
      </c>
      <c r="AQ112" s="100">
        <v>372</v>
      </c>
      <c r="AR112" s="100">
        <f t="shared" si="54"/>
        <v>7</v>
      </c>
      <c r="AS112" s="2">
        <v>808</v>
      </c>
      <c r="AT112" s="2">
        <f t="shared" si="55"/>
        <v>13</v>
      </c>
      <c r="AU112" s="2">
        <v>299</v>
      </c>
      <c r="AV112" s="2">
        <v>2</v>
      </c>
      <c r="AW112" s="2">
        <f t="shared" si="56"/>
        <v>498</v>
      </c>
      <c r="AX112" s="2">
        <v>25</v>
      </c>
      <c r="AY112" s="2">
        <v>252</v>
      </c>
      <c r="AZ112" s="2">
        <f t="shared" si="57"/>
        <v>17</v>
      </c>
      <c r="BA112" s="2">
        <v>32</v>
      </c>
      <c r="BB112" s="2">
        <v>2</v>
      </c>
      <c r="BC112" s="101">
        <v>197</v>
      </c>
      <c r="BD112" s="9">
        <f t="shared" si="58"/>
        <v>5</v>
      </c>
    </row>
    <row r="113" customHeight="1" spans="1:56">
      <c r="A113" s="2">
        <v>110</v>
      </c>
      <c r="B113" s="8">
        <v>740</v>
      </c>
      <c r="C113" s="8">
        <v>2714</v>
      </c>
      <c r="D113" s="6" t="s">
        <v>461</v>
      </c>
      <c r="E113" s="8" t="s">
        <v>451</v>
      </c>
      <c r="F113" s="8" t="s">
        <v>350</v>
      </c>
      <c r="G113" s="24">
        <v>364</v>
      </c>
      <c r="H113" s="24">
        <v>11</v>
      </c>
      <c r="I113" s="24">
        <v>196</v>
      </c>
      <c r="J113" s="24">
        <v>11</v>
      </c>
      <c r="K113" s="37">
        <v>650</v>
      </c>
      <c r="L113" s="37">
        <f t="shared" si="45"/>
        <v>39</v>
      </c>
      <c r="M113" s="37">
        <v>268</v>
      </c>
      <c r="N113" s="37">
        <f t="shared" si="46"/>
        <v>5</v>
      </c>
      <c r="O113" s="37">
        <v>147</v>
      </c>
      <c r="P113" s="37">
        <f t="shared" si="47"/>
        <v>4</v>
      </c>
      <c r="Q113" s="37">
        <v>184</v>
      </c>
      <c r="R113" s="37">
        <f t="shared" si="33"/>
        <v>9</v>
      </c>
      <c r="S113" s="37">
        <v>700</v>
      </c>
      <c r="T113" s="37">
        <v>25</v>
      </c>
      <c r="U113" s="37">
        <v>63</v>
      </c>
      <c r="V113" s="37">
        <f t="shared" si="48"/>
        <v>1</v>
      </c>
      <c r="W113" s="37">
        <v>176</v>
      </c>
      <c r="X113" s="37">
        <v>12</v>
      </c>
      <c r="Y113" s="2">
        <v>688</v>
      </c>
      <c r="Z113" s="2">
        <v>9</v>
      </c>
      <c r="AA113" s="2">
        <v>1100</v>
      </c>
      <c r="AB113" s="2">
        <f t="shared" si="49"/>
        <v>23</v>
      </c>
      <c r="AC113" s="2">
        <v>440</v>
      </c>
      <c r="AD113" s="2">
        <f t="shared" si="50"/>
        <v>5</v>
      </c>
      <c r="AE113" s="2">
        <v>260</v>
      </c>
      <c r="AF113" s="2">
        <f t="shared" si="51"/>
        <v>8</v>
      </c>
      <c r="AG113" s="37">
        <v>87</v>
      </c>
      <c r="AH113" s="37">
        <v>3</v>
      </c>
      <c r="AI113" s="24">
        <v>212</v>
      </c>
      <c r="AJ113" s="24">
        <v>18</v>
      </c>
      <c r="AK113" s="24">
        <v>536</v>
      </c>
      <c r="AL113" s="24">
        <v>23</v>
      </c>
      <c r="AM113" s="37">
        <v>524</v>
      </c>
      <c r="AN113" s="37">
        <f t="shared" si="52"/>
        <v>23</v>
      </c>
      <c r="AO113" s="100">
        <v>389</v>
      </c>
      <c r="AP113" s="100">
        <f t="shared" si="53"/>
        <v>11</v>
      </c>
      <c r="AQ113" s="100">
        <v>372</v>
      </c>
      <c r="AR113" s="100">
        <f t="shared" si="54"/>
        <v>7</v>
      </c>
      <c r="AS113" s="2">
        <v>808</v>
      </c>
      <c r="AT113" s="2">
        <f t="shared" si="55"/>
        <v>13</v>
      </c>
      <c r="AU113" s="2">
        <v>299</v>
      </c>
      <c r="AV113" s="2">
        <v>2</v>
      </c>
      <c r="AW113" s="2">
        <f t="shared" si="56"/>
        <v>498</v>
      </c>
      <c r="AX113" s="2">
        <v>25</v>
      </c>
      <c r="AY113" s="2">
        <v>252</v>
      </c>
      <c r="AZ113" s="2">
        <f t="shared" si="57"/>
        <v>17</v>
      </c>
      <c r="BA113" s="2">
        <v>32</v>
      </c>
      <c r="BB113" s="2">
        <v>2</v>
      </c>
      <c r="BC113" s="101">
        <v>174</v>
      </c>
      <c r="BD113" s="9">
        <f t="shared" si="58"/>
        <v>5</v>
      </c>
    </row>
    <row r="114" customHeight="1" spans="1:56">
      <c r="A114" s="2">
        <v>111</v>
      </c>
      <c r="B114" s="8">
        <v>56</v>
      </c>
      <c r="C114" s="8">
        <v>2894</v>
      </c>
      <c r="D114" s="6" t="s">
        <v>462</v>
      </c>
      <c r="E114" s="8" t="s">
        <v>451</v>
      </c>
      <c r="F114" s="8" t="s">
        <v>386</v>
      </c>
      <c r="G114" s="24">
        <v>364</v>
      </c>
      <c r="H114" s="24">
        <v>11</v>
      </c>
      <c r="I114" s="24">
        <v>196</v>
      </c>
      <c r="J114" s="24">
        <v>11</v>
      </c>
      <c r="K114" s="37">
        <v>650</v>
      </c>
      <c r="L114" s="37">
        <f t="shared" si="45"/>
        <v>39</v>
      </c>
      <c r="M114" s="37">
        <v>268</v>
      </c>
      <c r="N114" s="37">
        <f t="shared" si="46"/>
        <v>5</v>
      </c>
      <c r="O114" s="37">
        <v>147</v>
      </c>
      <c r="P114" s="37">
        <f t="shared" si="47"/>
        <v>4</v>
      </c>
      <c r="Q114" s="37">
        <v>184</v>
      </c>
      <c r="R114" s="37">
        <f t="shared" si="33"/>
        <v>9</v>
      </c>
      <c r="S114" s="37">
        <v>700</v>
      </c>
      <c r="T114" s="37">
        <v>25</v>
      </c>
      <c r="U114" s="37">
        <v>63</v>
      </c>
      <c r="V114" s="37">
        <f t="shared" si="48"/>
        <v>1</v>
      </c>
      <c r="W114" s="37">
        <v>176</v>
      </c>
      <c r="X114" s="37">
        <v>12</v>
      </c>
      <c r="Y114" s="2">
        <v>688</v>
      </c>
      <c r="Z114" s="2">
        <v>9</v>
      </c>
      <c r="AA114" s="2">
        <v>1100</v>
      </c>
      <c r="AB114" s="2">
        <f t="shared" si="49"/>
        <v>23</v>
      </c>
      <c r="AC114" s="2">
        <v>440</v>
      </c>
      <c r="AD114" s="2">
        <f t="shared" si="50"/>
        <v>5</v>
      </c>
      <c r="AE114" s="2">
        <v>260</v>
      </c>
      <c r="AF114" s="2">
        <f t="shared" si="51"/>
        <v>8</v>
      </c>
      <c r="AG114" s="37">
        <v>87</v>
      </c>
      <c r="AH114" s="37">
        <v>3</v>
      </c>
      <c r="AI114" s="24">
        <v>212</v>
      </c>
      <c r="AJ114" s="24">
        <v>18</v>
      </c>
      <c r="AK114" s="24">
        <v>536</v>
      </c>
      <c r="AL114" s="24">
        <v>23</v>
      </c>
      <c r="AM114" s="37">
        <v>524</v>
      </c>
      <c r="AN114" s="37">
        <f t="shared" si="52"/>
        <v>23</v>
      </c>
      <c r="AO114" s="100">
        <v>259</v>
      </c>
      <c r="AP114" s="100">
        <f t="shared" si="53"/>
        <v>7</v>
      </c>
      <c r="AQ114" s="100">
        <v>372</v>
      </c>
      <c r="AR114" s="100">
        <f t="shared" si="54"/>
        <v>7</v>
      </c>
      <c r="AS114" s="2">
        <v>808</v>
      </c>
      <c r="AT114" s="2">
        <f t="shared" si="55"/>
        <v>13</v>
      </c>
      <c r="AU114" s="2">
        <v>299</v>
      </c>
      <c r="AV114" s="2">
        <v>2</v>
      </c>
      <c r="AW114" s="2">
        <f t="shared" si="56"/>
        <v>498</v>
      </c>
      <c r="AX114" s="2">
        <v>25</v>
      </c>
      <c r="AY114" s="2">
        <v>252</v>
      </c>
      <c r="AZ114" s="2">
        <f t="shared" si="57"/>
        <v>17</v>
      </c>
      <c r="BA114" s="2">
        <v>32</v>
      </c>
      <c r="BB114" s="2">
        <v>2</v>
      </c>
      <c r="BC114" s="101">
        <v>118</v>
      </c>
      <c r="BD114" s="9">
        <f t="shared" si="58"/>
        <v>3</v>
      </c>
    </row>
    <row r="115" customHeight="1" spans="1:56">
      <c r="A115" s="2">
        <v>112</v>
      </c>
      <c r="B115" s="8">
        <v>733</v>
      </c>
      <c r="C115" s="8">
        <v>2713</v>
      </c>
      <c r="D115" s="6" t="s">
        <v>463</v>
      </c>
      <c r="E115" s="8" t="s">
        <v>451</v>
      </c>
      <c r="F115" s="8" t="s">
        <v>356</v>
      </c>
      <c r="G115" s="24">
        <v>364</v>
      </c>
      <c r="H115" s="24">
        <v>11</v>
      </c>
      <c r="I115" s="24">
        <v>196</v>
      </c>
      <c r="J115" s="24">
        <v>11</v>
      </c>
      <c r="K115" s="37">
        <v>650</v>
      </c>
      <c r="L115" s="37">
        <f t="shared" si="45"/>
        <v>39</v>
      </c>
      <c r="M115" s="37">
        <v>268</v>
      </c>
      <c r="N115" s="37">
        <f t="shared" si="46"/>
        <v>5</v>
      </c>
      <c r="O115" s="37">
        <v>147</v>
      </c>
      <c r="P115" s="37">
        <f t="shared" si="47"/>
        <v>4</v>
      </c>
      <c r="Q115" s="37">
        <v>184</v>
      </c>
      <c r="R115" s="37">
        <f t="shared" si="33"/>
        <v>9</v>
      </c>
      <c r="S115" s="37">
        <v>700</v>
      </c>
      <c r="T115" s="37">
        <v>25</v>
      </c>
      <c r="U115" s="37">
        <v>63</v>
      </c>
      <c r="V115" s="37">
        <f t="shared" si="48"/>
        <v>1</v>
      </c>
      <c r="W115" s="37">
        <v>176</v>
      </c>
      <c r="X115" s="37">
        <v>12</v>
      </c>
      <c r="Y115" s="2">
        <v>688</v>
      </c>
      <c r="Z115" s="2">
        <v>9</v>
      </c>
      <c r="AA115" s="2">
        <v>1100</v>
      </c>
      <c r="AB115" s="2">
        <f t="shared" si="49"/>
        <v>23</v>
      </c>
      <c r="AC115" s="2">
        <v>440</v>
      </c>
      <c r="AD115" s="2">
        <f t="shared" si="50"/>
        <v>5</v>
      </c>
      <c r="AE115" s="2">
        <v>260</v>
      </c>
      <c r="AF115" s="2">
        <f t="shared" si="51"/>
        <v>8</v>
      </c>
      <c r="AG115" s="37">
        <v>87</v>
      </c>
      <c r="AH115" s="37">
        <v>3</v>
      </c>
      <c r="AI115" s="24">
        <v>212</v>
      </c>
      <c r="AJ115" s="24">
        <v>18</v>
      </c>
      <c r="AK115" s="24">
        <v>536</v>
      </c>
      <c r="AL115" s="24">
        <v>23</v>
      </c>
      <c r="AM115" s="37">
        <v>524</v>
      </c>
      <c r="AN115" s="37">
        <f t="shared" si="52"/>
        <v>23</v>
      </c>
      <c r="AO115" s="100">
        <v>259</v>
      </c>
      <c r="AP115" s="100">
        <f t="shared" si="53"/>
        <v>7</v>
      </c>
      <c r="AQ115" s="100">
        <v>372</v>
      </c>
      <c r="AR115" s="100">
        <f t="shared" si="54"/>
        <v>7</v>
      </c>
      <c r="AS115" s="2">
        <v>808</v>
      </c>
      <c r="AT115" s="2">
        <f t="shared" si="55"/>
        <v>13</v>
      </c>
      <c r="AU115" s="2">
        <v>299</v>
      </c>
      <c r="AV115" s="2">
        <v>2</v>
      </c>
      <c r="AW115" s="2">
        <f t="shared" si="56"/>
        <v>498</v>
      </c>
      <c r="AX115" s="2">
        <v>25</v>
      </c>
      <c r="AY115" s="2">
        <v>252</v>
      </c>
      <c r="AZ115" s="2">
        <f t="shared" si="57"/>
        <v>17</v>
      </c>
      <c r="BA115" s="2">
        <v>32</v>
      </c>
      <c r="BB115" s="2">
        <v>2</v>
      </c>
      <c r="BC115" s="101">
        <v>142</v>
      </c>
      <c r="BD115" s="9">
        <f t="shared" si="58"/>
        <v>4</v>
      </c>
    </row>
    <row r="116" customHeight="1" spans="1:56">
      <c r="A116" s="2">
        <v>113</v>
      </c>
      <c r="B116" s="8">
        <v>713</v>
      </c>
      <c r="C116" s="8">
        <v>2883</v>
      </c>
      <c r="D116" s="6" t="s">
        <v>464</v>
      </c>
      <c r="E116" s="8" t="s">
        <v>451</v>
      </c>
      <c r="F116" s="8" t="s">
        <v>388</v>
      </c>
      <c r="G116" s="24">
        <v>477</v>
      </c>
      <c r="H116" s="24">
        <v>15</v>
      </c>
      <c r="I116" s="24">
        <v>261</v>
      </c>
      <c r="J116" s="24">
        <v>15</v>
      </c>
      <c r="K116" s="37">
        <v>650</v>
      </c>
      <c r="L116" s="37">
        <f t="shared" si="45"/>
        <v>39</v>
      </c>
      <c r="M116" s="37">
        <v>268</v>
      </c>
      <c r="N116" s="37">
        <f t="shared" si="46"/>
        <v>5</v>
      </c>
      <c r="O116" s="37">
        <v>147</v>
      </c>
      <c r="P116" s="37">
        <f t="shared" si="47"/>
        <v>4</v>
      </c>
      <c r="Q116" s="37">
        <v>184</v>
      </c>
      <c r="R116" s="37">
        <f t="shared" si="33"/>
        <v>9</v>
      </c>
      <c r="S116" s="37">
        <v>700</v>
      </c>
      <c r="T116" s="37">
        <v>25</v>
      </c>
      <c r="U116" s="37">
        <v>63</v>
      </c>
      <c r="V116" s="37">
        <f t="shared" si="48"/>
        <v>1</v>
      </c>
      <c r="W116" s="37">
        <v>176</v>
      </c>
      <c r="X116" s="37">
        <v>12</v>
      </c>
      <c r="Y116" s="2">
        <v>688</v>
      </c>
      <c r="Z116" s="2">
        <v>9</v>
      </c>
      <c r="AA116" s="2">
        <v>1100</v>
      </c>
      <c r="AB116" s="2">
        <f t="shared" si="49"/>
        <v>23</v>
      </c>
      <c r="AC116" s="2">
        <v>440</v>
      </c>
      <c r="AD116" s="2">
        <f t="shared" si="50"/>
        <v>5</v>
      </c>
      <c r="AE116" s="2">
        <v>260</v>
      </c>
      <c r="AF116" s="2">
        <f t="shared" si="51"/>
        <v>8</v>
      </c>
      <c r="AG116" s="37">
        <v>87</v>
      </c>
      <c r="AH116" s="37">
        <v>3</v>
      </c>
      <c r="AI116" s="24">
        <v>212</v>
      </c>
      <c r="AJ116" s="24">
        <v>18</v>
      </c>
      <c r="AK116" s="24">
        <v>536</v>
      </c>
      <c r="AL116" s="24">
        <v>23</v>
      </c>
      <c r="AM116" s="37">
        <v>524</v>
      </c>
      <c r="AN116" s="37">
        <f t="shared" si="52"/>
        <v>23</v>
      </c>
      <c r="AO116" s="100">
        <v>259</v>
      </c>
      <c r="AP116" s="100">
        <f t="shared" si="53"/>
        <v>7</v>
      </c>
      <c r="AQ116" s="100">
        <v>372</v>
      </c>
      <c r="AR116" s="100">
        <f t="shared" si="54"/>
        <v>7</v>
      </c>
      <c r="AS116" s="2">
        <v>808</v>
      </c>
      <c r="AT116" s="2">
        <f t="shared" si="55"/>
        <v>13</v>
      </c>
      <c r="AU116" s="2">
        <v>299</v>
      </c>
      <c r="AV116" s="2">
        <v>2</v>
      </c>
      <c r="AW116" s="2">
        <f t="shared" si="56"/>
        <v>498</v>
      </c>
      <c r="AX116" s="2">
        <v>25</v>
      </c>
      <c r="AY116" s="2">
        <v>252</v>
      </c>
      <c r="AZ116" s="2">
        <f t="shared" si="57"/>
        <v>17</v>
      </c>
      <c r="BA116" s="2">
        <v>32</v>
      </c>
      <c r="BB116" s="2">
        <v>2</v>
      </c>
      <c r="BC116" s="101">
        <v>197</v>
      </c>
      <c r="BD116" s="9">
        <f t="shared" si="58"/>
        <v>5</v>
      </c>
    </row>
    <row r="117" customHeight="1" spans="1:56">
      <c r="A117" s="2">
        <v>114</v>
      </c>
      <c r="B117" s="8">
        <v>594</v>
      </c>
      <c r="C117" s="8">
        <v>2851</v>
      </c>
      <c r="D117" s="6" t="s">
        <v>465</v>
      </c>
      <c r="E117" s="8" t="s">
        <v>451</v>
      </c>
      <c r="F117" s="8" t="s">
        <v>364</v>
      </c>
      <c r="G117" s="24">
        <v>568</v>
      </c>
      <c r="H117" s="24">
        <v>18</v>
      </c>
      <c r="I117" s="24">
        <v>320</v>
      </c>
      <c r="J117" s="24">
        <v>18</v>
      </c>
      <c r="K117" s="37">
        <v>650</v>
      </c>
      <c r="L117" s="37">
        <f t="shared" si="45"/>
        <v>39</v>
      </c>
      <c r="M117" s="37">
        <v>268</v>
      </c>
      <c r="N117" s="37">
        <f t="shared" si="46"/>
        <v>5</v>
      </c>
      <c r="O117" s="37">
        <v>147</v>
      </c>
      <c r="P117" s="37">
        <f t="shared" si="47"/>
        <v>4</v>
      </c>
      <c r="Q117" s="37">
        <v>184</v>
      </c>
      <c r="R117" s="37">
        <f t="shared" si="33"/>
        <v>9</v>
      </c>
      <c r="S117" s="37">
        <v>700</v>
      </c>
      <c r="T117" s="37">
        <v>25</v>
      </c>
      <c r="U117" s="37">
        <v>63</v>
      </c>
      <c r="V117" s="37">
        <f t="shared" si="48"/>
        <v>1</v>
      </c>
      <c r="W117" s="37">
        <v>176</v>
      </c>
      <c r="X117" s="37">
        <v>12</v>
      </c>
      <c r="Y117" s="2">
        <v>688</v>
      </c>
      <c r="Z117" s="2">
        <v>9</v>
      </c>
      <c r="AA117" s="2">
        <v>1100</v>
      </c>
      <c r="AB117" s="2">
        <f t="shared" si="49"/>
        <v>23</v>
      </c>
      <c r="AC117" s="2">
        <v>440</v>
      </c>
      <c r="AD117" s="2">
        <f t="shared" si="50"/>
        <v>5</v>
      </c>
      <c r="AE117" s="2">
        <v>260</v>
      </c>
      <c r="AF117" s="2">
        <f t="shared" si="51"/>
        <v>8</v>
      </c>
      <c r="AG117" s="37">
        <v>87</v>
      </c>
      <c r="AH117" s="37">
        <v>3</v>
      </c>
      <c r="AI117" s="24">
        <v>212</v>
      </c>
      <c r="AJ117" s="24">
        <v>18</v>
      </c>
      <c r="AK117" s="24">
        <v>536</v>
      </c>
      <c r="AL117" s="24">
        <v>23</v>
      </c>
      <c r="AM117" s="37">
        <v>524</v>
      </c>
      <c r="AN117" s="37">
        <f t="shared" si="52"/>
        <v>23</v>
      </c>
      <c r="AO117" s="100">
        <v>259</v>
      </c>
      <c r="AP117" s="100">
        <f t="shared" si="53"/>
        <v>7</v>
      </c>
      <c r="AQ117" s="100">
        <v>744</v>
      </c>
      <c r="AR117" s="100">
        <f t="shared" si="54"/>
        <v>13</v>
      </c>
      <c r="AS117" s="2">
        <v>808</v>
      </c>
      <c r="AT117" s="2">
        <f t="shared" si="55"/>
        <v>13</v>
      </c>
      <c r="AU117" s="2">
        <v>299</v>
      </c>
      <c r="AV117" s="2">
        <v>2</v>
      </c>
      <c r="AW117" s="2">
        <f t="shared" si="56"/>
        <v>498</v>
      </c>
      <c r="AX117" s="2">
        <v>25</v>
      </c>
      <c r="AY117" s="2">
        <v>252</v>
      </c>
      <c r="AZ117" s="2">
        <f t="shared" si="57"/>
        <v>17</v>
      </c>
      <c r="BA117" s="2">
        <v>32</v>
      </c>
      <c r="BB117" s="2">
        <v>2</v>
      </c>
      <c r="BC117" s="101">
        <v>237</v>
      </c>
      <c r="BD117" s="9">
        <f t="shared" si="58"/>
        <v>6</v>
      </c>
    </row>
    <row r="118" customHeight="1" spans="1:56">
      <c r="A118" s="2">
        <v>115</v>
      </c>
      <c r="B118" s="8">
        <v>573</v>
      </c>
      <c r="C118" s="8">
        <v>2715</v>
      </c>
      <c r="D118" s="6" t="s">
        <v>466</v>
      </c>
      <c r="E118" s="8" t="s">
        <v>451</v>
      </c>
      <c r="F118" s="8" t="s">
        <v>356</v>
      </c>
      <c r="G118" s="24">
        <v>364</v>
      </c>
      <c r="H118" s="24">
        <v>11</v>
      </c>
      <c r="I118" s="24">
        <v>196</v>
      </c>
      <c r="J118" s="24">
        <v>11</v>
      </c>
      <c r="K118" s="37">
        <v>650</v>
      </c>
      <c r="L118" s="37">
        <f t="shared" si="45"/>
        <v>39</v>
      </c>
      <c r="M118" s="37">
        <v>268</v>
      </c>
      <c r="N118" s="37">
        <f t="shared" si="46"/>
        <v>5</v>
      </c>
      <c r="O118" s="37">
        <v>147</v>
      </c>
      <c r="P118" s="37">
        <f t="shared" si="47"/>
        <v>4</v>
      </c>
      <c r="Q118" s="37">
        <v>184</v>
      </c>
      <c r="R118" s="37">
        <f t="shared" si="33"/>
        <v>9</v>
      </c>
      <c r="S118" s="37">
        <v>700</v>
      </c>
      <c r="T118" s="37">
        <v>25</v>
      </c>
      <c r="U118" s="37">
        <v>63</v>
      </c>
      <c r="V118" s="37">
        <f t="shared" si="48"/>
        <v>1</v>
      </c>
      <c r="W118" s="37">
        <v>176</v>
      </c>
      <c r="X118" s="37">
        <v>12</v>
      </c>
      <c r="Y118" s="2">
        <v>688</v>
      </c>
      <c r="Z118" s="2">
        <v>9</v>
      </c>
      <c r="AA118" s="2">
        <v>1100</v>
      </c>
      <c r="AB118" s="2">
        <f t="shared" si="49"/>
        <v>23</v>
      </c>
      <c r="AC118" s="2">
        <v>440</v>
      </c>
      <c r="AD118" s="2">
        <f t="shared" si="50"/>
        <v>5</v>
      </c>
      <c r="AE118" s="2">
        <v>260</v>
      </c>
      <c r="AF118" s="2">
        <f t="shared" si="51"/>
        <v>8</v>
      </c>
      <c r="AG118" s="37">
        <v>87</v>
      </c>
      <c r="AH118" s="37">
        <v>3</v>
      </c>
      <c r="AI118" s="24">
        <v>212</v>
      </c>
      <c r="AJ118" s="24">
        <v>18</v>
      </c>
      <c r="AK118" s="24">
        <v>536</v>
      </c>
      <c r="AL118" s="24">
        <v>23</v>
      </c>
      <c r="AM118" s="37">
        <v>524</v>
      </c>
      <c r="AN118" s="37">
        <f t="shared" si="52"/>
        <v>23</v>
      </c>
      <c r="AO118" s="100">
        <v>389</v>
      </c>
      <c r="AP118" s="100">
        <f t="shared" si="53"/>
        <v>11</v>
      </c>
      <c r="AQ118" s="100">
        <v>372</v>
      </c>
      <c r="AR118" s="100">
        <f t="shared" si="54"/>
        <v>7</v>
      </c>
      <c r="AS118" s="2">
        <v>808</v>
      </c>
      <c r="AT118" s="2">
        <f t="shared" si="55"/>
        <v>13</v>
      </c>
      <c r="AU118" s="2">
        <v>299</v>
      </c>
      <c r="AV118" s="2">
        <v>2</v>
      </c>
      <c r="AW118" s="2">
        <f t="shared" si="56"/>
        <v>498</v>
      </c>
      <c r="AX118" s="2">
        <v>25</v>
      </c>
      <c r="AY118" s="2">
        <v>252</v>
      </c>
      <c r="AZ118" s="2">
        <f t="shared" si="57"/>
        <v>17</v>
      </c>
      <c r="BA118" s="2">
        <v>32</v>
      </c>
      <c r="BB118" s="2">
        <v>2</v>
      </c>
      <c r="BC118" s="101">
        <v>126</v>
      </c>
      <c r="BD118" s="9">
        <f t="shared" si="58"/>
        <v>3</v>
      </c>
    </row>
    <row r="119" customHeight="1" spans="1:56">
      <c r="A119" s="2">
        <v>116</v>
      </c>
      <c r="B119" s="8">
        <v>123007</v>
      </c>
      <c r="C119" s="8">
        <v>123007</v>
      </c>
      <c r="D119" s="6" t="s">
        <v>467</v>
      </c>
      <c r="E119" s="8" t="s">
        <v>451</v>
      </c>
      <c r="F119" s="8" t="s">
        <v>364</v>
      </c>
      <c r="G119" s="24">
        <v>364</v>
      </c>
      <c r="H119" s="24">
        <v>11</v>
      </c>
      <c r="I119" s="24">
        <v>196</v>
      </c>
      <c r="J119" s="24">
        <v>11</v>
      </c>
      <c r="K119" s="37">
        <v>650</v>
      </c>
      <c r="L119" s="37">
        <f t="shared" si="45"/>
        <v>39</v>
      </c>
      <c r="M119" s="37">
        <v>268</v>
      </c>
      <c r="N119" s="37">
        <f t="shared" si="46"/>
        <v>5</v>
      </c>
      <c r="O119" s="37">
        <v>147</v>
      </c>
      <c r="P119" s="37">
        <f t="shared" si="47"/>
        <v>4</v>
      </c>
      <c r="Q119" s="37">
        <v>184</v>
      </c>
      <c r="R119" s="37">
        <f t="shared" si="33"/>
        <v>9</v>
      </c>
      <c r="S119" s="37">
        <v>700</v>
      </c>
      <c r="T119" s="37">
        <v>25</v>
      </c>
      <c r="U119" s="37">
        <v>63</v>
      </c>
      <c r="V119" s="37">
        <f t="shared" si="48"/>
        <v>1</v>
      </c>
      <c r="W119" s="37">
        <v>176</v>
      </c>
      <c r="X119" s="37">
        <v>12</v>
      </c>
      <c r="Y119" s="2">
        <v>688</v>
      </c>
      <c r="Z119" s="2">
        <v>9</v>
      </c>
      <c r="AA119" s="2">
        <v>1100</v>
      </c>
      <c r="AB119" s="2">
        <f t="shared" si="49"/>
        <v>23</v>
      </c>
      <c r="AC119" s="2">
        <v>440</v>
      </c>
      <c r="AD119" s="2">
        <f t="shared" si="50"/>
        <v>5</v>
      </c>
      <c r="AE119" s="2">
        <v>260</v>
      </c>
      <c r="AF119" s="2">
        <f t="shared" si="51"/>
        <v>8</v>
      </c>
      <c r="AG119" s="37">
        <v>87</v>
      </c>
      <c r="AH119" s="37">
        <v>3</v>
      </c>
      <c r="AI119" s="24">
        <v>212</v>
      </c>
      <c r="AJ119" s="24">
        <v>18</v>
      </c>
      <c r="AK119" s="24">
        <v>536</v>
      </c>
      <c r="AL119" s="24">
        <v>23</v>
      </c>
      <c r="AM119" s="37">
        <v>524</v>
      </c>
      <c r="AN119" s="37">
        <f t="shared" si="52"/>
        <v>23</v>
      </c>
      <c r="AO119" s="100">
        <v>259</v>
      </c>
      <c r="AP119" s="100">
        <f t="shared" si="53"/>
        <v>7</v>
      </c>
      <c r="AQ119" s="100">
        <v>372</v>
      </c>
      <c r="AR119" s="100">
        <f t="shared" si="54"/>
        <v>7</v>
      </c>
      <c r="AS119" s="2">
        <v>808</v>
      </c>
      <c r="AT119" s="2">
        <f t="shared" si="55"/>
        <v>13</v>
      </c>
      <c r="AU119" s="2">
        <v>299</v>
      </c>
      <c r="AV119" s="2">
        <v>2</v>
      </c>
      <c r="AW119" s="2">
        <f t="shared" si="56"/>
        <v>498</v>
      </c>
      <c r="AX119" s="2">
        <v>25</v>
      </c>
      <c r="AY119" s="2">
        <v>252</v>
      </c>
      <c r="AZ119" s="2">
        <f t="shared" si="57"/>
        <v>17</v>
      </c>
      <c r="BA119" s="2">
        <v>32</v>
      </c>
      <c r="BB119" s="2">
        <v>2</v>
      </c>
      <c r="BC119" s="101">
        <v>126</v>
      </c>
      <c r="BD119" s="9">
        <f t="shared" si="58"/>
        <v>3</v>
      </c>
    </row>
    <row r="120" customHeight="1" spans="1:56">
      <c r="A120" s="2">
        <v>117</v>
      </c>
      <c r="B120" s="8">
        <v>119622</v>
      </c>
      <c r="C120" s="8">
        <v>119622</v>
      </c>
      <c r="D120" s="6" t="s">
        <v>468</v>
      </c>
      <c r="E120" s="8" t="s">
        <v>451</v>
      </c>
      <c r="F120" s="8" t="s">
        <v>338</v>
      </c>
      <c r="G120" s="24">
        <v>364</v>
      </c>
      <c r="H120" s="24">
        <v>11</v>
      </c>
      <c r="I120" s="24">
        <v>196</v>
      </c>
      <c r="J120" s="24">
        <v>11</v>
      </c>
      <c r="K120" s="37">
        <v>650</v>
      </c>
      <c r="L120" s="37">
        <f t="shared" si="45"/>
        <v>39</v>
      </c>
      <c r="M120" s="37">
        <v>268</v>
      </c>
      <c r="N120" s="37">
        <f t="shared" si="46"/>
        <v>5</v>
      </c>
      <c r="O120" s="37">
        <v>147</v>
      </c>
      <c r="P120" s="37">
        <f t="shared" si="47"/>
        <v>4</v>
      </c>
      <c r="Q120" s="37">
        <v>184</v>
      </c>
      <c r="R120" s="37">
        <f t="shared" si="33"/>
        <v>9</v>
      </c>
      <c r="S120" s="37">
        <v>700</v>
      </c>
      <c r="T120" s="37">
        <v>25</v>
      </c>
      <c r="U120" s="37">
        <v>63</v>
      </c>
      <c r="V120" s="37">
        <f t="shared" si="48"/>
        <v>1</v>
      </c>
      <c r="W120" s="37">
        <v>176</v>
      </c>
      <c r="X120" s="37">
        <v>12</v>
      </c>
      <c r="Y120" s="2">
        <v>688</v>
      </c>
      <c r="Z120" s="2">
        <v>9</v>
      </c>
      <c r="AA120" s="2">
        <v>1100</v>
      </c>
      <c r="AB120" s="2">
        <f t="shared" si="49"/>
        <v>23</v>
      </c>
      <c r="AC120" s="2">
        <v>440</v>
      </c>
      <c r="AD120" s="2">
        <f t="shared" si="50"/>
        <v>5</v>
      </c>
      <c r="AE120" s="2">
        <v>260</v>
      </c>
      <c r="AF120" s="2">
        <f t="shared" si="51"/>
        <v>8</v>
      </c>
      <c r="AG120" s="37">
        <v>87</v>
      </c>
      <c r="AH120" s="37">
        <v>3</v>
      </c>
      <c r="AI120" s="24">
        <v>212</v>
      </c>
      <c r="AJ120" s="24">
        <v>18</v>
      </c>
      <c r="AK120" s="24">
        <v>536</v>
      </c>
      <c r="AL120" s="24">
        <v>23</v>
      </c>
      <c r="AM120" s="37">
        <v>524</v>
      </c>
      <c r="AN120" s="37">
        <f t="shared" si="52"/>
        <v>23</v>
      </c>
      <c r="AO120" s="100">
        <v>389</v>
      </c>
      <c r="AP120" s="100">
        <f t="shared" si="53"/>
        <v>11</v>
      </c>
      <c r="AQ120" s="100">
        <v>372</v>
      </c>
      <c r="AR120" s="100">
        <f t="shared" si="54"/>
        <v>7</v>
      </c>
      <c r="AS120" s="2">
        <v>808</v>
      </c>
      <c r="AT120" s="2">
        <f t="shared" si="55"/>
        <v>13</v>
      </c>
      <c r="AU120" s="2">
        <v>299</v>
      </c>
      <c r="AV120" s="2">
        <v>2</v>
      </c>
      <c r="AW120" s="2">
        <f t="shared" si="56"/>
        <v>498</v>
      </c>
      <c r="AX120" s="2">
        <v>25</v>
      </c>
      <c r="AY120" s="2">
        <v>252</v>
      </c>
      <c r="AZ120" s="2">
        <f t="shared" si="57"/>
        <v>17</v>
      </c>
      <c r="BA120" s="2">
        <v>32</v>
      </c>
      <c r="BB120" s="2">
        <v>2</v>
      </c>
      <c r="BC120" s="101">
        <v>142</v>
      </c>
      <c r="BD120" s="9">
        <f t="shared" si="58"/>
        <v>4</v>
      </c>
    </row>
    <row r="121" customHeight="1" spans="1:56">
      <c r="A121" s="2">
        <v>118</v>
      </c>
      <c r="B121" s="8">
        <v>102564</v>
      </c>
      <c r="C121" s="8">
        <v>102564</v>
      </c>
      <c r="D121" s="6" t="s">
        <v>469</v>
      </c>
      <c r="E121" s="8" t="s">
        <v>451</v>
      </c>
      <c r="F121" s="8" t="s">
        <v>353</v>
      </c>
      <c r="G121" s="24">
        <v>364</v>
      </c>
      <c r="H121" s="24">
        <v>11</v>
      </c>
      <c r="I121" s="24">
        <v>196</v>
      </c>
      <c r="J121" s="24">
        <v>11</v>
      </c>
      <c r="K121" s="37">
        <v>650</v>
      </c>
      <c r="L121" s="37">
        <f t="shared" si="45"/>
        <v>39</v>
      </c>
      <c r="M121" s="37">
        <v>268</v>
      </c>
      <c r="N121" s="37">
        <f t="shared" si="46"/>
        <v>5</v>
      </c>
      <c r="O121" s="37">
        <v>147</v>
      </c>
      <c r="P121" s="37">
        <f t="shared" si="47"/>
        <v>4</v>
      </c>
      <c r="Q121" s="37">
        <v>184</v>
      </c>
      <c r="R121" s="37">
        <f t="shared" si="33"/>
        <v>9</v>
      </c>
      <c r="S121" s="37">
        <v>700</v>
      </c>
      <c r="T121" s="37">
        <v>25</v>
      </c>
      <c r="U121" s="37">
        <v>63</v>
      </c>
      <c r="V121" s="37">
        <f t="shared" si="48"/>
        <v>1</v>
      </c>
      <c r="W121" s="37">
        <v>176</v>
      </c>
      <c r="X121" s="37">
        <v>12</v>
      </c>
      <c r="Y121" s="2">
        <v>688</v>
      </c>
      <c r="Z121" s="2">
        <v>9</v>
      </c>
      <c r="AA121" s="2">
        <v>1100</v>
      </c>
      <c r="AB121" s="2">
        <f t="shared" si="49"/>
        <v>23</v>
      </c>
      <c r="AC121" s="2">
        <v>440</v>
      </c>
      <c r="AD121" s="2">
        <f t="shared" si="50"/>
        <v>5</v>
      </c>
      <c r="AE121" s="2">
        <v>260</v>
      </c>
      <c r="AF121" s="2">
        <f t="shared" si="51"/>
        <v>8</v>
      </c>
      <c r="AG121" s="37">
        <v>87</v>
      </c>
      <c r="AH121" s="37">
        <v>3</v>
      </c>
      <c r="AI121" s="24">
        <v>212</v>
      </c>
      <c r="AJ121" s="24">
        <v>18</v>
      </c>
      <c r="AK121" s="24">
        <v>536</v>
      </c>
      <c r="AL121" s="24">
        <v>23</v>
      </c>
      <c r="AM121" s="37">
        <v>524</v>
      </c>
      <c r="AN121" s="37">
        <f t="shared" si="52"/>
        <v>23</v>
      </c>
      <c r="AO121" s="100">
        <v>259</v>
      </c>
      <c r="AP121" s="100">
        <f t="shared" si="53"/>
        <v>7</v>
      </c>
      <c r="AQ121" s="100">
        <v>372</v>
      </c>
      <c r="AR121" s="100">
        <f t="shared" si="54"/>
        <v>7</v>
      </c>
      <c r="AS121" s="2">
        <v>808</v>
      </c>
      <c r="AT121" s="2">
        <f t="shared" si="55"/>
        <v>13</v>
      </c>
      <c r="AU121" s="2">
        <v>299</v>
      </c>
      <c r="AV121" s="2">
        <v>2</v>
      </c>
      <c r="AW121" s="2">
        <f t="shared" si="56"/>
        <v>498</v>
      </c>
      <c r="AX121" s="2">
        <v>25</v>
      </c>
      <c r="AY121" s="2">
        <v>252</v>
      </c>
      <c r="AZ121" s="2">
        <f t="shared" si="57"/>
        <v>17</v>
      </c>
      <c r="BA121" s="2">
        <v>32</v>
      </c>
      <c r="BB121" s="2">
        <v>2</v>
      </c>
      <c r="BC121" s="101">
        <v>142</v>
      </c>
      <c r="BD121" s="9">
        <f t="shared" si="58"/>
        <v>4</v>
      </c>
    </row>
    <row r="122" customHeight="1" spans="1:56">
      <c r="A122" s="2">
        <v>119</v>
      </c>
      <c r="B122" s="8">
        <v>720</v>
      </c>
      <c r="C122" s="8">
        <v>2844</v>
      </c>
      <c r="D122" s="6" t="s">
        <v>470</v>
      </c>
      <c r="E122" s="8" t="s">
        <v>451</v>
      </c>
      <c r="F122" s="8" t="s">
        <v>364</v>
      </c>
      <c r="G122" s="24">
        <v>364</v>
      </c>
      <c r="H122" s="24">
        <v>11</v>
      </c>
      <c r="I122" s="24">
        <v>196</v>
      </c>
      <c r="J122" s="24">
        <v>11</v>
      </c>
      <c r="K122" s="37">
        <v>650</v>
      </c>
      <c r="L122" s="37">
        <f t="shared" si="45"/>
        <v>39</v>
      </c>
      <c r="M122" s="37">
        <v>268</v>
      </c>
      <c r="N122" s="37">
        <f t="shared" si="46"/>
        <v>5</v>
      </c>
      <c r="O122" s="37">
        <v>147</v>
      </c>
      <c r="P122" s="37">
        <f t="shared" si="47"/>
        <v>4</v>
      </c>
      <c r="Q122" s="37">
        <v>184</v>
      </c>
      <c r="R122" s="37">
        <f t="shared" si="33"/>
        <v>9</v>
      </c>
      <c r="S122" s="37">
        <v>700</v>
      </c>
      <c r="T122" s="37">
        <v>25</v>
      </c>
      <c r="U122" s="37">
        <v>63</v>
      </c>
      <c r="V122" s="37">
        <f t="shared" si="48"/>
        <v>1</v>
      </c>
      <c r="W122" s="37">
        <v>176</v>
      </c>
      <c r="X122" s="37">
        <v>12</v>
      </c>
      <c r="Y122" s="2">
        <v>688</v>
      </c>
      <c r="Z122" s="2">
        <v>9</v>
      </c>
      <c r="AA122" s="2">
        <v>1100</v>
      </c>
      <c r="AB122" s="2">
        <f t="shared" si="49"/>
        <v>23</v>
      </c>
      <c r="AC122" s="2">
        <v>440</v>
      </c>
      <c r="AD122" s="2">
        <f t="shared" si="50"/>
        <v>5</v>
      </c>
      <c r="AE122" s="2">
        <v>260</v>
      </c>
      <c r="AF122" s="2">
        <f t="shared" si="51"/>
        <v>8</v>
      </c>
      <c r="AG122" s="37">
        <v>87</v>
      </c>
      <c r="AH122" s="37">
        <v>3</v>
      </c>
      <c r="AI122" s="24">
        <v>212</v>
      </c>
      <c r="AJ122" s="24">
        <v>18</v>
      </c>
      <c r="AK122" s="24">
        <v>536</v>
      </c>
      <c r="AL122" s="24">
        <v>23</v>
      </c>
      <c r="AM122" s="37">
        <v>524</v>
      </c>
      <c r="AN122" s="37">
        <f t="shared" si="52"/>
        <v>23</v>
      </c>
      <c r="AO122" s="100">
        <v>259</v>
      </c>
      <c r="AP122" s="100">
        <f t="shared" si="53"/>
        <v>7</v>
      </c>
      <c r="AQ122" s="100">
        <v>372</v>
      </c>
      <c r="AR122" s="100">
        <f t="shared" si="54"/>
        <v>7</v>
      </c>
      <c r="AS122" s="2">
        <v>808</v>
      </c>
      <c r="AT122" s="2">
        <f t="shared" si="55"/>
        <v>13</v>
      </c>
      <c r="AU122" s="2">
        <v>299</v>
      </c>
      <c r="AV122" s="2">
        <v>2</v>
      </c>
      <c r="AW122" s="2">
        <f t="shared" si="56"/>
        <v>498</v>
      </c>
      <c r="AX122" s="2">
        <v>25</v>
      </c>
      <c r="AY122" s="2">
        <v>252</v>
      </c>
      <c r="AZ122" s="2">
        <f t="shared" si="57"/>
        <v>17</v>
      </c>
      <c r="BA122" s="2">
        <v>32</v>
      </c>
      <c r="BB122" s="2">
        <v>2</v>
      </c>
      <c r="BC122" s="101">
        <v>174</v>
      </c>
      <c r="BD122" s="9">
        <f t="shared" si="58"/>
        <v>5</v>
      </c>
    </row>
    <row r="123" customHeight="1" spans="1:56">
      <c r="A123" s="2">
        <v>120</v>
      </c>
      <c r="B123" s="8">
        <v>113023</v>
      </c>
      <c r="C123" s="8">
        <v>2326</v>
      </c>
      <c r="D123" s="6" t="s">
        <v>471</v>
      </c>
      <c r="E123" s="8" t="s">
        <v>451</v>
      </c>
      <c r="F123" s="8" t="s">
        <v>350</v>
      </c>
      <c r="G123" s="24">
        <v>364</v>
      </c>
      <c r="H123" s="24">
        <v>11</v>
      </c>
      <c r="I123" s="24">
        <v>196</v>
      </c>
      <c r="J123" s="24">
        <v>11</v>
      </c>
      <c r="K123" s="37">
        <v>650</v>
      </c>
      <c r="L123" s="37">
        <f t="shared" si="45"/>
        <v>39</v>
      </c>
      <c r="M123" s="37">
        <v>268</v>
      </c>
      <c r="N123" s="37">
        <f t="shared" si="46"/>
        <v>5</v>
      </c>
      <c r="O123" s="37">
        <v>147</v>
      </c>
      <c r="P123" s="37">
        <f t="shared" si="47"/>
        <v>4</v>
      </c>
      <c r="Q123" s="37">
        <v>184</v>
      </c>
      <c r="R123" s="37">
        <f t="shared" si="33"/>
        <v>9</v>
      </c>
      <c r="S123" s="37">
        <v>700</v>
      </c>
      <c r="T123" s="37">
        <v>25</v>
      </c>
      <c r="U123" s="37">
        <v>63</v>
      </c>
      <c r="V123" s="37">
        <f t="shared" si="48"/>
        <v>1</v>
      </c>
      <c r="W123" s="37">
        <v>176</v>
      </c>
      <c r="X123" s="37">
        <v>12</v>
      </c>
      <c r="Y123" s="2">
        <v>688</v>
      </c>
      <c r="Z123" s="2">
        <v>9</v>
      </c>
      <c r="AA123" s="2">
        <v>1100</v>
      </c>
      <c r="AB123" s="2">
        <f t="shared" si="49"/>
        <v>23</v>
      </c>
      <c r="AC123" s="2">
        <v>440</v>
      </c>
      <c r="AD123" s="2">
        <f t="shared" si="50"/>
        <v>5</v>
      </c>
      <c r="AE123" s="2">
        <v>260</v>
      </c>
      <c r="AF123" s="2">
        <f t="shared" si="51"/>
        <v>8</v>
      </c>
      <c r="AG123" s="37">
        <v>87</v>
      </c>
      <c r="AH123" s="37">
        <v>3</v>
      </c>
      <c r="AI123" s="24">
        <v>212</v>
      </c>
      <c r="AJ123" s="24">
        <v>18</v>
      </c>
      <c r="AK123" s="24">
        <v>536</v>
      </c>
      <c r="AL123" s="24">
        <v>23</v>
      </c>
      <c r="AM123" s="37">
        <v>524</v>
      </c>
      <c r="AN123" s="37">
        <f t="shared" si="52"/>
        <v>23</v>
      </c>
      <c r="AO123" s="100">
        <v>259</v>
      </c>
      <c r="AP123" s="100">
        <f t="shared" si="53"/>
        <v>7</v>
      </c>
      <c r="AQ123" s="100">
        <v>372</v>
      </c>
      <c r="AR123" s="100">
        <f t="shared" si="54"/>
        <v>7</v>
      </c>
      <c r="AS123" s="2">
        <v>808</v>
      </c>
      <c r="AT123" s="2">
        <f t="shared" si="55"/>
        <v>13</v>
      </c>
      <c r="AU123" s="2">
        <v>299</v>
      </c>
      <c r="AV123" s="2">
        <v>2</v>
      </c>
      <c r="AW123" s="2">
        <f t="shared" si="56"/>
        <v>498</v>
      </c>
      <c r="AX123" s="2">
        <v>25</v>
      </c>
      <c r="AY123" s="2">
        <v>252</v>
      </c>
      <c r="AZ123" s="2">
        <f t="shared" si="57"/>
        <v>17</v>
      </c>
      <c r="BA123" s="2">
        <v>32</v>
      </c>
      <c r="BB123" s="2">
        <v>2</v>
      </c>
      <c r="BC123" s="101">
        <v>118</v>
      </c>
      <c r="BD123" s="9">
        <f t="shared" si="58"/>
        <v>3</v>
      </c>
    </row>
    <row r="124" customHeight="1" spans="1:56">
      <c r="A124" s="2">
        <v>121</v>
      </c>
      <c r="B124" s="8">
        <v>110378</v>
      </c>
      <c r="C124" s="8">
        <v>110378</v>
      </c>
      <c r="D124" s="6" t="s">
        <v>472</v>
      </c>
      <c r="E124" s="8" t="s">
        <v>451</v>
      </c>
      <c r="F124" s="8" t="s">
        <v>388</v>
      </c>
      <c r="G124" s="24">
        <v>364</v>
      </c>
      <c r="H124" s="24">
        <v>11</v>
      </c>
      <c r="I124" s="24">
        <v>196</v>
      </c>
      <c r="J124" s="24">
        <v>11</v>
      </c>
      <c r="K124" s="37">
        <v>650</v>
      </c>
      <c r="L124" s="37">
        <f t="shared" si="45"/>
        <v>39</v>
      </c>
      <c r="M124" s="37">
        <v>268</v>
      </c>
      <c r="N124" s="37">
        <f t="shared" si="46"/>
        <v>5</v>
      </c>
      <c r="O124" s="37">
        <v>147</v>
      </c>
      <c r="P124" s="37">
        <f t="shared" si="47"/>
        <v>4</v>
      </c>
      <c r="Q124" s="37">
        <v>184</v>
      </c>
      <c r="R124" s="37">
        <f t="shared" si="33"/>
        <v>9</v>
      </c>
      <c r="S124" s="37">
        <v>700</v>
      </c>
      <c r="T124" s="37">
        <v>25</v>
      </c>
      <c r="U124" s="37">
        <v>63</v>
      </c>
      <c r="V124" s="37">
        <f t="shared" si="48"/>
        <v>1</v>
      </c>
      <c r="W124" s="37">
        <v>176</v>
      </c>
      <c r="X124" s="37">
        <v>12</v>
      </c>
      <c r="Y124" s="2">
        <v>688</v>
      </c>
      <c r="Z124" s="2">
        <v>9</v>
      </c>
      <c r="AA124" s="2">
        <v>1100</v>
      </c>
      <c r="AB124" s="2">
        <f t="shared" si="49"/>
        <v>23</v>
      </c>
      <c r="AC124" s="2">
        <v>440</v>
      </c>
      <c r="AD124" s="2">
        <f t="shared" si="50"/>
        <v>5</v>
      </c>
      <c r="AE124" s="2">
        <v>260</v>
      </c>
      <c r="AF124" s="2">
        <f t="shared" si="51"/>
        <v>8</v>
      </c>
      <c r="AG124" s="37">
        <v>87</v>
      </c>
      <c r="AH124" s="37">
        <v>3</v>
      </c>
      <c r="AI124" s="24">
        <v>212</v>
      </c>
      <c r="AJ124" s="24">
        <v>18</v>
      </c>
      <c r="AK124" s="24">
        <v>536</v>
      </c>
      <c r="AL124" s="24">
        <v>23</v>
      </c>
      <c r="AM124" s="37">
        <v>524</v>
      </c>
      <c r="AN124" s="37">
        <f t="shared" si="52"/>
        <v>23</v>
      </c>
      <c r="AO124" s="100">
        <v>259</v>
      </c>
      <c r="AP124" s="100">
        <f t="shared" si="53"/>
        <v>7</v>
      </c>
      <c r="AQ124" s="100">
        <v>372</v>
      </c>
      <c r="AR124" s="100">
        <f t="shared" si="54"/>
        <v>7</v>
      </c>
      <c r="AS124" s="2">
        <v>808</v>
      </c>
      <c r="AT124" s="2">
        <f t="shared" si="55"/>
        <v>13</v>
      </c>
      <c r="AU124" s="2">
        <v>299</v>
      </c>
      <c r="AV124" s="2">
        <v>2</v>
      </c>
      <c r="AW124" s="2">
        <f t="shared" si="56"/>
        <v>498</v>
      </c>
      <c r="AX124" s="2">
        <v>25</v>
      </c>
      <c r="AY124" s="2">
        <v>252</v>
      </c>
      <c r="AZ124" s="2">
        <f t="shared" si="57"/>
        <v>17</v>
      </c>
      <c r="BA124" s="2">
        <v>32</v>
      </c>
      <c r="BB124" s="2">
        <v>2</v>
      </c>
      <c r="BC124" s="101">
        <v>126</v>
      </c>
      <c r="BD124" s="9">
        <f t="shared" si="58"/>
        <v>3</v>
      </c>
    </row>
    <row r="125" customHeight="1" spans="1:56">
      <c r="A125" s="2">
        <v>122</v>
      </c>
      <c r="B125" s="8">
        <v>104429</v>
      </c>
      <c r="C125" s="8">
        <v>104429</v>
      </c>
      <c r="D125" s="6" t="s">
        <v>473</v>
      </c>
      <c r="E125" s="8" t="s">
        <v>451</v>
      </c>
      <c r="F125" s="8" t="s">
        <v>341</v>
      </c>
      <c r="G125" s="24">
        <v>364</v>
      </c>
      <c r="H125" s="24">
        <v>11</v>
      </c>
      <c r="I125" s="24">
        <v>196</v>
      </c>
      <c r="J125" s="24">
        <v>11</v>
      </c>
      <c r="K125" s="37">
        <v>650</v>
      </c>
      <c r="L125" s="37">
        <f t="shared" si="45"/>
        <v>39</v>
      </c>
      <c r="M125" s="37">
        <v>268</v>
      </c>
      <c r="N125" s="37">
        <f t="shared" si="46"/>
        <v>5</v>
      </c>
      <c r="O125" s="37">
        <v>147</v>
      </c>
      <c r="P125" s="37">
        <f t="shared" si="47"/>
        <v>4</v>
      </c>
      <c r="Q125" s="37">
        <v>184</v>
      </c>
      <c r="R125" s="37">
        <f t="shared" si="33"/>
        <v>9</v>
      </c>
      <c r="S125" s="37">
        <v>700</v>
      </c>
      <c r="T125" s="37">
        <v>25</v>
      </c>
      <c r="U125" s="37">
        <v>63</v>
      </c>
      <c r="V125" s="37">
        <f t="shared" si="48"/>
        <v>1</v>
      </c>
      <c r="W125" s="37">
        <v>176</v>
      </c>
      <c r="X125" s="37">
        <v>12</v>
      </c>
      <c r="Y125" s="2">
        <v>688</v>
      </c>
      <c r="Z125" s="2">
        <v>9</v>
      </c>
      <c r="AA125" s="2">
        <v>1100</v>
      </c>
      <c r="AB125" s="2">
        <f t="shared" si="49"/>
        <v>23</v>
      </c>
      <c r="AC125" s="2">
        <v>440</v>
      </c>
      <c r="AD125" s="2">
        <f t="shared" si="50"/>
        <v>5</v>
      </c>
      <c r="AE125" s="2">
        <v>260</v>
      </c>
      <c r="AF125" s="2">
        <f t="shared" si="51"/>
        <v>8</v>
      </c>
      <c r="AG125" s="37">
        <v>87</v>
      </c>
      <c r="AH125" s="37">
        <v>3</v>
      </c>
      <c r="AI125" s="24">
        <v>212</v>
      </c>
      <c r="AJ125" s="24">
        <v>18</v>
      </c>
      <c r="AK125" s="24">
        <v>536</v>
      </c>
      <c r="AL125" s="24">
        <v>23</v>
      </c>
      <c r="AM125" s="37">
        <v>524</v>
      </c>
      <c r="AN125" s="37">
        <f t="shared" si="52"/>
        <v>23</v>
      </c>
      <c r="AO125" s="100">
        <v>259</v>
      </c>
      <c r="AP125" s="100">
        <f t="shared" si="53"/>
        <v>7</v>
      </c>
      <c r="AQ125" s="100">
        <v>372</v>
      </c>
      <c r="AR125" s="100">
        <f t="shared" si="54"/>
        <v>7</v>
      </c>
      <c r="AS125" s="2">
        <v>808</v>
      </c>
      <c r="AT125" s="2">
        <f t="shared" si="55"/>
        <v>13</v>
      </c>
      <c r="AU125" s="2">
        <v>299</v>
      </c>
      <c r="AV125" s="2">
        <v>2</v>
      </c>
      <c r="AW125" s="2">
        <f t="shared" si="56"/>
        <v>498</v>
      </c>
      <c r="AX125" s="2">
        <v>25</v>
      </c>
      <c r="AY125" s="2">
        <v>252</v>
      </c>
      <c r="AZ125" s="2">
        <f t="shared" si="57"/>
        <v>17</v>
      </c>
      <c r="BA125" s="2">
        <v>32</v>
      </c>
      <c r="BB125" s="2">
        <v>2</v>
      </c>
      <c r="BC125" s="101">
        <v>142</v>
      </c>
      <c r="BD125" s="9">
        <f t="shared" si="58"/>
        <v>4</v>
      </c>
    </row>
    <row r="126" customHeight="1" spans="1:56">
      <c r="A126" s="2">
        <v>123</v>
      </c>
      <c r="B126" s="8">
        <v>371</v>
      </c>
      <c r="C126" s="8">
        <v>2839</v>
      </c>
      <c r="D126" s="6" t="s">
        <v>474</v>
      </c>
      <c r="E126" s="8" t="s">
        <v>451</v>
      </c>
      <c r="F126" s="8" t="s">
        <v>356</v>
      </c>
      <c r="G126" s="24">
        <v>364</v>
      </c>
      <c r="H126" s="24">
        <v>11</v>
      </c>
      <c r="I126" s="24">
        <v>196</v>
      </c>
      <c r="J126" s="24">
        <v>11</v>
      </c>
      <c r="K126" s="37">
        <v>650</v>
      </c>
      <c r="L126" s="37">
        <f t="shared" si="45"/>
        <v>39</v>
      </c>
      <c r="M126" s="37">
        <v>268</v>
      </c>
      <c r="N126" s="37">
        <f t="shared" si="46"/>
        <v>5</v>
      </c>
      <c r="O126" s="37">
        <v>147</v>
      </c>
      <c r="P126" s="37">
        <f t="shared" si="47"/>
        <v>4</v>
      </c>
      <c r="Q126" s="37">
        <v>184</v>
      </c>
      <c r="R126" s="37">
        <f t="shared" si="33"/>
        <v>9</v>
      </c>
      <c r="S126" s="37">
        <v>700</v>
      </c>
      <c r="T126" s="37">
        <v>25</v>
      </c>
      <c r="U126" s="37">
        <v>63</v>
      </c>
      <c r="V126" s="37">
        <f t="shared" si="48"/>
        <v>1</v>
      </c>
      <c r="W126" s="37">
        <v>176</v>
      </c>
      <c r="X126" s="37">
        <v>12</v>
      </c>
      <c r="Y126" s="2">
        <v>688</v>
      </c>
      <c r="Z126" s="2">
        <v>9</v>
      </c>
      <c r="AA126" s="2">
        <v>1100</v>
      </c>
      <c r="AB126" s="2">
        <f t="shared" si="49"/>
        <v>23</v>
      </c>
      <c r="AC126" s="2">
        <v>440</v>
      </c>
      <c r="AD126" s="2">
        <f t="shared" si="50"/>
        <v>5</v>
      </c>
      <c r="AE126" s="2">
        <v>260</v>
      </c>
      <c r="AF126" s="2">
        <f t="shared" si="51"/>
        <v>8</v>
      </c>
      <c r="AG126" s="37">
        <v>87</v>
      </c>
      <c r="AH126" s="37">
        <v>3</v>
      </c>
      <c r="AI126" s="24">
        <v>212</v>
      </c>
      <c r="AJ126" s="24">
        <v>18</v>
      </c>
      <c r="AK126" s="24">
        <v>536</v>
      </c>
      <c r="AL126" s="24">
        <v>23</v>
      </c>
      <c r="AM126" s="37">
        <v>524</v>
      </c>
      <c r="AN126" s="37">
        <f t="shared" si="52"/>
        <v>23</v>
      </c>
      <c r="AO126" s="100">
        <v>259</v>
      </c>
      <c r="AP126" s="100">
        <f t="shared" si="53"/>
        <v>7</v>
      </c>
      <c r="AQ126" s="100">
        <v>372</v>
      </c>
      <c r="AR126" s="100">
        <f t="shared" si="54"/>
        <v>7</v>
      </c>
      <c r="AS126" s="2">
        <v>808</v>
      </c>
      <c r="AT126" s="2">
        <f t="shared" si="55"/>
        <v>13</v>
      </c>
      <c r="AU126" s="2">
        <v>299</v>
      </c>
      <c r="AV126" s="2">
        <v>2</v>
      </c>
      <c r="AW126" s="2">
        <f t="shared" si="56"/>
        <v>498</v>
      </c>
      <c r="AX126" s="2">
        <v>25</v>
      </c>
      <c r="AY126" s="2">
        <v>252</v>
      </c>
      <c r="AZ126" s="2">
        <f t="shared" si="57"/>
        <v>17</v>
      </c>
      <c r="BA126" s="2">
        <v>32</v>
      </c>
      <c r="BB126" s="2">
        <v>2</v>
      </c>
      <c r="BC126" s="101">
        <v>118</v>
      </c>
      <c r="BD126" s="9">
        <f t="shared" si="58"/>
        <v>3</v>
      </c>
    </row>
    <row r="127" customHeight="1" spans="1:56">
      <c r="A127" s="2">
        <v>124</v>
      </c>
      <c r="B127" s="8">
        <v>116773</v>
      </c>
      <c r="C127" s="8">
        <v>2274</v>
      </c>
      <c r="D127" s="6" t="s">
        <v>475</v>
      </c>
      <c r="E127" s="8" t="s">
        <v>451</v>
      </c>
      <c r="F127" s="8" t="s">
        <v>338</v>
      </c>
      <c r="G127" s="24">
        <v>364</v>
      </c>
      <c r="H127" s="24">
        <v>11</v>
      </c>
      <c r="I127" s="24">
        <v>196</v>
      </c>
      <c r="J127" s="24">
        <v>11</v>
      </c>
      <c r="K127" s="37">
        <v>650</v>
      </c>
      <c r="L127" s="37">
        <f t="shared" si="45"/>
        <v>39</v>
      </c>
      <c r="M127" s="37">
        <v>268</v>
      </c>
      <c r="N127" s="37">
        <f t="shared" si="46"/>
        <v>5</v>
      </c>
      <c r="O127" s="37">
        <v>147</v>
      </c>
      <c r="P127" s="37">
        <f t="shared" si="47"/>
        <v>4</v>
      </c>
      <c r="Q127" s="37">
        <v>184</v>
      </c>
      <c r="R127" s="37">
        <f t="shared" si="33"/>
        <v>9</v>
      </c>
      <c r="S127" s="37">
        <v>700</v>
      </c>
      <c r="T127" s="37">
        <v>25</v>
      </c>
      <c r="U127" s="37">
        <v>63</v>
      </c>
      <c r="V127" s="37">
        <f t="shared" si="48"/>
        <v>1</v>
      </c>
      <c r="W127" s="37">
        <v>176</v>
      </c>
      <c r="X127" s="37">
        <v>12</v>
      </c>
      <c r="Y127" s="2">
        <v>688</v>
      </c>
      <c r="Z127" s="2">
        <v>9</v>
      </c>
      <c r="AA127" s="2">
        <v>1100</v>
      </c>
      <c r="AB127" s="2">
        <f t="shared" si="49"/>
        <v>23</v>
      </c>
      <c r="AC127" s="2">
        <v>440</v>
      </c>
      <c r="AD127" s="2">
        <f t="shared" si="50"/>
        <v>5</v>
      </c>
      <c r="AE127" s="2">
        <v>260</v>
      </c>
      <c r="AF127" s="2">
        <f t="shared" si="51"/>
        <v>8</v>
      </c>
      <c r="AG127" s="37">
        <v>87</v>
      </c>
      <c r="AH127" s="37">
        <v>3</v>
      </c>
      <c r="AI127" s="24">
        <v>212</v>
      </c>
      <c r="AJ127" s="24">
        <v>18</v>
      </c>
      <c r="AK127" s="24">
        <v>536</v>
      </c>
      <c r="AL127" s="24">
        <v>23</v>
      </c>
      <c r="AM127" s="37">
        <v>524</v>
      </c>
      <c r="AN127" s="37">
        <f t="shared" si="52"/>
        <v>23</v>
      </c>
      <c r="AO127" s="100">
        <v>259</v>
      </c>
      <c r="AP127" s="100">
        <f t="shared" si="53"/>
        <v>7</v>
      </c>
      <c r="AQ127" s="100">
        <v>372</v>
      </c>
      <c r="AR127" s="100">
        <f t="shared" si="54"/>
        <v>7</v>
      </c>
      <c r="AS127" s="2">
        <v>808</v>
      </c>
      <c r="AT127" s="2">
        <f t="shared" si="55"/>
        <v>13</v>
      </c>
      <c r="AU127" s="2">
        <v>299</v>
      </c>
      <c r="AV127" s="2">
        <v>2</v>
      </c>
      <c r="AW127" s="2">
        <f t="shared" si="56"/>
        <v>498</v>
      </c>
      <c r="AX127" s="2">
        <v>25</v>
      </c>
      <c r="AY127" s="2">
        <v>252</v>
      </c>
      <c r="AZ127" s="2">
        <f t="shared" si="57"/>
        <v>17</v>
      </c>
      <c r="BA127" s="2">
        <v>32</v>
      </c>
      <c r="BB127" s="2">
        <v>2</v>
      </c>
      <c r="BC127" s="101">
        <v>118</v>
      </c>
      <c r="BD127" s="9">
        <f t="shared" si="58"/>
        <v>3</v>
      </c>
    </row>
    <row r="128" customHeight="1" spans="1:56">
      <c r="A128" s="2">
        <v>125</v>
      </c>
      <c r="B128" s="8">
        <v>104838</v>
      </c>
      <c r="C128" s="8">
        <v>104838</v>
      </c>
      <c r="D128" s="6" t="s">
        <v>476</v>
      </c>
      <c r="E128" s="8" t="s">
        <v>451</v>
      </c>
      <c r="F128" s="8" t="s">
        <v>386</v>
      </c>
      <c r="G128" s="24">
        <v>364</v>
      </c>
      <c r="H128" s="24">
        <v>11</v>
      </c>
      <c r="I128" s="24">
        <v>196</v>
      </c>
      <c r="J128" s="24">
        <v>11</v>
      </c>
      <c r="K128" s="37">
        <v>650</v>
      </c>
      <c r="L128" s="37">
        <f t="shared" si="45"/>
        <v>39</v>
      </c>
      <c r="M128" s="37">
        <v>268</v>
      </c>
      <c r="N128" s="37">
        <f t="shared" si="46"/>
        <v>5</v>
      </c>
      <c r="O128" s="37">
        <v>147</v>
      </c>
      <c r="P128" s="37">
        <f t="shared" si="47"/>
        <v>4</v>
      </c>
      <c r="Q128" s="37">
        <v>184</v>
      </c>
      <c r="R128" s="37">
        <f t="shared" si="33"/>
        <v>9</v>
      </c>
      <c r="S128" s="37">
        <v>700</v>
      </c>
      <c r="T128" s="37">
        <v>25</v>
      </c>
      <c r="U128" s="37">
        <v>63</v>
      </c>
      <c r="V128" s="37">
        <f t="shared" si="48"/>
        <v>1</v>
      </c>
      <c r="W128" s="37">
        <v>176</v>
      </c>
      <c r="X128" s="37">
        <v>12</v>
      </c>
      <c r="Y128" s="2">
        <v>688</v>
      </c>
      <c r="Z128" s="2">
        <v>9</v>
      </c>
      <c r="AA128" s="2">
        <v>1100</v>
      </c>
      <c r="AB128" s="2">
        <f t="shared" si="49"/>
        <v>23</v>
      </c>
      <c r="AC128" s="2">
        <v>440</v>
      </c>
      <c r="AD128" s="2">
        <f t="shared" si="50"/>
        <v>5</v>
      </c>
      <c r="AE128" s="2">
        <v>260</v>
      </c>
      <c r="AF128" s="2">
        <f t="shared" si="51"/>
        <v>8</v>
      </c>
      <c r="AG128" s="37">
        <v>87</v>
      </c>
      <c r="AH128" s="37">
        <v>3</v>
      </c>
      <c r="AI128" s="24">
        <v>212</v>
      </c>
      <c r="AJ128" s="24">
        <v>18</v>
      </c>
      <c r="AK128" s="24">
        <v>536</v>
      </c>
      <c r="AL128" s="24">
        <v>23</v>
      </c>
      <c r="AM128" s="37">
        <v>524</v>
      </c>
      <c r="AN128" s="37">
        <f t="shared" si="52"/>
        <v>23</v>
      </c>
      <c r="AO128" s="100">
        <v>259</v>
      </c>
      <c r="AP128" s="100">
        <f t="shared" si="53"/>
        <v>7</v>
      </c>
      <c r="AQ128" s="100">
        <v>372</v>
      </c>
      <c r="AR128" s="100">
        <f t="shared" si="54"/>
        <v>7</v>
      </c>
      <c r="AS128" s="2">
        <v>808</v>
      </c>
      <c r="AT128" s="2">
        <f t="shared" si="55"/>
        <v>13</v>
      </c>
      <c r="AU128" s="2">
        <v>299</v>
      </c>
      <c r="AV128" s="2">
        <v>2</v>
      </c>
      <c r="AW128" s="2">
        <f t="shared" si="56"/>
        <v>498</v>
      </c>
      <c r="AX128" s="2">
        <v>25</v>
      </c>
      <c r="AY128" s="2">
        <v>252</v>
      </c>
      <c r="AZ128" s="2">
        <f t="shared" si="57"/>
        <v>17</v>
      </c>
      <c r="BA128" s="2">
        <v>32</v>
      </c>
      <c r="BB128" s="2">
        <v>2</v>
      </c>
      <c r="BC128" s="101">
        <v>158</v>
      </c>
      <c r="BD128" s="9">
        <f t="shared" si="58"/>
        <v>4</v>
      </c>
    </row>
    <row r="129" customHeight="1" spans="1:56">
      <c r="A129" s="2">
        <v>126</v>
      </c>
      <c r="B129" s="8">
        <v>102567</v>
      </c>
      <c r="C129" s="8">
        <v>102567</v>
      </c>
      <c r="D129" s="6" t="s">
        <v>477</v>
      </c>
      <c r="E129" s="8" t="s">
        <v>451</v>
      </c>
      <c r="F129" s="8" t="s">
        <v>356</v>
      </c>
      <c r="G129" s="24">
        <v>364</v>
      </c>
      <c r="H129" s="24">
        <v>11</v>
      </c>
      <c r="I129" s="24">
        <v>196</v>
      </c>
      <c r="J129" s="24">
        <v>11</v>
      </c>
      <c r="K129" s="37">
        <v>650</v>
      </c>
      <c r="L129" s="37">
        <f t="shared" si="45"/>
        <v>39</v>
      </c>
      <c r="M129" s="37">
        <v>268</v>
      </c>
      <c r="N129" s="37">
        <f t="shared" si="46"/>
        <v>5</v>
      </c>
      <c r="O129" s="37">
        <v>147</v>
      </c>
      <c r="P129" s="37">
        <f t="shared" si="47"/>
        <v>4</v>
      </c>
      <c r="Q129" s="37">
        <v>184</v>
      </c>
      <c r="R129" s="37">
        <f t="shared" si="33"/>
        <v>9</v>
      </c>
      <c r="S129" s="37">
        <v>700</v>
      </c>
      <c r="T129" s="37">
        <v>25</v>
      </c>
      <c r="U129" s="37">
        <v>63</v>
      </c>
      <c r="V129" s="37">
        <f t="shared" si="48"/>
        <v>1</v>
      </c>
      <c r="W129" s="37">
        <v>176</v>
      </c>
      <c r="X129" s="37">
        <v>12</v>
      </c>
      <c r="Y129" s="2">
        <v>688</v>
      </c>
      <c r="Z129" s="2">
        <v>9</v>
      </c>
      <c r="AA129" s="2">
        <v>1100</v>
      </c>
      <c r="AB129" s="2">
        <f t="shared" si="49"/>
        <v>23</v>
      </c>
      <c r="AC129" s="2">
        <v>440</v>
      </c>
      <c r="AD129" s="2">
        <f t="shared" si="50"/>
        <v>5</v>
      </c>
      <c r="AE129" s="2">
        <v>260</v>
      </c>
      <c r="AF129" s="2">
        <f t="shared" si="51"/>
        <v>8</v>
      </c>
      <c r="AG129" s="37">
        <v>87</v>
      </c>
      <c r="AH129" s="37">
        <v>3</v>
      </c>
      <c r="AI129" s="24">
        <v>212</v>
      </c>
      <c r="AJ129" s="24">
        <v>18</v>
      </c>
      <c r="AK129" s="24">
        <v>536</v>
      </c>
      <c r="AL129" s="24">
        <v>23</v>
      </c>
      <c r="AM129" s="37">
        <v>524</v>
      </c>
      <c r="AN129" s="37">
        <f t="shared" si="52"/>
        <v>23</v>
      </c>
      <c r="AO129" s="100">
        <v>389</v>
      </c>
      <c r="AP129" s="100">
        <f t="shared" si="53"/>
        <v>11</v>
      </c>
      <c r="AQ129" s="100">
        <v>372</v>
      </c>
      <c r="AR129" s="100">
        <f t="shared" si="54"/>
        <v>7</v>
      </c>
      <c r="AS129" s="2">
        <v>808</v>
      </c>
      <c r="AT129" s="2">
        <f t="shared" si="55"/>
        <v>13</v>
      </c>
      <c r="AU129" s="2">
        <v>299</v>
      </c>
      <c r="AV129" s="2">
        <v>2</v>
      </c>
      <c r="AW129" s="2">
        <f t="shared" si="56"/>
        <v>498</v>
      </c>
      <c r="AX129" s="2">
        <v>25</v>
      </c>
      <c r="AY129" s="2">
        <v>252</v>
      </c>
      <c r="AZ129" s="2">
        <f t="shared" si="57"/>
        <v>17</v>
      </c>
      <c r="BA129" s="2">
        <v>32</v>
      </c>
      <c r="BB129" s="2">
        <v>2</v>
      </c>
      <c r="BC129" s="101">
        <v>126</v>
      </c>
      <c r="BD129" s="9">
        <f t="shared" si="58"/>
        <v>3</v>
      </c>
    </row>
    <row r="130" customHeight="1" spans="1:56">
      <c r="A130" s="2">
        <v>127</v>
      </c>
      <c r="B130" s="8">
        <v>727</v>
      </c>
      <c r="C130" s="8">
        <v>2409</v>
      </c>
      <c r="D130" s="6" t="s">
        <v>478</v>
      </c>
      <c r="E130" s="8" t="s">
        <v>451</v>
      </c>
      <c r="F130" s="8" t="s">
        <v>350</v>
      </c>
      <c r="G130" s="24">
        <v>364</v>
      </c>
      <c r="H130" s="24">
        <v>11</v>
      </c>
      <c r="I130" s="24">
        <v>196</v>
      </c>
      <c r="J130" s="24">
        <v>11</v>
      </c>
      <c r="K130" s="37">
        <v>650</v>
      </c>
      <c r="L130" s="37">
        <f t="shared" si="45"/>
        <v>39</v>
      </c>
      <c r="M130" s="37">
        <v>268</v>
      </c>
      <c r="N130" s="37">
        <f t="shared" si="46"/>
        <v>5</v>
      </c>
      <c r="O130" s="37">
        <v>147</v>
      </c>
      <c r="P130" s="37">
        <f t="shared" si="47"/>
        <v>4</v>
      </c>
      <c r="Q130" s="37">
        <v>184</v>
      </c>
      <c r="R130" s="37">
        <f t="shared" si="33"/>
        <v>9</v>
      </c>
      <c r="S130" s="37">
        <v>700</v>
      </c>
      <c r="T130" s="37">
        <v>25</v>
      </c>
      <c r="U130" s="37">
        <v>63</v>
      </c>
      <c r="V130" s="37">
        <f t="shared" si="48"/>
        <v>1</v>
      </c>
      <c r="W130" s="37">
        <v>176</v>
      </c>
      <c r="X130" s="37">
        <v>12</v>
      </c>
      <c r="Y130" s="2">
        <v>688</v>
      </c>
      <c r="Z130" s="2">
        <v>9</v>
      </c>
      <c r="AA130" s="2">
        <v>1100</v>
      </c>
      <c r="AB130" s="2">
        <f t="shared" si="49"/>
        <v>23</v>
      </c>
      <c r="AC130" s="2">
        <v>440</v>
      </c>
      <c r="AD130" s="2">
        <f t="shared" si="50"/>
        <v>5</v>
      </c>
      <c r="AE130" s="2">
        <v>260</v>
      </c>
      <c r="AF130" s="2">
        <f t="shared" si="51"/>
        <v>8</v>
      </c>
      <c r="AG130" s="37">
        <v>87</v>
      </c>
      <c r="AH130" s="37">
        <v>3</v>
      </c>
      <c r="AI130" s="24">
        <v>212</v>
      </c>
      <c r="AJ130" s="24">
        <v>18</v>
      </c>
      <c r="AK130" s="24">
        <v>536</v>
      </c>
      <c r="AL130" s="24">
        <v>23</v>
      </c>
      <c r="AM130" s="37">
        <v>524</v>
      </c>
      <c r="AN130" s="37">
        <f t="shared" si="52"/>
        <v>23</v>
      </c>
      <c r="AO130" s="100">
        <v>259</v>
      </c>
      <c r="AP130" s="100">
        <f t="shared" si="53"/>
        <v>7</v>
      </c>
      <c r="AQ130" s="100">
        <v>372</v>
      </c>
      <c r="AR130" s="100">
        <f t="shared" si="54"/>
        <v>7</v>
      </c>
      <c r="AS130" s="2">
        <v>808</v>
      </c>
      <c r="AT130" s="2">
        <f t="shared" si="55"/>
        <v>13</v>
      </c>
      <c r="AU130" s="2">
        <v>299</v>
      </c>
      <c r="AV130" s="2">
        <v>2</v>
      </c>
      <c r="AW130" s="2">
        <f t="shared" si="56"/>
        <v>498</v>
      </c>
      <c r="AX130" s="2">
        <v>25</v>
      </c>
      <c r="AY130" s="2">
        <v>252</v>
      </c>
      <c r="AZ130" s="2">
        <f t="shared" si="57"/>
        <v>17</v>
      </c>
      <c r="BA130" s="2">
        <v>32</v>
      </c>
      <c r="BB130" s="2">
        <v>2</v>
      </c>
      <c r="BC130" s="101">
        <v>126</v>
      </c>
      <c r="BD130" s="9">
        <f t="shared" si="58"/>
        <v>3</v>
      </c>
    </row>
    <row r="131" customHeight="1" spans="1:56">
      <c r="A131" s="2">
        <v>128</v>
      </c>
      <c r="B131" s="8">
        <v>52</v>
      </c>
      <c r="C131" s="8">
        <v>2905</v>
      </c>
      <c r="D131" s="6" t="s">
        <v>479</v>
      </c>
      <c r="E131" s="8" t="s">
        <v>451</v>
      </c>
      <c r="F131" s="8" t="s">
        <v>386</v>
      </c>
      <c r="G131" s="24">
        <v>364</v>
      </c>
      <c r="H131" s="24">
        <v>11</v>
      </c>
      <c r="I131" s="24">
        <v>196</v>
      </c>
      <c r="J131" s="24">
        <v>11</v>
      </c>
      <c r="K131" s="37">
        <v>650</v>
      </c>
      <c r="L131" s="37">
        <f t="shared" si="45"/>
        <v>39</v>
      </c>
      <c r="M131" s="37">
        <v>268</v>
      </c>
      <c r="N131" s="37">
        <f t="shared" si="46"/>
        <v>5</v>
      </c>
      <c r="O131" s="37">
        <v>147</v>
      </c>
      <c r="P131" s="37">
        <f t="shared" si="47"/>
        <v>4</v>
      </c>
      <c r="Q131" s="37">
        <v>184</v>
      </c>
      <c r="R131" s="37">
        <f t="shared" si="33"/>
        <v>9</v>
      </c>
      <c r="S131" s="37">
        <v>700</v>
      </c>
      <c r="T131" s="37">
        <v>25</v>
      </c>
      <c r="U131" s="37">
        <v>63</v>
      </c>
      <c r="V131" s="37">
        <f t="shared" si="48"/>
        <v>1</v>
      </c>
      <c r="W131" s="37">
        <v>176</v>
      </c>
      <c r="X131" s="37">
        <v>12</v>
      </c>
      <c r="Y131" s="2">
        <v>688</v>
      </c>
      <c r="Z131" s="2">
        <v>9</v>
      </c>
      <c r="AA131" s="2">
        <v>1100</v>
      </c>
      <c r="AB131" s="2">
        <f t="shared" si="49"/>
        <v>23</v>
      </c>
      <c r="AC131" s="2">
        <v>440</v>
      </c>
      <c r="AD131" s="2">
        <f t="shared" si="50"/>
        <v>5</v>
      </c>
      <c r="AE131" s="2">
        <v>260</v>
      </c>
      <c r="AF131" s="2">
        <f t="shared" si="51"/>
        <v>8</v>
      </c>
      <c r="AG131" s="37">
        <v>87</v>
      </c>
      <c r="AH131" s="37">
        <v>3</v>
      </c>
      <c r="AI131" s="24">
        <v>212</v>
      </c>
      <c r="AJ131" s="24">
        <v>18</v>
      </c>
      <c r="AK131" s="24">
        <v>536</v>
      </c>
      <c r="AL131" s="24">
        <v>23</v>
      </c>
      <c r="AM131" s="37">
        <v>524</v>
      </c>
      <c r="AN131" s="37">
        <f t="shared" si="52"/>
        <v>23</v>
      </c>
      <c r="AO131" s="100">
        <v>259</v>
      </c>
      <c r="AP131" s="100">
        <f t="shared" si="53"/>
        <v>7</v>
      </c>
      <c r="AQ131" s="100">
        <v>372</v>
      </c>
      <c r="AR131" s="100">
        <f t="shared" si="54"/>
        <v>7</v>
      </c>
      <c r="AS131" s="2">
        <v>808</v>
      </c>
      <c r="AT131" s="2">
        <f t="shared" si="55"/>
        <v>13</v>
      </c>
      <c r="AU131" s="2">
        <v>299</v>
      </c>
      <c r="AV131" s="2">
        <v>2</v>
      </c>
      <c r="AW131" s="2">
        <f t="shared" si="56"/>
        <v>498</v>
      </c>
      <c r="AX131" s="2">
        <v>25</v>
      </c>
      <c r="AY131" s="2">
        <v>252</v>
      </c>
      <c r="AZ131" s="2">
        <f t="shared" si="57"/>
        <v>17</v>
      </c>
      <c r="BA131" s="2">
        <v>32</v>
      </c>
      <c r="BB131" s="2">
        <v>2</v>
      </c>
      <c r="BC131" s="101">
        <v>118</v>
      </c>
      <c r="BD131" s="9">
        <f t="shared" si="58"/>
        <v>3</v>
      </c>
    </row>
    <row r="132" customHeight="1" spans="1:56">
      <c r="A132" s="2">
        <v>129</v>
      </c>
      <c r="B132" s="8">
        <v>549</v>
      </c>
      <c r="C132" s="8">
        <v>2853</v>
      </c>
      <c r="D132" s="6" t="s">
        <v>480</v>
      </c>
      <c r="E132" s="8" t="s">
        <v>451</v>
      </c>
      <c r="F132" s="8" t="s">
        <v>364</v>
      </c>
      <c r="G132" s="24">
        <v>364</v>
      </c>
      <c r="H132" s="24">
        <v>11</v>
      </c>
      <c r="I132" s="24">
        <v>196</v>
      </c>
      <c r="J132" s="24">
        <v>11</v>
      </c>
      <c r="K132" s="37">
        <v>650</v>
      </c>
      <c r="L132" s="37">
        <f t="shared" si="45"/>
        <v>39</v>
      </c>
      <c r="M132" s="37">
        <v>268</v>
      </c>
      <c r="N132" s="37">
        <f t="shared" si="46"/>
        <v>5</v>
      </c>
      <c r="O132" s="37">
        <v>147</v>
      </c>
      <c r="P132" s="37">
        <f t="shared" si="47"/>
        <v>4</v>
      </c>
      <c r="Q132" s="37">
        <v>184</v>
      </c>
      <c r="R132" s="37">
        <f t="shared" si="33"/>
        <v>9</v>
      </c>
      <c r="S132" s="37">
        <v>700</v>
      </c>
      <c r="T132" s="37">
        <v>25</v>
      </c>
      <c r="U132" s="37">
        <v>63</v>
      </c>
      <c r="V132" s="37">
        <f t="shared" si="48"/>
        <v>1</v>
      </c>
      <c r="W132" s="37">
        <v>176</v>
      </c>
      <c r="X132" s="37">
        <v>12</v>
      </c>
      <c r="Y132" s="2">
        <v>688</v>
      </c>
      <c r="Z132" s="2">
        <v>9</v>
      </c>
      <c r="AA132" s="2">
        <v>1100</v>
      </c>
      <c r="AB132" s="2">
        <f t="shared" si="49"/>
        <v>23</v>
      </c>
      <c r="AC132" s="2">
        <v>440</v>
      </c>
      <c r="AD132" s="2">
        <f t="shared" si="50"/>
        <v>5</v>
      </c>
      <c r="AE132" s="2">
        <v>260</v>
      </c>
      <c r="AF132" s="2">
        <f t="shared" si="51"/>
        <v>8</v>
      </c>
      <c r="AG132" s="37">
        <v>87</v>
      </c>
      <c r="AH132" s="37">
        <v>3</v>
      </c>
      <c r="AI132" s="24">
        <v>212</v>
      </c>
      <c r="AJ132" s="24">
        <v>18</v>
      </c>
      <c r="AK132" s="24">
        <v>536</v>
      </c>
      <c r="AL132" s="24">
        <v>23</v>
      </c>
      <c r="AM132" s="37">
        <v>524</v>
      </c>
      <c r="AN132" s="37">
        <f t="shared" si="52"/>
        <v>23</v>
      </c>
      <c r="AO132" s="100">
        <v>259</v>
      </c>
      <c r="AP132" s="100">
        <f t="shared" si="53"/>
        <v>7</v>
      </c>
      <c r="AQ132" s="100">
        <v>372</v>
      </c>
      <c r="AR132" s="100">
        <f t="shared" si="54"/>
        <v>7</v>
      </c>
      <c r="AS132" s="2">
        <v>808</v>
      </c>
      <c r="AT132" s="2">
        <f t="shared" si="55"/>
        <v>13</v>
      </c>
      <c r="AU132" s="2">
        <v>299</v>
      </c>
      <c r="AV132" s="2">
        <v>2</v>
      </c>
      <c r="AW132" s="2">
        <f t="shared" si="56"/>
        <v>498</v>
      </c>
      <c r="AX132" s="2">
        <v>25</v>
      </c>
      <c r="AY132" s="2">
        <v>252</v>
      </c>
      <c r="AZ132" s="2">
        <f t="shared" si="57"/>
        <v>17</v>
      </c>
      <c r="BA132" s="2">
        <v>32</v>
      </c>
      <c r="BB132" s="2">
        <v>2</v>
      </c>
      <c r="BC132" s="101">
        <v>142</v>
      </c>
      <c r="BD132" s="9">
        <f t="shared" si="58"/>
        <v>4</v>
      </c>
    </row>
    <row r="133" customHeight="1" spans="1:56">
      <c r="A133" s="2">
        <v>130</v>
      </c>
      <c r="B133" s="8">
        <v>117923</v>
      </c>
      <c r="C133" s="8">
        <v>117923</v>
      </c>
      <c r="D133" s="6" t="s">
        <v>481</v>
      </c>
      <c r="E133" s="8" t="s">
        <v>451</v>
      </c>
      <c r="F133" s="8" t="s">
        <v>364</v>
      </c>
      <c r="G133" s="24">
        <v>364</v>
      </c>
      <c r="H133" s="24">
        <v>11</v>
      </c>
      <c r="I133" s="24">
        <v>196</v>
      </c>
      <c r="J133" s="24">
        <v>11</v>
      </c>
      <c r="K133" s="37">
        <v>650</v>
      </c>
      <c r="L133" s="37">
        <f t="shared" si="45"/>
        <v>39</v>
      </c>
      <c r="M133" s="37">
        <v>268</v>
      </c>
      <c r="N133" s="37">
        <f t="shared" si="46"/>
        <v>5</v>
      </c>
      <c r="O133" s="37">
        <v>147</v>
      </c>
      <c r="P133" s="37">
        <f t="shared" si="47"/>
        <v>4</v>
      </c>
      <c r="Q133" s="37">
        <v>184</v>
      </c>
      <c r="R133" s="37">
        <f t="shared" ref="R133:R141" si="59">ROUND(Q133/20.3,0)</f>
        <v>9</v>
      </c>
      <c r="S133" s="37">
        <v>700</v>
      </c>
      <c r="T133" s="37">
        <v>25</v>
      </c>
      <c r="U133" s="37">
        <v>63</v>
      </c>
      <c r="V133" s="37">
        <f t="shared" si="48"/>
        <v>1</v>
      </c>
      <c r="W133" s="37">
        <v>176</v>
      </c>
      <c r="X133" s="37">
        <v>12</v>
      </c>
      <c r="Y133" s="2">
        <v>688</v>
      </c>
      <c r="Z133" s="2">
        <v>9</v>
      </c>
      <c r="AA133" s="2">
        <v>1100</v>
      </c>
      <c r="AB133" s="2">
        <f t="shared" si="49"/>
        <v>23</v>
      </c>
      <c r="AC133" s="2">
        <v>440</v>
      </c>
      <c r="AD133" s="2">
        <f t="shared" si="50"/>
        <v>5</v>
      </c>
      <c r="AE133" s="2">
        <v>260</v>
      </c>
      <c r="AF133" s="2">
        <f t="shared" si="51"/>
        <v>8</v>
      </c>
      <c r="AG133" s="37">
        <v>87</v>
      </c>
      <c r="AH133" s="37">
        <v>3</v>
      </c>
      <c r="AI133" s="24">
        <v>212</v>
      </c>
      <c r="AJ133" s="24">
        <v>18</v>
      </c>
      <c r="AK133" s="24">
        <v>536</v>
      </c>
      <c r="AL133" s="24">
        <v>23</v>
      </c>
      <c r="AM133" s="37">
        <v>524</v>
      </c>
      <c r="AN133" s="37">
        <f t="shared" si="52"/>
        <v>23</v>
      </c>
      <c r="AO133" s="100">
        <v>259</v>
      </c>
      <c r="AP133" s="100">
        <f t="shared" si="53"/>
        <v>7</v>
      </c>
      <c r="AQ133" s="100">
        <v>372</v>
      </c>
      <c r="AR133" s="100">
        <f t="shared" si="54"/>
        <v>7</v>
      </c>
      <c r="AS133" s="2">
        <v>808</v>
      </c>
      <c r="AT133" s="2">
        <f t="shared" si="55"/>
        <v>13</v>
      </c>
      <c r="AU133" s="2">
        <v>299</v>
      </c>
      <c r="AV133" s="2">
        <v>2</v>
      </c>
      <c r="AW133" s="2">
        <f t="shared" si="56"/>
        <v>498</v>
      </c>
      <c r="AX133" s="2">
        <v>25</v>
      </c>
      <c r="AY133" s="2">
        <v>252</v>
      </c>
      <c r="AZ133" s="2">
        <f t="shared" si="57"/>
        <v>17</v>
      </c>
      <c r="BA133" s="2">
        <v>32</v>
      </c>
      <c r="BB133" s="2">
        <v>2</v>
      </c>
      <c r="BC133" s="101">
        <v>118</v>
      </c>
      <c r="BD133" s="9">
        <f t="shared" si="58"/>
        <v>3</v>
      </c>
    </row>
    <row r="134" customHeight="1" spans="1:56">
      <c r="A134" s="2">
        <v>131</v>
      </c>
      <c r="B134" s="8">
        <v>115971</v>
      </c>
      <c r="C134" s="8">
        <v>115971</v>
      </c>
      <c r="D134" s="6" t="s">
        <v>482</v>
      </c>
      <c r="E134" s="8" t="s">
        <v>451</v>
      </c>
      <c r="F134" s="8" t="s">
        <v>341</v>
      </c>
      <c r="G134" s="24">
        <v>364</v>
      </c>
      <c r="H134" s="24">
        <v>11</v>
      </c>
      <c r="I134" s="24">
        <v>196</v>
      </c>
      <c r="J134" s="24">
        <v>11</v>
      </c>
      <c r="K134" s="37">
        <v>650</v>
      </c>
      <c r="L134" s="37">
        <f t="shared" si="45"/>
        <v>39</v>
      </c>
      <c r="M134" s="37">
        <v>268</v>
      </c>
      <c r="N134" s="37">
        <f t="shared" si="46"/>
        <v>5</v>
      </c>
      <c r="O134" s="37">
        <v>147</v>
      </c>
      <c r="P134" s="37">
        <f t="shared" si="47"/>
        <v>4</v>
      </c>
      <c r="Q134" s="37">
        <v>184</v>
      </c>
      <c r="R134" s="37">
        <f t="shared" si="59"/>
        <v>9</v>
      </c>
      <c r="S134" s="37">
        <v>700</v>
      </c>
      <c r="T134" s="37">
        <v>25</v>
      </c>
      <c r="U134" s="37">
        <v>63</v>
      </c>
      <c r="V134" s="37">
        <f t="shared" si="48"/>
        <v>1</v>
      </c>
      <c r="W134" s="37">
        <v>176</v>
      </c>
      <c r="X134" s="37">
        <v>12</v>
      </c>
      <c r="Y134" s="2">
        <v>688</v>
      </c>
      <c r="Z134" s="2">
        <v>9</v>
      </c>
      <c r="AA134" s="2">
        <v>1100</v>
      </c>
      <c r="AB134" s="2">
        <f t="shared" si="49"/>
        <v>23</v>
      </c>
      <c r="AC134" s="2">
        <v>440</v>
      </c>
      <c r="AD134" s="2">
        <f t="shared" si="50"/>
        <v>5</v>
      </c>
      <c r="AE134" s="2">
        <v>260</v>
      </c>
      <c r="AF134" s="2">
        <f t="shared" si="51"/>
        <v>8</v>
      </c>
      <c r="AG134" s="37">
        <v>87</v>
      </c>
      <c r="AH134" s="37">
        <v>3</v>
      </c>
      <c r="AI134" s="24">
        <v>212</v>
      </c>
      <c r="AJ134" s="24">
        <v>18</v>
      </c>
      <c r="AK134" s="24">
        <v>536</v>
      </c>
      <c r="AL134" s="24">
        <v>23</v>
      </c>
      <c r="AM134" s="37">
        <v>524</v>
      </c>
      <c r="AN134" s="37">
        <f t="shared" si="52"/>
        <v>23</v>
      </c>
      <c r="AO134" s="100">
        <v>259</v>
      </c>
      <c r="AP134" s="100">
        <f t="shared" si="53"/>
        <v>7</v>
      </c>
      <c r="AQ134" s="100">
        <v>372</v>
      </c>
      <c r="AR134" s="100">
        <f t="shared" si="54"/>
        <v>7</v>
      </c>
      <c r="AS134" s="2">
        <v>808</v>
      </c>
      <c r="AT134" s="2">
        <f t="shared" si="55"/>
        <v>13</v>
      </c>
      <c r="AU134" s="2">
        <v>299</v>
      </c>
      <c r="AV134" s="2">
        <v>2</v>
      </c>
      <c r="AW134" s="2">
        <f t="shared" si="56"/>
        <v>498</v>
      </c>
      <c r="AX134" s="2">
        <v>25</v>
      </c>
      <c r="AY134" s="2">
        <v>252</v>
      </c>
      <c r="AZ134" s="2">
        <f t="shared" si="57"/>
        <v>17</v>
      </c>
      <c r="BA134" s="2">
        <v>32</v>
      </c>
      <c r="BB134" s="2">
        <v>2</v>
      </c>
      <c r="BC134" s="101">
        <v>174</v>
      </c>
      <c r="BD134" s="9">
        <f t="shared" si="58"/>
        <v>5</v>
      </c>
    </row>
    <row r="135" customHeight="1" spans="1:56">
      <c r="A135" s="2">
        <v>132</v>
      </c>
      <c r="B135" s="8">
        <v>118758</v>
      </c>
      <c r="C135" s="8">
        <v>118758</v>
      </c>
      <c r="D135" s="6" t="s">
        <v>483</v>
      </c>
      <c r="E135" s="8" t="s">
        <v>451</v>
      </c>
      <c r="F135" s="8" t="s">
        <v>350</v>
      </c>
      <c r="G135" s="24">
        <v>364</v>
      </c>
      <c r="H135" s="24">
        <v>11</v>
      </c>
      <c r="I135" s="24">
        <v>196</v>
      </c>
      <c r="J135" s="24">
        <v>11</v>
      </c>
      <c r="K135" s="37">
        <v>650</v>
      </c>
      <c r="L135" s="37">
        <f t="shared" si="45"/>
        <v>39</v>
      </c>
      <c r="M135" s="37">
        <v>268</v>
      </c>
      <c r="N135" s="37">
        <f t="shared" si="46"/>
        <v>5</v>
      </c>
      <c r="O135" s="37">
        <v>147</v>
      </c>
      <c r="P135" s="37">
        <f t="shared" si="47"/>
        <v>4</v>
      </c>
      <c r="Q135" s="37">
        <v>184</v>
      </c>
      <c r="R135" s="37">
        <f t="shared" si="59"/>
        <v>9</v>
      </c>
      <c r="S135" s="37">
        <v>700</v>
      </c>
      <c r="T135" s="37">
        <v>25</v>
      </c>
      <c r="U135" s="37">
        <v>63</v>
      </c>
      <c r="V135" s="37">
        <f t="shared" si="48"/>
        <v>1</v>
      </c>
      <c r="W135" s="37">
        <v>176</v>
      </c>
      <c r="X135" s="37">
        <v>12</v>
      </c>
      <c r="Y135" s="2">
        <v>688</v>
      </c>
      <c r="Z135" s="2">
        <v>9</v>
      </c>
      <c r="AA135" s="2">
        <v>1100</v>
      </c>
      <c r="AB135" s="2">
        <f t="shared" si="49"/>
        <v>23</v>
      </c>
      <c r="AC135" s="2">
        <v>390</v>
      </c>
      <c r="AD135" s="2">
        <f t="shared" si="50"/>
        <v>4</v>
      </c>
      <c r="AE135" s="2">
        <v>260</v>
      </c>
      <c r="AF135" s="2">
        <f t="shared" si="51"/>
        <v>8</v>
      </c>
      <c r="AG135" s="37">
        <v>87</v>
      </c>
      <c r="AH135" s="37">
        <v>3</v>
      </c>
      <c r="AI135" s="24">
        <v>212</v>
      </c>
      <c r="AJ135" s="24">
        <v>18</v>
      </c>
      <c r="AK135" s="24">
        <v>536</v>
      </c>
      <c r="AL135" s="24">
        <v>23</v>
      </c>
      <c r="AM135" s="37">
        <v>524</v>
      </c>
      <c r="AN135" s="37">
        <f t="shared" si="52"/>
        <v>23</v>
      </c>
      <c r="AO135" s="100">
        <v>259</v>
      </c>
      <c r="AP135" s="100">
        <f t="shared" si="53"/>
        <v>7</v>
      </c>
      <c r="AQ135" s="100">
        <v>372</v>
      </c>
      <c r="AR135" s="100">
        <f t="shared" si="54"/>
        <v>7</v>
      </c>
      <c r="AS135" s="2">
        <v>808</v>
      </c>
      <c r="AT135" s="2">
        <f t="shared" si="55"/>
        <v>13</v>
      </c>
      <c r="AU135" s="2">
        <v>299</v>
      </c>
      <c r="AV135" s="2">
        <v>2</v>
      </c>
      <c r="AW135" s="2">
        <f t="shared" si="56"/>
        <v>498</v>
      </c>
      <c r="AX135" s="2">
        <v>25</v>
      </c>
      <c r="AY135" s="2">
        <v>252</v>
      </c>
      <c r="AZ135" s="2">
        <f t="shared" si="57"/>
        <v>17</v>
      </c>
      <c r="BA135" s="2">
        <v>32</v>
      </c>
      <c r="BB135" s="2">
        <v>2</v>
      </c>
      <c r="BC135" s="101">
        <v>118</v>
      </c>
      <c r="BD135" s="9">
        <f t="shared" si="58"/>
        <v>3</v>
      </c>
    </row>
    <row r="136" customHeight="1" spans="1:56">
      <c r="A136" s="2">
        <v>133</v>
      </c>
      <c r="B136" s="8">
        <v>143253</v>
      </c>
      <c r="C136" s="8">
        <v>1950</v>
      </c>
      <c r="D136" s="6" t="s">
        <v>484</v>
      </c>
      <c r="E136" s="8" t="s">
        <v>451</v>
      </c>
      <c r="F136" s="8" t="s">
        <v>341</v>
      </c>
      <c r="G136" s="24">
        <v>364</v>
      </c>
      <c r="H136" s="24">
        <v>11</v>
      </c>
      <c r="I136" s="24">
        <v>196</v>
      </c>
      <c r="J136" s="24">
        <v>11</v>
      </c>
      <c r="K136" s="37">
        <v>650</v>
      </c>
      <c r="L136" s="37">
        <f t="shared" si="45"/>
        <v>39</v>
      </c>
      <c r="M136" s="37">
        <v>268</v>
      </c>
      <c r="N136" s="37">
        <f t="shared" si="46"/>
        <v>5</v>
      </c>
      <c r="O136" s="37">
        <v>147</v>
      </c>
      <c r="P136" s="37">
        <f t="shared" si="47"/>
        <v>4</v>
      </c>
      <c r="Q136" s="37">
        <v>184</v>
      </c>
      <c r="R136" s="37">
        <f t="shared" si="59"/>
        <v>9</v>
      </c>
      <c r="S136" s="37">
        <v>700</v>
      </c>
      <c r="T136" s="37">
        <v>25</v>
      </c>
      <c r="U136" s="37">
        <v>63</v>
      </c>
      <c r="V136" s="37">
        <f t="shared" si="48"/>
        <v>1</v>
      </c>
      <c r="W136" s="37">
        <v>176</v>
      </c>
      <c r="X136" s="37">
        <v>12</v>
      </c>
      <c r="Y136" s="2">
        <v>688</v>
      </c>
      <c r="Z136" s="2">
        <v>9</v>
      </c>
      <c r="AA136" s="2">
        <v>1100</v>
      </c>
      <c r="AB136" s="2">
        <f t="shared" si="49"/>
        <v>23</v>
      </c>
      <c r="AC136" s="2">
        <v>390</v>
      </c>
      <c r="AD136" s="2">
        <f t="shared" si="50"/>
        <v>4</v>
      </c>
      <c r="AE136" s="2">
        <v>260</v>
      </c>
      <c r="AF136" s="2">
        <f t="shared" si="51"/>
        <v>8</v>
      </c>
      <c r="AG136" s="37">
        <v>87</v>
      </c>
      <c r="AH136" s="37">
        <v>3</v>
      </c>
      <c r="AI136" s="24">
        <v>212</v>
      </c>
      <c r="AJ136" s="24">
        <v>18</v>
      </c>
      <c r="AK136" s="24">
        <v>536</v>
      </c>
      <c r="AL136" s="24">
        <v>23</v>
      </c>
      <c r="AM136" s="37">
        <v>524</v>
      </c>
      <c r="AN136" s="37">
        <f t="shared" si="52"/>
        <v>23</v>
      </c>
      <c r="AO136" s="100">
        <v>259</v>
      </c>
      <c r="AP136" s="100">
        <f t="shared" si="53"/>
        <v>7</v>
      </c>
      <c r="AQ136" s="100">
        <v>372</v>
      </c>
      <c r="AR136" s="100">
        <f t="shared" si="54"/>
        <v>7</v>
      </c>
      <c r="AS136" s="2">
        <v>808</v>
      </c>
      <c r="AT136" s="2">
        <f t="shared" si="55"/>
        <v>13</v>
      </c>
      <c r="AU136" s="2">
        <v>299</v>
      </c>
      <c r="AV136" s="2">
        <v>2</v>
      </c>
      <c r="AW136" s="2">
        <f t="shared" si="56"/>
        <v>498</v>
      </c>
      <c r="AX136" s="2">
        <v>25</v>
      </c>
      <c r="AY136" s="2">
        <v>252</v>
      </c>
      <c r="AZ136" s="2">
        <f t="shared" si="57"/>
        <v>17</v>
      </c>
      <c r="BA136" s="2">
        <v>32</v>
      </c>
      <c r="BB136" s="2">
        <v>2</v>
      </c>
      <c r="BC136" s="101">
        <v>118</v>
      </c>
      <c r="BD136" s="9">
        <f t="shared" si="58"/>
        <v>3</v>
      </c>
    </row>
    <row r="137" customHeight="1" spans="1:56">
      <c r="A137" s="2">
        <v>134</v>
      </c>
      <c r="B137" s="8">
        <v>117637</v>
      </c>
      <c r="C137" s="8">
        <v>122718</v>
      </c>
      <c r="D137" s="6" t="s">
        <v>485</v>
      </c>
      <c r="E137" s="8" t="s">
        <v>451</v>
      </c>
      <c r="F137" s="8" t="s">
        <v>364</v>
      </c>
      <c r="G137" s="24">
        <v>364</v>
      </c>
      <c r="H137" s="24">
        <v>11</v>
      </c>
      <c r="I137" s="24">
        <v>196</v>
      </c>
      <c r="J137" s="24">
        <v>11</v>
      </c>
      <c r="K137" s="37">
        <v>650</v>
      </c>
      <c r="L137" s="37">
        <f t="shared" si="45"/>
        <v>39</v>
      </c>
      <c r="M137" s="37">
        <v>268</v>
      </c>
      <c r="N137" s="37">
        <f t="shared" si="46"/>
        <v>5</v>
      </c>
      <c r="O137" s="37">
        <v>147</v>
      </c>
      <c r="P137" s="37">
        <f t="shared" si="47"/>
        <v>4</v>
      </c>
      <c r="Q137" s="37">
        <v>184</v>
      </c>
      <c r="R137" s="37">
        <f t="shared" si="59"/>
        <v>9</v>
      </c>
      <c r="S137" s="37">
        <v>700</v>
      </c>
      <c r="T137" s="37">
        <v>25</v>
      </c>
      <c r="U137" s="37">
        <v>63</v>
      </c>
      <c r="V137" s="37">
        <f t="shared" si="48"/>
        <v>1</v>
      </c>
      <c r="W137" s="37">
        <v>176</v>
      </c>
      <c r="X137" s="37">
        <v>12</v>
      </c>
      <c r="Y137" s="2">
        <v>688</v>
      </c>
      <c r="Z137" s="2">
        <v>9</v>
      </c>
      <c r="AA137" s="2">
        <v>1100</v>
      </c>
      <c r="AB137" s="2">
        <f t="shared" si="49"/>
        <v>23</v>
      </c>
      <c r="AC137" s="2">
        <v>390</v>
      </c>
      <c r="AD137" s="2">
        <f t="shared" si="50"/>
        <v>4</v>
      </c>
      <c r="AE137" s="2">
        <v>260</v>
      </c>
      <c r="AF137" s="2">
        <f t="shared" si="51"/>
        <v>8</v>
      </c>
      <c r="AG137" s="37">
        <v>87</v>
      </c>
      <c r="AH137" s="37">
        <v>3</v>
      </c>
      <c r="AI137" s="24">
        <v>212</v>
      </c>
      <c r="AJ137" s="24">
        <v>18</v>
      </c>
      <c r="AK137" s="24">
        <v>536</v>
      </c>
      <c r="AL137" s="24">
        <v>23</v>
      </c>
      <c r="AM137" s="37">
        <v>524</v>
      </c>
      <c r="AN137" s="37">
        <f t="shared" si="52"/>
        <v>23</v>
      </c>
      <c r="AO137" s="100">
        <v>259</v>
      </c>
      <c r="AP137" s="100">
        <f t="shared" si="53"/>
        <v>7</v>
      </c>
      <c r="AQ137" s="100">
        <v>372</v>
      </c>
      <c r="AR137" s="100">
        <f t="shared" si="54"/>
        <v>7</v>
      </c>
      <c r="AS137" s="2">
        <v>808</v>
      </c>
      <c r="AT137" s="2">
        <f t="shared" si="55"/>
        <v>13</v>
      </c>
      <c r="AU137" s="2">
        <v>299</v>
      </c>
      <c r="AV137" s="2">
        <v>2</v>
      </c>
      <c r="AW137" s="2">
        <f t="shared" si="56"/>
        <v>498</v>
      </c>
      <c r="AX137" s="2">
        <v>25</v>
      </c>
      <c r="AY137" s="2">
        <v>252</v>
      </c>
      <c r="AZ137" s="2">
        <f t="shared" si="57"/>
        <v>17</v>
      </c>
      <c r="BA137" s="2">
        <v>32</v>
      </c>
      <c r="BB137" s="2">
        <v>2</v>
      </c>
      <c r="BC137" s="101">
        <v>142</v>
      </c>
      <c r="BD137" s="9">
        <f t="shared" si="58"/>
        <v>4</v>
      </c>
    </row>
    <row r="138" customHeight="1" spans="1:56">
      <c r="A138" s="2">
        <v>135</v>
      </c>
      <c r="B138" s="8">
        <v>106568</v>
      </c>
      <c r="C138" s="8">
        <v>106568</v>
      </c>
      <c r="D138" s="6" t="s">
        <v>486</v>
      </c>
      <c r="E138" s="8" t="s">
        <v>451</v>
      </c>
      <c r="F138" s="8" t="s">
        <v>341</v>
      </c>
      <c r="G138" s="24">
        <v>364</v>
      </c>
      <c r="H138" s="24">
        <v>11</v>
      </c>
      <c r="I138" s="24">
        <v>196</v>
      </c>
      <c r="J138" s="24">
        <v>11</v>
      </c>
      <c r="K138" s="37">
        <v>650</v>
      </c>
      <c r="L138" s="37">
        <f t="shared" si="45"/>
        <v>39</v>
      </c>
      <c r="M138" s="37">
        <v>268</v>
      </c>
      <c r="N138" s="37">
        <f t="shared" si="46"/>
        <v>5</v>
      </c>
      <c r="O138" s="37">
        <v>147</v>
      </c>
      <c r="P138" s="37">
        <f t="shared" si="47"/>
        <v>4</v>
      </c>
      <c r="Q138" s="37">
        <v>184</v>
      </c>
      <c r="R138" s="37">
        <f t="shared" si="59"/>
        <v>9</v>
      </c>
      <c r="S138" s="37">
        <v>700</v>
      </c>
      <c r="T138" s="37">
        <v>25</v>
      </c>
      <c r="U138" s="37">
        <v>63</v>
      </c>
      <c r="V138" s="37">
        <f t="shared" si="48"/>
        <v>1</v>
      </c>
      <c r="W138" s="37">
        <v>176</v>
      </c>
      <c r="X138" s="37">
        <v>12</v>
      </c>
      <c r="Y138" s="2">
        <v>688</v>
      </c>
      <c r="Z138" s="2">
        <v>9</v>
      </c>
      <c r="AA138" s="2">
        <v>1100</v>
      </c>
      <c r="AB138" s="2">
        <f t="shared" si="49"/>
        <v>23</v>
      </c>
      <c r="AC138" s="2">
        <v>390</v>
      </c>
      <c r="AD138" s="2">
        <f t="shared" si="50"/>
        <v>4</v>
      </c>
      <c r="AE138" s="2">
        <v>260</v>
      </c>
      <c r="AF138" s="2">
        <f t="shared" si="51"/>
        <v>8</v>
      </c>
      <c r="AG138" s="37">
        <v>87</v>
      </c>
      <c r="AH138" s="37">
        <v>3</v>
      </c>
      <c r="AI138" s="24">
        <v>212</v>
      </c>
      <c r="AJ138" s="24">
        <v>18</v>
      </c>
      <c r="AK138" s="24">
        <v>536</v>
      </c>
      <c r="AL138" s="24">
        <v>23</v>
      </c>
      <c r="AM138" s="37">
        <v>524</v>
      </c>
      <c r="AN138" s="37">
        <f t="shared" si="52"/>
        <v>23</v>
      </c>
      <c r="AO138" s="100">
        <v>259</v>
      </c>
      <c r="AP138" s="100">
        <f t="shared" si="53"/>
        <v>7</v>
      </c>
      <c r="AQ138" s="100">
        <v>372</v>
      </c>
      <c r="AR138" s="100">
        <f t="shared" si="54"/>
        <v>7</v>
      </c>
      <c r="AS138" s="2">
        <v>808</v>
      </c>
      <c r="AT138" s="2">
        <f t="shared" si="55"/>
        <v>13</v>
      </c>
      <c r="AU138" s="2">
        <v>299</v>
      </c>
      <c r="AV138" s="2">
        <v>2</v>
      </c>
      <c r="AW138" s="2">
        <f t="shared" si="56"/>
        <v>498</v>
      </c>
      <c r="AX138" s="2">
        <v>25</v>
      </c>
      <c r="AY138" s="2">
        <v>252</v>
      </c>
      <c r="AZ138" s="2">
        <f t="shared" si="57"/>
        <v>17</v>
      </c>
      <c r="BA138" s="2">
        <v>32</v>
      </c>
      <c r="BB138" s="2">
        <v>2</v>
      </c>
      <c r="BC138" s="101">
        <v>126</v>
      </c>
      <c r="BD138" s="9">
        <f t="shared" si="58"/>
        <v>3</v>
      </c>
    </row>
    <row r="139" customHeight="1" spans="1:56">
      <c r="A139" s="2">
        <v>136</v>
      </c>
      <c r="B139" s="8">
        <v>298747</v>
      </c>
      <c r="C139" s="8">
        <v>298747</v>
      </c>
      <c r="D139" s="6" t="s">
        <v>487</v>
      </c>
      <c r="E139" s="8" t="s">
        <v>451</v>
      </c>
      <c r="F139" s="8" t="s">
        <v>343</v>
      </c>
      <c r="G139" s="24">
        <v>364</v>
      </c>
      <c r="H139" s="24">
        <v>11</v>
      </c>
      <c r="I139" s="24">
        <v>196</v>
      </c>
      <c r="J139" s="24">
        <v>11</v>
      </c>
      <c r="K139" s="37">
        <v>650</v>
      </c>
      <c r="L139" s="37">
        <f t="shared" si="45"/>
        <v>39</v>
      </c>
      <c r="M139" s="37">
        <v>268</v>
      </c>
      <c r="N139" s="37">
        <f t="shared" si="46"/>
        <v>5</v>
      </c>
      <c r="O139" s="37">
        <v>147</v>
      </c>
      <c r="P139" s="37">
        <f t="shared" si="47"/>
        <v>4</v>
      </c>
      <c r="Q139" s="37">
        <v>184</v>
      </c>
      <c r="R139" s="37">
        <f t="shared" si="59"/>
        <v>9</v>
      </c>
      <c r="S139" s="37">
        <v>700</v>
      </c>
      <c r="T139" s="37">
        <v>25</v>
      </c>
      <c r="U139" s="37">
        <v>63</v>
      </c>
      <c r="V139" s="37">
        <f t="shared" si="48"/>
        <v>1</v>
      </c>
      <c r="W139" s="37">
        <v>176</v>
      </c>
      <c r="X139" s="37">
        <v>12</v>
      </c>
      <c r="Y139" s="2">
        <v>688</v>
      </c>
      <c r="Z139" s="2">
        <v>9</v>
      </c>
      <c r="AA139" s="2">
        <v>1100</v>
      </c>
      <c r="AB139" s="2">
        <f t="shared" si="49"/>
        <v>23</v>
      </c>
      <c r="AC139" s="2">
        <v>390</v>
      </c>
      <c r="AD139" s="2">
        <f t="shared" si="50"/>
        <v>4</v>
      </c>
      <c r="AE139" s="2">
        <v>260</v>
      </c>
      <c r="AF139" s="2">
        <f t="shared" si="51"/>
        <v>8</v>
      </c>
      <c r="AG139" s="37">
        <v>87</v>
      </c>
      <c r="AH139" s="37">
        <v>3</v>
      </c>
      <c r="AI139" s="24">
        <v>212</v>
      </c>
      <c r="AJ139" s="24">
        <v>18</v>
      </c>
      <c r="AK139" s="24">
        <v>536</v>
      </c>
      <c r="AL139" s="24">
        <v>23</v>
      </c>
      <c r="AM139" s="37">
        <v>524</v>
      </c>
      <c r="AN139" s="37">
        <f t="shared" si="52"/>
        <v>23</v>
      </c>
      <c r="AO139" s="100">
        <v>259</v>
      </c>
      <c r="AP139" s="100">
        <f t="shared" si="53"/>
        <v>7</v>
      </c>
      <c r="AQ139" s="100">
        <v>372</v>
      </c>
      <c r="AR139" s="100">
        <f t="shared" si="54"/>
        <v>7</v>
      </c>
      <c r="AS139" s="2">
        <v>808</v>
      </c>
      <c r="AT139" s="2">
        <f t="shared" si="55"/>
        <v>13</v>
      </c>
      <c r="AU139" s="2">
        <v>299</v>
      </c>
      <c r="AV139" s="2">
        <v>2</v>
      </c>
      <c r="AW139" s="2">
        <f t="shared" si="56"/>
        <v>498</v>
      </c>
      <c r="AX139" s="2">
        <v>25</v>
      </c>
      <c r="AY139" s="2">
        <v>252</v>
      </c>
      <c r="AZ139" s="2">
        <f t="shared" si="57"/>
        <v>17</v>
      </c>
      <c r="BA139" s="2">
        <v>32</v>
      </c>
      <c r="BB139" s="2">
        <v>2</v>
      </c>
      <c r="BC139" s="101">
        <v>118</v>
      </c>
      <c r="BD139" s="9">
        <f t="shared" si="58"/>
        <v>3</v>
      </c>
    </row>
    <row r="140" customHeight="1" spans="1:56">
      <c r="A140" s="2">
        <v>137</v>
      </c>
      <c r="B140" s="8">
        <v>302867</v>
      </c>
      <c r="C140" s="8">
        <v>302867</v>
      </c>
      <c r="D140" s="6" t="s">
        <v>488</v>
      </c>
      <c r="E140" s="8" t="s">
        <v>451</v>
      </c>
      <c r="F140" s="8" t="s">
        <v>343</v>
      </c>
      <c r="G140" s="24">
        <v>364</v>
      </c>
      <c r="H140" s="24">
        <v>11</v>
      </c>
      <c r="I140" s="24">
        <v>196</v>
      </c>
      <c r="J140" s="24">
        <v>11</v>
      </c>
      <c r="K140" s="37">
        <v>650</v>
      </c>
      <c r="L140" s="37">
        <f t="shared" si="45"/>
        <v>39</v>
      </c>
      <c r="M140" s="37">
        <v>268</v>
      </c>
      <c r="N140" s="37">
        <f t="shared" si="46"/>
        <v>5</v>
      </c>
      <c r="O140" s="37">
        <v>147</v>
      </c>
      <c r="P140" s="37">
        <f t="shared" si="47"/>
        <v>4</v>
      </c>
      <c r="Q140" s="37">
        <v>184</v>
      </c>
      <c r="R140" s="37">
        <f t="shared" si="59"/>
        <v>9</v>
      </c>
      <c r="S140" s="37">
        <v>700</v>
      </c>
      <c r="T140" s="37">
        <v>25</v>
      </c>
      <c r="U140" s="37">
        <v>63</v>
      </c>
      <c r="V140" s="37">
        <f t="shared" si="48"/>
        <v>1</v>
      </c>
      <c r="W140" s="37">
        <v>176</v>
      </c>
      <c r="X140" s="37">
        <v>12</v>
      </c>
      <c r="Y140" s="2">
        <v>688</v>
      </c>
      <c r="Z140" s="2">
        <v>9</v>
      </c>
      <c r="AA140" s="2">
        <v>1100</v>
      </c>
      <c r="AB140" s="2">
        <f t="shared" si="49"/>
        <v>23</v>
      </c>
      <c r="AC140" s="2">
        <v>390</v>
      </c>
      <c r="AD140" s="2">
        <f t="shared" si="50"/>
        <v>4</v>
      </c>
      <c r="AE140" s="2">
        <v>260</v>
      </c>
      <c r="AF140" s="2">
        <f t="shared" si="51"/>
        <v>8</v>
      </c>
      <c r="AG140" s="37">
        <v>87</v>
      </c>
      <c r="AH140" s="37">
        <v>3</v>
      </c>
      <c r="AI140" s="24">
        <v>212</v>
      </c>
      <c r="AJ140" s="24">
        <v>18</v>
      </c>
      <c r="AK140" s="24">
        <v>536</v>
      </c>
      <c r="AL140" s="24">
        <v>23</v>
      </c>
      <c r="AM140" s="37">
        <v>524</v>
      </c>
      <c r="AN140" s="37">
        <f t="shared" si="52"/>
        <v>23</v>
      </c>
      <c r="AO140" s="100">
        <v>259</v>
      </c>
      <c r="AP140" s="100">
        <f t="shared" si="53"/>
        <v>7</v>
      </c>
      <c r="AQ140" s="100">
        <v>372</v>
      </c>
      <c r="AR140" s="100">
        <f t="shared" si="54"/>
        <v>7</v>
      </c>
      <c r="AS140" s="2">
        <v>808</v>
      </c>
      <c r="AT140" s="2">
        <f t="shared" si="55"/>
        <v>13</v>
      </c>
      <c r="AU140" s="2">
        <v>299</v>
      </c>
      <c r="AV140" s="2">
        <v>2</v>
      </c>
      <c r="AW140" s="2">
        <f t="shared" si="56"/>
        <v>498</v>
      </c>
      <c r="AX140" s="2">
        <v>25</v>
      </c>
      <c r="AY140" s="2">
        <v>252</v>
      </c>
      <c r="AZ140" s="2">
        <f t="shared" si="57"/>
        <v>17</v>
      </c>
      <c r="BA140" s="2">
        <v>32</v>
      </c>
      <c r="BB140" s="2">
        <v>2</v>
      </c>
      <c r="BC140" s="101">
        <v>118</v>
      </c>
      <c r="BD140" s="9">
        <f t="shared" si="58"/>
        <v>3</v>
      </c>
    </row>
    <row r="141" customHeight="1" spans="1:56">
      <c r="A141" s="2">
        <v>138</v>
      </c>
      <c r="B141" s="8">
        <v>339</v>
      </c>
      <c r="C141" s="8">
        <v>2408</v>
      </c>
      <c r="D141" s="6" t="s">
        <v>489</v>
      </c>
      <c r="E141" s="8" t="s">
        <v>451</v>
      </c>
      <c r="F141" s="8" t="s">
        <v>343</v>
      </c>
      <c r="G141" s="24">
        <v>364</v>
      </c>
      <c r="H141" s="24">
        <v>11</v>
      </c>
      <c r="I141" s="24">
        <v>196</v>
      </c>
      <c r="J141" s="24">
        <v>11</v>
      </c>
      <c r="K141" s="37">
        <v>650</v>
      </c>
      <c r="L141" s="37">
        <f t="shared" si="45"/>
        <v>39</v>
      </c>
      <c r="M141" s="37">
        <v>268</v>
      </c>
      <c r="N141" s="37">
        <f t="shared" si="46"/>
        <v>5</v>
      </c>
      <c r="O141" s="37">
        <v>147</v>
      </c>
      <c r="P141" s="37">
        <f t="shared" si="47"/>
        <v>4</v>
      </c>
      <c r="Q141" s="37">
        <v>184</v>
      </c>
      <c r="R141" s="37">
        <f t="shared" si="59"/>
        <v>9</v>
      </c>
      <c r="S141" s="37">
        <v>700</v>
      </c>
      <c r="T141" s="37">
        <v>25</v>
      </c>
      <c r="U141" s="37">
        <v>63</v>
      </c>
      <c r="V141" s="37">
        <f t="shared" si="48"/>
        <v>1</v>
      </c>
      <c r="W141" s="37">
        <v>176</v>
      </c>
      <c r="X141" s="37">
        <v>12</v>
      </c>
      <c r="Y141" s="2">
        <v>688</v>
      </c>
      <c r="Z141" s="2">
        <v>9</v>
      </c>
      <c r="AA141" s="2">
        <v>1100</v>
      </c>
      <c r="AB141" s="2">
        <f t="shared" si="49"/>
        <v>23</v>
      </c>
      <c r="AC141" s="2">
        <v>390</v>
      </c>
      <c r="AD141" s="2">
        <f t="shared" si="50"/>
        <v>4</v>
      </c>
      <c r="AE141" s="2">
        <v>260</v>
      </c>
      <c r="AF141" s="2">
        <f t="shared" si="51"/>
        <v>8</v>
      </c>
      <c r="AG141" s="37">
        <v>87</v>
      </c>
      <c r="AH141" s="37">
        <v>3</v>
      </c>
      <c r="AI141" s="24">
        <v>212</v>
      </c>
      <c r="AJ141" s="24">
        <v>18</v>
      </c>
      <c r="AK141" s="24">
        <v>536</v>
      </c>
      <c r="AL141" s="24">
        <v>23</v>
      </c>
      <c r="AM141" s="37">
        <v>524</v>
      </c>
      <c r="AN141" s="37">
        <f t="shared" si="52"/>
        <v>23</v>
      </c>
      <c r="AO141" s="100">
        <v>259</v>
      </c>
      <c r="AP141" s="100">
        <f t="shared" si="53"/>
        <v>7</v>
      </c>
      <c r="AQ141" s="100">
        <v>372</v>
      </c>
      <c r="AR141" s="100">
        <f t="shared" si="54"/>
        <v>7</v>
      </c>
      <c r="AS141" s="2">
        <v>808</v>
      </c>
      <c r="AT141" s="2">
        <f t="shared" si="55"/>
        <v>13</v>
      </c>
      <c r="AU141" s="2">
        <v>299</v>
      </c>
      <c r="AV141" s="2">
        <v>2</v>
      </c>
      <c r="AW141" s="2">
        <f t="shared" si="56"/>
        <v>498</v>
      </c>
      <c r="AX141" s="2">
        <v>25</v>
      </c>
      <c r="AY141" s="2">
        <v>252</v>
      </c>
      <c r="AZ141" s="2">
        <f t="shared" si="57"/>
        <v>17</v>
      </c>
      <c r="BA141" s="2">
        <v>32</v>
      </c>
      <c r="BB141" s="2">
        <v>2</v>
      </c>
      <c r="BC141" s="101">
        <v>118</v>
      </c>
      <c r="BD141" s="9">
        <f t="shared" si="58"/>
        <v>3</v>
      </c>
    </row>
    <row r="142" customFormat="1" customHeight="1" spans="1:56">
      <c r="A142" s="2"/>
      <c r="B142" s="2"/>
      <c r="C142" s="2"/>
      <c r="D142" s="2" t="s">
        <v>490</v>
      </c>
      <c r="E142" s="2"/>
      <c r="F142" s="2"/>
      <c r="G142" s="24">
        <f t="shared" ref="G142:AH142" si="60">SUM(G4:G141)</f>
        <v>65238</v>
      </c>
      <c r="H142" s="24">
        <f t="shared" si="60"/>
        <v>2029</v>
      </c>
      <c r="I142" s="24">
        <f t="shared" si="60"/>
        <v>35187</v>
      </c>
      <c r="J142" s="24">
        <f t="shared" si="60"/>
        <v>1980</v>
      </c>
      <c r="K142" s="2">
        <f t="shared" si="60"/>
        <v>109698</v>
      </c>
      <c r="L142" s="2">
        <f t="shared" si="60"/>
        <v>6533</v>
      </c>
      <c r="M142" s="2">
        <f t="shared" si="60"/>
        <v>43980</v>
      </c>
      <c r="N142" s="2">
        <f t="shared" si="60"/>
        <v>828</v>
      </c>
      <c r="O142" s="2">
        <f t="shared" si="60"/>
        <v>24145</v>
      </c>
      <c r="P142" s="2">
        <f t="shared" si="60"/>
        <v>624</v>
      </c>
      <c r="Q142" s="2">
        <f t="shared" si="60"/>
        <v>29573</v>
      </c>
      <c r="R142" s="2">
        <f t="shared" si="60"/>
        <v>1431</v>
      </c>
      <c r="S142" s="2">
        <f t="shared" si="60"/>
        <v>128239</v>
      </c>
      <c r="T142" s="2">
        <f t="shared" si="60"/>
        <v>4572</v>
      </c>
      <c r="U142" s="2">
        <f t="shared" si="60"/>
        <v>11339</v>
      </c>
      <c r="V142" s="2">
        <f t="shared" si="60"/>
        <v>253</v>
      </c>
      <c r="W142" s="2">
        <f t="shared" si="60"/>
        <v>27692</v>
      </c>
      <c r="X142" s="2">
        <f t="shared" si="60"/>
        <v>1852</v>
      </c>
      <c r="Y142" s="2">
        <f t="shared" si="60"/>
        <v>117792</v>
      </c>
      <c r="Z142" s="2">
        <f t="shared" si="60"/>
        <v>1509</v>
      </c>
      <c r="AA142" s="2">
        <f t="shared" si="60"/>
        <v>178388</v>
      </c>
      <c r="AB142" s="2">
        <f t="shared" si="60"/>
        <v>3732</v>
      </c>
      <c r="AC142" s="2">
        <f t="shared" si="60"/>
        <v>92422</v>
      </c>
      <c r="AD142" s="2">
        <f t="shared" si="60"/>
        <v>1014</v>
      </c>
      <c r="AE142" s="2">
        <f t="shared" si="60"/>
        <v>38345</v>
      </c>
      <c r="AF142" s="2">
        <f t="shared" si="60"/>
        <v>1200</v>
      </c>
      <c r="AG142" s="2">
        <f t="shared" si="60"/>
        <v>14942</v>
      </c>
      <c r="AH142" s="2">
        <f t="shared" si="60"/>
        <v>517</v>
      </c>
      <c r="AI142" s="2">
        <f t="shared" ref="Q142:BD142" si="61">SUM(AI4:AI141)</f>
        <v>35747</v>
      </c>
      <c r="AJ142" s="2">
        <f t="shared" si="61"/>
        <v>3029</v>
      </c>
      <c r="AK142" s="2">
        <f t="shared" si="61"/>
        <v>86652</v>
      </c>
      <c r="AL142" s="2">
        <f t="shared" si="61"/>
        <v>3719</v>
      </c>
      <c r="AM142" s="2">
        <f t="shared" si="61"/>
        <v>89360</v>
      </c>
      <c r="AN142" s="2">
        <f t="shared" si="61"/>
        <v>3910</v>
      </c>
      <c r="AO142" s="2">
        <f t="shared" si="61"/>
        <v>56569</v>
      </c>
      <c r="AP142" s="2">
        <f t="shared" si="61"/>
        <v>1570</v>
      </c>
      <c r="AQ142" s="2">
        <f t="shared" si="61"/>
        <v>71408</v>
      </c>
      <c r="AR142" s="2">
        <f t="shared" si="61"/>
        <v>1308</v>
      </c>
      <c r="AS142" s="2">
        <f t="shared" si="61"/>
        <v>120436</v>
      </c>
      <c r="AT142" s="2">
        <f t="shared" si="61"/>
        <v>1930</v>
      </c>
      <c r="AU142" s="2">
        <f t="shared" si="61"/>
        <v>43211</v>
      </c>
      <c r="AV142" s="2">
        <f t="shared" si="61"/>
        <v>289</v>
      </c>
      <c r="AW142" s="2">
        <f t="shared" si="61"/>
        <v>87306</v>
      </c>
      <c r="AX142" s="2">
        <f t="shared" si="61"/>
        <v>4387</v>
      </c>
      <c r="AY142" s="2">
        <f t="shared" si="61"/>
        <v>46435</v>
      </c>
      <c r="AZ142" s="2">
        <f t="shared" si="61"/>
        <v>3121</v>
      </c>
      <c r="BA142" s="2">
        <f t="shared" si="61"/>
        <v>4624</v>
      </c>
      <c r="BB142" s="2">
        <f t="shared" si="61"/>
        <v>289</v>
      </c>
      <c r="BC142" s="2">
        <f t="shared" si="61"/>
        <v>29704</v>
      </c>
      <c r="BD142" s="2">
        <f t="shared" si="61"/>
        <v>792</v>
      </c>
    </row>
    <row r="143" customFormat="1" customHeight="1"/>
    <row r="144" customFormat="1" customHeight="1"/>
    <row r="145" customFormat="1" customHeight="1"/>
    <row r="146" customFormat="1" customHeight="1"/>
    <row r="147" customFormat="1" customHeight="1"/>
    <row r="148" customFormat="1" customHeight="1"/>
    <row r="149" customFormat="1" customHeight="1"/>
    <row r="150" customFormat="1" customHeight="1"/>
    <row r="151" customFormat="1" customHeight="1"/>
    <row r="152" customFormat="1" customHeight="1"/>
    <row r="153" customFormat="1" customHeight="1"/>
    <row r="154" customFormat="1" customHeight="1"/>
    <row r="155" customFormat="1" customHeight="1"/>
    <row r="156" customFormat="1" customHeight="1"/>
    <row r="157" customFormat="1" customHeight="1"/>
    <row r="158" customFormat="1" customHeight="1"/>
    <row r="159" customFormat="1" customHeight="1"/>
  </sheetData>
  <sortState ref="A1:BC142">
    <sortCondition ref="E3"/>
  </sortState>
  <mergeCells count="51"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BC2:BD2"/>
    <mergeCell ref="A1:E2"/>
  </mergeCells>
  <conditionalFormatting sqref="AC2">
    <cfRule type="duplicateValues" dxfId="0" priority="2"/>
  </conditionalFormatting>
  <conditionalFormatting sqref="AU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3"/>
  <sheetViews>
    <sheetView workbookViewId="0">
      <selection activeCell="A22" sqref="A22:P22"/>
    </sheetView>
  </sheetViews>
  <sheetFormatPr defaultColWidth="9" defaultRowHeight="16" customHeight="1"/>
  <cols>
    <col min="1" max="1" width="4.375" customWidth="1"/>
    <col min="2" max="2" width="11.75" customWidth="1"/>
    <col min="3" max="3" width="9" style="69"/>
    <col min="4" max="4" width="9" customWidth="1"/>
    <col min="5" max="5" width="18.375" style="56" customWidth="1"/>
    <col min="6" max="6" width="21.875" style="56" customWidth="1"/>
    <col min="7" max="7" width="14.25" style="56" customWidth="1"/>
    <col min="8" max="10" width="7.125" hidden="1" customWidth="1"/>
    <col min="11" max="11" width="30.25" customWidth="1"/>
    <col min="12" max="12" width="9" hidden="1" customWidth="1"/>
    <col min="13" max="13" width="34" customWidth="1"/>
    <col min="14" max="14" width="24.875" customWidth="1"/>
    <col min="15" max="15" width="10.625" customWidth="1"/>
    <col min="16" max="16" width="22.25" customWidth="1"/>
    <col min="17" max="17" width="9" hidden="1" customWidth="1"/>
    <col min="18" max="19" width="9.375" hidden="1" customWidth="1"/>
    <col min="20" max="20" width="9" hidden="1" customWidth="1"/>
    <col min="21" max="22" width="9.375" hidden="1" customWidth="1"/>
    <col min="23" max="23" width="9" hidden="1" customWidth="1"/>
    <col min="24" max="24" width="10.375" hidden="1" customWidth="1"/>
    <col min="25" max="25" width="9.375" hidden="1" customWidth="1"/>
    <col min="26" max="28" width="8.625" hidden="1" customWidth="1"/>
    <col min="29" max="30" width="9" hidden="1" customWidth="1"/>
  </cols>
  <sheetData>
    <row r="1" ht="37" customHeight="1" spans="1:28">
      <c r="A1" s="36" t="s">
        <v>491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78" t="s">
        <v>492</v>
      </c>
      <c r="R1" s="2"/>
      <c r="S1" s="2"/>
      <c r="T1" s="2" t="s">
        <v>493</v>
      </c>
      <c r="U1" s="2"/>
      <c r="V1" s="2"/>
      <c r="W1" s="2" t="s">
        <v>494</v>
      </c>
      <c r="X1" s="2"/>
      <c r="Y1" s="2"/>
      <c r="Z1" s="2" t="s">
        <v>495</v>
      </c>
      <c r="AA1" s="2"/>
      <c r="AB1" s="2"/>
    </row>
    <row r="2" ht="48" customHeight="1" spans="1:28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74" t="s">
        <v>496</v>
      </c>
      <c r="M2" s="51" t="s">
        <v>497</v>
      </c>
      <c r="N2" s="3" t="s">
        <v>498</v>
      </c>
      <c r="O2" s="6" t="s">
        <v>499</v>
      </c>
      <c r="P2" s="75" t="s">
        <v>500</v>
      </c>
      <c r="Q2" s="78" t="s">
        <v>299</v>
      </c>
      <c r="R2" s="2" t="s">
        <v>501</v>
      </c>
      <c r="S2" s="2" t="s">
        <v>9</v>
      </c>
      <c r="T2" s="2" t="s">
        <v>299</v>
      </c>
      <c r="U2" s="2" t="s">
        <v>501</v>
      </c>
      <c r="V2" s="2" t="s">
        <v>9</v>
      </c>
      <c r="W2" s="2" t="s">
        <v>299</v>
      </c>
      <c r="X2" s="2" t="s">
        <v>501</v>
      </c>
      <c r="Y2" s="2" t="s">
        <v>9</v>
      </c>
      <c r="Z2" s="2" t="s">
        <v>299</v>
      </c>
      <c r="AA2" s="2" t="s">
        <v>501</v>
      </c>
      <c r="AB2" s="2" t="s">
        <v>9</v>
      </c>
    </row>
    <row r="3" customFormat="1" ht="18" customHeight="1" spans="1:28">
      <c r="A3" s="3"/>
      <c r="B3" s="70" t="s">
        <v>502</v>
      </c>
      <c r="C3" s="3">
        <v>2506774</v>
      </c>
      <c r="D3" s="50" t="s">
        <v>17</v>
      </c>
      <c r="E3" s="3"/>
      <c r="F3" s="3"/>
      <c r="G3" s="3"/>
      <c r="H3" s="3"/>
      <c r="I3" s="3"/>
      <c r="J3" s="3"/>
      <c r="K3" s="3"/>
      <c r="L3" s="74"/>
      <c r="M3" s="51"/>
      <c r="N3" s="3"/>
      <c r="O3" s="6"/>
      <c r="P3" s="75"/>
      <c r="Q3" s="78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="69" customFormat="1" ht="30" customHeight="1" spans="1:28">
      <c r="A4" s="2">
        <v>1</v>
      </c>
      <c r="B4" s="70"/>
      <c r="C4" s="50">
        <v>2505131</v>
      </c>
      <c r="D4" s="50" t="s">
        <v>17</v>
      </c>
      <c r="E4" s="50" t="s">
        <v>36</v>
      </c>
      <c r="F4" s="50" t="s">
        <v>37</v>
      </c>
      <c r="G4" s="50" t="s">
        <v>38</v>
      </c>
      <c r="H4" s="71">
        <v>7.9</v>
      </c>
      <c r="I4" s="71">
        <v>85</v>
      </c>
      <c r="J4" s="64">
        <f t="shared" ref="J4:J9" si="0">(I4-H4)/I4</f>
        <v>0.907058823529412</v>
      </c>
      <c r="K4" s="24" t="s">
        <v>503</v>
      </c>
      <c r="L4" s="2"/>
      <c r="M4" s="24" t="s">
        <v>504</v>
      </c>
      <c r="N4" s="76" t="e">
        <f>VLOOKUP(C4,#REF!,14,0)</f>
        <v>#REF!</v>
      </c>
      <c r="O4" s="2" t="s">
        <v>505</v>
      </c>
      <c r="P4" s="24" t="s">
        <v>506</v>
      </c>
      <c r="Q4" s="78"/>
      <c r="R4" s="2"/>
      <c r="S4" s="2"/>
      <c r="T4" s="2"/>
      <c r="U4" s="2"/>
      <c r="V4" s="2"/>
      <c r="W4" s="2"/>
      <c r="X4" s="2"/>
      <c r="Y4" s="2"/>
      <c r="Z4" s="81"/>
      <c r="AA4" s="81"/>
      <c r="AB4" s="81"/>
    </row>
    <row r="5" s="32" customFormat="1" ht="30" customHeight="1" spans="1:28">
      <c r="A5" s="2">
        <v>2</v>
      </c>
      <c r="B5" s="10" t="s">
        <v>97</v>
      </c>
      <c r="C5" s="13">
        <v>66828</v>
      </c>
      <c r="D5" s="50" t="s">
        <v>17</v>
      </c>
      <c r="E5" s="3" t="s">
        <v>507</v>
      </c>
      <c r="F5" s="3" t="s">
        <v>508</v>
      </c>
      <c r="G5" s="3" t="s">
        <v>78</v>
      </c>
      <c r="H5" s="9">
        <v>33.43</v>
      </c>
      <c r="I5" s="9">
        <v>88</v>
      </c>
      <c r="J5" s="42">
        <f t="shared" si="0"/>
        <v>0.620113636363636</v>
      </c>
      <c r="K5" s="9" t="s">
        <v>95</v>
      </c>
      <c r="L5" s="9">
        <v>150000</v>
      </c>
      <c r="M5" s="10" t="s">
        <v>101</v>
      </c>
      <c r="N5" s="76" t="e">
        <f>VLOOKUP(C5,#REF!,14,0)</f>
        <v>#REF!</v>
      </c>
      <c r="O5" s="10" t="s">
        <v>505</v>
      </c>
      <c r="P5" s="24"/>
      <c r="Q5" s="78"/>
      <c r="R5" s="2"/>
      <c r="S5" s="2"/>
      <c r="T5" s="2"/>
      <c r="U5" s="2"/>
      <c r="V5" s="2"/>
      <c r="W5" s="2"/>
      <c r="X5" s="2"/>
      <c r="Y5" s="2"/>
      <c r="Z5" s="81"/>
      <c r="AA5" s="81"/>
      <c r="AB5" s="81"/>
    </row>
    <row r="6" s="32" customFormat="1" ht="30" customHeight="1" spans="1:28">
      <c r="A6" s="2">
        <v>3</v>
      </c>
      <c r="B6" s="10"/>
      <c r="C6" s="3">
        <v>2001027</v>
      </c>
      <c r="D6" s="50" t="s">
        <v>17</v>
      </c>
      <c r="E6" s="3" t="s">
        <v>98</v>
      </c>
      <c r="F6" s="3" t="s">
        <v>99</v>
      </c>
      <c r="G6" s="3" t="s">
        <v>100</v>
      </c>
      <c r="H6" s="9">
        <v>22.22</v>
      </c>
      <c r="I6" s="9">
        <v>88</v>
      </c>
      <c r="J6" s="42">
        <f t="shared" si="0"/>
        <v>0.7475</v>
      </c>
      <c r="K6" s="9"/>
      <c r="L6" s="9"/>
      <c r="M6" s="10"/>
      <c r="N6" s="76"/>
      <c r="O6" s="10"/>
      <c r="P6" s="24"/>
      <c r="Q6" s="78"/>
      <c r="R6" s="2"/>
      <c r="S6" s="2"/>
      <c r="T6" s="2"/>
      <c r="U6" s="2"/>
      <c r="V6" s="2"/>
      <c r="W6" s="2"/>
      <c r="X6" s="2"/>
      <c r="Y6" s="2"/>
      <c r="Z6" s="81"/>
      <c r="AA6" s="81"/>
      <c r="AB6" s="81"/>
    </row>
    <row r="7" s="32" customFormat="1" ht="30" customHeight="1" spans="1:28">
      <c r="A7" s="2">
        <v>4</v>
      </c>
      <c r="B7" s="10"/>
      <c r="C7" s="3">
        <v>2503301</v>
      </c>
      <c r="D7" s="50" t="s">
        <v>17</v>
      </c>
      <c r="E7" s="9" t="s">
        <v>102</v>
      </c>
      <c r="F7" s="10" t="s">
        <v>103</v>
      </c>
      <c r="G7" s="10" t="s">
        <v>104</v>
      </c>
      <c r="H7" s="9">
        <v>38.79</v>
      </c>
      <c r="I7" s="9">
        <v>128</v>
      </c>
      <c r="J7" s="42">
        <f t="shared" si="0"/>
        <v>0.696953125</v>
      </c>
      <c r="K7" s="10" t="s">
        <v>509</v>
      </c>
      <c r="L7" s="9"/>
      <c r="M7" s="10" t="s">
        <v>106</v>
      </c>
      <c r="N7" s="76"/>
      <c r="O7" s="10"/>
      <c r="P7" s="24"/>
      <c r="Q7" s="78"/>
      <c r="R7" s="2"/>
      <c r="S7" s="2"/>
      <c r="T7" s="2"/>
      <c r="U7" s="2"/>
      <c r="V7" s="2"/>
      <c r="W7" s="2"/>
      <c r="X7" s="2"/>
      <c r="Y7" s="2"/>
      <c r="Z7" s="64"/>
      <c r="AA7" s="64"/>
      <c r="AB7" s="64"/>
    </row>
    <row r="8" s="69" customFormat="1" ht="30" customHeight="1" spans="1:28">
      <c r="A8" s="2">
        <v>5</v>
      </c>
      <c r="B8" s="70" t="s">
        <v>199</v>
      </c>
      <c r="C8" s="71">
        <v>2501886</v>
      </c>
      <c r="D8" s="50" t="s">
        <v>17</v>
      </c>
      <c r="E8" s="50" t="s">
        <v>197</v>
      </c>
      <c r="F8" s="50" t="s">
        <v>198</v>
      </c>
      <c r="G8" s="50" t="s">
        <v>510</v>
      </c>
      <c r="H8" s="71">
        <v>47.27</v>
      </c>
      <c r="I8" s="71">
        <v>168</v>
      </c>
      <c r="J8" s="64">
        <f t="shared" si="0"/>
        <v>0.718630952380952</v>
      </c>
      <c r="K8" s="24" t="s">
        <v>196</v>
      </c>
      <c r="L8" s="2"/>
      <c r="M8" s="71" t="s">
        <v>511</v>
      </c>
      <c r="N8" s="76" t="e">
        <f>VLOOKUP(C9,#REF!,14,0)</f>
        <v>#REF!</v>
      </c>
      <c r="O8" s="2" t="s">
        <v>512</v>
      </c>
      <c r="P8" s="24"/>
      <c r="Q8" s="78"/>
      <c r="R8" s="2"/>
      <c r="S8" s="2"/>
      <c r="T8" s="2"/>
      <c r="U8" s="2"/>
      <c r="V8" s="2"/>
      <c r="W8" s="2"/>
      <c r="X8" s="2"/>
      <c r="Y8" s="2"/>
      <c r="Z8" s="64"/>
      <c r="AA8" s="64"/>
      <c r="AB8" s="64"/>
    </row>
    <row r="9" s="69" customFormat="1" ht="30" customHeight="1" spans="1:28">
      <c r="A9" s="2">
        <v>6</v>
      </c>
      <c r="B9" s="70"/>
      <c r="C9" s="71">
        <v>176644</v>
      </c>
      <c r="D9" s="50" t="s">
        <v>17</v>
      </c>
      <c r="E9" s="50" t="s">
        <v>193</v>
      </c>
      <c r="F9" s="50" t="s">
        <v>194</v>
      </c>
      <c r="G9" s="50" t="s">
        <v>195</v>
      </c>
      <c r="H9" s="71">
        <v>55.35</v>
      </c>
      <c r="I9" s="71">
        <v>168</v>
      </c>
      <c r="J9" s="64">
        <f t="shared" si="0"/>
        <v>0.670535714285714</v>
      </c>
      <c r="K9" s="24" t="s">
        <v>196</v>
      </c>
      <c r="L9" s="2"/>
      <c r="M9" s="71"/>
      <c r="N9" s="76"/>
      <c r="O9" s="2"/>
      <c r="P9" s="24"/>
      <c r="Q9" s="78"/>
      <c r="R9" s="2"/>
      <c r="S9" s="2"/>
      <c r="T9" s="2"/>
      <c r="U9" s="2"/>
      <c r="V9" s="2"/>
      <c r="W9" s="2"/>
      <c r="X9" s="2"/>
      <c r="Y9" s="2"/>
      <c r="Z9" s="81"/>
      <c r="AA9" s="81"/>
      <c r="AB9" s="81"/>
    </row>
    <row r="10" s="69" customFormat="1" ht="30" customHeight="1" spans="1:28">
      <c r="A10" s="2">
        <v>7</v>
      </c>
      <c r="B10" s="3" t="s">
        <v>113</v>
      </c>
      <c r="C10" s="9">
        <v>166880</v>
      </c>
      <c r="D10" s="6" t="s">
        <v>17</v>
      </c>
      <c r="E10" s="9" t="s">
        <v>114</v>
      </c>
      <c r="F10" s="10" t="s">
        <v>115</v>
      </c>
      <c r="G10" s="10" t="s">
        <v>116</v>
      </c>
      <c r="H10" s="71"/>
      <c r="I10" s="71"/>
      <c r="J10" s="64"/>
      <c r="K10" s="24" t="s">
        <v>513</v>
      </c>
      <c r="L10" s="2"/>
      <c r="M10" s="48" t="s">
        <v>118</v>
      </c>
      <c r="N10" s="76" t="s">
        <v>50</v>
      </c>
      <c r="O10" s="2" t="s">
        <v>512</v>
      </c>
      <c r="P10" s="24"/>
      <c r="Q10" s="78"/>
      <c r="R10" s="2"/>
      <c r="S10" s="2"/>
      <c r="T10" s="2"/>
      <c r="U10" s="2"/>
      <c r="V10" s="2"/>
      <c r="W10" s="2"/>
      <c r="X10" s="2"/>
      <c r="Y10" s="2"/>
      <c r="Z10" s="81"/>
      <c r="AA10" s="81"/>
      <c r="AB10" s="81"/>
    </row>
    <row r="11" s="30" customFormat="1" ht="30" customHeight="1" spans="1:28">
      <c r="A11" s="2">
        <v>8</v>
      </c>
      <c r="B11" s="10" t="s">
        <v>92</v>
      </c>
      <c r="C11" s="9">
        <v>194352</v>
      </c>
      <c r="D11" s="50" t="s">
        <v>17</v>
      </c>
      <c r="E11" s="10" t="s">
        <v>92</v>
      </c>
      <c r="F11" s="10" t="s">
        <v>93</v>
      </c>
      <c r="G11" s="3" t="s">
        <v>94</v>
      </c>
      <c r="H11" s="9">
        <v>40</v>
      </c>
      <c r="I11" s="9">
        <v>168</v>
      </c>
      <c r="J11" s="42">
        <f>(I11-H11)/I11</f>
        <v>0.761904761904762</v>
      </c>
      <c r="K11" s="10" t="s">
        <v>95</v>
      </c>
      <c r="L11" s="10">
        <v>110768</v>
      </c>
      <c r="M11" s="10" t="s">
        <v>96</v>
      </c>
      <c r="N11" s="76" t="e">
        <f>VLOOKUP(C11,#REF!,14,0)</f>
        <v>#REF!</v>
      </c>
      <c r="O11" s="10" t="s">
        <v>512</v>
      </c>
      <c r="P11" s="24"/>
      <c r="Q11" s="78"/>
      <c r="R11" s="2"/>
      <c r="S11" s="2"/>
      <c r="T11" s="2"/>
      <c r="U11" s="2"/>
      <c r="V11" s="2"/>
      <c r="W11" s="2"/>
      <c r="X11" s="2"/>
      <c r="Y11" s="2"/>
      <c r="Z11" s="64"/>
      <c r="AA11" s="64"/>
      <c r="AB11" s="64"/>
    </row>
    <row r="12" ht="30" customHeight="1" spans="1:16">
      <c r="A12" s="2">
        <v>9</v>
      </c>
      <c r="B12" s="10" t="s">
        <v>45</v>
      </c>
      <c r="C12" s="9">
        <v>2508407</v>
      </c>
      <c r="D12" s="6" t="s">
        <v>17</v>
      </c>
      <c r="E12" s="10" t="s">
        <v>46</v>
      </c>
      <c r="F12" s="10" t="s">
        <v>47</v>
      </c>
      <c r="G12" s="3" t="s">
        <v>44</v>
      </c>
      <c r="H12" s="9">
        <v>80</v>
      </c>
      <c r="I12" s="42" t="e">
        <f>(#REF!-H12)/#REF!</f>
        <v>#REF!</v>
      </c>
      <c r="J12" s="10" t="s">
        <v>48</v>
      </c>
      <c r="K12" s="10" t="s">
        <v>48</v>
      </c>
      <c r="L12" s="27"/>
      <c r="M12" s="6" t="s">
        <v>301</v>
      </c>
      <c r="N12" s="10" t="s">
        <v>50</v>
      </c>
      <c r="O12" s="10" t="s">
        <v>512</v>
      </c>
      <c r="P12" s="24" t="s">
        <v>514</v>
      </c>
    </row>
    <row r="13" ht="30" customHeight="1" spans="1:16">
      <c r="A13" s="2">
        <v>10</v>
      </c>
      <c r="B13" s="10"/>
      <c r="C13" s="9">
        <v>2508382</v>
      </c>
      <c r="D13" s="6" t="s">
        <v>17</v>
      </c>
      <c r="E13" s="10" t="s">
        <v>51</v>
      </c>
      <c r="F13" s="10" t="s">
        <v>52</v>
      </c>
      <c r="G13" s="3" t="s">
        <v>44</v>
      </c>
      <c r="H13" s="9">
        <v>30</v>
      </c>
      <c r="I13" s="42" t="e">
        <f>(#REF!-H13)/#REF!</f>
        <v>#REF!</v>
      </c>
      <c r="J13" s="10" t="s">
        <v>53</v>
      </c>
      <c r="K13" s="10" t="s">
        <v>53</v>
      </c>
      <c r="L13" s="27"/>
      <c r="M13" s="10" t="s">
        <v>54</v>
      </c>
      <c r="N13" s="10"/>
      <c r="O13" s="10" t="s">
        <v>512</v>
      </c>
      <c r="P13" s="24"/>
    </row>
    <row r="14" ht="30" customHeight="1" spans="1:16">
      <c r="A14" s="2">
        <v>11</v>
      </c>
      <c r="B14" s="10"/>
      <c r="C14" s="9">
        <v>2512720</v>
      </c>
      <c r="D14" s="6" t="s">
        <v>17</v>
      </c>
      <c r="E14" s="10" t="s">
        <v>55</v>
      </c>
      <c r="F14" s="10" t="s">
        <v>56</v>
      </c>
      <c r="G14" s="3" t="s">
        <v>44</v>
      </c>
      <c r="H14" s="9">
        <v>30</v>
      </c>
      <c r="I14" s="42" t="e">
        <f>(#REF!-H14)/#REF!</f>
        <v>#REF!</v>
      </c>
      <c r="J14" s="10"/>
      <c r="K14" s="10"/>
      <c r="L14" s="27"/>
      <c r="M14" s="10"/>
      <c r="N14" s="10"/>
      <c r="O14" s="10" t="s">
        <v>512</v>
      </c>
      <c r="P14" s="24"/>
    </row>
    <row r="15" ht="30" customHeight="1" spans="1:16">
      <c r="A15" s="2">
        <v>12</v>
      </c>
      <c r="B15" s="10"/>
      <c r="C15" s="9">
        <v>2512719</v>
      </c>
      <c r="D15" s="6" t="s">
        <v>17</v>
      </c>
      <c r="E15" s="10" t="s">
        <v>57</v>
      </c>
      <c r="F15" s="10" t="s">
        <v>58</v>
      </c>
      <c r="G15" s="3" t="s">
        <v>44</v>
      </c>
      <c r="H15" s="9">
        <v>19.8</v>
      </c>
      <c r="I15" s="42" t="e">
        <f>(#REF!-H15)/#REF!</f>
        <v>#REF!</v>
      </c>
      <c r="J15" s="9" t="s">
        <v>59</v>
      </c>
      <c r="K15" s="9" t="s">
        <v>59</v>
      </c>
      <c r="L15" s="27"/>
      <c r="M15" s="10" t="s">
        <v>60</v>
      </c>
      <c r="N15" s="10"/>
      <c r="O15" s="10" t="s">
        <v>512</v>
      </c>
      <c r="P15" s="24"/>
    </row>
    <row r="16" s="69" customFormat="1" ht="36" hidden="1" customHeight="1" spans="1:28">
      <c r="A16" s="2">
        <v>10</v>
      </c>
      <c r="B16" s="2" t="s">
        <v>515</v>
      </c>
      <c r="C16" s="9">
        <v>208936</v>
      </c>
      <c r="D16" s="6" t="s">
        <v>17</v>
      </c>
      <c r="E16" s="10" t="s">
        <v>516</v>
      </c>
      <c r="F16" s="10" t="s">
        <v>517</v>
      </c>
      <c r="G16" s="3" t="s">
        <v>518</v>
      </c>
      <c r="H16" s="9">
        <v>27.58</v>
      </c>
      <c r="I16" s="9">
        <v>68</v>
      </c>
      <c r="J16" s="42">
        <f>(I16-H16)/I16</f>
        <v>0.594411764705882</v>
      </c>
      <c r="K16" s="9" t="s">
        <v>179</v>
      </c>
      <c r="L16" s="2"/>
      <c r="M16" s="10" t="s">
        <v>60</v>
      </c>
      <c r="N16" s="76" t="e">
        <f>VLOOKUP(C16,#REF!,14,0)</f>
        <v>#REF!</v>
      </c>
      <c r="O16" s="2" t="s">
        <v>512</v>
      </c>
      <c r="P16" s="24"/>
      <c r="Q16" s="78"/>
      <c r="R16" s="2"/>
      <c r="S16" s="2"/>
      <c r="T16" s="2"/>
      <c r="U16" s="2"/>
      <c r="V16" s="2"/>
      <c r="W16" s="2"/>
      <c r="X16" s="2"/>
      <c r="Y16" s="2"/>
      <c r="Z16" s="81"/>
      <c r="AA16" s="64"/>
      <c r="AB16" s="64"/>
    </row>
    <row r="17" s="69" customFormat="1" ht="36" hidden="1" customHeight="1" spans="1:28">
      <c r="A17" s="2">
        <v>11</v>
      </c>
      <c r="B17" s="2"/>
      <c r="C17" s="20">
        <v>2508463</v>
      </c>
      <c r="D17" s="6" t="s">
        <v>17</v>
      </c>
      <c r="E17" s="21" t="s">
        <v>176</v>
      </c>
      <c r="F17" s="21" t="s">
        <v>177</v>
      </c>
      <c r="G17" s="3" t="s">
        <v>178</v>
      </c>
      <c r="H17" s="9">
        <v>27.48</v>
      </c>
      <c r="I17" s="9">
        <v>68</v>
      </c>
      <c r="J17" s="42">
        <f>(I17-H17)/I17</f>
        <v>0.595882352941176</v>
      </c>
      <c r="K17" s="9"/>
      <c r="L17" s="2"/>
      <c r="M17" s="10"/>
      <c r="N17" s="76"/>
      <c r="O17" s="2"/>
      <c r="P17" s="24"/>
      <c r="Q17" s="78"/>
      <c r="R17" s="2"/>
      <c r="S17" s="2"/>
      <c r="T17" s="2"/>
      <c r="U17" s="2"/>
      <c r="V17" s="2"/>
      <c r="W17" s="2"/>
      <c r="X17" s="2"/>
      <c r="Y17" s="2"/>
      <c r="Z17" s="81"/>
      <c r="AA17" s="64"/>
      <c r="AB17" s="64"/>
    </row>
    <row r="18" s="69" customFormat="1" ht="36" hidden="1" customHeight="1" spans="1:28">
      <c r="A18" s="2">
        <v>12</v>
      </c>
      <c r="B18" s="2"/>
      <c r="C18" s="23">
        <v>201264</v>
      </c>
      <c r="D18" s="6" t="s">
        <v>17</v>
      </c>
      <c r="E18" s="12" t="s">
        <v>180</v>
      </c>
      <c r="F18" s="12" t="s">
        <v>181</v>
      </c>
      <c r="G18" s="23" t="s">
        <v>182</v>
      </c>
      <c r="H18" s="9">
        <v>154.13</v>
      </c>
      <c r="I18" s="9">
        <v>294</v>
      </c>
      <c r="J18" s="42">
        <f t="shared" ref="J18:J23" si="1">(I18-H18)/I18</f>
        <v>0.475748299319728</v>
      </c>
      <c r="K18" s="9" t="s">
        <v>21</v>
      </c>
      <c r="L18" s="2"/>
      <c r="M18" s="10" t="s">
        <v>183</v>
      </c>
      <c r="N18" s="76"/>
      <c r="O18" s="2"/>
      <c r="P18" s="24"/>
      <c r="Q18" s="1"/>
      <c r="R18" s="1"/>
      <c r="S18" s="79"/>
      <c r="T18" s="79"/>
      <c r="U18" s="79"/>
      <c r="V18" s="79"/>
      <c r="W18" s="79"/>
      <c r="X18" s="79"/>
      <c r="Y18" s="79"/>
      <c r="Z18" s="82"/>
      <c r="AA18" s="83"/>
      <c r="AB18" s="83"/>
    </row>
    <row r="19" s="69" customFormat="1" ht="36" hidden="1" customHeight="1" spans="1:28">
      <c r="A19" s="2">
        <v>13</v>
      </c>
      <c r="B19" s="2"/>
      <c r="C19" s="23">
        <v>201495</v>
      </c>
      <c r="D19" s="6" t="s">
        <v>17</v>
      </c>
      <c r="E19" s="12" t="s">
        <v>184</v>
      </c>
      <c r="F19" s="12" t="s">
        <v>185</v>
      </c>
      <c r="G19" s="23" t="s">
        <v>182</v>
      </c>
      <c r="H19" s="9">
        <v>125.58</v>
      </c>
      <c r="I19" s="9">
        <v>299</v>
      </c>
      <c r="J19" s="42">
        <f t="shared" si="1"/>
        <v>0.58</v>
      </c>
      <c r="K19" s="9" t="s">
        <v>186</v>
      </c>
      <c r="L19" s="2"/>
      <c r="M19" s="10"/>
      <c r="N19" s="76"/>
      <c r="O19" s="2"/>
      <c r="P19" s="24"/>
      <c r="Q19" s="1"/>
      <c r="R19" s="1"/>
      <c r="S19" s="79"/>
      <c r="T19" s="79"/>
      <c r="U19" s="79"/>
      <c r="V19" s="79"/>
      <c r="W19" s="79"/>
      <c r="X19" s="79"/>
      <c r="Y19" s="79"/>
      <c r="Z19" s="82"/>
      <c r="AA19" s="83"/>
      <c r="AB19" s="83"/>
    </row>
    <row r="20" s="69" customFormat="1" ht="36" hidden="1" customHeight="1" spans="1:28">
      <c r="A20" s="2">
        <v>14</v>
      </c>
      <c r="B20" s="2"/>
      <c r="C20" s="2">
        <v>2153015</v>
      </c>
      <c r="D20" s="6" t="s">
        <v>17</v>
      </c>
      <c r="E20" s="24" t="s">
        <v>187</v>
      </c>
      <c r="F20" s="24" t="s">
        <v>188</v>
      </c>
      <c r="G20" s="2" t="s">
        <v>189</v>
      </c>
      <c r="H20" s="9">
        <v>23.4</v>
      </c>
      <c r="I20" s="9">
        <v>78</v>
      </c>
      <c r="J20" s="42">
        <f t="shared" si="1"/>
        <v>0.7</v>
      </c>
      <c r="K20" s="37" t="s">
        <v>190</v>
      </c>
      <c r="L20" s="2"/>
      <c r="M20" s="48" t="s">
        <v>191</v>
      </c>
      <c r="N20" s="76"/>
      <c r="O20" s="2"/>
      <c r="P20" s="24"/>
      <c r="Q20" s="1"/>
      <c r="R20" s="1"/>
      <c r="S20" s="79"/>
      <c r="T20" s="79"/>
      <c r="U20" s="79"/>
      <c r="V20" s="79"/>
      <c r="W20" s="79"/>
      <c r="X20" s="79"/>
      <c r="Y20" s="79"/>
      <c r="Z20" s="82"/>
      <c r="AA20" s="83"/>
      <c r="AB20" s="83"/>
    </row>
    <row r="21" s="33" customFormat="1" ht="39" hidden="1" customHeight="1" spans="1:18">
      <c r="A21" s="2">
        <v>12</v>
      </c>
      <c r="B21" s="10" t="s">
        <v>107</v>
      </c>
      <c r="C21" s="3">
        <v>203192</v>
      </c>
      <c r="D21" s="3" t="s">
        <v>17</v>
      </c>
      <c r="E21" s="10" t="s">
        <v>108</v>
      </c>
      <c r="F21" s="3" t="s">
        <v>109</v>
      </c>
      <c r="G21" s="3" t="s">
        <v>110</v>
      </c>
      <c r="H21" s="9">
        <v>141.81</v>
      </c>
      <c r="I21" s="9">
        <v>468</v>
      </c>
      <c r="J21" s="42">
        <f t="shared" si="1"/>
        <v>0.696987179487179</v>
      </c>
      <c r="K21" s="77" t="s">
        <v>519</v>
      </c>
      <c r="L21" s="9">
        <v>162</v>
      </c>
      <c r="M21" s="3" t="s">
        <v>112</v>
      </c>
      <c r="N21" s="10" t="s">
        <v>50</v>
      </c>
      <c r="O21" s="10" t="s">
        <v>512</v>
      </c>
      <c r="P21" s="24"/>
      <c r="Q21" s="32"/>
      <c r="R21" s="80"/>
    </row>
    <row r="22" ht="86" customHeight="1" spans="1:16">
      <c r="A22" s="72" t="s">
        <v>520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hidden="1" customHeight="1" spans="1:15">
      <c r="A23" s="2">
        <v>3</v>
      </c>
      <c r="B23" s="3" t="s">
        <v>76</v>
      </c>
      <c r="C23" s="3">
        <v>66073</v>
      </c>
      <c r="D23" s="50" t="s">
        <v>17</v>
      </c>
      <c r="E23" s="3" t="s">
        <v>76</v>
      </c>
      <c r="F23" s="3" t="s">
        <v>77</v>
      </c>
      <c r="G23" s="3" t="s">
        <v>78</v>
      </c>
      <c r="H23" s="9">
        <v>13.94</v>
      </c>
      <c r="I23" s="9">
        <v>69</v>
      </c>
      <c r="J23" s="42">
        <f t="shared" si="1"/>
        <v>0.797971014492754</v>
      </c>
      <c r="K23" s="9" t="s">
        <v>95</v>
      </c>
      <c r="L23" s="9">
        <v>132393</v>
      </c>
      <c r="M23" s="3" t="s">
        <v>80</v>
      </c>
      <c r="N23" s="76" t="e">
        <f>VLOOKUP(C23,#REF!,14,0)</f>
        <v>#REF!</v>
      </c>
      <c r="O23" s="3" t="s">
        <v>505</v>
      </c>
    </row>
  </sheetData>
  <mergeCells count="31">
    <mergeCell ref="A1:P1"/>
    <mergeCell ref="Q1:S1"/>
    <mergeCell ref="T1:V1"/>
    <mergeCell ref="W1:Y1"/>
    <mergeCell ref="Z1:AB1"/>
    <mergeCell ref="A22:P22"/>
    <mergeCell ref="B3:B4"/>
    <mergeCell ref="B5:B7"/>
    <mergeCell ref="B8:B9"/>
    <mergeCell ref="B12:B15"/>
    <mergeCell ref="B16:B20"/>
    <mergeCell ref="J13:J14"/>
    <mergeCell ref="K5:K6"/>
    <mergeCell ref="K13:K14"/>
    <mergeCell ref="K16:K17"/>
    <mergeCell ref="L5:L7"/>
    <mergeCell ref="L8:L9"/>
    <mergeCell ref="M5:M6"/>
    <mergeCell ref="M8:M9"/>
    <mergeCell ref="M13:M14"/>
    <mergeCell ref="M16:M17"/>
    <mergeCell ref="M18:M19"/>
    <mergeCell ref="N5:N7"/>
    <mergeCell ref="N8:N9"/>
    <mergeCell ref="N12:N15"/>
    <mergeCell ref="N16:N20"/>
    <mergeCell ref="O5:O7"/>
    <mergeCell ref="O8:O9"/>
    <mergeCell ref="O16:O20"/>
    <mergeCell ref="P4:P11"/>
    <mergeCell ref="P12:P21"/>
  </mergeCells>
  <conditionalFormatting sqref="C21">
    <cfRule type="duplicateValues" dxfId="0" priority="3"/>
  </conditionalFormatting>
  <conditionalFormatting sqref="D21">
    <cfRule type="duplicateValues" dxfId="0" priority="4"/>
  </conditionalFormatting>
  <conditionalFormatting sqref="C23:D23">
    <cfRule type="duplicateValues" dxfId="0" priority="1"/>
  </conditionalFormatting>
  <conditionalFormatting sqref="C5:D7">
    <cfRule type="duplicateValues" dxfId="0" priority="5"/>
  </conditionalFormatting>
  <pageMargins left="0.118055555555556" right="0.0388888888888889" top="1" bottom="1" header="0.5" footer="0.5"/>
  <pageSetup paperSize="9" scale="7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2"/>
  <sheetViews>
    <sheetView workbookViewId="0">
      <pane xSplit="6" ySplit="1" topLeftCell="G84" activePane="bottomRight" state="frozen"/>
      <selection/>
      <selection pane="topRight"/>
      <selection pane="bottomLeft"/>
      <selection pane="bottomRight" activeCell="O103" sqref="O103"/>
    </sheetView>
  </sheetViews>
  <sheetFormatPr defaultColWidth="9" defaultRowHeight="29" customHeight="1"/>
  <cols>
    <col min="1" max="1" width="16.375" customWidth="1"/>
    <col min="2" max="2" width="16.375" hidden="1" customWidth="1"/>
    <col min="3" max="4" width="20.75" customWidth="1"/>
    <col min="5" max="5" width="23.875" customWidth="1"/>
    <col min="6" max="6" width="23.875" style="1" customWidth="1"/>
    <col min="7" max="8" width="15.5" customWidth="1"/>
    <col min="9" max="10" width="12.625" customWidth="1"/>
    <col min="11" max="13" width="11.25" customWidth="1"/>
    <col min="14" max="14" width="12.625" customWidth="1"/>
    <col min="15" max="15" width="15.625" customWidth="1"/>
  </cols>
  <sheetData>
    <row r="1" s="56" customFormat="1" customHeight="1" spans="1:15">
      <c r="A1" s="3" t="s">
        <v>3</v>
      </c>
      <c r="B1" s="3"/>
      <c r="C1" s="3" t="s">
        <v>4</v>
      </c>
      <c r="D1" s="3" t="s">
        <v>5</v>
      </c>
      <c r="E1" s="3" t="s">
        <v>6</v>
      </c>
      <c r="F1" s="24" t="s">
        <v>521</v>
      </c>
      <c r="G1" s="24" t="s">
        <v>7</v>
      </c>
      <c r="H1" s="24" t="s">
        <v>8</v>
      </c>
      <c r="I1" s="24" t="s">
        <v>522</v>
      </c>
      <c r="J1" s="24" t="s">
        <v>295</v>
      </c>
      <c r="K1" s="24" t="s">
        <v>296</v>
      </c>
      <c r="L1" s="24" t="s">
        <v>523</v>
      </c>
      <c r="M1" s="24" t="s">
        <v>524</v>
      </c>
      <c r="N1" s="24"/>
      <c r="O1" s="24" t="s">
        <v>497</v>
      </c>
    </row>
    <row r="2" customHeight="1" spans="1:15">
      <c r="A2" s="57">
        <v>2506825</v>
      </c>
      <c r="B2" s="57" t="s">
        <v>17</v>
      </c>
      <c r="C2" s="10" t="s">
        <v>525</v>
      </c>
      <c r="D2" s="9" t="s">
        <v>526</v>
      </c>
      <c r="E2" s="3" t="s">
        <v>527</v>
      </c>
      <c r="F2" s="2" t="s">
        <v>528</v>
      </c>
      <c r="G2" s="2">
        <v>26.45</v>
      </c>
      <c r="H2" s="2">
        <v>99</v>
      </c>
      <c r="I2" s="64">
        <f>1-G2/H2</f>
        <v>0.732828282828283</v>
      </c>
      <c r="J2" s="65">
        <v>90</v>
      </c>
      <c r="K2" s="64">
        <f>1-G2/J2</f>
        <v>0.706111111111111</v>
      </c>
      <c r="L2" s="66">
        <v>0.08</v>
      </c>
      <c r="M2" s="67">
        <f>L2+0.005</f>
        <v>0.085</v>
      </c>
      <c r="N2" s="68">
        <f>ROUND(M2*J2,1)</f>
        <v>7.7</v>
      </c>
      <c r="O2" s="2" t="s">
        <v>529</v>
      </c>
    </row>
    <row r="3" customHeight="1" spans="1:15">
      <c r="A3" s="3">
        <v>232108</v>
      </c>
      <c r="B3" s="57" t="s">
        <v>17</v>
      </c>
      <c r="C3" s="3" t="s">
        <v>530</v>
      </c>
      <c r="D3" s="3" t="s">
        <v>531</v>
      </c>
      <c r="E3" s="3" t="s">
        <v>532</v>
      </c>
      <c r="F3" s="2" t="s">
        <v>533</v>
      </c>
      <c r="G3" s="2">
        <v>13.44</v>
      </c>
      <c r="H3" s="2">
        <v>76</v>
      </c>
      <c r="I3" s="64">
        <f t="shared" ref="I3:I34" si="0">1-G3/H3</f>
        <v>0.823157894736842</v>
      </c>
      <c r="J3" s="65">
        <v>33</v>
      </c>
      <c r="K3" s="64">
        <f t="shared" ref="K3:K34" si="1">1-G3/J3</f>
        <v>0.592727272727273</v>
      </c>
      <c r="L3" s="66">
        <v>0.05</v>
      </c>
      <c r="M3" s="67">
        <f t="shared" ref="M3:M34" si="2">L3+0.005</f>
        <v>0.055</v>
      </c>
      <c r="N3" s="68">
        <f t="shared" ref="N3:N34" si="3">ROUND(M3*J3,1)</f>
        <v>1.8</v>
      </c>
      <c r="O3" s="2" t="s">
        <v>534</v>
      </c>
    </row>
    <row r="4" customHeight="1" spans="1:15">
      <c r="A4" s="3">
        <v>257355</v>
      </c>
      <c r="B4" s="57" t="s">
        <v>17</v>
      </c>
      <c r="C4" s="3" t="s">
        <v>535</v>
      </c>
      <c r="D4" s="3" t="s">
        <v>536</v>
      </c>
      <c r="E4" s="3" t="s">
        <v>537</v>
      </c>
      <c r="F4" s="24" t="s">
        <v>538</v>
      </c>
      <c r="G4" s="2">
        <v>15</v>
      </c>
      <c r="H4" s="2">
        <v>99</v>
      </c>
      <c r="I4" s="64">
        <f t="shared" si="0"/>
        <v>0.848484848484849</v>
      </c>
      <c r="J4" s="65">
        <v>24.75</v>
      </c>
      <c r="K4" s="64">
        <f t="shared" si="1"/>
        <v>0.393939393939394</v>
      </c>
      <c r="L4" s="66">
        <v>0.04</v>
      </c>
      <c r="M4" s="67">
        <f t="shared" si="2"/>
        <v>0.045</v>
      </c>
      <c r="N4" s="68">
        <f t="shared" si="3"/>
        <v>1.1</v>
      </c>
      <c r="O4" s="2" t="s">
        <v>539</v>
      </c>
    </row>
    <row r="5" customHeight="1" spans="1:15">
      <c r="A5" s="10">
        <v>161198</v>
      </c>
      <c r="B5" s="57" t="s">
        <v>17</v>
      </c>
      <c r="C5" s="10" t="s">
        <v>540</v>
      </c>
      <c r="D5" s="9" t="s">
        <v>541</v>
      </c>
      <c r="E5" s="3" t="s">
        <v>542</v>
      </c>
      <c r="F5" s="2" t="s">
        <v>543</v>
      </c>
      <c r="G5" s="2">
        <v>15.05</v>
      </c>
      <c r="H5" s="2">
        <v>34</v>
      </c>
      <c r="I5" s="64">
        <f t="shared" si="0"/>
        <v>0.557352941176471</v>
      </c>
      <c r="J5" s="65">
        <v>29.5</v>
      </c>
      <c r="K5" s="64">
        <f t="shared" si="1"/>
        <v>0.489830508474576</v>
      </c>
      <c r="L5" s="67">
        <v>0.045</v>
      </c>
      <c r="M5" s="67">
        <f t="shared" si="2"/>
        <v>0.05</v>
      </c>
      <c r="N5" s="68">
        <f t="shared" si="3"/>
        <v>1.5</v>
      </c>
      <c r="O5" s="2" t="s">
        <v>544</v>
      </c>
    </row>
    <row r="6" customHeight="1" spans="1:15">
      <c r="A6" s="9">
        <v>144423</v>
      </c>
      <c r="B6" s="57" t="s">
        <v>17</v>
      </c>
      <c r="C6" s="9" t="s">
        <v>545</v>
      </c>
      <c r="D6" s="9" t="s">
        <v>546</v>
      </c>
      <c r="E6" s="10" t="s">
        <v>542</v>
      </c>
      <c r="F6" s="2" t="s">
        <v>547</v>
      </c>
      <c r="G6" s="2">
        <v>8.59</v>
      </c>
      <c r="H6" s="2">
        <v>18</v>
      </c>
      <c r="I6" s="64">
        <f t="shared" si="0"/>
        <v>0.522777777777778</v>
      </c>
      <c r="J6" s="65">
        <v>15.5</v>
      </c>
      <c r="K6" s="64">
        <f t="shared" si="1"/>
        <v>0.445806451612903</v>
      </c>
      <c r="L6" s="67">
        <v>0.045</v>
      </c>
      <c r="M6" s="67">
        <f t="shared" si="2"/>
        <v>0.05</v>
      </c>
      <c r="N6" s="68">
        <f t="shared" si="3"/>
        <v>0.8</v>
      </c>
      <c r="O6" s="2" t="s">
        <v>548</v>
      </c>
    </row>
    <row r="7" customHeight="1" spans="1:15">
      <c r="A7" s="9">
        <v>162622</v>
      </c>
      <c r="B7" s="57" t="s">
        <v>17</v>
      </c>
      <c r="C7" s="10" t="s">
        <v>549</v>
      </c>
      <c r="D7" s="9" t="s">
        <v>550</v>
      </c>
      <c r="E7" s="10" t="s">
        <v>243</v>
      </c>
      <c r="F7" s="2" t="s">
        <v>551</v>
      </c>
      <c r="G7" s="2">
        <v>38.38</v>
      </c>
      <c r="H7" s="2">
        <v>348</v>
      </c>
      <c r="I7" s="64">
        <f t="shared" si="0"/>
        <v>0.889712643678161</v>
      </c>
      <c r="J7" s="65">
        <v>99</v>
      </c>
      <c r="K7" s="64">
        <f t="shared" si="1"/>
        <v>0.612323232323232</v>
      </c>
      <c r="L7" s="66">
        <v>0.05</v>
      </c>
      <c r="M7" s="67">
        <f t="shared" si="2"/>
        <v>0.055</v>
      </c>
      <c r="N7" s="68">
        <f t="shared" si="3"/>
        <v>5.4</v>
      </c>
      <c r="O7" s="2" t="s">
        <v>552</v>
      </c>
    </row>
    <row r="8" customHeight="1" spans="1:15">
      <c r="A8" s="9">
        <v>3006330</v>
      </c>
      <c r="B8" s="57" t="s">
        <v>17</v>
      </c>
      <c r="C8" s="9" t="s">
        <v>553</v>
      </c>
      <c r="D8" s="9" t="s">
        <v>554</v>
      </c>
      <c r="E8" s="10" t="s">
        <v>555</v>
      </c>
      <c r="F8" s="2" t="s">
        <v>95</v>
      </c>
      <c r="G8" s="2">
        <v>0.01</v>
      </c>
      <c r="H8" s="2">
        <v>21.8</v>
      </c>
      <c r="I8" s="64">
        <f t="shared" si="0"/>
        <v>0.99954128440367</v>
      </c>
      <c r="J8" s="65">
        <v>16.35</v>
      </c>
      <c r="K8" s="64">
        <f t="shared" si="1"/>
        <v>0.999388379204893</v>
      </c>
      <c r="L8" s="66">
        <v>0.08</v>
      </c>
      <c r="M8" s="67">
        <f t="shared" si="2"/>
        <v>0.085</v>
      </c>
      <c r="N8" s="68">
        <f t="shared" si="3"/>
        <v>1.4</v>
      </c>
      <c r="O8" s="2" t="s">
        <v>556</v>
      </c>
    </row>
    <row r="9" customHeight="1" spans="1:15">
      <c r="A9" s="9">
        <v>2517389</v>
      </c>
      <c r="B9" s="57" t="s">
        <v>17</v>
      </c>
      <c r="C9" s="9" t="s">
        <v>557</v>
      </c>
      <c r="D9" s="9" t="s">
        <v>558</v>
      </c>
      <c r="E9" s="10" t="s">
        <v>559</v>
      </c>
      <c r="F9" s="2" t="s">
        <v>560</v>
      </c>
      <c r="G9" s="2">
        <v>5.44</v>
      </c>
      <c r="H9" s="2">
        <v>16.8</v>
      </c>
      <c r="I9" s="64">
        <f t="shared" si="0"/>
        <v>0.676190476190476</v>
      </c>
      <c r="J9" s="65">
        <f>H9</f>
        <v>16.8</v>
      </c>
      <c r="K9" s="64">
        <f t="shared" si="1"/>
        <v>0.676190476190476</v>
      </c>
      <c r="L9" s="66">
        <v>0.07</v>
      </c>
      <c r="M9" s="67">
        <f t="shared" si="2"/>
        <v>0.075</v>
      </c>
      <c r="N9" s="68">
        <f t="shared" si="3"/>
        <v>1.3</v>
      </c>
      <c r="O9" s="2" t="s">
        <v>561</v>
      </c>
    </row>
    <row r="10" customHeight="1" spans="1:15">
      <c r="A10" s="9">
        <v>139378</v>
      </c>
      <c r="B10" s="57" t="s">
        <v>17</v>
      </c>
      <c r="C10" s="10" t="s">
        <v>562</v>
      </c>
      <c r="D10" s="9" t="s">
        <v>563</v>
      </c>
      <c r="E10" s="3" t="s">
        <v>121</v>
      </c>
      <c r="F10" s="2" t="s">
        <v>21</v>
      </c>
      <c r="G10" s="2">
        <v>12.63</v>
      </c>
      <c r="H10" s="2">
        <v>27.5</v>
      </c>
      <c r="I10" s="64">
        <f t="shared" si="0"/>
        <v>0.540727272727273</v>
      </c>
      <c r="J10" s="65">
        <f>H10</f>
        <v>27.5</v>
      </c>
      <c r="K10" s="64">
        <f t="shared" si="1"/>
        <v>0.540727272727273</v>
      </c>
      <c r="L10" s="67">
        <v>0.045</v>
      </c>
      <c r="M10" s="67">
        <f t="shared" si="2"/>
        <v>0.05</v>
      </c>
      <c r="N10" s="68">
        <f t="shared" si="3"/>
        <v>1.4</v>
      </c>
      <c r="O10" s="2" t="s">
        <v>556</v>
      </c>
    </row>
    <row r="11" customHeight="1" spans="1:15">
      <c r="A11" s="10">
        <v>64698</v>
      </c>
      <c r="B11" s="57" t="s">
        <v>17</v>
      </c>
      <c r="C11" s="10" t="s">
        <v>564</v>
      </c>
      <c r="D11" s="10" t="s">
        <v>565</v>
      </c>
      <c r="E11" s="10" t="s">
        <v>566</v>
      </c>
      <c r="F11" s="2" t="s">
        <v>21</v>
      </c>
      <c r="G11" s="2">
        <v>19</v>
      </c>
      <c r="H11" s="2">
        <v>38</v>
      </c>
      <c r="I11" s="64">
        <f t="shared" si="0"/>
        <v>0.5</v>
      </c>
      <c r="J11" s="65">
        <f>H11</f>
        <v>38</v>
      </c>
      <c r="K11" s="64">
        <f t="shared" si="1"/>
        <v>0.5</v>
      </c>
      <c r="L11" s="67">
        <v>0.045</v>
      </c>
      <c r="M11" s="67">
        <f t="shared" si="2"/>
        <v>0.05</v>
      </c>
      <c r="N11" s="68">
        <f t="shared" si="3"/>
        <v>1.9</v>
      </c>
      <c r="O11" s="2" t="s">
        <v>123</v>
      </c>
    </row>
    <row r="12" customHeight="1" spans="1:15">
      <c r="A12" s="9">
        <v>66292</v>
      </c>
      <c r="B12" s="57" t="s">
        <v>17</v>
      </c>
      <c r="C12" s="10" t="s">
        <v>567</v>
      </c>
      <c r="D12" s="9" t="s">
        <v>568</v>
      </c>
      <c r="E12" s="3" t="s">
        <v>216</v>
      </c>
      <c r="F12" s="2" t="s">
        <v>21</v>
      </c>
      <c r="G12" s="2">
        <v>14.01</v>
      </c>
      <c r="H12" s="2">
        <v>36</v>
      </c>
      <c r="I12" s="64">
        <f t="shared" si="0"/>
        <v>0.610833333333333</v>
      </c>
      <c r="J12" s="65">
        <f>H12</f>
        <v>36</v>
      </c>
      <c r="K12" s="64">
        <f t="shared" si="1"/>
        <v>0.610833333333333</v>
      </c>
      <c r="L12" s="66">
        <v>0.05</v>
      </c>
      <c r="M12" s="67">
        <f t="shared" si="2"/>
        <v>0.055</v>
      </c>
      <c r="N12" s="68">
        <f t="shared" si="3"/>
        <v>2</v>
      </c>
      <c r="O12" s="2" t="s">
        <v>123</v>
      </c>
    </row>
    <row r="13" customHeight="1" spans="1:15">
      <c r="A13" s="58">
        <v>139379</v>
      </c>
      <c r="B13" s="57" t="s">
        <v>17</v>
      </c>
      <c r="C13" s="3" t="s">
        <v>569</v>
      </c>
      <c r="D13" s="3" t="s">
        <v>570</v>
      </c>
      <c r="E13" s="3" t="s">
        <v>121</v>
      </c>
      <c r="F13" s="2" t="s">
        <v>21</v>
      </c>
      <c r="G13" s="2">
        <v>14.65</v>
      </c>
      <c r="H13" s="2">
        <v>29.8</v>
      </c>
      <c r="I13" s="64">
        <f t="shared" si="0"/>
        <v>0.508389261744966</v>
      </c>
      <c r="J13" s="65">
        <f>H13</f>
        <v>29.8</v>
      </c>
      <c r="K13" s="64">
        <f t="shared" si="1"/>
        <v>0.508389261744966</v>
      </c>
      <c r="L13" s="67">
        <v>0.045</v>
      </c>
      <c r="M13" s="67">
        <f t="shared" si="2"/>
        <v>0.05</v>
      </c>
      <c r="N13" s="68">
        <f t="shared" si="3"/>
        <v>1.5</v>
      </c>
      <c r="O13" s="2" t="s">
        <v>544</v>
      </c>
    </row>
    <row r="14" customHeight="1" spans="1:15">
      <c r="A14" s="3">
        <v>207551</v>
      </c>
      <c r="B14" s="57" t="s">
        <v>17</v>
      </c>
      <c r="C14" s="3" t="s">
        <v>571</v>
      </c>
      <c r="D14" s="3" t="s">
        <v>572</v>
      </c>
      <c r="E14" s="3" t="s">
        <v>573</v>
      </c>
      <c r="F14" s="2" t="s">
        <v>574</v>
      </c>
      <c r="G14" s="2">
        <v>5.94</v>
      </c>
      <c r="H14" s="2">
        <v>39.9</v>
      </c>
      <c r="I14" s="64">
        <f t="shared" si="0"/>
        <v>0.851127819548872</v>
      </c>
      <c r="J14" s="65">
        <v>24.93</v>
      </c>
      <c r="K14" s="64">
        <f t="shared" si="1"/>
        <v>0.76173285198556</v>
      </c>
      <c r="L14" s="66">
        <v>0.08</v>
      </c>
      <c r="M14" s="67">
        <f t="shared" si="2"/>
        <v>0.085</v>
      </c>
      <c r="N14" s="68">
        <f t="shared" si="3"/>
        <v>2.1</v>
      </c>
      <c r="O14" s="2" t="s">
        <v>575</v>
      </c>
    </row>
    <row r="15" customHeight="1" spans="1:15">
      <c r="A15" s="3">
        <v>271053</v>
      </c>
      <c r="B15" s="57" t="s">
        <v>17</v>
      </c>
      <c r="C15" s="3" t="s">
        <v>571</v>
      </c>
      <c r="D15" s="3" t="s">
        <v>576</v>
      </c>
      <c r="E15" s="3" t="s">
        <v>573</v>
      </c>
      <c r="F15" s="2" t="s">
        <v>574</v>
      </c>
      <c r="G15" s="2">
        <v>6.63</v>
      </c>
      <c r="H15" s="2">
        <v>39.9</v>
      </c>
      <c r="I15" s="64">
        <f t="shared" si="0"/>
        <v>0.833834586466165</v>
      </c>
      <c r="J15" s="65">
        <v>24.93</v>
      </c>
      <c r="K15" s="64">
        <f t="shared" si="1"/>
        <v>0.734055354993983</v>
      </c>
      <c r="L15" s="66">
        <v>0.08</v>
      </c>
      <c r="M15" s="67">
        <f t="shared" si="2"/>
        <v>0.085</v>
      </c>
      <c r="N15" s="68">
        <f t="shared" si="3"/>
        <v>2.1</v>
      </c>
      <c r="O15" s="2" t="s">
        <v>575</v>
      </c>
    </row>
    <row r="16" customHeight="1" spans="1:15">
      <c r="A16" s="3">
        <v>43016</v>
      </c>
      <c r="B16" s="57" t="s">
        <v>17</v>
      </c>
      <c r="C16" s="3" t="s">
        <v>577</v>
      </c>
      <c r="D16" s="3" t="s">
        <v>578</v>
      </c>
      <c r="E16" s="3" t="s">
        <v>78</v>
      </c>
      <c r="F16" s="2" t="s">
        <v>21</v>
      </c>
      <c r="G16" s="2">
        <v>10.1</v>
      </c>
      <c r="H16" s="2">
        <v>29.8</v>
      </c>
      <c r="I16" s="64">
        <f t="shared" si="0"/>
        <v>0.661073825503356</v>
      </c>
      <c r="J16" s="65">
        <f t="shared" ref="J16:J32" si="4">H16</f>
        <v>29.8</v>
      </c>
      <c r="K16" s="64">
        <f t="shared" si="1"/>
        <v>0.661073825503356</v>
      </c>
      <c r="L16" s="66">
        <v>0.07</v>
      </c>
      <c r="M16" s="67">
        <f t="shared" si="2"/>
        <v>0.075</v>
      </c>
      <c r="N16" s="68">
        <f t="shared" si="3"/>
        <v>2.2</v>
      </c>
      <c r="O16" s="2" t="s">
        <v>579</v>
      </c>
    </row>
    <row r="17" customHeight="1" spans="1:15">
      <c r="A17" s="3">
        <v>150446</v>
      </c>
      <c r="B17" s="57" t="s">
        <v>17</v>
      </c>
      <c r="C17" s="3" t="s">
        <v>580</v>
      </c>
      <c r="D17" s="3" t="s">
        <v>581</v>
      </c>
      <c r="E17" s="3" t="s">
        <v>78</v>
      </c>
      <c r="F17" s="2" t="s">
        <v>21</v>
      </c>
      <c r="G17" s="2">
        <v>10.1</v>
      </c>
      <c r="H17" s="2">
        <v>29.5</v>
      </c>
      <c r="I17" s="64">
        <f t="shared" si="0"/>
        <v>0.657627118644068</v>
      </c>
      <c r="J17" s="65">
        <f t="shared" si="4"/>
        <v>29.5</v>
      </c>
      <c r="K17" s="64">
        <f t="shared" si="1"/>
        <v>0.657627118644068</v>
      </c>
      <c r="L17" s="66">
        <v>0.07</v>
      </c>
      <c r="M17" s="67">
        <f t="shared" si="2"/>
        <v>0.075</v>
      </c>
      <c r="N17" s="68">
        <f t="shared" si="3"/>
        <v>2.2</v>
      </c>
      <c r="O17" s="2" t="s">
        <v>579</v>
      </c>
    </row>
    <row r="18" customHeight="1" spans="1:15">
      <c r="A18" s="8">
        <v>130349</v>
      </c>
      <c r="B18" s="57" t="s">
        <v>17</v>
      </c>
      <c r="C18" s="10" t="s">
        <v>582</v>
      </c>
      <c r="D18" s="10" t="s">
        <v>583</v>
      </c>
      <c r="E18" s="10" t="s">
        <v>584</v>
      </c>
      <c r="F18" s="2" t="s">
        <v>21</v>
      </c>
      <c r="G18" s="2">
        <v>4.55</v>
      </c>
      <c r="H18" s="2">
        <v>22</v>
      </c>
      <c r="I18" s="64">
        <f t="shared" si="0"/>
        <v>0.793181818181818</v>
      </c>
      <c r="J18" s="65">
        <f t="shared" si="4"/>
        <v>22</v>
      </c>
      <c r="K18" s="64">
        <f t="shared" si="1"/>
        <v>0.793181818181818</v>
      </c>
      <c r="L18" s="66">
        <v>0.08</v>
      </c>
      <c r="M18" s="67">
        <f t="shared" si="2"/>
        <v>0.085</v>
      </c>
      <c r="N18" s="68">
        <f t="shared" si="3"/>
        <v>1.9</v>
      </c>
      <c r="O18" s="2" t="s">
        <v>585</v>
      </c>
    </row>
    <row r="19" customHeight="1" spans="1:15">
      <c r="A19" s="25">
        <v>229828</v>
      </c>
      <c r="B19" s="57" t="s">
        <v>17</v>
      </c>
      <c r="C19" s="25" t="s">
        <v>586</v>
      </c>
      <c r="D19" s="26" t="s">
        <v>587</v>
      </c>
      <c r="E19" s="26" t="s">
        <v>588</v>
      </c>
      <c r="F19" s="2" t="s">
        <v>21</v>
      </c>
      <c r="G19" s="2">
        <v>4.45</v>
      </c>
      <c r="H19" s="2">
        <v>29</v>
      </c>
      <c r="I19" s="64">
        <f t="shared" si="0"/>
        <v>0.846551724137931</v>
      </c>
      <c r="J19" s="65">
        <f t="shared" si="4"/>
        <v>29</v>
      </c>
      <c r="K19" s="64">
        <f t="shared" si="1"/>
        <v>0.846551724137931</v>
      </c>
      <c r="L19" s="66">
        <v>0.08</v>
      </c>
      <c r="M19" s="67">
        <f t="shared" si="2"/>
        <v>0.085</v>
      </c>
      <c r="N19" s="68">
        <f t="shared" si="3"/>
        <v>2.5</v>
      </c>
      <c r="O19" s="2" t="s">
        <v>153</v>
      </c>
    </row>
    <row r="20" customHeight="1" spans="1:15">
      <c r="A20" s="9">
        <v>187984</v>
      </c>
      <c r="B20" s="57" t="s">
        <v>17</v>
      </c>
      <c r="C20" s="9" t="s">
        <v>589</v>
      </c>
      <c r="D20" s="9" t="s">
        <v>590</v>
      </c>
      <c r="E20" s="10" t="s">
        <v>591</v>
      </c>
      <c r="F20" s="2" t="s">
        <v>21</v>
      </c>
      <c r="G20" s="2">
        <v>8.2</v>
      </c>
      <c r="H20" s="2">
        <v>29</v>
      </c>
      <c r="I20" s="64">
        <f t="shared" si="0"/>
        <v>0.717241379310345</v>
      </c>
      <c r="J20" s="65">
        <f t="shared" si="4"/>
        <v>29</v>
      </c>
      <c r="K20" s="64">
        <f t="shared" si="1"/>
        <v>0.717241379310345</v>
      </c>
      <c r="L20" s="66">
        <v>0.08</v>
      </c>
      <c r="M20" s="67">
        <f t="shared" si="2"/>
        <v>0.085</v>
      </c>
      <c r="N20" s="68">
        <f t="shared" si="3"/>
        <v>2.5</v>
      </c>
      <c r="O20" s="2" t="s">
        <v>153</v>
      </c>
    </row>
    <row r="21" customHeight="1" spans="1:15">
      <c r="A21" s="3">
        <v>235878</v>
      </c>
      <c r="B21" s="57" t="s">
        <v>17</v>
      </c>
      <c r="C21" s="3" t="s">
        <v>592</v>
      </c>
      <c r="D21" s="3" t="s">
        <v>568</v>
      </c>
      <c r="E21" s="3" t="s">
        <v>225</v>
      </c>
      <c r="F21" s="2" t="s">
        <v>21</v>
      </c>
      <c r="G21" s="2">
        <v>32.96</v>
      </c>
      <c r="H21" s="2">
        <v>39.8</v>
      </c>
      <c r="I21" s="64">
        <f t="shared" si="0"/>
        <v>0.171859296482412</v>
      </c>
      <c r="J21" s="65">
        <f t="shared" si="4"/>
        <v>39.8</v>
      </c>
      <c r="K21" s="64">
        <f t="shared" si="1"/>
        <v>0.171859296482412</v>
      </c>
      <c r="L21" s="66">
        <v>0.02</v>
      </c>
      <c r="M21" s="67">
        <f t="shared" si="2"/>
        <v>0.025</v>
      </c>
      <c r="N21" s="68">
        <f t="shared" si="3"/>
        <v>1</v>
      </c>
      <c r="O21" s="2" t="s">
        <v>593</v>
      </c>
    </row>
    <row r="22" customHeight="1" spans="1:15">
      <c r="A22" s="26">
        <v>39163</v>
      </c>
      <c r="B22" s="57" t="s">
        <v>17</v>
      </c>
      <c r="C22" s="26" t="s">
        <v>594</v>
      </c>
      <c r="D22" s="26" t="s">
        <v>595</v>
      </c>
      <c r="E22" s="26" t="s">
        <v>596</v>
      </c>
      <c r="F22" s="2" t="s">
        <v>21</v>
      </c>
      <c r="G22" s="2">
        <v>4.37</v>
      </c>
      <c r="H22" s="2">
        <v>29.8</v>
      </c>
      <c r="I22" s="64">
        <f t="shared" si="0"/>
        <v>0.853355704697987</v>
      </c>
      <c r="J22" s="65">
        <f t="shared" si="4"/>
        <v>29.8</v>
      </c>
      <c r="K22" s="64">
        <f t="shared" si="1"/>
        <v>0.853355704697987</v>
      </c>
      <c r="L22" s="66">
        <v>0.08</v>
      </c>
      <c r="M22" s="67">
        <f t="shared" si="2"/>
        <v>0.085</v>
      </c>
      <c r="N22" s="68">
        <f t="shared" si="3"/>
        <v>2.5</v>
      </c>
      <c r="O22" s="2" t="s">
        <v>153</v>
      </c>
    </row>
    <row r="23" customHeight="1" spans="1:15">
      <c r="A23" s="25">
        <v>140611</v>
      </c>
      <c r="B23" s="57" t="s">
        <v>17</v>
      </c>
      <c r="C23" s="25" t="s">
        <v>597</v>
      </c>
      <c r="D23" s="26" t="s">
        <v>598</v>
      </c>
      <c r="E23" s="26" t="s">
        <v>573</v>
      </c>
      <c r="F23" s="2" t="s">
        <v>21</v>
      </c>
      <c r="G23" s="2">
        <v>2.86</v>
      </c>
      <c r="H23" s="2">
        <v>22</v>
      </c>
      <c r="I23" s="64">
        <f t="shared" si="0"/>
        <v>0.87</v>
      </c>
      <c r="J23" s="65">
        <f t="shared" si="4"/>
        <v>22</v>
      </c>
      <c r="K23" s="64">
        <f t="shared" si="1"/>
        <v>0.87</v>
      </c>
      <c r="L23" s="66">
        <v>0.08</v>
      </c>
      <c r="M23" s="67">
        <f t="shared" si="2"/>
        <v>0.085</v>
      </c>
      <c r="N23" s="68">
        <f t="shared" si="3"/>
        <v>1.9</v>
      </c>
      <c r="O23" s="2" t="s">
        <v>585</v>
      </c>
    </row>
    <row r="24" customHeight="1" spans="1:15">
      <c r="A24" s="25">
        <v>224841</v>
      </c>
      <c r="B24" s="57" t="s">
        <v>17</v>
      </c>
      <c r="C24" s="25" t="s">
        <v>599</v>
      </c>
      <c r="D24" s="26" t="s">
        <v>600</v>
      </c>
      <c r="E24" s="26" t="s">
        <v>601</v>
      </c>
      <c r="F24" s="2" t="s">
        <v>21</v>
      </c>
      <c r="G24" s="2">
        <v>5.96</v>
      </c>
      <c r="H24" s="2">
        <v>22</v>
      </c>
      <c r="I24" s="64">
        <f t="shared" si="0"/>
        <v>0.729090909090909</v>
      </c>
      <c r="J24" s="65">
        <f t="shared" si="4"/>
        <v>22</v>
      </c>
      <c r="K24" s="64">
        <f t="shared" si="1"/>
        <v>0.729090909090909</v>
      </c>
      <c r="L24" s="66">
        <v>0.08</v>
      </c>
      <c r="M24" s="67">
        <f t="shared" si="2"/>
        <v>0.085</v>
      </c>
      <c r="N24" s="68">
        <f t="shared" si="3"/>
        <v>1.9</v>
      </c>
      <c r="O24" s="2" t="s">
        <v>585</v>
      </c>
    </row>
    <row r="25" customHeight="1" spans="1:15">
      <c r="A25" s="25">
        <v>108166</v>
      </c>
      <c r="B25" s="57" t="s">
        <v>17</v>
      </c>
      <c r="C25" s="25" t="s">
        <v>599</v>
      </c>
      <c r="D25" s="26" t="s">
        <v>224</v>
      </c>
      <c r="E25" s="26" t="s">
        <v>602</v>
      </c>
      <c r="F25" s="2" t="s">
        <v>21</v>
      </c>
      <c r="G25" s="2">
        <v>11.33</v>
      </c>
      <c r="H25" s="2">
        <v>29.9</v>
      </c>
      <c r="I25" s="64">
        <f t="shared" si="0"/>
        <v>0.621070234113712</v>
      </c>
      <c r="J25" s="65">
        <f t="shared" si="4"/>
        <v>29.9</v>
      </c>
      <c r="K25" s="64">
        <f t="shared" si="1"/>
        <v>0.621070234113712</v>
      </c>
      <c r="L25" s="66">
        <v>0.05</v>
      </c>
      <c r="M25" s="67">
        <f t="shared" si="2"/>
        <v>0.055</v>
      </c>
      <c r="N25" s="68">
        <f t="shared" si="3"/>
        <v>1.6</v>
      </c>
      <c r="O25" s="2" t="s">
        <v>603</v>
      </c>
    </row>
    <row r="26" customHeight="1" spans="1:15">
      <c r="A26" s="25">
        <v>137825</v>
      </c>
      <c r="B26" s="57" t="s">
        <v>17</v>
      </c>
      <c r="C26" s="25" t="s">
        <v>599</v>
      </c>
      <c r="D26" s="26" t="s">
        <v>604</v>
      </c>
      <c r="E26" s="26" t="s">
        <v>602</v>
      </c>
      <c r="F26" s="2" t="s">
        <v>21</v>
      </c>
      <c r="G26" s="2">
        <v>10.82</v>
      </c>
      <c r="H26" s="2">
        <v>32.5</v>
      </c>
      <c r="I26" s="64">
        <f t="shared" si="0"/>
        <v>0.667076923076923</v>
      </c>
      <c r="J26" s="65">
        <f t="shared" si="4"/>
        <v>32.5</v>
      </c>
      <c r="K26" s="64">
        <f t="shared" si="1"/>
        <v>0.667076923076923</v>
      </c>
      <c r="L26" s="66">
        <v>0.07</v>
      </c>
      <c r="M26" s="67">
        <f t="shared" si="2"/>
        <v>0.075</v>
      </c>
      <c r="N26" s="68">
        <f t="shared" si="3"/>
        <v>2.4</v>
      </c>
      <c r="O26" s="2" t="s">
        <v>605</v>
      </c>
    </row>
    <row r="27" customHeight="1" spans="1:15">
      <c r="A27" s="25">
        <v>163325</v>
      </c>
      <c r="B27" s="57" t="s">
        <v>17</v>
      </c>
      <c r="C27" s="26" t="s">
        <v>606</v>
      </c>
      <c r="D27" s="26" t="s">
        <v>607</v>
      </c>
      <c r="E27" s="26" t="s">
        <v>608</v>
      </c>
      <c r="F27" s="2" t="s">
        <v>21</v>
      </c>
      <c r="G27" s="2">
        <v>14.55</v>
      </c>
      <c r="H27" s="2">
        <v>39.8</v>
      </c>
      <c r="I27" s="64">
        <f t="shared" si="0"/>
        <v>0.634422110552764</v>
      </c>
      <c r="J27" s="65">
        <f t="shared" si="4"/>
        <v>39.8</v>
      </c>
      <c r="K27" s="64">
        <f t="shared" si="1"/>
        <v>0.634422110552764</v>
      </c>
      <c r="L27" s="66">
        <v>0.05</v>
      </c>
      <c r="M27" s="67">
        <f t="shared" si="2"/>
        <v>0.055</v>
      </c>
      <c r="N27" s="68">
        <f t="shared" si="3"/>
        <v>2.2</v>
      </c>
      <c r="O27" s="2" t="s">
        <v>579</v>
      </c>
    </row>
    <row r="28" customHeight="1" spans="1:15">
      <c r="A28" s="59">
        <v>214726</v>
      </c>
      <c r="B28" s="57" t="s">
        <v>17</v>
      </c>
      <c r="C28" s="59" t="s">
        <v>609</v>
      </c>
      <c r="D28" s="59" t="s">
        <v>610</v>
      </c>
      <c r="E28" s="59" t="s">
        <v>611</v>
      </c>
      <c r="F28" s="2" t="s">
        <v>21</v>
      </c>
      <c r="G28" s="2">
        <v>8.79</v>
      </c>
      <c r="H28" s="2">
        <v>26.8</v>
      </c>
      <c r="I28" s="64">
        <f t="shared" si="0"/>
        <v>0.672014925373134</v>
      </c>
      <c r="J28" s="65">
        <f t="shared" si="4"/>
        <v>26.8</v>
      </c>
      <c r="K28" s="64">
        <f t="shared" si="1"/>
        <v>0.672014925373134</v>
      </c>
      <c r="L28" s="66">
        <v>0.07</v>
      </c>
      <c r="M28" s="67">
        <f t="shared" si="2"/>
        <v>0.075</v>
      </c>
      <c r="N28" s="68">
        <f t="shared" si="3"/>
        <v>2</v>
      </c>
      <c r="O28" s="2" t="s">
        <v>123</v>
      </c>
    </row>
    <row r="29" customHeight="1" spans="1:15">
      <c r="A29" s="3">
        <v>104690</v>
      </c>
      <c r="B29" s="57" t="s">
        <v>17</v>
      </c>
      <c r="C29" s="3" t="s">
        <v>612</v>
      </c>
      <c r="D29" s="3" t="s">
        <v>613</v>
      </c>
      <c r="E29" s="3" t="s">
        <v>116</v>
      </c>
      <c r="F29" s="2" t="s">
        <v>21</v>
      </c>
      <c r="G29" s="2">
        <v>11.6</v>
      </c>
      <c r="H29" s="2">
        <v>29</v>
      </c>
      <c r="I29" s="64">
        <f t="shared" si="0"/>
        <v>0.6</v>
      </c>
      <c r="J29" s="65">
        <f t="shared" si="4"/>
        <v>29</v>
      </c>
      <c r="K29" s="64">
        <f t="shared" si="1"/>
        <v>0.6</v>
      </c>
      <c r="L29" s="66">
        <v>0.05</v>
      </c>
      <c r="M29" s="67">
        <f t="shared" si="2"/>
        <v>0.055</v>
      </c>
      <c r="N29" s="68">
        <f t="shared" si="3"/>
        <v>1.6</v>
      </c>
      <c r="O29" s="2" t="s">
        <v>614</v>
      </c>
    </row>
    <row r="30" customHeight="1" spans="1:15">
      <c r="A30" s="3">
        <v>96799</v>
      </c>
      <c r="B30" s="57" t="s">
        <v>17</v>
      </c>
      <c r="C30" s="3" t="s">
        <v>615</v>
      </c>
      <c r="D30" s="3" t="s">
        <v>616</v>
      </c>
      <c r="E30" s="3" t="s">
        <v>116</v>
      </c>
      <c r="F30" s="2" t="s">
        <v>21</v>
      </c>
      <c r="G30" s="2">
        <v>9.7</v>
      </c>
      <c r="H30" s="2">
        <v>29.8</v>
      </c>
      <c r="I30" s="64">
        <f t="shared" si="0"/>
        <v>0.674496644295302</v>
      </c>
      <c r="J30" s="65">
        <f t="shared" si="4"/>
        <v>29.8</v>
      </c>
      <c r="K30" s="64">
        <f t="shared" si="1"/>
        <v>0.674496644295302</v>
      </c>
      <c r="L30" s="66">
        <v>0.07</v>
      </c>
      <c r="M30" s="67">
        <f t="shared" si="2"/>
        <v>0.075</v>
      </c>
      <c r="N30" s="68">
        <f t="shared" si="3"/>
        <v>2.2</v>
      </c>
      <c r="O30" s="2" t="s">
        <v>34</v>
      </c>
    </row>
    <row r="31" customHeight="1" spans="1:15">
      <c r="A31" s="3">
        <v>120776</v>
      </c>
      <c r="B31" s="57" t="s">
        <v>17</v>
      </c>
      <c r="C31" s="3" t="s">
        <v>617</v>
      </c>
      <c r="D31" s="3" t="s">
        <v>618</v>
      </c>
      <c r="E31" s="3" t="s">
        <v>116</v>
      </c>
      <c r="F31" s="2" t="s">
        <v>21</v>
      </c>
      <c r="G31" s="2">
        <v>11.7</v>
      </c>
      <c r="H31" s="2">
        <v>26</v>
      </c>
      <c r="I31" s="64">
        <f t="shared" si="0"/>
        <v>0.55</v>
      </c>
      <c r="J31" s="65">
        <f t="shared" si="4"/>
        <v>26</v>
      </c>
      <c r="K31" s="64">
        <f t="shared" si="1"/>
        <v>0.55</v>
      </c>
      <c r="L31" s="67">
        <v>0.045</v>
      </c>
      <c r="M31" s="67">
        <f t="shared" si="2"/>
        <v>0.05</v>
      </c>
      <c r="N31" s="68">
        <f t="shared" si="3"/>
        <v>1.3</v>
      </c>
      <c r="O31" s="2" t="s">
        <v>561</v>
      </c>
    </row>
    <row r="32" customHeight="1" spans="1:15">
      <c r="A32" s="3">
        <v>45545</v>
      </c>
      <c r="B32" s="57" t="s">
        <v>17</v>
      </c>
      <c r="C32" s="3" t="s">
        <v>619</v>
      </c>
      <c r="D32" s="3" t="s">
        <v>620</v>
      </c>
      <c r="E32" s="3" t="s">
        <v>116</v>
      </c>
      <c r="F32" s="2" t="s">
        <v>21</v>
      </c>
      <c r="G32" s="2">
        <v>11.3</v>
      </c>
      <c r="H32" s="2">
        <v>29.5</v>
      </c>
      <c r="I32" s="64">
        <f t="shared" si="0"/>
        <v>0.616949152542373</v>
      </c>
      <c r="J32" s="65">
        <f t="shared" si="4"/>
        <v>29.5</v>
      </c>
      <c r="K32" s="64">
        <f t="shared" si="1"/>
        <v>0.616949152542373</v>
      </c>
      <c r="L32" s="66">
        <v>0.05</v>
      </c>
      <c r="M32" s="67">
        <f t="shared" si="2"/>
        <v>0.055</v>
      </c>
      <c r="N32" s="68">
        <f t="shared" si="3"/>
        <v>1.6</v>
      </c>
      <c r="O32" s="2" t="s">
        <v>603</v>
      </c>
    </row>
    <row r="33" customHeight="1" spans="1:15">
      <c r="A33" s="3">
        <v>67665</v>
      </c>
      <c r="B33" s="57" t="s">
        <v>17</v>
      </c>
      <c r="C33" s="3" t="s">
        <v>621</v>
      </c>
      <c r="D33" s="3" t="s">
        <v>622</v>
      </c>
      <c r="E33" s="3" t="s">
        <v>623</v>
      </c>
      <c r="F33" s="2" t="s">
        <v>624</v>
      </c>
      <c r="G33" s="2">
        <v>15.92</v>
      </c>
      <c r="H33" s="2">
        <v>39.8</v>
      </c>
      <c r="I33" s="64">
        <f t="shared" si="0"/>
        <v>0.6</v>
      </c>
      <c r="J33" s="65">
        <v>29.95</v>
      </c>
      <c r="K33" s="64">
        <f t="shared" si="1"/>
        <v>0.468447412353923</v>
      </c>
      <c r="L33" s="67">
        <v>0.045</v>
      </c>
      <c r="M33" s="67">
        <f t="shared" si="2"/>
        <v>0.05</v>
      </c>
      <c r="N33" s="68">
        <f t="shared" si="3"/>
        <v>1.5</v>
      </c>
      <c r="O33" s="2" t="s">
        <v>544</v>
      </c>
    </row>
    <row r="34" customHeight="1" spans="1:15">
      <c r="A34" s="3">
        <v>184102</v>
      </c>
      <c r="B34" s="57" t="s">
        <v>17</v>
      </c>
      <c r="C34" s="3" t="s">
        <v>621</v>
      </c>
      <c r="D34" s="3" t="s">
        <v>625</v>
      </c>
      <c r="E34" s="3" t="s">
        <v>626</v>
      </c>
      <c r="F34" s="2" t="s">
        <v>624</v>
      </c>
      <c r="G34" s="2">
        <v>15.92</v>
      </c>
      <c r="H34" s="2">
        <v>39.8</v>
      </c>
      <c r="I34" s="64">
        <f t="shared" si="0"/>
        <v>0.6</v>
      </c>
      <c r="J34" s="65">
        <v>29.95</v>
      </c>
      <c r="K34" s="64">
        <f t="shared" si="1"/>
        <v>0.468447412353923</v>
      </c>
      <c r="L34" s="67">
        <v>0.045</v>
      </c>
      <c r="M34" s="67">
        <f t="shared" si="2"/>
        <v>0.05</v>
      </c>
      <c r="N34" s="68">
        <f t="shared" si="3"/>
        <v>1.5</v>
      </c>
      <c r="O34" s="2" t="s">
        <v>544</v>
      </c>
    </row>
    <row r="35" customHeight="1" spans="1:15">
      <c r="A35" s="60">
        <v>3007990</v>
      </c>
      <c r="B35" s="57" t="s">
        <v>17</v>
      </c>
      <c r="C35" s="61" t="s">
        <v>627</v>
      </c>
      <c r="D35" s="61" t="s">
        <v>628</v>
      </c>
      <c r="E35" s="61" t="s">
        <v>629</v>
      </c>
      <c r="F35" s="2" t="s">
        <v>21</v>
      </c>
      <c r="G35" s="2">
        <v>0.01</v>
      </c>
      <c r="H35" s="2">
        <v>21.8</v>
      </c>
      <c r="I35" s="64">
        <f t="shared" ref="I35:I68" si="5">1-G35/H35</f>
        <v>0.99954128440367</v>
      </c>
      <c r="J35" s="65">
        <f>H35</f>
        <v>21.8</v>
      </c>
      <c r="K35" s="64">
        <f t="shared" ref="K35:K68" si="6">1-G35/J35</f>
        <v>0.99954128440367</v>
      </c>
      <c r="L35" s="66">
        <v>0.08</v>
      </c>
      <c r="M35" s="67">
        <f t="shared" ref="M35:M68" si="7">L35+0.005</f>
        <v>0.085</v>
      </c>
      <c r="N35" s="68">
        <f t="shared" ref="N35:N68" si="8">ROUND(M35*J35,1)</f>
        <v>1.9</v>
      </c>
      <c r="O35" s="2" t="s">
        <v>585</v>
      </c>
    </row>
    <row r="36" customHeight="1" spans="1:15">
      <c r="A36" s="3">
        <v>146</v>
      </c>
      <c r="B36" s="57" t="s">
        <v>17</v>
      </c>
      <c r="C36" s="3" t="s">
        <v>630</v>
      </c>
      <c r="D36" s="3" t="s">
        <v>631</v>
      </c>
      <c r="E36" s="3" t="s">
        <v>626</v>
      </c>
      <c r="F36" s="2" t="s">
        <v>21</v>
      </c>
      <c r="G36" s="2">
        <v>11.92</v>
      </c>
      <c r="H36" s="2">
        <v>29.8</v>
      </c>
      <c r="I36" s="64">
        <f t="shared" si="5"/>
        <v>0.6</v>
      </c>
      <c r="J36" s="65">
        <f>H36</f>
        <v>29.8</v>
      </c>
      <c r="K36" s="64">
        <f t="shared" si="6"/>
        <v>0.6</v>
      </c>
      <c r="L36" s="66">
        <v>0.05</v>
      </c>
      <c r="M36" s="67">
        <f t="shared" si="7"/>
        <v>0.055</v>
      </c>
      <c r="N36" s="68">
        <f t="shared" si="8"/>
        <v>1.6</v>
      </c>
      <c r="O36" s="2" t="s">
        <v>603</v>
      </c>
    </row>
    <row r="37" customHeight="1" spans="1:15">
      <c r="A37" s="3">
        <v>184082</v>
      </c>
      <c r="B37" s="57" t="s">
        <v>17</v>
      </c>
      <c r="C37" s="3" t="s">
        <v>632</v>
      </c>
      <c r="D37" s="3" t="s">
        <v>633</v>
      </c>
      <c r="E37" s="3" t="s">
        <v>626</v>
      </c>
      <c r="F37" s="2" t="s">
        <v>634</v>
      </c>
      <c r="G37" s="2">
        <v>17.7</v>
      </c>
      <c r="H37" s="2">
        <v>59</v>
      </c>
      <c r="I37" s="64">
        <f t="shared" si="5"/>
        <v>0.7</v>
      </c>
      <c r="J37" s="65">
        <v>44.25</v>
      </c>
      <c r="K37" s="64">
        <f t="shared" si="6"/>
        <v>0.6</v>
      </c>
      <c r="L37" s="66">
        <v>0.05</v>
      </c>
      <c r="M37" s="67">
        <f t="shared" si="7"/>
        <v>0.055</v>
      </c>
      <c r="N37" s="68">
        <f t="shared" si="8"/>
        <v>2.4</v>
      </c>
      <c r="O37" s="2" t="s">
        <v>605</v>
      </c>
    </row>
    <row r="38" customHeight="1" spans="1:15">
      <c r="A38" s="3">
        <v>131752</v>
      </c>
      <c r="B38" s="57" t="s">
        <v>17</v>
      </c>
      <c r="C38" s="3" t="s">
        <v>635</v>
      </c>
      <c r="D38" s="3" t="s">
        <v>636</v>
      </c>
      <c r="E38" s="3" t="s">
        <v>626</v>
      </c>
      <c r="F38" s="2" t="s">
        <v>21</v>
      </c>
      <c r="G38" s="2">
        <v>10.72</v>
      </c>
      <c r="H38" s="2">
        <v>27.8</v>
      </c>
      <c r="I38" s="64">
        <f t="shared" si="5"/>
        <v>0.614388489208633</v>
      </c>
      <c r="J38" s="65">
        <f>H38</f>
        <v>27.8</v>
      </c>
      <c r="K38" s="64">
        <f t="shared" si="6"/>
        <v>0.614388489208633</v>
      </c>
      <c r="L38" s="66">
        <v>0.05</v>
      </c>
      <c r="M38" s="67">
        <f t="shared" si="7"/>
        <v>0.055</v>
      </c>
      <c r="N38" s="68">
        <f t="shared" si="8"/>
        <v>1.5</v>
      </c>
      <c r="O38" s="2" t="s">
        <v>544</v>
      </c>
    </row>
    <row r="39" customHeight="1" spans="1:15">
      <c r="A39" s="3">
        <v>107632</v>
      </c>
      <c r="B39" s="57" t="s">
        <v>17</v>
      </c>
      <c r="C39" s="3" t="s">
        <v>637</v>
      </c>
      <c r="D39" s="3" t="s">
        <v>638</v>
      </c>
      <c r="E39" s="3" t="s">
        <v>626</v>
      </c>
      <c r="F39" s="2" t="s">
        <v>21</v>
      </c>
      <c r="G39" s="2">
        <v>24.88</v>
      </c>
      <c r="H39" s="2">
        <v>59.8</v>
      </c>
      <c r="I39" s="64">
        <f t="shared" si="5"/>
        <v>0.583946488294314</v>
      </c>
      <c r="J39" s="65">
        <f>H39</f>
        <v>59.8</v>
      </c>
      <c r="K39" s="64">
        <f t="shared" si="6"/>
        <v>0.583946488294314</v>
      </c>
      <c r="L39" s="66">
        <v>0.05</v>
      </c>
      <c r="M39" s="67">
        <f t="shared" si="7"/>
        <v>0.055</v>
      </c>
      <c r="N39" s="68">
        <f t="shared" si="8"/>
        <v>3.3</v>
      </c>
      <c r="O39" s="2" t="s">
        <v>153</v>
      </c>
    </row>
    <row r="40" customHeight="1" spans="1:15">
      <c r="A40" s="3">
        <v>202044</v>
      </c>
      <c r="B40" s="57" t="s">
        <v>17</v>
      </c>
      <c r="C40" s="3" t="s">
        <v>639</v>
      </c>
      <c r="D40" s="3" t="s">
        <v>640</v>
      </c>
      <c r="E40" s="3" t="s">
        <v>641</v>
      </c>
      <c r="F40" s="2" t="s">
        <v>21</v>
      </c>
      <c r="G40" s="2">
        <v>15.6</v>
      </c>
      <c r="H40" s="2">
        <v>38</v>
      </c>
      <c r="I40" s="64">
        <f t="shared" si="5"/>
        <v>0.589473684210526</v>
      </c>
      <c r="J40" s="65">
        <f>H40</f>
        <v>38</v>
      </c>
      <c r="K40" s="64">
        <f t="shared" si="6"/>
        <v>0.589473684210526</v>
      </c>
      <c r="L40" s="66">
        <v>0.05</v>
      </c>
      <c r="M40" s="67">
        <f t="shared" si="7"/>
        <v>0.055</v>
      </c>
      <c r="N40" s="68">
        <f t="shared" si="8"/>
        <v>2.1</v>
      </c>
      <c r="O40" s="2" t="s">
        <v>575</v>
      </c>
    </row>
    <row r="41" customHeight="1" spans="1:15">
      <c r="A41" s="3">
        <v>118408</v>
      </c>
      <c r="B41" s="57" t="s">
        <v>17</v>
      </c>
      <c r="C41" s="3" t="s">
        <v>642</v>
      </c>
      <c r="D41" s="3" t="s">
        <v>643</v>
      </c>
      <c r="E41" s="3" t="s">
        <v>644</v>
      </c>
      <c r="F41" s="2" t="s">
        <v>21</v>
      </c>
      <c r="G41" s="2">
        <v>16.5</v>
      </c>
      <c r="H41" s="2">
        <v>35.8</v>
      </c>
      <c r="I41" s="64">
        <f t="shared" si="5"/>
        <v>0.539106145251397</v>
      </c>
      <c r="J41" s="65">
        <f>H41</f>
        <v>35.8</v>
      </c>
      <c r="K41" s="64">
        <f t="shared" si="6"/>
        <v>0.539106145251397</v>
      </c>
      <c r="L41" s="67">
        <v>0.045</v>
      </c>
      <c r="M41" s="67">
        <f t="shared" si="7"/>
        <v>0.05</v>
      </c>
      <c r="N41" s="68">
        <f t="shared" si="8"/>
        <v>1.8</v>
      </c>
      <c r="O41" s="2" t="s">
        <v>534</v>
      </c>
    </row>
    <row r="42" customHeight="1" spans="1:15">
      <c r="A42" s="3">
        <v>2504052</v>
      </c>
      <c r="B42" s="57" t="s">
        <v>17</v>
      </c>
      <c r="C42" s="9" t="s">
        <v>645</v>
      </c>
      <c r="D42" s="9" t="s">
        <v>646</v>
      </c>
      <c r="E42" s="10" t="s">
        <v>644</v>
      </c>
      <c r="F42" s="2" t="s">
        <v>21</v>
      </c>
      <c r="G42" s="2">
        <v>19.8</v>
      </c>
      <c r="H42" s="2">
        <v>49.8</v>
      </c>
      <c r="I42" s="64">
        <f t="shared" si="5"/>
        <v>0.602409638554217</v>
      </c>
      <c r="J42" s="65">
        <f>H42</f>
        <v>49.8</v>
      </c>
      <c r="K42" s="64">
        <f t="shared" si="6"/>
        <v>0.602409638554217</v>
      </c>
      <c r="L42" s="66">
        <v>0.05</v>
      </c>
      <c r="M42" s="67">
        <f t="shared" si="7"/>
        <v>0.055</v>
      </c>
      <c r="N42" s="68">
        <f t="shared" si="8"/>
        <v>2.7</v>
      </c>
      <c r="O42" s="2" t="s">
        <v>647</v>
      </c>
    </row>
    <row r="43" customHeight="1" spans="1:15">
      <c r="A43" s="3">
        <v>808776</v>
      </c>
      <c r="B43" s="57" t="s">
        <v>17</v>
      </c>
      <c r="C43" s="3" t="s">
        <v>648</v>
      </c>
      <c r="D43" s="3" t="s">
        <v>649</v>
      </c>
      <c r="E43" s="3" t="s">
        <v>650</v>
      </c>
      <c r="F43" s="2" t="s">
        <v>651</v>
      </c>
      <c r="G43" s="2">
        <v>105</v>
      </c>
      <c r="H43" s="2">
        <v>268</v>
      </c>
      <c r="I43" s="64">
        <f t="shared" si="5"/>
        <v>0.608208955223881</v>
      </c>
      <c r="J43" s="65">
        <v>218</v>
      </c>
      <c r="K43" s="64">
        <f t="shared" si="6"/>
        <v>0.518348623853211</v>
      </c>
      <c r="L43" s="67">
        <v>0.045</v>
      </c>
      <c r="M43" s="67">
        <f t="shared" si="7"/>
        <v>0.05</v>
      </c>
      <c r="N43" s="68">
        <f t="shared" si="8"/>
        <v>10.9</v>
      </c>
      <c r="O43" s="2" t="s">
        <v>652</v>
      </c>
    </row>
    <row r="44" customHeight="1" spans="1:15">
      <c r="A44" s="3">
        <v>808777</v>
      </c>
      <c r="B44" s="57" t="s">
        <v>17</v>
      </c>
      <c r="C44" s="3" t="s">
        <v>648</v>
      </c>
      <c r="D44" s="3" t="s">
        <v>653</v>
      </c>
      <c r="E44" s="3" t="s">
        <v>650</v>
      </c>
      <c r="F44" s="2" t="s">
        <v>654</v>
      </c>
      <c r="G44" s="2">
        <v>268</v>
      </c>
      <c r="H44" s="2">
        <v>688</v>
      </c>
      <c r="I44" s="64">
        <f t="shared" si="5"/>
        <v>0.61046511627907</v>
      </c>
      <c r="J44" s="65">
        <v>516</v>
      </c>
      <c r="K44" s="64">
        <f t="shared" si="6"/>
        <v>0.48062015503876</v>
      </c>
      <c r="L44" s="67">
        <v>0.045</v>
      </c>
      <c r="M44" s="67">
        <f t="shared" si="7"/>
        <v>0.05</v>
      </c>
      <c r="N44" s="68">
        <f t="shared" si="8"/>
        <v>25.8</v>
      </c>
      <c r="O44" s="2" t="s">
        <v>655</v>
      </c>
    </row>
    <row r="45" customHeight="1" spans="1:15">
      <c r="A45" s="62">
        <v>184704</v>
      </c>
      <c r="B45" s="57" t="s">
        <v>17</v>
      </c>
      <c r="C45" s="25" t="s">
        <v>656</v>
      </c>
      <c r="D45" s="26" t="s">
        <v>657</v>
      </c>
      <c r="E45" s="26" t="s">
        <v>650</v>
      </c>
      <c r="F45" s="2" t="s">
        <v>95</v>
      </c>
      <c r="G45" s="2">
        <v>50</v>
      </c>
      <c r="H45" s="2">
        <v>168</v>
      </c>
      <c r="I45" s="64">
        <f t="shared" si="5"/>
        <v>0.702380952380952</v>
      </c>
      <c r="J45" s="65">
        <v>126</v>
      </c>
      <c r="K45" s="64">
        <f t="shared" si="6"/>
        <v>0.603174603174603</v>
      </c>
      <c r="L45" s="66">
        <v>0.05</v>
      </c>
      <c r="M45" s="67">
        <f t="shared" si="7"/>
        <v>0.055</v>
      </c>
      <c r="N45" s="68">
        <f t="shared" si="8"/>
        <v>6.9</v>
      </c>
      <c r="O45" s="2" t="s">
        <v>658</v>
      </c>
    </row>
    <row r="46" customHeight="1" spans="1:15">
      <c r="A46" s="3">
        <v>247889</v>
      </c>
      <c r="B46" s="57" t="s">
        <v>17</v>
      </c>
      <c r="C46" s="3" t="s">
        <v>659</v>
      </c>
      <c r="D46" s="3" t="s">
        <v>660</v>
      </c>
      <c r="E46" s="3" t="s">
        <v>661</v>
      </c>
      <c r="F46" s="2" t="s">
        <v>662</v>
      </c>
      <c r="G46" s="2">
        <v>9.12</v>
      </c>
      <c r="H46" s="2">
        <v>35</v>
      </c>
      <c r="I46" s="64">
        <f t="shared" si="5"/>
        <v>0.739428571428571</v>
      </c>
      <c r="J46" s="65">
        <v>25</v>
      </c>
      <c r="K46" s="64">
        <f t="shared" si="6"/>
        <v>0.6352</v>
      </c>
      <c r="L46" s="66">
        <v>0.05</v>
      </c>
      <c r="M46" s="67">
        <f t="shared" si="7"/>
        <v>0.055</v>
      </c>
      <c r="N46" s="68">
        <f t="shared" si="8"/>
        <v>1.4</v>
      </c>
      <c r="O46" s="2" t="s">
        <v>556</v>
      </c>
    </row>
    <row r="47" customHeight="1" spans="1:15">
      <c r="A47" s="3">
        <v>219410</v>
      </c>
      <c r="B47" s="57" t="s">
        <v>17</v>
      </c>
      <c r="C47" s="3" t="s">
        <v>663</v>
      </c>
      <c r="D47" s="3" t="s">
        <v>664</v>
      </c>
      <c r="E47" s="3" t="s">
        <v>661</v>
      </c>
      <c r="F47" s="2" t="s">
        <v>533</v>
      </c>
      <c r="G47" s="2">
        <v>10.36</v>
      </c>
      <c r="H47" s="2">
        <v>39.8</v>
      </c>
      <c r="I47" s="64">
        <f t="shared" si="5"/>
        <v>0.739698492462312</v>
      </c>
      <c r="J47" s="65">
        <v>33</v>
      </c>
      <c r="K47" s="64">
        <f t="shared" si="6"/>
        <v>0.686060606060606</v>
      </c>
      <c r="L47" s="66">
        <v>0.07</v>
      </c>
      <c r="M47" s="67">
        <f t="shared" si="7"/>
        <v>0.075</v>
      </c>
      <c r="N47" s="68">
        <f t="shared" si="8"/>
        <v>2.5</v>
      </c>
      <c r="O47" s="2" t="s">
        <v>153</v>
      </c>
    </row>
    <row r="48" customHeight="1" spans="1:15">
      <c r="A48" s="9">
        <v>189016</v>
      </c>
      <c r="B48" s="57" t="s">
        <v>17</v>
      </c>
      <c r="C48" s="9" t="s">
        <v>665</v>
      </c>
      <c r="D48" s="9" t="s">
        <v>666</v>
      </c>
      <c r="E48" s="3" t="s">
        <v>667</v>
      </c>
      <c r="F48" s="2" t="s">
        <v>95</v>
      </c>
      <c r="G48" s="2">
        <v>9.6</v>
      </c>
      <c r="H48" s="2">
        <v>44</v>
      </c>
      <c r="I48" s="64">
        <f t="shared" si="5"/>
        <v>0.781818181818182</v>
      </c>
      <c r="J48" s="65">
        <v>33</v>
      </c>
      <c r="K48" s="64">
        <f t="shared" si="6"/>
        <v>0.709090909090909</v>
      </c>
      <c r="L48" s="66">
        <v>0.08</v>
      </c>
      <c r="M48" s="67">
        <f t="shared" si="7"/>
        <v>0.085</v>
      </c>
      <c r="N48" s="68">
        <f t="shared" si="8"/>
        <v>2.8</v>
      </c>
      <c r="O48" s="2" t="s">
        <v>668</v>
      </c>
    </row>
    <row r="49" customHeight="1" spans="1:15">
      <c r="A49" s="63">
        <v>114935</v>
      </c>
      <c r="B49" s="57" t="s">
        <v>17</v>
      </c>
      <c r="C49" s="3" t="s">
        <v>669</v>
      </c>
      <c r="D49" s="3" t="s">
        <v>670</v>
      </c>
      <c r="E49" s="3" t="s">
        <v>667</v>
      </c>
      <c r="F49" s="2" t="s">
        <v>21</v>
      </c>
      <c r="G49" s="2">
        <v>5.56</v>
      </c>
      <c r="H49" s="2">
        <v>28</v>
      </c>
      <c r="I49" s="64">
        <f t="shared" si="5"/>
        <v>0.801428571428571</v>
      </c>
      <c r="J49" s="65">
        <f>H49</f>
        <v>28</v>
      </c>
      <c r="K49" s="64">
        <f t="shared" si="6"/>
        <v>0.801428571428571</v>
      </c>
      <c r="L49" s="66">
        <v>0.08</v>
      </c>
      <c r="M49" s="67">
        <f t="shared" si="7"/>
        <v>0.085</v>
      </c>
      <c r="N49" s="68">
        <f t="shared" si="8"/>
        <v>2.4</v>
      </c>
      <c r="O49" s="2" t="s">
        <v>605</v>
      </c>
    </row>
    <row r="50" customHeight="1" spans="1:15">
      <c r="A50" s="63">
        <v>194034</v>
      </c>
      <c r="B50" s="57" t="s">
        <v>17</v>
      </c>
      <c r="C50" s="3" t="s">
        <v>671</v>
      </c>
      <c r="D50" s="3" t="s">
        <v>672</v>
      </c>
      <c r="E50" s="3" t="s">
        <v>667</v>
      </c>
      <c r="F50" s="2" t="s">
        <v>673</v>
      </c>
      <c r="G50" s="2">
        <v>3.38</v>
      </c>
      <c r="H50" s="2">
        <v>28</v>
      </c>
      <c r="I50" s="64">
        <f t="shared" si="5"/>
        <v>0.879285714285714</v>
      </c>
      <c r="J50" s="65">
        <v>18.66</v>
      </c>
      <c r="K50" s="64">
        <f t="shared" si="6"/>
        <v>0.818863879957128</v>
      </c>
      <c r="L50" s="66">
        <v>0.08</v>
      </c>
      <c r="M50" s="67">
        <f t="shared" si="7"/>
        <v>0.085</v>
      </c>
      <c r="N50" s="68">
        <f t="shared" si="8"/>
        <v>1.6</v>
      </c>
      <c r="O50" s="2" t="s">
        <v>603</v>
      </c>
    </row>
    <row r="51" customHeight="1" spans="1:15">
      <c r="A51" s="3">
        <v>194247</v>
      </c>
      <c r="B51" s="57" t="s">
        <v>17</v>
      </c>
      <c r="C51" s="3" t="s">
        <v>671</v>
      </c>
      <c r="D51" s="3" t="s">
        <v>674</v>
      </c>
      <c r="E51" s="3" t="s">
        <v>667</v>
      </c>
      <c r="F51" s="2" t="s">
        <v>675</v>
      </c>
      <c r="G51" s="2">
        <v>3.88</v>
      </c>
      <c r="H51" s="2">
        <v>32</v>
      </c>
      <c r="I51" s="64">
        <f t="shared" si="5"/>
        <v>0.87875</v>
      </c>
      <c r="J51" s="65">
        <f>H51*3/5</f>
        <v>19.2</v>
      </c>
      <c r="K51" s="64">
        <f t="shared" si="6"/>
        <v>0.797916666666667</v>
      </c>
      <c r="L51" s="66">
        <v>0.08</v>
      </c>
      <c r="M51" s="67">
        <f t="shared" si="7"/>
        <v>0.085</v>
      </c>
      <c r="N51" s="68">
        <f t="shared" si="8"/>
        <v>1.6</v>
      </c>
      <c r="O51" s="2" t="s">
        <v>603</v>
      </c>
    </row>
    <row r="52" customHeight="1" spans="1:15">
      <c r="A52" s="3">
        <v>230317</v>
      </c>
      <c r="B52" s="57" t="s">
        <v>17</v>
      </c>
      <c r="C52" s="3" t="s">
        <v>676</v>
      </c>
      <c r="D52" s="3" t="s">
        <v>672</v>
      </c>
      <c r="E52" s="3" t="s">
        <v>667</v>
      </c>
      <c r="F52" s="2" t="s">
        <v>675</v>
      </c>
      <c r="G52" s="2">
        <v>6.27</v>
      </c>
      <c r="H52" s="2">
        <v>19.8</v>
      </c>
      <c r="I52" s="64">
        <f t="shared" si="5"/>
        <v>0.683333333333333</v>
      </c>
      <c r="J52" s="65">
        <f>H52*3/5</f>
        <v>11.88</v>
      </c>
      <c r="K52" s="64">
        <f t="shared" si="6"/>
        <v>0.472222222222222</v>
      </c>
      <c r="L52" s="67">
        <v>0.045</v>
      </c>
      <c r="M52" s="67">
        <f t="shared" si="7"/>
        <v>0.05</v>
      </c>
      <c r="N52" s="68">
        <f t="shared" si="8"/>
        <v>0.6</v>
      </c>
      <c r="O52" s="2" t="s">
        <v>677</v>
      </c>
    </row>
    <row r="53" customHeight="1" spans="1:15">
      <c r="A53" s="63">
        <v>162452</v>
      </c>
      <c r="B53" s="57" t="s">
        <v>17</v>
      </c>
      <c r="C53" s="3" t="s">
        <v>678</v>
      </c>
      <c r="D53" s="3" t="s">
        <v>679</v>
      </c>
      <c r="E53" s="3" t="s">
        <v>667</v>
      </c>
      <c r="F53" s="2" t="s">
        <v>675</v>
      </c>
      <c r="G53" s="2">
        <v>2.92</v>
      </c>
      <c r="H53" s="2">
        <v>15.9</v>
      </c>
      <c r="I53" s="64">
        <f t="shared" si="5"/>
        <v>0.816352201257862</v>
      </c>
      <c r="J53" s="65">
        <f>H53*3/5</f>
        <v>9.54</v>
      </c>
      <c r="K53" s="64">
        <f t="shared" si="6"/>
        <v>0.693920335429769</v>
      </c>
      <c r="L53" s="66">
        <v>0.07</v>
      </c>
      <c r="M53" s="67">
        <f t="shared" si="7"/>
        <v>0.075</v>
      </c>
      <c r="N53" s="68">
        <f t="shared" si="8"/>
        <v>0.7</v>
      </c>
      <c r="O53" s="2" t="s">
        <v>680</v>
      </c>
    </row>
    <row r="54" customHeight="1" spans="1:15">
      <c r="A54" s="3">
        <v>212515</v>
      </c>
      <c r="B54" s="57" t="s">
        <v>17</v>
      </c>
      <c r="C54" s="3" t="s">
        <v>681</v>
      </c>
      <c r="D54" s="3" t="s">
        <v>682</v>
      </c>
      <c r="E54" s="3" t="s">
        <v>667</v>
      </c>
      <c r="F54" s="2" t="s">
        <v>683</v>
      </c>
      <c r="G54" s="2">
        <v>3.89</v>
      </c>
      <c r="H54" s="2">
        <v>21</v>
      </c>
      <c r="I54" s="64">
        <f t="shared" si="5"/>
        <v>0.814761904761905</v>
      </c>
      <c r="J54" s="65">
        <v>16.8</v>
      </c>
      <c r="K54" s="64">
        <f t="shared" si="6"/>
        <v>0.768452380952381</v>
      </c>
      <c r="L54" s="66">
        <v>0.08</v>
      </c>
      <c r="M54" s="67">
        <f t="shared" si="7"/>
        <v>0.085</v>
      </c>
      <c r="N54" s="68">
        <f t="shared" si="8"/>
        <v>1.4</v>
      </c>
      <c r="O54" s="2" t="s">
        <v>556</v>
      </c>
    </row>
    <row r="55" customHeight="1" spans="1:15">
      <c r="A55" s="8">
        <v>104695</v>
      </c>
      <c r="B55" s="57" t="s">
        <v>17</v>
      </c>
      <c r="C55" s="6" t="s">
        <v>684</v>
      </c>
      <c r="D55" s="8" t="s">
        <v>685</v>
      </c>
      <c r="E55" s="6" t="s">
        <v>686</v>
      </c>
      <c r="F55" s="2" t="s">
        <v>21</v>
      </c>
      <c r="G55" s="2">
        <v>21.7</v>
      </c>
      <c r="H55" s="2">
        <v>32.8</v>
      </c>
      <c r="I55" s="64">
        <f t="shared" si="5"/>
        <v>0.338414634146341</v>
      </c>
      <c r="J55" s="65">
        <f>H55</f>
        <v>32.8</v>
      </c>
      <c r="K55" s="64">
        <f t="shared" si="6"/>
        <v>0.338414634146341</v>
      </c>
      <c r="L55" s="66">
        <v>0.04</v>
      </c>
      <c r="M55" s="67">
        <f t="shared" si="7"/>
        <v>0.045</v>
      </c>
      <c r="N55" s="68">
        <f t="shared" si="8"/>
        <v>1.5</v>
      </c>
      <c r="O55" s="2" t="s">
        <v>544</v>
      </c>
    </row>
    <row r="56" customHeight="1" spans="1:15">
      <c r="A56" s="25">
        <v>142709</v>
      </c>
      <c r="B56" s="57" t="s">
        <v>17</v>
      </c>
      <c r="C56" s="26" t="s">
        <v>687</v>
      </c>
      <c r="D56" s="26" t="s">
        <v>688</v>
      </c>
      <c r="E56" s="26" t="s">
        <v>689</v>
      </c>
      <c r="F56" s="2" t="s">
        <v>21</v>
      </c>
      <c r="G56" s="2">
        <v>7.84</v>
      </c>
      <c r="H56" s="2">
        <v>29.8</v>
      </c>
      <c r="I56" s="64">
        <f t="shared" si="5"/>
        <v>0.736912751677852</v>
      </c>
      <c r="J56" s="65">
        <f>H56</f>
        <v>29.8</v>
      </c>
      <c r="K56" s="64">
        <f t="shared" si="6"/>
        <v>0.736912751677852</v>
      </c>
      <c r="L56" s="66">
        <v>0.08</v>
      </c>
      <c r="M56" s="67">
        <f t="shared" si="7"/>
        <v>0.085</v>
      </c>
      <c r="N56" s="68">
        <f t="shared" si="8"/>
        <v>2.5</v>
      </c>
      <c r="O56" s="2" t="s">
        <v>153</v>
      </c>
    </row>
    <row r="57" customHeight="1" spans="1:15">
      <c r="A57" s="26">
        <v>2505354</v>
      </c>
      <c r="B57" s="57" t="s">
        <v>17</v>
      </c>
      <c r="C57" s="26" t="s">
        <v>690</v>
      </c>
      <c r="D57" s="26" t="s">
        <v>691</v>
      </c>
      <c r="E57" s="26" t="s">
        <v>692</v>
      </c>
      <c r="F57" s="2" t="s">
        <v>21</v>
      </c>
      <c r="G57" s="2">
        <v>4.2</v>
      </c>
      <c r="H57" s="2">
        <v>15.8</v>
      </c>
      <c r="I57" s="64">
        <f t="shared" si="5"/>
        <v>0.734177215189873</v>
      </c>
      <c r="J57" s="65">
        <f>H57</f>
        <v>15.8</v>
      </c>
      <c r="K57" s="64">
        <f t="shared" si="6"/>
        <v>0.734177215189873</v>
      </c>
      <c r="L57" s="66">
        <v>0.08</v>
      </c>
      <c r="M57" s="67">
        <f t="shared" si="7"/>
        <v>0.085</v>
      </c>
      <c r="N57" s="68">
        <f t="shared" si="8"/>
        <v>1.3</v>
      </c>
      <c r="O57" s="2" t="s">
        <v>561</v>
      </c>
    </row>
    <row r="58" customHeight="1" spans="1:15">
      <c r="A58" s="60">
        <v>176646</v>
      </c>
      <c r="B58" s="57" t="s">
        <v>17</v>
      </c>
      <c r="C58" s="60" t="s">
        <v>693</v>
      </c>
      <c r="D58" s="61" t="s">
        <v>694</v>
      </c>
      <c r="E58" s="61" t="s">
        <v>695</v>
      </c>
      <c r="F58" s="2" t="s">
        <v>21</v>
      </c>
      <c r="G58" s="2">
        <v>5.86</v>
      </c>
      <c r="H58" s="2">
        <v>22</v>
      </c>
      <c r="I58" s="64">
        <f t="shared" si="5"/>
        <v>0.733636363636364</v>
      </c>
      <c r="J58" s="65">
        <f>H58</f>
        <v>22</v>
      </c>
      <c r="K58" s="64">
        <f t="shared" si="6"/>
        <v>0.733636363636364</v>
      </c>
      <c r="L58" s="66">
        <v>0.08</v>
      </c>
      <c r="M58" s="67">
        <f t="shared" si="7"/>
        <v>0.085</v>
      </c>
      <c r="N58" s="68">
        <f t="shared" si="8"/>
        <v>1.9</v>
      </c>
      <c r="O58" s="2" t="s">
        <v>585</v>
      </c>
    </row>
    <row r="59" customHeight="1" spans="1:15">
      <c r="A59" s="13">
        <v>200790</v>
      </c>
      <c r="B59" s="57" t="s">
        <v>17</v>
      </c>
      <c r="C59" s="3" t="s">
        <v>696</v>
      </c>
      <c r="D59" s="3" t="s">
        <v>697</v>
      </c>
      <c r="E59" s="3" t="s">
        <v>698</v>
      </c>
      <c r="F59" s="2" t="s">
        <v>21</v>
      </c>
      <c r="G59" s="2">
        <v>76.76</v>
      </c>
      <c r="H59" s="2">
        <v>180</v>
      </c>
      <c r="I59" s="64">
        <f t="shared" si="5"/>
        <v>0.573555555555556</v>
      </c>
      <c r="J59" s="65">
        <f>H59</f>
        <v>180</v>
      </c>
      <c r="K59" s="64">
        <f t="shared" si="6"/>
        <v>0.573555555555556</v>
      </c>
      <c r="L59" s="66">
        <v>0.05</v>
      </c>
      <c r="M59" s="67">
        <f t="shared" si="7"/>
        <v>0.055</v>
      </c>
      <c r="N59" s="68">
        <f t="shared" si="8"/>
        <v>9.9</v>
      </c>
      <c r="O59" s="2" t="s">
        <v>699</v>
      </c>
    </row>
    <row r="60" customHeight="1" spans="1:15">
      <c r="A60" s="13">
        <v>220987</v>
      </c>
      <c r="B60" s="57" t="s">
        <v>17</v>
      </c>
      <c r="C60" s="3" t="s">
        <v>696</v>
      </c>
      <c r="D60" s="3" t="s">
        <v>700</v>
      </c>
      <c r="E60" s="3" t="s">
        <v>701</v>
      </c>
      <c r="F60" s="2" t="s">
        <v>702</v>
      </c>
      <c r="G60" s="2">
        <v>110.09</v>
      </c>
      <c r="H60" s="2">
        <v>268</v>
      </c>
      <c r="I60" s="64">
        <f t="shared" si="5"/>
        <v>0.589216417910448</v>
      </c>
      <c r="J60" s="65">
        <v>199</v>
      </c>
      <c r="K60" s="64">
        <f t="shared" si="6"/>
        <v>0.44678391959799</v>
      </c>
      <c r="L60" s="67">
        <v>0.045</v>
      </c>
      <c r="M60" s="67">
        <f t="shared" si="7"/>
        <v>0.05</v>
      </c>
      <c r="N60" s="68">
        <f t="shared" si="8"/>
        <v>10</v>
      </c>
      <c r="O60" s="2" t="s">
        <v>652</v>
      </c>
    </row>
    <row r="61" customHeight="1" spans="1:15">
      <c r="A61" s="13">
        <v>186345</v>
      </c>
      <c r="B61" s="57" t="s">
        <v>17</v>
      </c>
      <c r="C61" s="3" t="s">
        <v>696</v>
      </c>
      <c r="D61" s="3" t="s">
        <v>703</v>
      </c>
      <c r="E61" s="3" t="s">
        <v>701</v>
      </c>
      <c r="F61" s="2" t="s">
        <v>21</v>
      </c>
      <c r="G61" s="2">
        <v>65.65</v>
      </c>
      <c r="H61" s="2">
        <v>148</v>
      </c>
      <c r="I61" s="64">
        <f t="shared" si="5"/>
        <v>0.556418918918919</v>
      </c>
      <c r="J61" s="65">
        <f>H61</f>
        <v>148</v>
      </c>
      <c r="K61" s="64">
        <f t="shared" si="6"/>
        <v>0.556418918918919</v>
      </c>
      <c r="L61" s="66">
        <v>0.05</v>
      </c>
      <c r="M61" s="67">
        <f t="shared" si="7"/>
        <v>0.055</v>
      </c>
      <c r="N61" s="68">
        <f t="shared" si="8"/>
        <v>8.1</v>
      </c>
      <c r="O61" s="2" t="s">
        <v>704</v>
      </c>
    </row>
    <row r="62" customHeight="1" spans="1:15">
      <c r="A62" s="6">
        <v>215286</v>
      </c>
      <c r="B62" s="57" t="s">
        <v>17</v>
      </c>
      <c r="C62" s="6" t="s">
        <v>705</v>
      </c>
      <c r="D62" s="6" t="s">
        <v>706</v>
      </c>
      <c r="E62" s="3" t="s">
        <v>698</v>
      </c>
      <c r="F62" s="2" t="s">
        <v>707</v>
      </c>
      <c r="G62" s="2">
        <v>141.4</v>
      </c>
      <c r="H62" s="2">
        <v>368</v>
      </c>
      <c r="I62" s="64">
        <f t="shared" si="5"/>
        <v>0.615760869565217</v>
      </c>
      <c r="J62" s="65">
        <v>199</v>
      </c>
      <c r="K62" s="64">
        <f t="shared" si="6"/>
        <v>0.289447236180905</v>
      </c>
      <c r="L62" s="66">
        <v>0.03</v>
      </c>
      <c r="M62" s="67">
        <f t="shared" si="7"/>
        <v>0.035</v>
      </c>
      <c r="N62" s="68">
        <f t="shared" si="8"/>
        <v>7</v>
      </c>
      <c r="O62" s="2" t="s">
        <v>708</v>
      </c>
    </row>
    <row r="63" customHeight="1" spans="1:15">
      <c r="A63" s="9">
        <v>263870</v>
      </c>
      <c r="B63" s="57" t="s">
        <v>17</v>
      </c>
      <c r="C63" s="6" t="s">
        <v>705</v>
      </c>
      <c r="D63" s="6" t="s">
        <v>709</v>
      </c>
      <c r="E63" s="3" t="s">
        <v>698</v>
      </c>
      <c r="F63" s="2" t="s">
        <v>710</v>
      </c>
      <c r="G63" s="2">
        <v>251.49</v>
      </c>
      <c r="H63" s="2">
        <v>528</v>
      </c>
      <c r="I63" s="64">
        <f t="shared" si="5"/>
        <v>0.523693181818182</v>
      </c>
      <c r="J63" s="65">
        <v>368</v>
      </c>
      <c r="K63" s="64">
        <f t="shared" si="6"/>
        <v>0.316603260869565</v>
      </c>
      <c r="L63" s="66">
        <v>0.04</v>
      </c>
      <c r="M63" s="67">
        <f t="shared" si="7"/>
        <v>0.045</v>
      </c>
      <c r="N63" s="68">
        <f t="shared" si="8"/>
        <v>16.6</v>
      </c>
      <c r="O63" s="2" t="s">
        <v>711</v>
      </c>
    </row>
    <row r="64" customHeight="1" spans="1:15">
      <c r="A64" s="13">
        <v>267525</v>
      </c>
      <c r="B64" s="57" t="s">
        <v>17</v>
      </c>
      <c r="C64" s="3" t="s">
        <v>712</v>
      </c>
      <c r="D64" s="3" t="s">
        <v>713</v>
      </c>
      <c r="E64" s="3" t="s">
        <v>698</v>
      </c>
      <c r="F64" s="2" t="s">
        <v>714</v>
      </c>
      <c r="G64" s="2">
        <v>141.4</v>
      </c>
      <c r="H64" s="2">
        <v>298</v>
      </c>
      <c r="I64" s="64">
        <f t="shared" si="5"/>
        <v>0.525503355704698</v>
      </c>
      <c r="J64" s="65">
        <v>198</v>
      </c>
      <c r="K64" s="64">
        <f t="shared" si="6"/>
        <v>0.285858585858586</v>
      </c>
      <c r="L64" s="66">
        <v>0.03</v>
      </c>
      <c r="M64" s="67">
        <f t="shared" si="7"/>
        <v>0.035</v>
      </c>
      <c r="N64" s="68">
        <f t="shared" si="8"/>
        <v>6.9</v>
      </c>
      <c r="O64" s="2" t="s">
        <v>658</v>
      </c>
    </row>
    <row r="65" customHeight="1" spans="1:15">
      <c r="A65" s="9">
        <v>2507714</v>
      </c>
      <c r="B65" s="57" t="s">
        <v>17</v>
      </c>
      <c r="C65" s="10" t="s">
        <v>715</v>
      </c>
      <c r="D65" s="10" t="s">
        <v>716</v>
      </c>
      <c r="E65" s="10" t="s">
        <v>717</v>
      </c>
      <c r="F65" s="2" t="s">
        <v>718</v>
      </c>
      <c r="G65" s="2">
        <v>25.05</v>
      </c>
      <c r="H65" s="2">
        <v>98</v>
      </c>
      <c r="I65" s="64">
        <f t="shared" si="5"/>
        <v>0.744387755102041</v>
      </c>
      <c r="J65" s="65">
        <v>73.5</v>
      </c>
      <c r="K65" s="64">
        <f t="shared" si="6"/>
        <v>0.659183673469388</v>
      </c>
      <c r="L65" s="66">
        <v>0.07</v>
      </c>
      <c r="M65" s="67">
        <f t="shared" si="7"/>
        <v>0.075</v>
      </c>
      <c r="N65" s="68">
        <f t="shared" si="8"/>
        <v>5.5</v>
      </c>
      <c r="O65" s="2" t="s">
        <v>719</v>
      </c>
    </row>
    <row r="66" customHeight="1" spans="1:15">
      <c r="A66" s="9">
        <v>2512956</v>
      </c>
      <c r="B66" s="57" t="s">
        <v>17</v>
      </c>
      <c r="C66" s="10" t="s">
        <v>690</v>
      </c>
      <c r="D66" s="10" t="s">
        <v>720</v>
      </c>
      <c r="E66" s="10" t="s">
        <v>721</v>
      </c>
      <c r="F66" s="2" t="s">
        <v>722</v>
      </c>
      <c r="G66" s="2">
        <v>12.98</v>
      </c>
      <c r="H66" s="2">
        <v>39.8</v>
      </c>
      <c r="I66" s="64">
        <f t="shared" si="5"/>
        <v>0.673869346733668</v>
      </c>
      <c r="J66" s="65">
        <v>34.8</v>
      </c>
      <c r="K66" s="64">
        <f t="shared" si="6"/>
        <v>0.627011494252874</v>
      </c>
      <c r="L66" s="66">
        <v>0.05</v>
      </c>
      <c r="M66" s="67">
        <f t="shared" si="7"/>
        <v>0.055</v>
      </c>
      <c r="N66" s="68">
        <f t="shared" si="8"/>
        <v>1.9</v>
      </c>
      <c r="O66" s="2" t="s">
        <v>585</v>
      </c>
    </row>
    <row r="67" customHeight="1" spans="1:15">
      <c r="A67" s="9">
        <v>206127</v>
      </c>
      <c r="B67" s="57" t="s">
        <v>17</v>
      </c>
      <c r="C67" s="10" t="s">
        <v>723</v>
      </c>
      <c r="D67" s="10" t="s">
        <v>724</v>
      </c>
      <c r="E67" s="10" t="s">
        <v>725</v>
      </c>
      <c r="F67" s="2" t="s">
        <v>28</v>
      </c>
      <c r="G67" s="2">
        <v>11.07</v>
      </c>
      <c r="H67" s="2">
        <v>39.8</v>
      </c>
      <c r="I67" s="64">
        <f t="shared" si="5"/>
        <v>0.721859296482412</v>
      </c>
      <c r="J67" s="65">
        <f>H67*3/4</f>
        <v>29.85</v>
      </c>
      <c r="K67" s="64">
        <f t="shared" si="6"/>
        <v>0.629145728643216</v>
      </c>
      <c r="L67" s="66">
        <v>0.05</v>
      </c>
      <c r="M67" s="67">
        <f t="shared" si="7"/>
        <v>0.055</v>
      </c>
      <c r="N67" s="68">
        <f t="shared" si="8"/>
        <v>1.6</v>
      </c>
      <c r="O67" s="2" t="s">
        <v>603</v>
      </c>
    </row>
    <row r="68" customHeight="1" spans="1:15">
      <c r="A68" s="9">
        <v>206692</v>
      </c>
      <c r="B68" s="57" t="s">
        <v>17</v>
      </c>
      <c r="C68" s="10" t="s">
        <v>726</v>
      </c>
      <c r="D68" s="10" t="s">
        <v>724</v>
      </c>
      <c r="E68" s="10" t="s">
        <v>727</v>
      </c>
      <c r="F68" s="2" t="s">
        <v>28</v>
      </c>
      <c r="G68" s="2">
        <v>10.39</v>
      </c>
      <c r="H68" s="2">
        <v>39.8</v>
      </c>
      <c r="I68" s="64">
        <f t="shared" si="5"/>
        <v>0.73894472361809</v>
      </c>
      <c r="J68" s="65">
        <f>H68*3/4</f>
        <v>29.85</v>
      </c>
      <c r="K68" s="64">
        <f t="shared" si="6"/>
        <v>0.651926298157454</v>
      </c>
      <c r="L68" s="66">
        <v>0.07</v>
      </c>
      <c r="M68" s="67">
        <f t="shared" si="7"/>
        <v>0.075</v>
      </c>
      <c r="N68" s="68">
        <f t="shared" si="8"/>
        <v>2.2</v>
      </c>
      <c r="O68" s="2" t="s">
        <v>579</v>
      </c>
    </row>
    <row r="69" customHeight="1" spans="1:15">
      <c r="A69" s="10">
        <v>2512957</v>
      </c>
      <c r="B69" s="57" t="s">
        <v>17</v>
      </c>
      <c r="C69" s="10" t="s">
        <v>728</v>
      </c>
      <c r="D69" s="10" t="s">
        <v>729</v>
      </c>
      <c r="E69" s="10" t="s">
        <v>730</v>
      </c>
      <c r="F69" s="2" t="s">
        <v>731</v>
      </c>
      <c r="G69" s="2">
        <v>88.88</v>
      </c>
      <c r="H69" s="2">
        <v>298</v>
      </c>
      <c r="I69" s="64">
        <f t="shared" ref="I69:I102" si="9">1-G69/H69</f>
        <v>0.701744966442953</v>
      </c>
      <c r="J69" s="65">
        <f>H69*0.75</f>
        <v>223.5</v>
      </c>
      <c r="K69" s="64">
        <f t="shared" ref="K69:K102" si="10">1-G69/J69</f>
        <v>0.602326621923937</v>
      </c>
      <c r="L69" s="66">
        <v>0.05</v>
      </c>
      <c r="M69" s="67">
        <f t="shared" ref="M69:M102" si="11">L69+0.005</f>
        <v>0.055</v>
      </c>
      <c r="N69" s="68">
        <f t="shared" ref="N69:N102" si="12">ROUND(M69*J69,1)</f>
        <v>12.3</v>
      </c>
      <c r="O69" s="2" t="s">
        <v>732</v>
      </c>
    </row>
    <row r="70" customHeight="1" spans="1:15">
      <c r="A70" s="26">
        <v>37050</v>
      </c>
      <c r="B70" s="57" t="s">
        <v>17</v>
      </c>
      <c r="C70" s="26" t="s">
        <v>733</v>
      </c>
      <c r="D70" s="26" t="s">
        <v>734</v>
      </c>
      <c r="E70" s="26" t="s">
        <v>116</v>
      </c>
      <c r="F70" s="2" t="s">
        <v>21</v>
      </c>
      <c r="G70" s="2">
        <v>10.5</v>
      </c>
      <c r="H70" s="2">
        <v>29.8</v>
      </c>
      <c r="I70" s="64">
        <f t="shared" si="9"/>
        <v>0.647651006711409</v>
      </c>
      <c r="J70" s="65">
        <f t="shared" ref="J70:J101" si="13">H70</f>
        <v>29.8</v>
      </c>
      <c r="K70" s="64">
        <f t="shared" si="10"/>
        <v>0.647651006711409</v>
      </c>
      <c r="L70" s="66">
        <v>0.05</v>
      </c>
      <c r="M70" s="67">
        <f t="shared" si="11"/>
        <v>0.055</v>
      </c>
      <c r="N70" s="68">
        <f t="shared" si="12"/>
        <v>1.6</v>
      </c>
      <c r="O70" s="2" t="s">
        <v>735</v>
      </c>
    </row>
    <row r="71" customHeight="1" spans="1:15">
      <c r="A71" s="26">
        <v>142706</v>
      </c>
      <c r="B71" s="57" t="s">
        <v>17</v>
      </c>
      <c r="C71" s="26" t="s">
        <v>582</v>
      </c>
      <c r="D71" s="26" t="s">
        <v>736</v>
      </c>
      <c r="E71" s="26" t="s">
        <v>737</v>
      </c>
      <c r="F71" s="2" t="s">
        <v>21</v>
      </c>
      <c r="G71" s="2">
        <v>4.41</v>
      </c>
      <c r="H71" s="2">
        <v>22</v>
      </c>
      <c r="I71" s="64">
        <f t="shared" si="9"/>
        <v>0.799545454545455</v>
      </c>
      <c r="J71" s="65">
        <f t="shared" si="13"/>
        <v>22</v>
      </c>
      <c r="K71" s="64">
        <f t="shared" si="10"/>
        <v>0.799545454545455</v>
      </c>
      <c r="L71" s="66">
        <v>0.08</v>
      </c>
      <c r="M71" s="67">
        <f t="shared" si="11"/>
        <v>0.085</v>
      </c>
      <c r="N71" s="68">
        <f t="shared" si="12"/>
        <v>1.9</v>
      </c>
      <c r="O71" s="2" t="s">
        <v>585</v>
      </c>
    </row>
    <row r="72" customHeight="1" spans="1:15">
      <c r="A72" s="26">
        <v>139954</v>
      </c>
      <c r="B72" s="57" t="s">
        <v>17</v>
      </c>
      <c r="C72" s="26" t="s">
        <v>738</v>
      </c>
      <c r="D72" s="26" t="s">
        <v>739</v>
      </c>
      <c r="E72" s="26" t="s">
        <v>740</v>
      </c>
      <c r="F72" s="2" t="s">
        <v>21</v>
      </c>
      <c r="G72" s="2">
        <v>59.93</v>
      </c>
      <c r="H72" s="2">
        <v>198</v>
      </c>
      <c r="I72" s="64">
        <f t="shared" si="9"/>
        <v>0.697323232323232</v>
      </c>
      <c r="J72" s="65">
        <f t="shared" si="13"/>
        <v>198</v>
      </c>
      <c r="K72" s="64">
        <f t="shared" si="10"/>
        <v>0.697323232323232</v>
      </c>
      <c r="L72" s="66">
        <v>0.07</v>
      </c>
      <c r="M72" s="67">
        <f t="shared" si="11"/>
        <v>0.075</v>
      </c>
      <c r="N72" s="68">
        <f t="shared" si="12"/>
        <v>14.9</v>
      </c>
      <c r="O72" s="2" t="s">
        <v>652</v>
      </c>
    </row>
    <row r="73" customHeight="1" spans="1:15">
      <c r="A73" s="26">
        <v>176380</v>
      </c>
      <c r="B73" s="57" t="s">
        <v>17</v>
      </c>
      <c r="C73" s="26" t="s">
        <v>741</v>
      </c>
      <c r="D73" s="26" t="s">
        <v>742</v>
      </c>
      <c r="E73" s="26" t="s">
        <v>116</v>
      </c>
      <c r="F73" s="2" t="s">
        <v>21</v>
      </c>
      <c r="G73" s="2">
        <v>12</v>
      </c>
      <c r="H73" s="2">
        <v>27</v>
      </c>
      <c r="I73" s="64">
        <f t="shared" si="9"/>
        <v>0.555555555555556</v>
      </c>
      <c r="J73" s="65">
        <f t="shared" si="13"/>
        <v>27</v>
      </c>
      <c r="K73" s="64">
        <f t="shared" si="10"/>
        <v>0.555555555555556</v>
      </c>
      <c r="L73" s="66">
        <v>0.05</v>
      </c>
      <c r="M73" s="67">
        <f t="shared" si="11"/>
        <v>0.055</v>
      </c>
      <c r="N73" s="68">
        <f t="shared" si="12"/>
        <v>1.5</v>
      </c>
      <c r="O73" s="2" t="s">
        <v>544</v>
      </c>
    </row>
    <row r="74" customHeight="1" spans="1:15">
      <c r="A74" s="3">
        <v>201309</v>
      </c>
      <c r="B74" s="57" t="s">
        <v>17</v>
      </c>
      <c r="C74" s="10" t="s">
        <v>592</v>
      </c>
      <c r="D74" s="59" t="s">
        <v>568</v>
      </c>
      <c r="E74" s="59" t="s">
        <v>743</v>
      </c>
      <c r="F74" s="2" t="s">
        <v>21</v>
      </c>
      <c r="G74" s="2">
        <v>20.21</v>
      </c>
      <c r="H74" s="2">
        <v>39.8</v>
      </c>
      <c r="I74" s="64">
        <f t="shared" si="9"/>
        <v>0.492211055276382</v>
      </c>
      <c r="J74" s="65">
        <f t="shared" si="13"/>
        <v>39.8</v>
      </c>
      <c r="K74" s="64">
        <f t="shared" si="10"/>
        <v>0.492211055276382</v>
      </c>
      <c r="L74" s="67">
        <v>0.045</v>
      </c>
      <c r="M74" s="67">
        <f t="shared" si="11"/>
        <v>0.05</v>
      </c>
      <c r="N74" s="68">
        <f t="shared" si="12"/>
        <v>2</v>
      </c>
      <c r="O74" s="2" t="s">
        <v>123</v>
      </c>
    </row>
    <row r="75" customHeight="1" spans="1:15">
      <c r="A75" s="26">
        <v>173747</v>
      </c>
      <c r="B75" s="57" t="s">
        <v>17</v>
      </c>
      <c r="C75" s="26" t="s">
        <v>744</v>
      </c>
      <c r="D75" s="26" t="s">
        <v>742</v>
      </c>
      <c r="E75" s="26" t="s">
        <v>116</v>
      </c>
      <c r="F75" s="2" t="s">
        <v>21</v>
      </c>
      <c r="G75" s="2">
        <v>11</v>
      </c>
      <c r="H75" s="2">
        <v>27.5</v>
      </c>
      <c r="I75" s="64">
        <f t="shared" si="9"/>
        <v>0.6</v>
      </c>
      <c r="J75" s="65">
        <f t="shared" si="13"/>
        <v>27.5</v>
      </c>
      <c r="K75" s="64">
        <f t="shared" si="10"/>
        <v>0.6</v>
      </c>
      <c r="L75" s="66">
        <v>0.05</v>
      </c>
      <c r="M75" s="67">
        <f t="shared" si="11"/>
        <v>0.055</v>
      </c>
      <c r="N75" s="68">
        <f t="shared" si="12"/>
        <v>1.5</v>
      </c>
      <c r="O75" s="2" t="s">
        <v>544</v>
      </c>
    </row>
    <row r="76" customHeight="1" spans="1:15">
      <c r="A76" s="26">
        <v>109592</v>
      </c>
      <c r="B76" s="57" t="s">
        <v>17</v>
      </c>
      <c r="C76" s="26" t="s">
        <v>745</v>
      </c>
      <c r="D76" s="26" t="s">
        <v>746</v>
      </c>
      <c r="E76" s="26" t="s">
        <v>626</v>
      </c>
      <c r="F76" s="2" t="s">
        <v>21</v>
      </c>
      <c r="G76" s="2">
        <v>12</v>
      </c>
      <c r="H76" s="2">
        <v>29.5</v>
      </c>
      <c r="I76" s="64">
        <f t="shared" si="9"/>
        <v>0.593220338983051</v>
      </c>
      <c r="J76" s="65">
        <f t="shared" si="13"/>
        <v>29.5</v>
      </c>
      <c r="K76" s="64">
        <f t="shared" si="10"/>
        <v>0.593220338983051</v>
      </c>
      <c r="L76" s="66">
        <v>0.05</v>
      </c>
      <c r="M76" s="67">
        <f t="shared" si="11"/>
        <v>0.055</v>
      </c>
      <c r="N76" s="68">
        <f t="shared" si="12"/>
        <v>1.6</v>
      </c>
      <c r="O76" s="2" t="s">
        <v>603</v>
      </c>
    </row>
    <row r="77" customHeight="1" spans="1:15">
      <c r="A77" s="26">
        <v>224346</v>
      </c>
      <c r="B77" s="57" t="s">
        <v>17</v>
      </c>
      <c r="C77" s="26" t="s">
        <v>747</v>
      </c>
      <c r="D77" s="26" t="s">
        <v>748</v>
      </c>
      <c r="E77" s="26" t="s">
        <v>749</v>
      </c>
      <c r="F77" s="2" t="s">
        <v>21</v>
      </c>
      <c r="G77" s="2">
        <v>43.43</v>
      </c>
      <c r="H77" s="2">
        <v>268</v>
      </c>
      <c r="I77" s="64">
        <f t="shared" si="9"/>
        <v>0.83794776119403</v>
      </c>
      <c r="J77" s="65">
        <f t="shared" si="13"/>
        <v>268</v>
      </c>
      <c r="K77" s="64">
        <f t="shared" si="10"/>
        <v>0.83794776119403</v>
      </c>
      <c r="L77" s="66">
        <v>0.08</v>
      </c>
      <c r="M77" s="67">
        <f t="shared" si="11"/>
        <v>0.085</v>
      </c>
      <c r="N77" s="68">
        <f t="shared" si="12"/>
        <v>22.8</v>
      </c>
      <c r="O77" s="2" t="s">
        <v>750</v>
      </c>
    </row>
    <row r="78" customHeight="1" spans="1:15">
      <c r="A78" s="26">
        <v>122671</v>
      </c>
      <c r="B78" s="57" t="s">
        <v>17</v>
      </c>
      <c r="C78" s="26" t="s">
        <v>751</v>
      </c>
      <c r="D78" s="26" t="s">
        <v>752</v>
      </c>
      <c r="E78" s="26" t="s">
        <v>121</v>
      </c>
      <c r="F78" s="2" t="s">
        <v>21</v>
      </c>
      <c r="G78" s="2">
        <v>18.54</v>
      </c>
      <c r="H78" s="2">
        <v>45</v>
      </c>
      <c r="I78" s="64">
        <f t="shared" si="9"/>
        <v>0.588</v>
      </c>
      <c r="J78" s="65">
        <f t="shared" si="13"/>
        <v>45</v>
      </c>
      <c r="K78" s="64">
        <f t="shared" si="10"/>
        <v>0.588</v>
      </c>
      <c r="L78" s="66">
        <v>0.05</v>
      </c>
      <c r="M78" s="67">
        <f t="shared" si="11"/>
        <v>0.055</v>
      </c>
      <c r="N78" s="68">
        <f t="shared" si="12"/>
        <v>2.5</v>
      </c>
      <c r="O78" s="2" t="s">
        <v>153</v>
      </c>
    </row>
    <row r="79" customHeight="1" spans="1:15">
      <c r="A79" s="26">
        <v>2506600</v>
      </c>
      <c r="B79" s="57" t="s">
        <v>17</v>
      </c>
      <c r="C79" s="26" t="s">
        <v>753</v>
      </c>
      <c r="D79" s="26" t="s">
        <v>754</v>
      </c>
      <c r="E79" s="26" t="s">
        <v>755</v>
      </c>
      <c r="F79" s="2" t="s">
        <v>21</v>
      </c>
      <c r="G79" s="2">
        <v>2.53</v>
      </c>
      <c r="H79" s="2">
        <v>19.9</v>
      </c>
      <c r="I79" s="64">
        <f t="shared" si="9"/>
        <v>0.87286432160804</v>
      </c>
      <c r="J79" s="65">
        <f t="shared" si="13"/>
        <v>19.9</v>
      </c>
      <c r="K79" s="64">
        <f t="shared" si="10"/>
        <v>0.87286432160804</v>
      </c>
      <c r="L79" s="66">
        <v>0.08</v>
      </c>
      <c r="M79" s="67">
        <f t="shared" si="11"/>
        <v>0.085</v>
      </c>
      <c r="N79" s="68">
        <f t="shared" si="12"/>
        <v>1.7</v>
      </c>
      <c r="O79" s="2" t="s">
        <v>756</v>
      </c>
    </row>
    <row r="80" customHeight="1" spans="1:15">
      <c r="A80" s="26">
        <v>2507813</v>
      </c>
      <c r="B80" s="57" t="s">
        <v>17</v>
      </c>
      <c r="C80" s="26" t="s">
        <v>757</v>
      </c>
      <c r="D80" s="26" t="s">
        <v>758</v>
      </c>
      <c r="E80" s="26" t="s">
        <v>759</v>
      </c>
      <c r="F80" s="2" t="s">
        <v>21</v>
      </c>
      <c r="G80" s="2">
        <v>4.85</v>
      </c>
      <c r="H80" s="2">
        <v>19.9</v>
      </c>
      <c r="I80" s="64">
        <f t="shared" si="9"/>
        <v>0.756281407035176</v>
      </c>
      <c r="J80" s="65">
        <f t="shared" si="13"/>
        <v>19.9</v>
      </c>
      <c r="K80" s="64">
        <f t="shared" si="10"/>
        <v>0.756281407035176</v>
      </c>
      <c r="L80" s="66">
        <v>0.08</v>
      </c>
      <c r="M80" s="67">
        <f t="shared" si="11"/>
        <v>0.085</v>
      </c>
      <c r="N80" s="68">
        <f t="shared" si="12"/>
        <v>1.7</v>
      </c>
      <c r="O80" s="2" t="s">
        <v>756</v>
      </c>
    </row>
    <row r="81" customHeight="1" spans="1:15">
      <c r="A81" s="26">
        <v>55808</v>
      </c>
      <c r="B81" s="57" t="s">
        <v>17</v>
      </c>
      <c r="C81" s="26" t="s">
        <v>760</v>
      </c>
      <c r="D81" s="26" t="s">
        <v>761</v>
      </c>
      <c r="E81" s="26" t="s">
        <v>626</v>
      </c>
      <c r="F81" s="2" t="s">
        <v>21</v>
      </c>
      <c r="G81" s="2">
        <v>7.6</v>
      </c>
      <c r="H81" s="2">
        <v>28</v>
      </c>
      <c r="I81" s="64">
        <f t="shared" si="9"/>
        <v>0.728571428571429</v>
      </c>
      <c r="J81" s="65">
        <f t="shared" si="13"/>
        <v>28</v>
      </c>
      <c r="K81" s="64">
        <f t="shared" si="10"/>
        <v>0.728571428571429</v>
      </c>
      <c r="L81" s="66">
        <v>0.08</v>
      </c>
      <c r="M81" s="67">
        <f t="shared" si="11"/>
        <v>0.085</v>
      </c>
      <c r="N81" s="68">
        <f t="shared" si="12"/>
        <v>2.4</v>
      </c>
      <c r="O81" s="2" t="s">
        <v>605</v>
      </c>
    </row>
    <row r="82" customHeight="1" spans="1:15">
      <c r="A82" s="26">
        <v>72511</v>
      </c>
      <c r="B82" s="57" t="s">
        <v>17</v>
      </c>
      <c r="C82" s="26" t="s">
        <v>762</v>
      </c>
      <c r="D82" s="26" t="s">
        <v>763</v>
      </c>
      <c r="E82" s="26" t="s">
        <v>116</v>
      </c>
      <c r="F82" s="2" t="s">
        <v>21</v>
      </c>
      <c r="G82" s="2">
        <v>11.3</v>
      </c>
      <c r="H82" s="2">
        <v>28.5</v>
      </c>
      <c r="I82" s="64">
        <f t="shared" si="9"/>
        <v>0.603508771929825</v>
      </c>
      <c r="J82" s="65">
        <f t="shared" si="13"/>
        <v>28.5</v>
      </c>
      <c r="K82" s="64">
        <f t="shared" si="10"/>
        <v>0.603508771929825</v>
      </c>
      <c r="L82" s="66">
        <v>0.05</v>
      </c>
      <c r="M82" s="67">
        <f t="shared" si="11"/>
        <v>0.055</v>
      </c>
      <c r="N82" s="68">
        <f t="shared" si="12"/>
        <v>1.6</v>
      </c>
      <c r="O82" s="2" t="s">
        <v>603</v>
      </c>
    </row>
    <row r="83" customHeight="1" spans="1:15">
      <c r="A83" s="26">
        <v>234673</v>
      </c>
      <c r="B83" s="57" t="s">
        <v>17</v>
      </c>
      <c r="C83" s="26" t="s">
        <v>764</v>
      </c>
      <c r="D83" s="26" t="s">
        <v>765</v>
      </c>
      <c r="E83" s="26" t="s">
        <v>766</v>
      </c>
      <c r="F83" s="2" t="s">
        <v>21</v>
      </c>
      <c r="G83" s="2">
        <v>8.08</v>
      </c>
      <c r="H83" s="2">
        <v>29.8</v>
      </c>
      <c r="I83" s="64">
        <f t="shared" si="9"/>
        <v>0.728859060402685</v>
      </c>
      <c r="J83" s="65">
        <f t="shared" si="13"/>
        <v>29.8</v>
      </c>
      <c r="K83" s="64">
        <f t="shared" si="10"/>
        <v>0.728859060402685</v>
      </c>
      <c r="L83" s="66">
        <v>0.08</v>
      </c>
      <c r="M83" s="67">
        <f t="shared" si="11"/>
        <v>0.085</v>
      </c>
      <c r="N83" s="68">
        <f t="shared" si="12"/>
        <v>2.5</v>
      </c>
      <c r="O83" s="2" t="s">
        <v>153</v>
      </c>
    </row>
    <row r="84" customHeight="1" spans="1:15">
      <c r="A84" s="26">
        <v>219434</v>
      </c>
      <c r="B84" s="57" t="s">
        <v>17</v>
      </c>
      <c r="C84" s="26" t="s">
        <v>767</v>
      </c>
      <c r="D84" s="26" t="s">
        <v>768</v>
      </c>
      <c r="E84" s="26" t="s">
        <v>769</v>
      </c>
      <c r="F84" s="2" t="s">
        <v>21</v>
      </c>
      <c r="G84" s="2">
        <v>1.64</v>
      </c>
      <c r="H84" s="2">
        <v>5.8</v>
      </c>
      <c r="I84" s="64">
        <f t="shared" si="9"/>
        <v>0.717241379310345</v>
      </c>
      <c r="J84" s="65">
        <f t="shared" si="13"/>
        <v>5.8</v>
      </c>
      <c r="K84" s="64">
        <f t="shared" si="10"/>
        <v>0.717241379310345</v>
      </c>
      <c r="L84" s="66">
        <v>0.08</v>
      </c>
      <c r="M84" s="67">
        <f t="shared" si="11"/>
        <v>0.085</v>
      </c>
      <c r="N84" s="68">
        <f t="shared" si="12"/>
        <v>0.5</v>
      </c>
      <c r="O84" s="2" t="s">
        <v>770</v>
      </c>
    </row>
    <row r="85" customHeight="1" spans="1:15">
      <c r="A85" s="26">
        <v>184103</v>
      </c>
      <c r="B85" s="57" t="s">
        <v>17</v>
      </c>
      <c r="C85" s="26" t="s">
        <v>771</v>
      </c>
      <c r="D85" s="26" t="s">
        <v>772</v>
      </c>
      <c r="E85" s="26" t="s">
        <v>623</v>
      </c>
      <c r="F85" s="2" t="s">
        <v>21</v>
      </c>
      <c r="G85" s="2">
        <v>12.6</v>
      </c>
      <c r="H85" s="2">
        <v>38</v>
      </c>
      <c r="I85" s="64">
        <f t="shared" si="9"/>
        <v>0.668421052631579</v>
      </c>
      <c r="J85" s="65">
        <f t="shared" si="13"/>
        <v>38</v>
      </c>
      <c r="K85" s="64">
        <f t="shared" si="10"/>
        <v>0.668421052631579</v>
      </c>
      <c r="L85" s="66">
        <v>0.07</v>
      </c>
      <c r="M85" s="67">
        <f t="shared" si="11"/>
        <v>0.075</v>
      </c>
      <c r="N85" s="68">
        <f t="shared" si="12"/>
        <v>2.9</v>
      </c>
      <c r="O85" s="2" t="s">
        <v>773</v>
      </c>
    </row>
    <row r="86" customHeight="1" spans="1:15">
      <c r="A86" s="26">
        <v>2506898</v>
      </c>
      <c r="B86" s="57" t="s">
        <v>17</v>
      </c>
      <c r="C86" s="26" t="s">
        <v>767</v>
      </c>
      <c r="D86" s="26" t="s">
        <v>774</v>
      </c>
      <c r="E86" s="26" t="s">
        <v>661</v>
      </c>
      <c r="F86" s="2" t="s">
        <v>21</v>
      </c>
      <c r="G86" s="2">
        <v>1.63</v>
      </c>
      <c r="H86" s="2">
        <v>8</v>
      </c>
      <c r="I86" s="64">
        <f t="shared" si="9"/>
        <v>0.79625</v>
      </c>
      <c r="J86" s="65">
        <f t="shared" si="13"/>
        <v>8</v>
      </c>
      <c r="K86" s="64">
        <f t="shared" si="10"/>
        <v>0.79625</v>
      </c>
      <c r="L86" s="66">
        <v>0.08</v>
      </c>
      <c r="M86" s="67">
        <f t="shared" si="11"/>
        <v>0.085</v>
      </c>
      <c r="N86" s="68">
        <f t="shared" si="12"/>
        <v>0.7</v>
      </c>
      <c r="O86" s="2" t="s">
        <v>680</v>
      </c>
    </row>
    <row r="87" customHeight="1" spans="1:15">
      <c r="A87" s="26">
        <v>160752</v>
      </c>
      <c r="B87" s="57" t="s">
        <v>17</v>
      </c>
      <c r="C87" s="26" t="s">
        <v>665</v>
      </c>
      <c r="D87" s="26" t="s">
        <v>775</v>
      </c>
      <c r="E87" s="26" t="s">
        <v>776</v>
      </c>
      <c r="F87" s="2" t="s">
        <v>21</v>
      </c>
      <c r="G87" s="2">
        <v>5.25</v>
      </c>
      <c r="H87" s="2">
        <v>19.5</v>
      </c>
      <c r="I87" s="64">
        <f t="shared" si="9"/>
        <v>0.730769230769231</v>
      </c>
      <c r="J87" s="65">
        <f t="shared" si="13"/>
        <v>19.5</v>
      </c>
      <c r="K87" s="64">
        <f t="shared" si="10"/>
        <v>0.730769230769231</v>
      </c>
      <c r="L87" s="66">
        <v>0.08</v>
      </c>
      <c r="M87" s="67">
        <f t="shared" si="11"/>
        <v>0.085</v>
      </c>
      <c r="N87" s="68">
        <f t="shared" si="12"/>
        <v>1.7</v>
      </c>
      <c r="O87" s="2" t="s">
        <v>756</v>
      </c>
    </row>
    <row r="88" customHeight="1" spans="1:15">
      <c r="A88" s="26">
        <v>106225</v>
      </c>
      <c r="B88" s="57" t="s">
        <v>17</v>
      </c>
      <c r="C88" s="26" t="s">
        <v>777</v>
      </c>
      <c r="D88" s="26" t="s">
        <v>778</v>
      </c>
      <c r="E88" s="26" t="s">
        <v>779</v>
      </c>
      <c r="F88" s="2" t="s">
        <v>21</v>
      </c>
      <c r="G88" s="2">
        <v>5.26</v>
      </c>
      <c r="H88" s="2">
        <v>12.8</v>
      </c>
      <c r="I88" s="64">
        <f t="shared" si="9"/>
        <v>0.5890625</v>
      </c>
      <c r="J88" s="65">
        <f t="shared" si="13"/>
        <v>12.8</v>
      </c>
      <c r="K88" s="64">
        <f t="shared" si="10"/>
        <v>0.5890625</v>
      </c>
      <c r="L88" s="66">
        <v>0.05</v>
      </c>
      <c r="M88" s="67">
        <f t="shared" si="11"/>
        <v>0.055</v>
      </c>
      <c r="N88" s="68">
        <f t="shared" si="12"/>
        <v>0.7</v>
      </c>
      <c r="O88" s="2" t="s">
        <v>680</v>
      </c>
    </row>
    <row r="89" customHeight="1" spans="1:15">
      <c r="A89" s="26">
        <v>139740</v>
      </c>
      <c r="B89" s="57" t="s">
        <v>17</v>
      </c>
      <c r="C89" s="26" t="s">
        <v>589</v>
      </c>
      <c r="D89" s="26" t="s">
        <v>780</v>
      </c>
      <c r="E89" s="26" t="s">
        <v>559</v>
      </c>
      <c r="F89" s="2" t="s">
        <v>21</v>
      </c>
      <c r="G89" s="2">
        <v>12.58</v>
      </c>
      <c r="H89" s="2">
        <v>39.8</v>
      </c>
      <c r="I89" s="64">
        <f t="shared" si="9"/>
        <v>0.68391959798995</v>
      </c>
      <c r="J89" s="65">
        <f t="shared" si="13"/>
        <v>39.8</v>
      </c>
      <c r="K89" s="64">
        <f t="shared" si="10"/>
        <v>0.68391959798995</v>
      </c>
      <c r="L89" s="66">
        <v>0.07</v>
      </c>
      <c r="M89" s="67">
        <f t="shared" si="11"/>
        <v>0.075</v>
      </c>
      <c r="N89" s="68">
        <f t="shared" si="12"/>
        <v>3</v>
      </c>
      <c r="O89" s="2" t="s">
        <v>781</v>
      </c>
    </row>
    <row r="90" customHeight="1" spans="1:15">
      <c r="A90" s="26">
        <v>260974</v>
      </c>
      <c r="B90" s="57" t="s">
        <v>17</v>
      </c>
      <c r="C90" s="26" t="s">
        <v>645</v>
      </c>
      <c r="D90" s="26" t="s">
        <v>782</v>
      </c>
      <c r="E90" s="26" t="s">
        <v>626</v>
      </c>
      <c r="F90" s="2" t="s">
        <v>21</v>
      </c>
      <c r="G90" s="2">
        <v>17.3</v>
      </c>
      <c r="H90" s="2">
        <v>49.8</v>
      </c>
      <c r="I90" s="64">
        <f t="shared" si="9"/>
        <v>0.652610441767068</v>
      </c>
      <c r="J90" s="65">
        <f t="shared" si="13"/>
        <v>49.8</v>
      </c>
      <c r="K90" s="64">
        <f t="shared" si="10"/>
        <v>0.652610441767068</v>
      </c>
      <c r="L90" s="66">
        <v>0.07</v>
      </c>
      <c r="M90" s="67">
        <f t="shared" si="11"/>
        <v>0.075</v>
      </c>
      <c r="N90" s="68">
        <f t="shared" si="12"/>
        <v>3.7</v>
      </c>
      <c r="O90" s="2" t="s">
        <v>783</v>
      </c>
    </row>
    <row r="91" customHeight="1" spans="1:15">
      <c r="A91" s="26">
        <v>205496</v>
      </c>
      <c r="B91" s="57" t="s">
        <v>17</v>
      </c>
      <c r="C91" s="26" t="s">
        <v>784</v>
      </c>
      <c r="D91" s="26" t="s">
        <v>785</v>
      </c>
      <c r="E91" s="26" t="s">
        <v>766</v>
      </c>
      <c r="F91" s="2" t="s">
        <v>21</v>
      </c>
      <c r="G91" s="2">
        <v>5.05</v>
      </c>
      <c r="H91" s="2">
        <v>26</v>
      </c>
      <c r="I91" s="64">
        <f t="shared" si="9"/>
        <v>0.805769230769231</v>
      </c>
      <c r="J91" s="65">
        <f t="shared" si="13"/>
        <v>26</v>
      </c>
      <c r="K91" s="64">
        <f t="shared" si="10"/>
        <v>0.805769230769231</v>
      </c>
      <c r="L91" s="66">
        <v>0.08</v>
      </c>
      <c r="M91" s="67">
        <f t="shared" si="11"/>
        <v>0.085</v>
      </c>
      <c r="N91" s="68">
        <f t="shared" si="12"/>
        <v>2.2</v>
      </c>
      <c r="O91" s="2" t="s">
        <v>579</v>
      </c>
    </row>
    <row r="92" customHeight="1" spans="1:15">
      <c r="A92" s="26">
        <v>119037</v>
      </c>
      <c r="B92" s="57" t="s">
        <v>17</v>
      </c>
      <c r="C92" s="26" t="s">
        <v>786</v>
      </c>
      <c r="D92" s="26" t="s">
        <v>787</v>
      </c>
      <c r="E92" s="26" t="s">
        <v>116</v>
      </c>
      <c r="F92" s="2" t="s">
        <v>21</v>
      </c>
      <c r="G92" s="2">
        <v>13.2</v>
      </c>
      <c r="H92" s="2">
        <v>29.8</v>
      </c>
      <c r="I92" s="64">
        <f t="shared" si="9"/>
        <v>0.557046979865772</v>
      </c>
      <c r="J92" s="65">
        <f t="shared" si="13"/>
        <v>29.8</v>
      </c>
      <c r="K92" s="64">
        <f t="shared" si="10"/>
        <v>0.557046979865772</v>
      </c>
      <c r="L92" s="66">
        <v>0.05</v>
      </c>
      <c r="M92" s="67">
        <f t="shared" si="11"/>
        <v>0.055</v>
      </c>
      <c r="N92" s="68">
        <f t="shared" si="12"/>
        <v>1.6</v>
      </c>
      <c r="O92" s="2" t="s">
        <v>603</v>
      </c>
    </row>
    <row r="93" customHeight="1" spans="1:15">
      <c r="A93" s="26">
        <v>196854</v>
      </c>
      <c r="B93" s="57" t="s">
        <v>17</v>
      </c>
      <c r="C93" s="26" t="s">
        <v>788</v>
      </c>
      <c r="D93" s="26" t="s">
        <v>789</v>
      </c>
      <c r="E93" s="26" t="s">
        <v>210</v>
      </c>
      <c r="F93" s="2" t="s">
        <v>21</v>
      </c>
      <c r="G93" s="2">
        <v>15</v>
      </c>
      <c r="H93" s="2">
        <v>34.8</v>
      </c>
      <c r="I93" s="64">
        <f t="shared" si="9"/>
        <v>0.568965517241379</v>
      </c>
      <c r="J93" s="65">
        <f t="shared" si="13"/>
        <v>34.8</v>
      </c>
      <c r="K93" s="64">
        <f t="shared" si="10"/>
        <v>0.568965517241379</v>
      </c>
      <c r="L93" s="66">
        <v>0.05</v>
      </c>
      <c r="M93" s="67">
        <f t="shared" si="11"/>
        <v>0.055</v>
      </c>
      <c r="N93" s="68">
        <f t="shared" si="12"/>
        <v>1.9</v>
      </c>
      <c r="O93" s="2" t="s">
        <v>585</v>
      </c>
    </row>
    <row r="94" customHeight="1" spans="1:15">
      <c r="A94" s="26">
        <v>243908</v>
      </c>
      <c r="B94" s="57" t="s">
        <v>17</v>
      </c>
      <c r="C94" s="26" t="s">
        <v>790</v>
      </c>
      <c r="D94" s="26" t="s">
        <v>791</v>
      </c>
      <c r="E94" s="26" t="s">
        <v>203</v>
      </c>
      <c r="F94" s="2" t="s">
        <v>21</v>
      </c>
      <c r="G94" s="2">
        <v>16.8</v>
      </c>
      <c r="H94" s="2">
        <v>59</v>
      </c>
      <c r="I94" s="64">
        <f t="shared" si="9"/>
        <v>0.715254237288136</v>
      </c>
      <c r="J94" s="65">
        <f t="shared" si="13"/>
        <v>59</v>
      </c>
      <c r="K94" s="64">
        <f t="shared" si="10"/>
        <v>0.715254237288136</v>
      </c>
      <c r="L94" s="66">
        <v>0.08</v>
      </c>
      <c r="M94" s="67">
        <f t="shared" si="11"/>
        <v>0.085</v>
      </c>
      <c r="N94" s="68">
        <f t="shared" si="12"/>
        <v>5</v>
      </c>
      <c r="O94" s="2" t="s">
        <v>792</v>
      </c>
    </row>
    <row r="95" customHeight="1" spans="1:15">
      <c r="A95" s="26">
        <v>262798</v>
      </c>
      <c r="B95" s="57" t="s">
        <v>17</v>
      </c>
      <c r="C95" s="26" t="s">
        <v>793</v>
      </c>
      <c r="D95" s="26" t="s">
        <v>794</v>
      </c>
      <c r="E95" s="26" t="s">
        <v>769</v>
      </c>
      <c r="F95" s="2" t="s">
        <v>21</v>
      </c>
      <c r="G95" s="2">
        <v>4.63</v>
      </c>
      <c r="H95" s="2">
        <v>16.8</v>
      </c>
      <c r="I95" s="64">
        <f t="shared" si="9"/>
        <v>0.724404761904762</v>
      </c>
      <c r="J95" s="65">
        <f t="shared" si="13"/>
        <v>16.8</v>
      </c>
      <c r="K95" s="64">
        <f t="shared" si="10"/>
        <v>0.724404761904762</v>
      </c>
      <c r="L95" s="66">
        <v>0.08</v>
      </c>
      <c r="M95" s="67">
        <f t="shared" si="11"/>
        <v>0.085</v>
      </c>
      <c r="N95" s="68">
        <f t="shared" si="12"/>
        <v>1.4</v>
      </c>
      <c r="O95" s="2" t="s">
        <v>556</v>
      </c>
    </row>
    <row r="96" customHeight="1" spans="1:15">
      <c r="A96" s="26">
        <v>256204</v>
      </c>
      <c r="B96" s="57" t="s">
        <v>17</v>
      </c>
      <c r="C96" s="26" t="s">
        <v>795</v>
      </c>
      <c r="D96" s="26" t="s">
        <v>796</v>
      </c>
      <c r="E96" s="26" t="s">
        <v>644</v>
      </c>
      <c r="F96" s="2" t="s">
        <v>21</v>
      </c>
      <c r="G96" s="2">
        <v>10.5</v>
      </c>
      <c r="H96" s="2">
        <v>35</v>
      </c>
      <c r="I96" s="64">
        <f t="shared" si="9"/>
        <v>0.7</v>
      </c>
      <c r="J96" s="65">
        <f t="shared" si="13"/>
        <v>35</v>
      </c>
      <c r="K96" s="64">
        <f t="shared" si="10"/>
        <v>0.7</v>
      </c>
      <c r="L96" s="66">
        <v>0.07</v>
      </c>
      <c r="M96" s="67">
        <f t="shared" si="11"/>
        <v>0.075</v>
      </c>
      <c r="N96" s="68">
        <f t="shared" si="12"/>
        <v>2.6</v>
      </c>
      <c r="O96" s="2" t="s">
        <v>797</v>
      </c>
    </row>
    <row r="97" customHeight="1" spans="1:15">
      <c r="A97" s="26">
        <v>256958</v>
      </c>
      <c r="B97" s="57" t="s">
        <v>17</v>
      </c>
      <c r="C97" s="26" t="s">
        <v>283</v>
      </c>
      <c r="D97" s="26" t="s">
        <v>526</v>
      </c>
      <c r="E97" s="26" t="s">
        <v>749</v>
      </c>
      <c r="F97" s="2" t="s">
        <v>21</v>
      </c>
      <c r="G97" s="2">
        <v>48.48</v>
      </c>
      <c r="H97" s="2">
        <v>168</v>
      </c>
      <c r="I97" s="64">
        <f t="shared" si="9"/>
        <v>0.711428571428572</v>
      </c>
      <c r="J97" s="65">
        <f t="shared" si="13"/>
        <v>168</v>
      </c>
      <c r="K97" s="64">
        <f t="shared" si="10"/>
        <v>0.711428571428572</v>
      </c>
      <c r="L97" s="66">
        <v>0.08</v>
      </c>
      <c r="M97" s="67">
        <f t="shared" si="11"/>
        <v>0.085</v>
      </c>
      <c r="N97" s="68">
        <f t="shared" si="12"/>
        <v>14.3</v>
      </c>
      <c r="O97" s="2" t="s">
        <v>798</v>
      </c>
    </row>
    <row r="98" customHeight="1" spans="1:15">
      <c r="A98" s="26">
        <v>19431</v>
      </c>
      <c r="B98" s="57" t="s">
        <v>17</v>
      </c>
      <c r="C98" s="26" t="s">
        <v>777</v>
      </c>
      <c r="D98" s="26" t="s">
        <v>785</v>
      </c>
      <c r="E98" s="26" t="s">
        <v>766</v>
      </c>
      <c r="F98" s="2" t="s">
        <v>21</v>
      </c>
      <c r="G98" s="2">
        <v>5.56</v>
      </c>
      <c r="H98" s="2">
        <v>11.8</v>
      </c>
      <c r="I98" s="64">
        <f t="shared" si="9"/>
        <v>0.528813559322034</v>
      </c>
      <c r="J98" s="65">
        <f t="shared" si="13"/>
        <v>11.8</v>
      </c>
      <c r="K98" s="64">
        <f t="shared" si="10"/>
        <v>0.528813559322034</v>
      </c>
      <c r="L98" s="67">
        <v>0.045</v>
      </c>
      <c r="M98" s="67">
        <f t="shared" si="11"/>
        <v>0.05</v>
      </c>
      <c r="N98" s="68">
        <f t="shared" si="12"/>
        <v>0.6</v>
      </c>
      <c r="O98" s="2" t="s">
        <v>677</v>
      </c>
    </row>
    <row r="99" customHeight="1" spans="1:15">
      <c r="A99" s="26">
        <v>219439</v>
      </c>
      <c r="B99" s="57" t="s">
        <v>17</v>
      </c>
      <c r="C99" s="26" t="s">
        <v>767</v>
      </c>
      <c r="D99" s="26" t="s">
        <v>774</v>
      </c>
      <c r="E99" s="26" t="s">
        <v>661</v>
      </c>
      <c r="F99" s="2" t="s">
        <v>21</v>
      </c>
      <c r="G99" s="2">
        <v>1.63</v>
      </c>
      <c r="H99" s="2">
        <v>5.8</v>
      </c>
      <c r="I99" s="64">
        <f t="shared" si="9"/>
        <v>0.718965517241379</v>
      </c>
      <c r="J99" s="65">
        <f t="shared" si="13"/>
        <v>5.8</v>
      </c>
      <c r="K99" s="64">
        <f t="shared" si="10"/>
        <v>0.718965517241379</v>
      </c>
      <c r="L99" s="66">
        <v>0.08</v>
      </c>
      <c r="M99" s="67">
        <f t="shared" si="11"/>
        <v>0.085</v>
      </c>
      <c r="N99" s="68">
        <f t="shared" si="12"/>
        <v>0.5</v>
      </c>
      <c r="O99" s="2" t="s">
        <v>770</v>
      </c>
    </row>
    <row r="100" customHeight="1" spans="1:15">
      <c r="A100" s="23">
        <v>3006327</v>
      </c>
      <c r="B100" s="57" t="s">
        <v>17</v>
      </c>
      <c r="C100" s="23" t="s">
        <v>609</v>
      </c>
      <c r="D100" s="23" t="s">
        <v>799</v>
      </c>
      <c r="E100" s="23" t="s">
        <v>555</v>
      </c>
      <c r="F100" s="2" t="s">
        <v>21</v>
      </c>
      <c r="G100" s="2">
        <v>0.01</v>
      </c>
      <c r="H100" s="2">
        <v>22</v>
      </c>
      <c r="I100" s="64">
        <f t="shared" si="9"/>
        <v>0.999545454545455</v>
      </c>
      <c r="J100" s="65">
        <f t="shared" si="13"/>
        <v>22</v>
      </c>
      <c r="K100" s="64">
        <f t="shared" si="10"/>
        <v>0.999545454545455</v>
      </c>
      <c r="L100" s="66">
        <v>0.08</v>
      </c>
      <c r="M100" s="67">
        <f t="shared" si="11"/>
        <v>0.085</v>
      </c>
      <c r="N100" s="68">
        <f t="shared" si="12"/>
        <v>1.9</v>
      </c>
      <c r="O100" s="2" t="s">
        <v>585</v>
      </c>
    </row>
    <row r="101" customHeight="1" spans="1:15">
      <c r="A101" s="23">
        <v>158934</v>
      </c>
      <c r="B101" s="57" t="s">
        <v>17</v>
      </c>
      <c r="C101" s="23" t="s">
        <v>744</v>
      </c>
      <c r="D101" s="23" t="s">
        <v>800</v>
      </c>
      <c r="E101" s="23" t="s">
        <v>121</v>
      </c>
      <c r="F101" s="2" t="s">
        <v>21</v>
      </c>
      <c r="G101" s="2">
        <v>10.3</v>
      </c>
      <c r="H101" s="2">
        <v>23</v>
      </c>
      <c r="I101" s="64">
        <f t="shared" si="9"/>
        <v>0.552173913043478</v>
      </c>
      <c r="J101" s="65">
        <f t="shared" si="13"/>
        <v>23</v>
      </c>
      <c r="K101" s="64">
        <f t="shared" si="10"/>
        <v>0.552173913043478</v>
      </c>
      <c r="L101" s="66">
        <v>0.05</v>
      </c>
      <c r="M101" s="67">
        <f t="shared" si="11"/>
        <v>0.055</v>
      </c>
      <c r="N101" s="68">
        <f t="shared" si="12"/>
        <v>1.3</v>
      </c>
      <c r="O101" s="2" t="s">
        <v>561</v>
      </c>
    </row>
    <row r="102" customHeight="1" spans="1:15">
      <c r="A102" s="2">
        <v>2518475</v>
      </c>
      <c r="B102" s="2"/>
      <c r="C102" s="2" t="s">
        <v>723</v>
      </c>
      <c r="D102" s="2" t="s">
        <v>224</v>
      </c>
      <c r="E102" s="2" t="s">
        <v>801</v>
      </c>
      <c r="F102" s="2" t="s">
        <v>21</v>
      </c>
      <c r="G102" s="2">
        <v>4.5</v>
      </c>
      <c r="H102" s="2">
        <v>21</v>
      </c>
      <c r="I102" s="64">
        <f t="shared" si="9"/>
        <v>0.785714285714286</v>
      </c>
      <c r="J102" s="2">
        <v>21</v>
      </c>
      <c r="K102" s="64">
        <f t="shared" si="10"/>
        <v>0.785714285714286</v>
      </c>
      <c r="L102" s="66">
        <v>0.05</v>
      </c>
      <c r="M102" s="67">
        <f t="shared" si="11"/>
        <v>0.055</v>
      </c>
      <c r="N102" s="68">
        <f t="shared" si="12"/>
        <v>1.2</v>
      </c>
      <c r="O102" s="2" t="s">
        <v>802</v>
      </c>
    </row>
  </sheetData>
  <conditionalFormatting sqref="A7:B7">
    <cfRule type="duplicateValues" dxfId="0" priority="27"/>
  </conditionalFormatting>
  <conditionalFormatting sqref="A13:B13">
    <cfRule type="duplicateValues" dxfId="0" priority="25"/>
  </conditionalFormatting>
  <conditionalFormatting sqref="A19:B19">
    <cfRule type="duplicateValues" dxfId="1" priority="17"/>
  </conditionalFormatting>
  <conditionalFormatting sqref="A22:B22">
    <cfRule type="duplicateValues" dxfId="1" priority="19"/>
  </conditionalFormatting>
  <conditionalFormatting sqref="A23:B23">
    <cfRule type="duplicateValues" dxfId="1" priority="18"/>
  </conditionalFormatting>
  <conditionalFormatting sqref="A45:B45">
    <cfRule type="duplicateValues" dxfId="1" priority="21"/>
  </conditionalFormatting>
  <conditionalFormatting sqref="A55:B55">
    <cfRule type="duplicateValues" dxfId="0" priority="23"/>
  </conditionalFormatting>
  <conditionalFormatting sqref="A56:B56">
    <cfRule type="duplicateValues" dxfId="1" priority="22"/>
  </conditionalFormatting>
  <conditionalFormatting sqref="A57:B57">
    <cfRule type="duplicateValues" dxfId="1" priority="15"/>
  </conditionalFormatting>
  <conditionalFormatting sqref="A58:B58">
    <cfRule type="duplicateValues" dxfId="1" priority="20"/>
  </conditionalFormatting>
  <conditionalFormatting sqref="A64:B64">
    <cfRule type="duplicateValues" dxfId="0" priority="14"/>
  </conditionalFormatting>
  <conditionalFormatting sqref="C87">
    <cfRule type="duplicateValues" dxfId="0" priority="11"/>
  </conditionalFormatting>
  <conditionalFormatting sqref="C88">
    <cfRule type="duplicateValues" dxfId="0" priority="10"/>
  </conditionalFormatting>
  <conditionalFormatting sqref="C89">
    <cfRule type="duplicateValues" dxfId="0" priority="9"/>
  </conditionalFormatting>
  <conditionalFormatting sqref="C90">
    <cfRule type="duplicateValues" dxfId="0" priority="8"/>
  </conditionalFormatting>
  <conditionalFormatting sqref="C91">
    <cfRule type="duplicateValues" dxfId="0" priority="7"/>
  </conditionalFormatting>
  <conditionalFormatting sqref="C92">
    <cfRule type="duplicateValues" dxfId="0" priority="6"/>
  </conditionalFormatting>
  <conditionalFormatting sqref="C93">
    <cfRule type="duplicateValues" dxfId="0" priority="5"/>
  </conditionalFormatting>
  <conditionalFormatting sqref="C94">
    <cfRule type="duplicateValues" dxfId="0" priority="4"/>
  </conditionalFormatting>
  <conditionalFormatting sqref="C95">
    <cfRule type="duplicateValues" dxfId="0" priority="3"/>
  </conditionalFormatting>
  <conditionalFormatting sqref="A97:B97">
    <cfRule type="duplicateValues" dxfId="0" priority="1"/>
  </conditionalFormatting>
  <conditionalFormatting sqref="A98:B98">
    <cfRule type="duplicateValues" dxfId="0" priority="2"/>
  </conditionalFormatting>
  <conditionalFormatting sqref="A3:B4">
    <cfRule type="duplicateValues" dxfId="0" priority="29"/>
  </conditionalFormatting>
  <conditionalFormatting sqref="A8:B9">
    <cfRule type="duplicateValues" dxfId="0" priority="26"/>
  </conditionalFormatting>
  <conditionalFormatting sqref="A14:B15 C11 C8:C9">
    <cfRule type="duplicateValues" dxfId="0" priority="28"/>
  </conditionalFormatting>
  <conditionalFormatting sqref="A16:B18 A21:B21 A29:B34 A36:B44 A46:B54">
    <cfRule type="duplicateValues" dxfId="0" priority="24"/>
  </conditionalFormatting>
  <conditionalFormatting sqref="A24:B26">
    <cfRule type="duplicateValues" dxfId="1" priority="16"/>
  </conditionalFormatting>
  <conditionalFormatting sqref="A59:B61">
    <cfRule type="duplicateValues" dxfId="0" priority="12"/>
  </conditionalFormatting>
  <conditionalFormatting sqref="A62:B63">
    <cfRule type="duplicateValues" dxfId="0" priority="13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3"/>
  <sheetViews>
    <sheetView workbookViewId="0">
      <pane xSplit="11" ySplit="2" topLeftCell="M24" activePane="bottomRight" state="frozen"/>
      <selection/>
      <selection pane="topRight"/>
      <selection pane="bottomLeft"/>
      <selection pane="bottomRight" activeCell="T28" sqref="T28:T32"/>
    </sheetView>
  </sheetViews>
  <sheetFormatPr defaultColWidth="9" defaultRowHeight="13.5"/>
  <cols>
    <col min="1" max="1" width="6.375" style="31" customWidth="1"/>
    <col min="2" max="2" width="8.25" style="30" customWidth="1"/>
    <col min="3" max="3" width="13.125" style="32" customWidth="1"/>
    <col min="4" max="4" width="7.25" style="32" hidden="1" customWidth="1"/>
    <col min="5" max="5" width="15.125" style="30" customWidth="1"/>
    <col min="6" max="6" width="12.25" style="30" customWidth="1"/>
    <col min="7" max="7" width="15.75" style="30" customWidth="1"/>
    <col min="8" max="8" width="7.5" style="30" customWidth="1"/>
    <col min="9" max="10" width="7.5" style="31" customWidth="1"/>
    <col min="11" max="11" width="33.25" style="31" customWidth="1"/>
    <col min="12" max="12" width="19" style="31" customWidth="1"/>
    <col min="13" max="14" width="19" style="34" customWidth="1"/>
    <col min="15" max="18" width="7.5" style="35" hidden="1" customWidth="1"/>
    <col min="19" max="19" width="30.375" style="35" customWidth="1"/>
    <col min="20" max="20" width="24.75" style="35" customWidth="1"/>
    <col min="21" max="21" width="9" style="31" hidden="1" customWidth="1"/>
    <col min="22" max="22" width="10.375" style="31" hidden="1" customWidth="1"/>
    <col min="23" max="23" width="9.375" style="31" hidden="1" customWidth="1"/>
    <col min="24" max="24" width="12.625" style="31"/>
    <col min="25" max="16384" width="9" style="31"/>
  </cols>
  <sheetData>
    <row r="1" s="29" customFormat="1" ht="93" customHeight="1" spans="1:20">
      <c r="A1" s="36" t="s">
        <v>803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8"/>
      <c r="N1" s="38"/>
      <c r="O1" s="36"/>
      <c r="P1" s="36"/>
      <c r="Q1" s="36"/>
      <c r="R1" s="36"/>
      <c r="S1" s="36"/>
      <c r="T1" s="36"/>
    </row>
    <row r="2" s="29" customFormat="1" ht="51" customHeight="1" spans="1:23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9" t="s">
        <v>804</v>
      </c>
      <c r="M2" s="40" t="s">
        <v>805</v>
      </c>
      <c r="N2" s="40" t="s">
        <v>806</v>
      </c>
      <c r="O2" s="41" t="s">
        <v>297</v>
      </c>
      <c r="P2" s="41" t="s">
        <v>298</v>
      </c>
      <c r="Q2" s="41" t="s">
        <v>297</v>
      </c>
      <c r="R2" s="41" t="s">
        <v>298</v>
      </c>
      <c r="S2" s="51" t="s">
        <v>14</v>
      </c>
      <c r="T2" s="3" t="s">
        <v>15</v>
      </c>
      <c r="U2" s="52" t="s">
        <v>299</v>
      </c>
      <c r="V2" s="52" t="s">
        <v>300</v>
      </c>
      <c r="W2" s="52" t="s">
        <v>9</v>
      </c>
    </row>
    <row r="3" s="30" customFormat="1" ht="27" customHeight="1" spans="1:23">
      <c r="A3" s="9">
        <v>1</v>
      </c>
      <c r="B3" s="10" t="s">
        <v>35</v>
      </c>
      <c r="C3" s="6">
        <v>2505131</v>
      </c>
      <c r="D3" s="6" t="s">
        <v>17</v>
      </c>
      <c r="E3" s="6" t="s">
        <v>36</v>
      </c>
      <c r="F3" s="6" t="s">
        <v>37</v>
      </c>
      <c r="G3" s="3" t="s">
        <v>38</v>
      </c>
      <c r="H3" s="9">
        <v>7.9</v>
      </c>
      <c r="I3" s="9">
        <v>85</v>
      </c>
      <c r="J3" s="42">
        <f t="shared" ref="J3:J66" si="0">(I3-H3)/I3</f>
        <v>0.907058823529412</v>
      </c>
      <c r="K3" s="16" t="s">
        <v>39</v>
      </c>
      <c r="L3" s="10">
        <v>2600</v>
      </c>
      <c r="M3" s="10">
        <v>5200</v>
      </c>
      <c r="N3" s="10">
        <v>3900</v>
      </c>
      <c r="O3" s="43">
        <v>0.07</v>
      </c>
      <c r="P3" s="44">
        <v>0.09</v>
      </c>
      <c r="Q3" s="53" t="e">
        <f>O3*#REF!</f>
        <v>#REF!</v>
      </c>
      <c r="R3" s="53" t="e">
        <f>P3*#REF!</f>
        <v>#REF!</v>
      </c>
      <c r="S3" s="54" t="s">
        <v>40</v>
      </c>
      <c r="T3" s="10" t="s">
        <v>41</v>
      </c>
      <c r="U3" s="30">
        <v>4</v>
      </c>
      <c r="V3" s="30">
        <v>99</v>
      </c>
      <c r="W3" s="30">
        <v>67.4</v>
      </c>
    </row>
    <row r="4" s="30" customFormat="1" ht="27" customHeight="1" spans="1:23">
      <c r="A4" s="9">
        <v>2</v>
      </c>
      <c r="B4" s="10"/>
      <c r="C4" s="8">
        <v>2506774</v>
      </c>
      <c r="D4" s="6" t="s">
        <v>17</v>
      </c>
      <c r="E4" s="6" t="s">
        <v>42</v>
      </c>
      <c r="F4" s="6" t="s">
        <v>43</v>
      </c>
      <c r="G4" s="3" t="s">
        <v>44</v>
      </c>
      <c r="H4" s="9">
        <v>7.9</v>
      </c>
      <c r="I4" s="9">
        <v>85</v>
      </c>
      <c r="J4" s="42">
        <f t="shared" si="0"/>
        <v>0.907058823529412</v>
      </c>
      <c r="K4" s="16"/>
      <c r="L4" s="10"/>
      <c r="M4" s="10"/>
      <c r="N4" s="10"/>
      <c r="O4" s="43">
        <v>0.07</v>
      </c>
      <c r="P4" s="44">
        <v>0.09</v>
      </c>
      <c r="Q4" s="53" t="e">
        <f>O4*#REF!</f>
        <v>#REF!</v>
      </c>
      <c r="R4" s="53" t="e">
        <f>P4*#REF!</f>
        <v>#REF!</v>
      </c>
      <c r="S4" s="54"/>
      <c r="T4" s="10"/>
      <c r="U4" s="30">
        <v>4975</v>
      </c>
      <c r="V4" s="30">
        <v>119852.85</v>
      </c>
      <c r="W4" s="30">
        <v>80550.35</v>
      </c>
    </row>
    <row r="5" s="30" customFormat="1" ht="39" customHeight="1" spans="1:23">
      <c r="A5" s="9">
        <v>3</v>
      </c>
      <c r="B5" s="10" t="s">
        <v>45</v>
      </c>
      <c r="C5" s="9">
        <v>2508407</v>
      </c>
      <c r="D5" s="6" t="s">
        <v>17</v>
      </c>
      <c r="E5" s="10" t="s">
        <v>46</v>
      </c>
      <c r="F5" s="10" t="s">
        <v>47</v>
      </c>
      <c r="G5" s="3" t="s">
        <v>44</v>
      </c>
      <c r="H5" s="9">
        <v>80</v>
      </c>
      <c r="I5" s="9">
        <v>268</v>
      </c>
      <c r="J5" s="42">
        <f t="shared" si="0"/>
        <v>0.701492537313433</v>
      </c>
      <c r="K5" s="10" t="s">
        <v>48</v>
      </c>
      <c r="L5" s="10">
        <v>1072</v>
      </c>
      <c r="M5" s="10">
        <v>2144</v>
      </c>
      <c r="N5" s="10">
        <v>1608</v>
      </c>
      <c r="O5" s="45">
        <v>0.045</v>
      </c>
      <c r="P5" s="45">
        <v>0.05</v>
      </c>
      <c r="Q5" s="53" t="e">
        <f>O5*#REF!</f>
        <v>#REF!</v>
      </c>
      <c r="R5" s="53" t="e">
        <f>P5*#REF!</f>
        <v>#REF!</v>
      </c>
      <c r="S5" s="6" t="s">
        <v>301</v>
      </c>
      <c r="T5" s="10" t="s">
        <v>50</v>
      </c>
      <c r="U5" s="30">
        <v>163</v>
      </c>
      <c r="V5" s="30">
        <v>23862.47</v>
      </c>
      <c r="W5" s="30">
        <v>10822.47</v>
      </c>
    </row>
    <row r="6" s="30" customFormat="1" ht="27" customHeight="1" spans="1:23">
      <c r="A6" s="9">
        <v>4</v>
      </c>
      <c r="B6" s="10"/>
      <c r="C6" s="9">
        <v>2508382</v>
      </c>
      <c r="D6" s="6" t="s">
        <v>17</v>
      </c>
      <c r="E6" s="10" t="s">
        <v>51</v>
      </c>
      <c r="F6" s="10" t="s">
        <v>52</v>
      </c>
      <c r="G6" s="3" t="s">
        <v>44</v>
      </c>
      <c r="H6" s="9">
        <v>30</v>
      </c>
      <c r="I6" s="9">
        <v>158</v>
      </c>
      <c r="J6" s="42">
        <f t="shared" si="0"/>
        <v>0.810126582278481</v>
      </c>
      <c r="K6" s="10" t="s">
        <v>53</v>
      </c>
      <c r="L6" s="10"/>
      <c r="M6" s="10"/>
      <c r="N6" s="10"/>
      <c r="O6" s="45">
        <v>0.05</v>
      </c>
      <c r="P6" s="44">
        <v>0.06</v>
      </c>
      <c r="Q6" s="53" t="e">
        <f>O6*#REF!</f>
        <v>#REF!</v>
      </c>
      <c r="R6" s="53" t="e">
        <f>P6*#REF!</f>
        <v>#REF!</v>
      </c>
      <c r="S6" s="10" t="s">
        <v>54</v>
      </c>
      <c r="T6" s="10"/>
      <c r="U6" s="30">
        <v>87</v>
      </c>
      <c r="V6" s="30">
        <v>7083.91</v>
      </c>
      <c r="W6" s="30">
        <v>4473.91</v>
      </c>
    </row>
    <row r="7" s="30" customFormat="1" ht="27" customHeight="1" spans="1:23">
      <c r="A7" s="9">
        <v>5</v>
      </c>
      <c r="B7" s="10"/>
      <c r="C7" s="9">
        <v>2512720</v>
      </c>
      <c r="D7" s="6" t="s">
        <v>17</v>
      </c>
      <c r="E7" s="10" t="s">
        <v>55</v>
      </c>
      <c r="F7" s="10" t="s">
        <v>56</v>
      </c>
      <c r="G7" s="3" t="s">
        <v>44</v>
      </c>
      <c r="H7" s="9">
        <v>30</v>
      </c>
      <c r="I7" s="9">
        <v>158</v>
      </c>
      <c r="J7" s="42">
        <f t="shared" si="0"/>
        <v>0.810126582278481</v>
      </c>
      <c r="K7" s="10"/>
      <c r="L7" s="10"/>
      <c r="M7" s="10"/>
      <c r="N7" s="10"/>
      <c r="O7" s="45">
        <v>0.05</v>
      </c>
      <c r="P7" s="44">
        <v>0.06</v>
      </c>
      <c r="Q7" s="53" t="e">
        <f>O7*#REF!</f>
        <v>#REF!</v>
      </c>
      <c r="R7" s="53" t="e">
        <f>P7*#REF!</f>
        <v>#REF!</v>
      </c>
      <c r="S7" s="10"/>
      <c r="T7" s="10"/>
      <c r="U7" s="30">
        <v>23</v>
      </c>
      <c r="V7" s="30">
        <v>1637.24</v>
      </c>
      <c r="W7" s="30">
        <v>947.24</v>
      </c>
    </row>
    <row r="8" s="30" customFormat="1" ht="27" customHeight="1" spans="1:23">
      <c r="A8" s="9">
        <v>6</v>
      </c>
      <c r="B8" s="10"/>
      <c r="C8" s="9">
        <v>2512719</v>
      </c>
      <c r="D8" s="6" t="s">
        <v>17</v>
      </c>
      <c r="E8" s="10" t="s">
        <v>57</v>
      </c>
      <c r="F8" s="10" t="s">
        <v>58</v>
      </c>
      <c r="G8" s="3" t="s">
        <v>44</v>
      </c>
      <c r="H8" s="9">
        <v>19.8</v>
      </c>
      <c r="I8" s="9">
        <v>78</v>
      </c>
      <c r="J8" s="42">
        <f t="shared" si="0"/>
        <v>0.746153846153846</v>
      </c>
      <c r="K8" s="9" t="s">
        <v>59</v>
      </c>
      <c r="L8" s="10"/>
      <c r="M8" s="10"/>
      <c r="N8" s="10"/>
      <c r="O8" s="45">
        <v>0.05</v>
      </c>
      <c r="P8" s="44">
        <v>0.06</v>
      </c>
      <c r="Q8" s="53" t="e">
        <f>O8*#REF!</f>
        <v>#REF!</v>
      </c>
      <c r="R8" s="53" t="e">
        <f>P8*#REF!</f>
        <v>#REF!</v>
      </c>
      <c r="S8" s="10" t="s">
        <v>60</v>
      </c>
      <c r="T8" s="10"/>
      <c r="U8" s="30">
        <v>53.01</v>
      </c>
      <c r="V8" s="30">
        <v>2584.75</v>
      </c>
      <c r="W8" s="30">
        <v>1535.15</v>
      </c>
    </row>
    <row r="9" s="31" customFormat="1" ht="27" customHeight="1" spans="1:23">
      <c r="A9" s="9">
        <v>7</v>
      </c>
      <c r="B9" s="10" t="s">
        <v>71</v>
      </c>
      <c r="C9" s="12">
        <v>136714</v>
      </c>
      <c r="D9" s="6" t="s">
        <v>17</v>
      </c>
      <c r="E9" s="12" t="s">
        <v>72</v>
      </c>
      <c r="F9" s="12" t="s">
        <v>73</v>
      </c>
      <c r="G9" s="12" t="s">
        <v>74</v>
      </c>
      <c r="H9" s="9">
        <v>16.5</v>
      </c>
      <c r="I9" s="9">
        <v>39.8</v>
      </c>
      <c r="J9" s="42">
        <f t="shared" si="0"/>
        <v>0.585427135678392</v>
      </c>
      <c r="K9" s="37" t="s">
        <v>21</v>
      </c>
      <c r="L9" s="2">
        <v>736</v>
      </c>
      <c r="M9" s="2">
        <v>1472</v>
      </c>
      <c r="N9" s="2">
        <v>1104</v>
      </c>
      <c r="O9" s="45">
        <v>0.05</v>
      </c>
      <c r="P9" s="44">
        <v>0.06</v>
      </c>
      <c r="Q9" s="53" t="e">
        <f>O9*#REF!</f>
        <v>#REF!</v>
      </c>
      <c r="R9" s="53" t="e">
        <f>P9*#REF!</f>
        <v>#REF!</v>
      </c>
      <c r="S9" s="48" t="s">
        <v>75</v>
      </c>
      <c r="T9" s="10" t="s">
        <v>50</v>
      </c>
      <c r="U9" s="30">
        <v>597</v>
      </c>
      <c r="V9" s="30">
        <v>21928.39</v>
      </c>
      <c r="W9" s="30">
        <v>12131.29</v>
      </c>
    </row>
    <row r="10" s="32" customFormat="1" ht="27" customHeight="1" spans="1:23">
      <c r="A10" s="9">
        <v>8</v>
      </c>
      <c r="B10" s="3" t="s">
        <v>76</v>
      </c>
      <c r="C10" s="3">
        <v>66073</v>
      </c>
      <c r="D10" s="6" t="s">
        <v>17</v>
      </c>
      <c r="E10" s="3" t="s">
        <v>76</v>
      </c>
      <c r="F10" s="3" t="s">
        <v>77</v>
      </c>
      <c r="G10" s="3" t="s">
        <v>78</v>
      </c>
      <c r="H10" s="9">
        <v>13.94</v>
      </c>
      <c r="I10" s="9">
        <v>69</v>
      </c>
      <c r="J10" s="42">
        <f t="shared" si="0"/>
        <v>0.797971014492754</v>
      </c>
      <c r="K10" s="10" t="s">
        <v>79</v>
      </c>
      <c r="L10" s="2">
        <v>2800</v>
      </c>
      <c r="M10" s="2">
        <v>5600</v>
      </c>
      <c r="N10" s="2">
        <v>4200</v>
      </c>
      <c r="O10" s="44">
        <v>0.08</v>
      </c>
      <c r="P10" s="44">
        <v>0.11</v>
      </c>
      <c r="Q10" s="53" t="e">
        <f>O10*#REF!</f>
        <v>#REF!</v>
      </c>
      <c r="R10" s="53" t="e">
        <f>P10*#REF!</f>
        <v>#REF!</v>
      </c>
      <c r="S10" s="3" t="s">
        <v>80</v>
      </c>
      <c r="T10" s="10" t="s">
        <v>41</v>
      </c>
      <c r="U10" s="30">
        <v>2231</v>
      </c>
      <c r="V10" s="30">
        <v>109149.26</v>
      </c>
      <c r="W10" s="30">
        <v>84519.78</v>
      </c>
    </row>
    <row r="11" s="30" customFormat="1" ht="27" customHeight="1" spans="1:23">
      <c r="A11" s="9">
        <v>9</v>
      </c>
      <c r="B11" s="10" t="s">
        <v>81</v>
      </c>
      <c r="C11" s="9">
        <v>2507742</v>
      </c>
      <c r="D11" s="6" t="s">
        <v>17</v>
      </c>
      <c r="E11" s="10" t="s">
        <v>46</v>
      </c>
      <c r="F11" s="10" t="s">
        <v>82</v>
      </c>
      <c r="G11" s="3" t="s">
        <v>44</v>
      </c>
      <c r="H11" s="9">
        <v>40</v>
      </c>
      <c r="I11" s="9">
        <v>168</v>
      </c>
      <c r="J11" s="42">
        <f t="shared" si="0"/>
        <v>0.761904761904762</v>
      </c>
      <c r="K11" s="16" t="s">
        <v>83</v>
      </c>
      <c r="L11" s="10">
        <v>252</v>
      </c>
      <c r="M11" s="10">
        <v>504</v>
      </c>
      <c r="N11" s="10">
        <v>378</v>
      </c>
      <c r="O11" s="45">
        <v>0.045</v>
      </c>
      <c r="P11" s="45">
        <v>0.05</v>
      </c>
      <c r="Q11" s="53" t="e">
        <f>O11*#REF!</f>
        <v>#REF!</v>
      </c>
      <c r="R11" s="53" t="e">
        <f>P11*#REF!</f>
        <v>#REF!</v>
      </c>
      <c r="S11" s="6" t="s">
        <v>80</v>
      </c>
      <c r="T11" s="9" t="s">
        <v>64</v>
      </c>
      <c r="U11" s="30">
        <v>176</v>
      </c>
      <c r="V11" s="30">
        <v>2556.41</v>
      </c>
      <c r="W11" s="30">
        <v>-4483.59</v>
      </c>
    </row>
    <row r="12" s="30" customFormat="1" ht="27" customHeight="1" spans="1:23">
      <c r="A12" s="9">
        <v>10</v>
      </c>
      <c r="B12" s="10"/>
      <c r="C12" s="6">
        <v>2505130</v>
      </c>
      <c r="D12" s="6" t="s">
        <v>17</v>
      </c>
      <c r="E12" s="6" t="s">
        <v>36</v>
      </c>
      <c r="F12" s="6" t="s">
        <v>84</v>
      </c>
      <c r="G12" s="3" t="s">
        <v>38</v>
      </c>
      <c r="H12" s="9">
        <v>20.2</v>
      </c>
      <c r="I12" s="9">
        <v>168</v>
      </c>
      <c r="J12" s="42">
        <f t="shared" si="0"/>
        <v>0.879761904761905</v>
      </c>
      <c r="K12" s="16"/>
      <c r="L12" s="10"/>
      <c r="M12" s="10"/>
      <c r="N12" s="10"/>
      <c r="O12" s="44">
        <v>0.08</v>
      </c>
      <c r="P12" s="44">
        <v>0.11</v>
      </c>
      <c r="Q12" s="53" t="e">
        <f>O12*#REF!</f>
        <v>#REF!</v>
      </c>
      <c r="R12" s="53" t="e">
        <f>P12*#REF!</f>
        <v>#REF!</v>
      </c>
      <c r="S12" s="6"/>
      <c r="T12" s="9"/>
      <c r="U12" s="30">
        <v>35</v>
      </c>
      <c r="V12" s="30">
        <v>594.23</v>
      </c>
      <c r="W12" s="30">
        <v>-486.57</v>
      </c>
    </row>
    <row r="13" s="30" customFormat="1" ht="27" customHeight="1" spans="1:23">
      <c r="A13" s="9">
        <v>11</v>
      </c>
      <c r="B13" s="10" t="s">
        <v>85</v>
      </c>
      <c r="C13" s="9">
        <v>2513380</v>
      </c>
      <c r="D13" s="6" t="s">
        <v>17</v>
      </c>
      <c r="E13" s="10" t="s">
        <v>86</v>
      </c>
      <c r="F13" s="10" t="s">
        <v>87</v>
      </c>
      <c r="G13" s="3" t="s">
        <v>44</v>
      </c>
      <c r="H13" s="9">
        <v>4.41</v>
      </c>
      <c r="I13" s="9">
        <v>39</v>
      </c>
      <c r="J13" s="42">
        <f t="shared" si="0"/>
        <v>0.886923076923077</v>
      </c>
      <c r="K13" s="10" t="s">
        <v>88</v>
      </c>
      <c r="L13" s="10">
        <v>704</v>
      </c>
      <c r="M13" s="10">
        <v>1408</v>
      </c>
      <c r="N13" s="10">
        <v>1056</v>
      </c>
      <c r="O13" s="44">
        <v>0.08</v>
      </c>
      <c r="P13" s="44">
        <v>0.11</v>
      </c>
      <c r="Q13" s="53" t="e">
        <f>O13*#REF!</f>
        <v>#REF!</v>
      </c>
      <c r="R13" s="53" t="e">
        <f>P13*#REF!</f>
        <v>#REF!</v>
      </c>
      <c r="S13" s="55" t="s">
        <v>89</v>
      </c>
      <c r="T13" s="9" t="s">
        <v>41</v>
      </c>
      <c r="U13" s="30">
        <v>264</v>
      </c>
      <c r="V13" s="30">
        <v>6418.14</v>
      </c>
      <c r="W13" s="30">
        <v>5231.02</v>
      </c>
    </row>
    <row r="14" s="30" customFormat="1" ht="27" customHeight="1" spans="1:23">
      <c r="A14" s="9">
        <v>12</v>
      </c>
      <c r="B14" s="10"/>
      <c r="C14" s="9">
        <v>2513381</v>
      </c>
      <c r="D14" s="6" t="s">
        <v>17</v>
      </c>
      <c r="E14" s="10" t="s">
        <v>90</v>
      </c>
      <c r="F14" s="10" t="s">
        <v>91</v>
      </c>
      <c r="G14" s="3" t="s">
        <v>44</v>
      </c>
      <c r="H14" s="9">
        <v>4.41</v>
      </c>
      <c r="I14" s="9">
        <v>39</v>
      </c>
      <c r="J14" s="42">
        <f t="shared" si="0"/>
        <v>0.886923076923077</v>
      </c>
      <c r="K14" s="46"/>
      <c r="L14" s="10"/>
      <c r="M14" s="10"/>
      <c r="N14" s="10"/>
      <c r="O14" s="44">
        <v>0.08</v>
      </c>
      <c r="P14" s="44">
        <v>0.11</v>
      </c>
      <c r="Q14" s="53" t="e">
        <f>O14*#REF!</f>
        <v>#REF!</v>
      </c>
      <c r="R14" s="53" t="e">
        <f>P14*#REF!</f>
        <v>#REF!</v>
      </c>
      <c r="S14" s="55"/>
      <c r="T14" s="9"/>
      <c r="U14" s="30">
        <v>398.4</v>
      </c>
      <c r="V14" s="30">
        <v>9203.25</v>
      </c>
      <c r="W14" s="30">
        <v>7476.71</v>
      </c>
    </row>
    <row r="15" s="30" customFormat="1" ht="27" customHeight="1" spans="1:23">
      <c r="A15" s="9">
        <v>13</v>
      </c>
      <c r="B15" s="10" t="s">
        <v>92</v>
      </c>
      <c r="C15" s="9">
        <v>194352</v>
      </c>
      <c r="D15" s="6" t="s">
        <v>17</v>
      </c>
      <c r="E15" s="10" t="s">
        <v>92</v>
      </c>
      <c r="F15" s="10" t="s">
        <v>93</v>
      </c>
      <c r="G15" s="3" t="s">
        <v>94</v>
      </c>
      <c r="H15" s="9">
        <v>40</v>
      </c>
      <c r="I15" s="9">
        <v>168</v>
      </c>
      <c r="J15" s="42">
        <f t="shared" si="0"/>
        <v>0.761904761904762</v>
      </c>
      <c r="K15" s="10" t="s">
        <v>95</v>
      </c>
      <c r="L15" s="10">
        <v>2752</v>
      </c>
      <c r="M15" s="10">
        <v>5504</v>
      </c>
      <c r="N15" s="10">
        <v>4128</v>
      </c>
      <c r="O15" s="43">
        <v>0.07</v>
      </c>
      <c r="P15" s="44">
        <v>0.09</v>
      </c>
      <c r="Q15" s="53" t="e">
        <f>O15*#REF!</f>
        <v>#REF!</v>
      </c>
      <c r="R15" s="53" t="e">
        <f>P15*#REF!</f>
        <v>#REF!</v>
      </c>
      <c r="S15" s="10" t="s">
        <v>96</v>
      </c>
      <c r="T15" s="10" t="s">
        <v>41</v>
      </c>
      <c r="U15" s="30">
        <v>1114</v>
      </c>
      <c r="V15" s="30">
        <v>132307.59</v>
      </c>
      <c r="W15" s="30">
        <v>89829.66</v>
      </c>
    </row>
    <row r="16" s="32" customFormat="1" ht="27" customHeight="1" spans="1:23">
      <c r="A16" s="9">
        <v>14</v>
      </c>
      <c r="B16" s="10" t="s">
        <v>97</v>
      </c>
      <c r="C16" s="13">
        <v>66828</v>
      </c>
      <c r="D16" s="6" t="s">
        <v>17</v>
      </c>
      <c r="E16" s="3" t="s">
        <v>507</v>
      </c>
      <c r="F16" s="3" t="s">
        <v>508</v>
      </c>
      <c r="G16" s="3" t="s">
        <v>78</v>
      </c>
      <c r="H16" s="9">
        <v>33.43</v>
      </c>
      <c r="I16" s="9">
        <v>88</v>
      </c>
      <c r="J16" s="42">
        <f t="shared" si="0"/>
        <v>0.620113636363636</v>
      </c>
      <c r="K16" s="9" t="s">
        <v>95</v>
      </c>
      <c r="L16" s="10">
        <v>4400</v>
      </c>
      <c r="M16" s="10">
        <v>8800</v>
      </c>
      <c r="N16" s="10">
        <v>6600</v>
      </c>
      <c r="O16" s="45">
        <v>0.045</v>
      </c>
      <c r="P16" s="45">
        <v>0.05</v>
      </c>
      <c r="Q16" s="53" t="e">
        <f>O16*#REF!</f>
        <v>#REF!</v>
      </c>
      <c r="R16" s="53" t="e">
        <f>P16*#REF!</f>
        <v>#REF!</v>
      </c>
      <c r="S16" s="10" t="s">
        <v>101</v>
      </c>
      <c r="T16" s="10" t="s">
        <v>50</v>
      </c>
      <c r="U16" s="30">
        <v>2</v>
      </c>
      <c r="V16" s="30">
        <v>117.34</v>
      </c>
      <c r="W16" s="30">
        <v>72.02</v>
      </c>
    </row>
    <row r="17" s="32" customFormat="1" ht="27" customHeight="1" spans="1:23">
      <c r="A17" s="9">
        <v>15</v>
      </c>
      <c r="B17" s="10"/>
      <c r="C17" s="3">
        <v>2001027</v>
      </c>
      <c r="D17" s="6" t="s">
        <v>17</v>
      </c>
      <c r="E17" s="3" t="s">
        <v>98</v>
      </c>
      <c r="F17" s="3" t="s">
        <v>99</v>
      </c>
      <c r="G17" s="3" t="s">
        <v>100</v>
      </c>
      <c r="H17" s="9">
        <v>22.22</v>
      </c>
      <c r="I17" s="9">
        <v>88</v>
      </c>
      <c r="J17" s="42">
        <f t="shared" si="0"/>
        <v>0.7475</v>
      </c>
      <c r="K17" s="9"/>
      <c r="L17" s="10"/>
      <c r="M17" s="10"/>
      <c r="N17" s="10"/>
      <c r="O17" s="43">
        <v>0.07</v>
      </c>
      <c r="P17" s="44">
        <v>0.09</v>
      </c>
      <c r="Q17" s="53" t="e">
        <f>O17*#REF!</f>
        <v>#REF!</v>
      </c>
      <c r="R17" s="53" t="e">
        <f>P17*#REF!</f>
        <v>#REF!</v>
      </c>
      <c r="S17" s="10"/>
      <c r="T17" s="10"/>
      <c r="U17" s="30">
        <v>1615</v>
      </c>
      <c r="V17" s="30">
        <v>98393.11</v>
      </c>
      <c r="W17" s="30">
        <v>62506.05</v>
      </c>
    </row>
    <row r="18" s="32" customFormat="1" ht="27" customHeight="1" spans="1:23">
      <c r="A18" s="9">
        <v>16</v>
      </c>
      <c r="B18" s="10"/>
      <c r="C18" s="3">
        <v>2503301</v>
      </c>
      <c r="D18" s="6" t="s">
        <v>17</v>
      </c>
      <c r="E18" s="10" t="s">
        <v>102</v>
      </c>
      <c r="F18" s="10" t="s">
        <v>103</v>
      </c>
      <c r="G18" s="9" t="s">
        <v>104</v>
      </c>
      <c r="H18" s="9">
        <v>32.32</v>
      </c>
      <c r="I18" s="9">
        <v>128</v>
      </c>
      <c r="J18" s="42">
        <f t="shared" si="0"/>
        <v>0.7475</v>
      </c>
      <c r="K18" s="10" t="s">
        <v>105</v>
      </c>
      <c r="L18" s="10"/>
      <c r="M18" s="10"/>
      <c r="N18" s="10"/>
      <c r="O18" s="43">
        <v>0.07</v>
      </c>
      <c r="P18" s="44">
        <v>0.09</v>
      </c>
      <c r="Q18" s="53" t="e">
        <f>O18*#REF!</f>
        <v>#REF!</v>
      </c>
      <c r="R18" s="53" t="e">
        <f>P18*#REF!</f>
        <v>#REF!</v>
      </c>
      <c r="S18" s="10" t="s">
        <v>106</v>
      </c>
      <c r="T18" s="10"/>
      <c r="U18" s="30">
        <v>937</v>
      </c>
      <c r="V18" s="30">
        <v>94518.79</v>
      </c>
      <c r="W18" s="30">
        <v>64053.79</v>
      </c>
    </row>
    <row r="19" s="33" customFormat="1" ht="27" customHeight="1" spans="1:23">
      <c r="A19" s="9">
        <v>17</v>
      </c>
      <c r="B19" s="10" t="s">
        <v>107</v>
      </c>
      <c r="C19" s="3">
        <v>203192</v>
      </c>
      <c r="D19" s="6" t="s">
        <v>17</v>
      </c>
      <c r="E19" s="10" t="s">
        <v>108</v>
      </c>
      <c r="F19" s="3" t="s">
        <v>109</v>
      </c>
      <c r="G19" s="3" t="s">
        <v>110</v>
      </c>
      <c r="H19" s="9">
        <v>141.81</v>
      </c>
      <c r="I19" s="9">
        <v>468</v>
      </c>
      <c r="J19" s="42">
        <f t="shared" si="0"/>
        <v>0.696987179487179</v>
      </c>
      <c r="K19" s="9" t="s">
        <v>111</v>
      </c>
      <c r="L19" s="10">
        <v>1560</v>
      </c>
      <c r="M19" s="10">
        <v>3120</v>
      </c>
      <c r="N19" s="10">
        <v>2340</v>
      </c>
      <c r="O19" s="45">
        <v>0.045</v>
      </c>
      <c r="P19" s="45">
        <v>0.05</v>
      </c>
      <c r="Q19" s="53" t="e">
        <f>O19*#REF!</f>
        <v>#REF!</v>
      </c>
      <c r="R19" s="53" t="e">
        <f>P19*#REF!</f>
        <v>#REF!</v>
      </c>
      <c r="S19" s="3" t="s">
        <v>112</v>
      </c>
      <c r="T19" s="10" t="s">
        <v>50</v>
      </c>
      <c r="U19" s="30">
        <v>364</v>
      </c>
      <c r="V19" s="30">
        <v>84388.47</v>
      </c>
      <c r="W19" s="30">
        <v>32798.04</v>
      </c>
    </row>
    <row r="20" s="31" customFormat="1" ht="27" customHeight="1" spans="1:23">
      <c r="A20" s="9">
        <v>18</v>
      </c>
      <c r="B20" s="3" t="s">
        <v>113</v>
      </c>
      <c r="C20" s="9">
        <v>166880</v>
      </c>
      <c r="D20" s="6" t="s">
        <v>17</v>
      </c>
      <c r="E20" s="10" t="s">
        <v>114</v>
      </c>
      <c r="F20" s="10" t="s">
        <v>115</v>
      </c>
      <c r="G20" s="10" t="s">
        <v>116</v>
      </c>
      <c r="H20" s="9">
        <v>44.55</v>
      </c>
      <c r="I20" s="9">
        <v>198</v>
      </c>
      <c r="J20" s="42">
        <f t="shared" si="0"/>
        <v>0.775</v>
      </c>
      <c r="K20" s="37" t="s">
        <v>117</v>
      </c>
      <c r="L20" s="3">
        <v>1040</v>
      </c>
      <c r="M20" s="3">
        <v>2080</v>
      </c>
      <c r="N20" s="3">
        <v>1560</v>
      </c>
      <c r="O20" s="44">
        <v>0.08</v>
      </c>
      <c r="P20" s="44">
        <v>0.11</v>
      </c>
      <c r="Q20" s="53" t="e">
        <f>O20*#REF!</f>
        <v>#REF!</v>
      </c>
      <c r="R20" s="53" t="e">
        <f>P20*#REF!</f>
        <v>#REF!</v>
      </c>
      <c r="S20" s="48" t="s">
        <v>118</v>
      </c>
      <c r="T20" s="10" t="s">
        <v>50</v>
      </c>
      <c r="U20" s="30">
        <v>161</v>
      </c>
      <c r="V20" s="30">
        <v>26127.66</v>
      </c>
      <c r="W20" s="30">
        <v>14577.66</v>
      </c>
    </row>
    <row r="21" s="29" customFormat="1" ht="27" customHeight="1" spans="1:23">
      <c r="A21" s="9">
        <v>19</v>
      </c>
      <c r="B21" s="3"/>
      <c r="C21" s="3">
        <v>84174</v>
      </c>
      <c r="D21" s="6" t="s">
        <v>17</v>
      </c>
      <c r="E21" s="3" t="s">
        <v>119</v>
      </c>
      <c r="F21" s="3" t="s">
        <v>120</v>
      </c>
      <c r="G21" s="3" t="s">
        <v>121</v>
      </c>
      <c r="H21" s="9">
        <v>17.72</v>
      </c>
      <c r="I21" s="9">
        <v>45</v>
      </c>
      <c r="J21" s="42">
        <f t="shared" si="0"/>
        <v>0.606222222222222</v>
      </c>
      <c r="K21" s="3" t="s">
        <v>122</v>
      </c>
      <c r="L21" s="3"/>
      <c r="M21" s="3"/>
      <c r="N21" s="3"/>
      <c r="O21" s="45">
        <v>0.045</v>
      </c>
      <c r="P21" s="45">
        <v>0.05</v>
      </c>
      <c r="Q21" s="53" t="e">
        <f>O21*#REF!</f>
        <v>#REF!</v>
      </c>
      <c r="R21" s="53" t="e">
        <f>P21*#REF!</f>
        <v>#REF!</v>
      </c>
      <c r="S21" s="3" t="s">
        <v>123</v>
      </c>
      <c r="T21" s="10"/>
      <c r="U21" s="30">
        <v>910</v>
      </c>
      <c r="V21" s="30">
        <v>34417.26</v>
      </c>
      <c r="W21" s="30">
        <v>18945.82</v>
      </c>
    </row>
    <row r="22" s="31" customFormat="1" ht="27" customHeight="1" spans="1:23">
      <c r="A22" s="9">
        <v>20</v>
      </c>
      <c r="B22" s="12" t="s">
        <v>124</v>
      </c>
      <c r="C22" s="10">
        <v>57318</v>
      </c>
      <c r="D22" s="6" t="s">
        <v>17</v>
      </c>
      <c r="E22" s="10" t="s">
        <v>125</v>
      </c>
      <c r="F22" s="10" t="s">
        <v>126</v>
      </c>
      <c r="G22" s="10" t="s">
        <v>127</v>
      </c>
      <c r="H22" s="9">
        <v>20.91</v>
      </c>
      <c r="I22" s="9">
        <v>49.8</v>
      </c>
      <c r="J22" s="42">
        <f t="shared" si="0"/>
        <v>0.580120481927711</v>
      </c>
      <c r="K22" s="37" t="s">
        <v>21</v>
      </c>
      <c r="L22" s="23">
        <v>348</v>
      </c>
      <c r="M22" s="23">
        <v>696</v>
      </c>
      <c r="N22" s="23">
        <v>522</v>
      </c>
      <c r="O22" s="45">
        <v>0.05</v>
      </c>
      <c r="P22" s="44">
        <v>0.06</v>
      </c>
      <c r="Q22" s="53" t="e">
        <f>O22*#REF!</f>
        <v>#REF!</v>
      </c>
      <c r="R22" s="53" t="e">
        <f>P22*#REF!</f>
        <v>#REF!</v>
      </c>
      <c r="S22" s="48" t="s">
        <v>22</v>
      </c>
      <c r="T22" s="10" t="s">
        <v>23</v>
      </c>
      <c r="U22" s="30">
        <v>178</v>
      </c>
      <c r="V22" s="30">
        <v>7384.32</v>
      </c>
      <c r="W22" s="30">
        <v>3858.98</v>
      </c>
    </row>
    <row r="23" s="31" customFormat="1" ht="27" customHeight="1" spans="1:23">
      <c r="A23" s="9">
        <v>21</v>
      </c>
      <c r="B23" s="37" t="s">
        <v>16</v>
      </c>
      <c r="C23" s="10">
        <v>179237</v>
      </c>
      <c r="D23" s="6" t="s">
        <v>17</v>
      </c>
      <c r="E23" s="10" t="s">
        <v>18</v>
      </c>
      <c r="F23" s="10" t="s">
        <v>19</v>
      </c>
      <c r="G23" s="10" t="s">
        <v>20</v>
      </c>
      <c r="H23" s="9">
        <v>39.5</v>
      </c>
      <c r="I23" s="9">
        <v>79</v>
      </c>
      <c r="J23" s="42">
        <f t="shared" si="0"/>
        <v>0.5</v>
      </c>
      <c r="K23" s="37" t="s">
        <v>21</v>
      </c>
      <c r="L23" s="23">
        <v>728</v>
      </c>
      <c r="M23" s="23">
        <v>1456</v>
      </c>
      <c r="N23" s="23">
        <v>1092</v>
      </c>
      <c r="O23" s="45">
        <v>0.045</v>
      </c>
      <c r="P23" s="45">
        <v>0.05</v>
      </c>
      <c r="Q23" s="53" t="e">
        <f>O23*#REF!</f>
        <v>#REF!</v>
      </c>
      <c r="R23" s="53" t="e">
        <f>P23*#REF!</f>
        <v>#REF!</v>
      </c>
      <c r="S23" s="48" t="s">
        <v>22</v>
      </c>
      <c r="T23" s="10" t="s">
        <v>23</v>
      </c>
      <c r="U23" s="30">
        <v>296</v>
      </c>
      <c r="V23" s="30">
        <v>21452.32</v>
      </c>
      <c r="W23" s="30">
        <v>9550.08</v>
      </c>
    </row>
    <row r="24" s="31" customFormat="1" ht="42" customHeight="1" spans="1:23">
      <c r="A24" s="9">
        <v>22</v>
      </c>
      <c r="B24" s="23" t="s">
        <v>24</v>
      </c>
      <c r="C24" s="3">
        <v>58522</v>
      </c>
      <c r="D24" s="6" t="s">
        <v>17</v>
      </c>
      <c r="E24" s="3" t="s">
        <v>25</v>
      </c>
      <c r="F24" s="3" t="s">
        <v>26</v>
      </c>
      <c r="G24" s="3" t="s">
        <v>27</v>
      </c>
      <c r="H24" s="9">
        <v>14</v>
      </c>
      <c r="I24" s="9">
        <v>35</v>
      </c>
      <c r="J24" s="42">
        <f t="shared" si="0"/>
        <v>0.6</v>
      </c>
      <c r="K24" s="47" t="s">
        <v>28</v>
      </c>
      <c r="L24" s="23">
        <v>784</v>
      </c>
      <c r="M24" s="23">
        <v>1568</v>
      </c>
      <c r="N24" s="23">
        <v>1176</v>
      </c>
      <c r="O24" s="45">
        <v>0.045</v>
      </c>
      <c r="P24" s="45">
        <v>0.05</v>
      </c>
      <c r="Q24" s="53" t="e">
        <f>O24*#REF!</f>
        <v>#REF!</v>
      </c>
      <c r="R24" s="53" t="e">
        <f>P24*#REF!</f>
        <v>#REF!</v>
      </c>
      <c r="S24" s="48" t="s">
        <v>29</v>
      </c>
      <c r="T24" s="10"/>
      <c r="U24" s="30">
        <v>1752</v>
      </c>
      <c r="V24" s="30">
        <v>52641.91</v>
      </c>
      <c r="W24" s="30">
        <v>28033.41</v>
      </c>
    </row>
    <row r="25" s="33" customFormat="1" ht="41" customHeight="1" spans="1:23">
      <c r="A25" s="9">
        <v>23</v>
      </c>
      <c r="B25" s="23"/>
      <c r="C25" s="9">
        <v>218186</v>
      </c>
      <c r="D25" s="6" t="s">
        <v>17</v>
      </c>
      <c r="E25" s="10" t="s">
        <v>30</v>
      </c>
      <c r="F25" s="10" t="s">
        <v>31</v>
      </c>
      <c r="G25" s="9" t="s">
        <v>32</v>
      </c>
      <c r="H25" s="9">
        <v>14.7</v>
      </c>
      <c r="I25" s="9">
        <v>49</v>
      </c>
      <c r="J25" s="42">
        <f t="shared" si="0"/>
        <v>0.7</v>
      </c>
      <c r="K25" s="10" t="s">
        <v>33</v>
      </c>
      <c r="L25" s="23"/>
      <c r="M25" s="23"/>
      <c r="N25" s="23"/>
      <c r="O25" s="45">
        <v>0.05</v>
      </c>
      <c r="P25" s="44">
        <v>0.06</v>
      </c>
      <c r="Q25" s="53" t="e">
        <f>O25*#REF!</f>
        <v>#REF!</v>
      </c>
      <c r="R25" s="53" t="e">
        <f>P25*#REF!</f>
        <v>#REF!</v>
      </c>
      <c r="S25" s="48" t="s">
        <v>34</v>
      </c>
      <c r="T25" s="10"/>
      <c r="U25" s="30">
        <v>226</v>
      </c>
      <c r="V25" s="30">
        <v>7832.51</v>
      </c>
      <c r="W25" s="30">
        <v>4429.76</v>
      </c>
    </row>
    <row r="26" s="31" customFormat="1" ht="27" customHeight="1" spans="1:23">
      <c r="A26" s="9">
        <v>24</v>
      </c>
      <c r="B26" s="10" t="s">
        <v>128</v>
      </c>
      <c r="C26" s="3">
        <v>1466</v>
      </c>
      <c r="D26" s="6" t="s">
        <v>17</v>
      </c>
      <c r="E26" s="3" t="s">
        <v>129</v>
      </c>
      <c r="F26" s="3" t="s">
        <v>130</v>
      </c>
      <c r="G26" s="3" t="s">
        <v>27</v>
      </c>
      <c r="H26" s="9">
        <v>12.5</v>
      </c>
      <c r="I26" s="9">
        <v>25</v>
      </c>
      <c r="J26" s="42">
        <f t="shared" si="0"/>
        <v>0.5</v>
      </c>
      <c r="K26" s="37" t="s">
        <v>21</v>
      </c>
      <c r="L26" s="10">
        <v>848</v>
      </c>
      <c r="M26" s="10">
        <v>1696</v>
      </c>
      <c r="N26" s="10">
        <v>1272</v>
      </c>
      <c r="O26" s="45">
        <v>0.045</v>
      </c>
      <c r="P26" s="45">
        <v>0.05</v>
      </c>
      <c r="Q26" s="53" t="e">
        <f>O26*#REF!</f>
        <v>#REF!</v>
      </c>
      <c r="R26" s="53" t="e">
        <f>P26*#REF!</f>
        <v>#REF!</v>
      </c>
      <c r="S26" s="48" t="s">
        <v>29</v>
      </c>
      <c r="T26" s="10" t="s">
        <v>23</v>
      </c>
      <c r="U26" s="30">
        <v>2232</v>
      </c>
      <c r="V26" s="30">
        <v>53453.87</v>
      </c>
      <c r="W26" s="30">
        <v>25831.36</v>
      </c>
    </row>
    <row r="27" s="31" customFormat="1" ht="27" customHeight="1" spans="1:23">
      <c r="A27" s="9">
        <v>25</v>
      </c>
      <c r="B27" s="10"/>
      <c r="C27" s="9">
        <v>2517896</v>
      </c>
      <c r="D27" s="6" t="s">
        <v>17</v>
      </c>
      <c r="E27" s="10" t="s">
        <v>131</v>
      </c>
      <c r="F27" s="10" t="s">
        <v>132</v>
      </c>
      <c r="G27" s="10" t="s">
        <v>133</v>
      </c>
      <c r="H27" s="9">
        <v>10.1</v>
      </c>
      <c r="I27" s="9">
        <v>32.8</v>
      </c>
      <c r="J27" s="42">
        <f t="shared" si="0"/>
        <v>0.692073170731707</v>
      </c>
      <c r="K27" s="37" t="s">
        <v>21</v>
      </c>
      <c r="L27" s="10"/>
      <c r="M27" s="10"/>
      <c r="N27" s="10"/>
      <c r="O27" s="43">
        <v>0.07</v>
      </c>
      <c r="P27" s="44">
        <v>0.09</v>
      </c>
      <c r="Q27" s="53" t="e">
        <f>O27*#REF!</f>
        <v>#REF!</v>
      </c>
      <c r="R27" s="53" t="e">
        <f>P27*#REF!</f>
        <v>#REF!</v>
      </c>
      <c r="S27" s="48" t="s">
        <v>134</v>
      </c>
      <c r="T27" s="10"/>
      <c r="U27" s="30">
        <v>51</v>
      </c>
      <c r="V27" s="30">
        <v>1523.69</v>
      </c>
      <c r="W27" s="30">
        <v>1008.59</v>
      </c>
    </row>
    <row r="28" s="31" customFormat="1" ht="27" customHeight="1" spans="1:23">
      <c r="A28" s="9">
        <v>26</v>
      </c>
      <c r="B28" s="10" t="s">
        <v>135</v>
      </c>
      <c r="C28" s="15">
        <v>164495</v>
      </c>
      <c r="D28" s="6" t="s">
        <v>17</v>
      </c>
      <c r="E28" s="3" t="s">
        <v>136</v>
      </c>
      <c r="F28" s="3" t="s">
        <v>137</v>
      </c>
      <c r="G28" s="3" t="s">
        <v>138</v>
      </c>
      <c r="H28" s="9">
        <v>7.725</v>
      </c>
      <c r="I28" s="9">
        <v>36</v>
      </c>
      <c r="J28" s="42">
        <f t="shared" si="0"/>
        <v>0.785416666666667</v>
      </c>
      <c r="K28" s="37" t="s">
        <v>21</v>
      </c>
      <c r="L28" s="10">
        <v>2144</v>
      </c>
      <c r="M28" s="10">
        <v>4288</v>
      </c>
      <c r="N28" s="10">
        <v>3216</v>
      </c>
      <c r="O28" s="44">
        <v>0.08</v>
      </c>
      <c r="P28" s="44">
        <v>0.11</v>
      </c>
      <c r="Q28" s="53" t="e">
        <f>O28*#REF!</f>
        <v>#REF!</v>
      </c>
      <c r="R28" s="53" t="e">
        <f>P28*#REF!</f>
        <v>#REF!</v>
      </c>
      <c r="S28" s="48" t="s">
        <v>134</v>
      </c>
      <c r="T28" s="48" t="s">
        <v>64</v>
      </c>
      <c r="U28" s="30">
        <v>1189</v>
      </c>
      <c r="V28" s="30">
        <v>35385.23</v>
      </c>
      <c r="W28" s="30">
        <v>26201.8</v>
      </c>
    </row>
    <row r="29" s="31" customFormat="1" ht="27" customHeight="1" spans="1:23">
      <c r="A29" s="9">
        <v>27</v>
      </c>
      <c r="B29" s="10"/>
      <c r="C29" s="10">
        <v>181679</v>
      </c>
      <c r="D29" s="6" t="s">
        <v>17</v>
      </c>
      <c r="E29" s="10" t="s">
        <v>139</v>
      </c>
      <c r="F29" s="10" t="s">
        <v>140</v>
      </c>
      <c r="G29" s="10" t="s">
        <v>141</v>
      </c>
      <c r="H29" s="9">
        <v>16.44</v>
      </c>
      <c r="I29" s="9">
        <v>48</v>
      </c>
      <c r="J29" s="42">
        <f t="shared" si="0"/>
        <v>0.6575</v>
      </c>
      <c r="K29" s="16" t="s">
        <v>95</v>
      </c>
      <c r="L29" s="10"/>
      <c r="M29" s="10"/>
      <c r="N29" s="10"/>
      <c r="O29" s="45">
        <v>0.045</v>
      </c>
      <c r="P29" s="45">
        <v>0.05</v>
      </c>
      <c r="Q29" s="53" t="e">
        <f>O29*#REF!</f>
        <v>#REF!</v>
      </c>
      <c r="R29" s="53" t="e">
        <f>P29*#REF!</f>
        <v>#REF!</v>
      </c>
      <c r="S29" s="48"/>
      <c r="T29" s="48"/>
      <c r="U29" s="30">
        <v>359</v>
      </c>
      <c r="V29" s="30">
        <v>14521.78</v>
      </c>
      <c r="W29" s="30">
        <v>8615.05</v>
      </c>
    </row>
    <row r="30" s="31" customFormat="1" ht="27" customHeight="1" spans="1:23">
      <c r="A30" s="9">
        <v>28</v>
      </c>
      <c r="B30" s="10"/>
      <c r="C30" s="16">
        <v>91595</v>
      </c>
      <c r="D30" s="6" t="s">
        <v>17</v>
      </c>
      <c r="E30" s="16" t="s">
        <v>142</v>
      </c>
      <c r="F30" s="16" t="s">
        <v>143</v>
      </c>
      <c r="G30" s="16" t="s">
        <v>141</v>
      </c>
      <c r="H30" s="9">
        <v>13.61</v>
      </c>
      <c r="I30" s="9">
        <v>53.5</v>
      </c>
      <c r="J30" s="42">
        <f t="shared" si="0"/>
        <v>0.745607476635514</v>
      </c>
      <c r="K30" s="16" t="s">
        <v>95</v>
      </c>
      <c r="L30" s="10"/>
      <c r="M30" s="10"/>
      <c r="N30" s="10"/>
      <c r="O30" s="43">
        <v>0.07</v>
      </c>
      <c r="P30" s="44">
        <v>0.09</v>
      </c>
      <c r="Q30" s="53" t="e">
        <f>O30*#REF!</f>
        <v>#REF!</v>
      </c>
      <c r="R30" s="53" t="e">
        <f>P30*#REF!</f>
        <v>#REF!</v>
      </c>
      <c r="S30" s="48"/>
      <c r="T30" s="48"/>
      <c r="U30" s="30">
        <v>273</v>
      </c>
      <c r="V30" s="30">
        <v>12042.81</v>
      </c>
      <c r="W30" s="30">
        <v>8303.33</v>
      </c>
    </row>
    <row r="31" s="31" customFormat="1" ht="27" customHeight="1" spans="1:23">
      <c r="A31" s="9">
        <v>29</v>
      </c>
      <c r="B31" s="10"/>
      <c r="C31" s="16">
        <v>114827</v>
      </c>
      <c r="D31" s="6" t="s">
        <v>17</v>
      </c>
      <c r="E31" s="16" t="s">
        <v>144</v>
      </c>
      <c r="F31" s="16" t="s">
        <v>143</v>
      </c>
      <c r="G31" s="16" t="s">
        <v>141</v>
      </c>
      <c r="H31" s="9">
        <v>17.62</v>
      </c>
      <c r="I31" s="9">
        <v>54.5</v>
      </c>
      <c r="J31" s="42">
        <f t="shared" si="0"/>
        <v>0.676697247706422</v>
      </c>
      <c r="K31" s="16" t="s">
        <v>95</v>
      </c>
      <c r="L31" s="10"/>
      <c r="M31" s="10"/>
      <c r="N31" s="10"/>
      <c r="O31" s="45">
        <v>0.05</v>
      </c>
      <c r="P31" s="44">
        <v>0.06</v>
      </c>
      <c r="Q31" s="53" t="e">
        <f>O31*#REF!</f>
        <v>#REF!</v>
      </c>
      <c r="R31" s="53" t="e">
        <f>P31*#REF!</f>
        <v>#REF!</v>
      </c>
      <c r="S31" s="48"/>
      <c r="T31" s="48"/>
      <c r="U31" s="30">
        <v>205</v>
      </c>
      <c r="V31" s="30">
        <v>9441.57</v>
      </c>
      <c r="W31" s="30">
        <v>5781.17</v>
      </c>
    </row>
    <row r="32" s="32" customFormat="1" ht="27" customHeight="1" spans="1:23">
      <c r="A32" s="9">
        <v>30</v>
      </c>
      <c r="B32" s="10"/>
      <c r="C32" s="12">
        <v>142895</v>
      </c>
      <c r="D32" s="6" t="s">
        <v>17</v>
      </c>
      <c r="E32" s="12" t="s">
        <v>145</v>
      </c>
      <c r="F32" s="12" t="s">
        <v>146</v>
      </c>
      <c r="G32" s="12" t="s">
        <v>147</v>
      </c>
      <c r="H32" s="9">
        <v>15.8</v>
      </c>
      <c r="I32" s="9">
        <v>41</v>
      </c>
      <c r="J32" s="42">
        <f t="shared" si="0"/>
        <v>0.614634146341463</v>
      </c>
      <c r="K32" s="9" t="s">
        <v>21</v>
      </c>
      <c r="L32" s="10"/>
      <c r="M32" s="10"/>
      <c r="N32" s="10"/>
      <c r="O32" s="45">
        <v>0.05</v>
      </c>
      <c r="P32" s="44">
        <v>0.06</v>
      </c>
      <c r="Q32" s="53" t="e">
        <f>O32*#REF!</f>
        <v>#REF!</v>
      </c>
      <c r="R32" s="53" t="e">
        <f>P32*#REF!</f>
        <v>#REF!</v>
      </c>
      <c r="S32" s="48" t="s">
        <v>148</v>
      </c>
      <c r="T32" s="48"/>
      <c r="U32" s="30">
        <v>780</v>
      </c>
      <c r="V32" s="30">
        <v>28904.72</v>
      </c>
      <c r="W32" s="30">
        <v>16580.72</v>
      </c>
    </row>
    <row r="33" s="29" customFormat="1" ht="27" customHeight="1" spans="1:23">
      <c r="A33" s="9">
        <v>31</v>
      </c>
      <c r="B33" s="3" t="s">
        <v>149</v>
      </c>
      <c r="C33" s="17">
        <v>155108</v>
      </c>
      <c r="D33" s="6" t="s">
        <v>17</v>
      </c>
      <c r="E33" s="3" t="s">
        <v>150</v>
      </c>
      <c r="F33" s="3" t="s">
        <v>151</v>
      </c>
      <c r="G33" s="3" t="s">
        <v>152</v>
      </c>
      <c r="H33" s="9">
        <v>14.76</v>
      </c>
      <c r="I33" s="9">
        <v>45</v>
      </c>
      <c r="J33" s="42">
        <f t="shared" si="0"/>
        <v>0.672</v>
      </c>
      <c r="K33" s="3" t="s">
        <v>21</v>
      </c>
      <c r="L33" s="3">
        <v>2096</v>
      </c>
      <c r="M33" s="3">
        <v>4192</v>
      </c>
      <c r="N33" s="3">
        <v>3144</v>
      </c>
      <c r="O33" s="43">
        <v>0.07</v>
      </c>
      <c r="P33" s="44">
        <v>0.09</v>
      </c>
      <c r="Q33" s="53" t="e">
        <f>O33*#REF!</f>
        <v>#REF!</v>
      </c>
      <c r="R33" s="53" t="e">
        <f>P33*#REF!</f>
        <v>#REF!</v>
      </c>
      <c r="S33" s="48" t="s">
        <v>153</v>
      </c>
      <c r="T33" s="48" t="s">
        <v>64</v>
      </c>
      <c r="U33" s="30">
        <v>1322</v>
      </c>
      <c r="V33" s="30">
        <v>55968.59</v>
      </c>
      <c r="W33" s="30">
        <v>36228.62</v>
      </c>
    </row>
    <row r="34" s="29" customFormat="1" ht="27" customHeight="1" spans="1:23">
      <c r="A34" s="9">
        <v>32</v>
      </c>
      <c r="B34" s="3"/>
      <c r="C34" s="3">
        <v>171499</v>
      </c>
      <c r="D34" s="6" t="s">
        <v>17</v>
      </c>
      <c r="E34" s="3" t="s">
        <v>154</v>
      </c>
      <c r="F34" s="3" t="s">
        <v>155</v>
      </c>
      <c r="G34" s="3" t="s">
        <v>156</v>
      </c>
      <c r="H34" s="9">
        <v>23.31</v>
      </c>
      <c r="I34" s="9">
        <v>44.8</v>
      </c>
      <c r="J34" s="42">
        <f t="shared" si="0"/>
        <v>0.4796875</v>
      </c>
      <c r="K34" s="3" t="s">
        <v>21</v>
      </c>
      <c r="L34" s="3"/>
      <c r="M34" s="3"/>
      <c r="N34" s="3"/>
      <c r="O34" s="45">
        <v>0.045</v>
      </c>
      <c r="P34" s="45">
        <v>0.05</v>
      </c>
      <c r="Q34" s="53" t="e">
        <f>O34*#REF!</f>
        <v>#REF!</v>
      </c>
      <c r="R34" s="53" t="e">
        <f>P34*#REF!</f>
        <v>#REF!</v>
      </c>
      <c r="S34" s="6" t="s">
        <v>157</v>
      </c>
      <c r="T34" s="48"/>
      <c r="U34" s="30">
        <v>1286</v>
      </c>
      <c r="V34" s="30">
        <v>53418.83</v>
      </c>
      <c r="W34" s="30">
        <v>23063.97</v>
      </c>
    </row>
    <row r="35" s="31" customFormat="1" ht="27" customHeight="1" spans="1:23">
      <c r="A35" s="9">
        <v>33</v>
      </c>
      <c r="B35" s="10" t="s">
        <v>158</v>
      </c>
      <c r="C35" s="18">
        <v>2516044</v>
      </c>
      <c r="D35" s="6" t="s">
        <v>17</v>
      </c>
      <c r="E35" s="19" t="s">
        <v>159</v>
      </c>
      <c r="F35" s="19" t="s">
        <v>160</v>
      </c>
      <c r="G35" s="19" t="s">
        <v>161</v>
      </c>
      <c r="H35" s="9">
        <v>16.16</v>
      </c>
      <c r="I35" s="9">
        <v>78</v>
      </c>
      <c r="J35" s="42">
        <f t="shared" si="0"/>
        <v>0.792820512820513</v>
      </c>
      <c r="K35" s="48" t="s">
        <v>162</v>
      </c>
      <c r="L35" s="10">
        <v>1036</v>
      </c>
      <c r="M35" s="10">
        <v>2072</v>
      </c>
      <c r="N35" s="10">
        <v>1554</v>
      </c>
      <c r="O35" s="45">
        <v>0.05</v>
      </c>
      <c r="P35" s="44">
        <v>0.06</v>
      </c>
      <c r="Q35" s="53" t="e">
        <f>O35*#REF!</f>
        <v>#REF!</v>
      </c>
      <c r="R35" s="53" t="e">
        <f>P35*#REF!</f>
        <v>#REF!</v>
      </c>
      <c r="S35" s="48" t="s">
        <v>163</v>
      </c>
      <c r="T35" s="48" t="s">
        <v>64</v>
      </c>
      <c r="U35" s="30">
        <v>33</v>
      </c>
      <c r="V35" s="30">
        <v>1811.49</v>
      </c>
      <c r="W35" s="30">
        <v>1278.21</v>
      </c>
    </row>
    <row r="36" s="31" customFormat="1" ht="27" customHeight="1" spans="1:23">
      <c r="A36" s="9">
        <v>34</v>
      </c>
      <c r="B36" s="10"/>
      <c r="C36" s="18">
        <v>2516035</v>
      </c>
      <c r="D36" s="6" t="s">
        <v>17</v>
      </c>
      <c r="E36" s="19" t="s">
        <v>164</v>
      </c>
      <c r="F36" s="19" t="s">
        <v>165</v>
      </c>
      <c r="G36" s="19" t="s">
        <v>161</v>
      </c>
      <c r="H36" s="9">
        <v>16.16</v>
      </c>
      <c r="I36" s="9">
        <v>78</v>
      </c>
      <c r="J36" s="42">
        <f t="shared" si="0"/>
        <v>0.792820512820513</v>
      </c>
      <c r="K36" s="48"/>
      <c r="L36" s="10"/>
      <c r="M36" s="10"/>
      <c r="N36" s="10"/>
      <c r="O36" s="43">
        <v>0.07</v>
      </c>
      <c r="P36" s="44">
        <v>0.09</v>
      </c>
      <c r="Q36" s="53" t="e">
        <f>O36*#REF!</f>
        <v>#REF!</v>
      </c>
      <c r="R36" s="53" t="e">
        <f>P36*#REF!</f>
        <v>#REF!</v>
      </c>
      <c r="S36" s="48"/>
      <c r="T36" s="48"/>
      <c r="U36" s="30">
        <v>7</v>
      </c>
      <c r="V36" s="30">
        <v>401.66</v>
      </c>
      <c r="W36" s="30">
        <v>288.54</v>
      </c>
    </row>
    <row r="37" s="31" customFormat="1" ht="27" customHeight="1" spans="1:23">
      <c r="A37" s="9">
        <v>35</v>
      </c>
      <c r="B37" s="10"/>
      <c r="C37" s="18">
        <v>2516046</v>
      </c>
      <c r="D37" s="6" t="s">
        <v>17</v>
      </c>
      <c r="E37" s="19" t="s">
        <v>166</v>
      </c>
      <c r="F37" s="19" t="s">
        <v>167</v>
      </c>
      <c r="G37" s="19" t="s">
        <v>161</v>
      </c>
      <c r="H37" s="9">
        <v>16.16</v>
      </c>
      <c r="I37" s="9">
        <v>78</v>
      </c>
      <c r="J37" s="42">
        <f t="shared" si="0"/>
        <v>0.792820512820513</v>
      </c>
      <c r="K37" s="48"/>
      <c r="L37" s="10"/>
      <c r="M37" s="10"/>
      <c r="N37" s="10"/>
      <c r="O37" s="43">
        <v>0.07</v>
      </c>
      <c r="P37" s="44">
        <v>0.09</v>
      </c>
      <c r="Q37" s="53" t="e">
        <f>O37*#REF!</f>
        <v>#REF!</v>
      </c>
      <c r="R37" s="53" t="e">
        <f>P37*#REF!</f>
        <v>#REF!</v>
      </c>
      <c r="S37" s="48"/>
      <c r="T37" s="48"/>
      <c r="U37" s="30">
        <v>27</v>
      </c>
      <c r="V37" s="30">
        <v>1488.28</v>
      </c>
      <c r="W37" s="30">
        <v>1051.96</v>
      </c>
    </row>
    <row r="38" s="31" customFormat="1" ht="27" customHeight="1" spans="1:23">
      <c r="A38" s="9">
        <v>36</v>
      </c>
      <c r="B38" s="10"/>
      <c r="C38" s="18">
        <v>2516045</v>
      </c>
      <c r="D38" s="6" t="s">
        <v>17</v>
      </c>
      <c r="E38" s="19" t="s">
        <v>168</v>
      </c>
      <c r="F38" s="19" t="s">
        <v>169</v>
      </c>
      <c r="G38" s="19" t="s">
        <v>161</v>
      </c>
      <c r="H38" s="9">
        <v>16.16</v>
      </c>
      <c r="I38" s="9">
        <v>78</v>
      </c>
      <c r="J38" s="42">
        <f t="shared" si="0"/>
        <v>0.792820512820513</v>
      </c>
      <c r="K38" s="48"/>
      <c r="L38" s="10"/>
      <c r="M38" s="10"/>
      <c r="N38" s="10"/>
      <c r="O38" s="49">
        <v>0.08</v>
      </c>
      <c r="P38" s="48"/>
      <c r="Q38" s="53" t="e">
        <f>O38*#REF!</f>
        <v>#REF!</v>
      </c>
      <c r="R38" s="53" t="e">
        <f>P38*#REF!</f>
        <v>#REF!</v>
      </c>
      <c r="S38" s="48"/>
      <c r="T38" s="48"/>
      <c r="U38" s="30">
        <v>55</v>
      </c>
      <c r="V38" s="30">
        <v>3266.08</v>
      </c>
      <c r="W38" s="30">
        <v>2377.28</v>
      </c>
    </row>
    <row r="39" s="31" customFormat="1" ht="27" customHeight="1" spans="1:23">
      <c r="A39" s="9">
        <v>37</v>
      </c>
      <c r="B39" s="10"/>
      <c r="C39" s="18">
        <v>2516043</v>
      </c>
      <c r="D39" s="6" t="s">
        <v>17</v>
      </c>
      <c r="E39" s="19" t="s">
        <v>170</v>
      </c>
      <c r="F39" s="19" t="s">
        <v>171</v>
      </c>
      <c r="G39" s="19" t="s">
        <v>161</v>
      </c>
      <c r="H39" s="9">
        <v>19.65</v>
      </c>
      <c r="I39" s="9">
        <v>98</v>
      </c>
      <c r="J39" s="42">
        <f t="shared" si="0"/>
        <v>0.799489795918367</v>
      </c>
      <c r="K39" s="48"/>
      <c r="L39" s="10"/>
      <c r="M39" s="10"/>
      <c r="N39" s="10"/>
      <c r="O39" s="49">
        <v>0.08</v>
      </c>
      <c r="P39" s="48"/>
      <c r="Q39" s="53" t="e">
        <f>O39*#REF!</f>
        <v>#REF!</v>
      </c>
      <c r="R39" s="53" t="e">
        <f>P39*#REF!</f>
        <v>#REF!</v>
      </c>
      <c r="S39" s="48"/>
      <c r="T39" s="48"/>
      <c r="U39" s="30">
        <v>44</v>
      </c>
      <c r="V39" s="30">
        <v>2501.41</v>
      </c>
      <c r="W39" s="30">
        <v>1636.81</v>
      </c>
    </row>
    <row r="40" s="31" customFormat="1" ht="27" customHeight="1" spans="1:23">
      <c r="A40" s="9">
        <v>38</v>
      </c>
      <c r="B40" s="10"/>
      <c r="C40" s="18">
        <v>2516047</v>
      </c>
      <c r="D40" s="6" t="s">
        <v>17</v>
      </c>
      <c r="E40" s="19" t="s">
        <v>170</v>
      </c>
      <c r="F40" s="19" t="s">
        <v>172</v>
      </c>
      <c r="G40" s="19" t="s">
        <v>161</v>
      </c>
      <c r="H40" s="9">
        <v>20.55</v>
      </c>
      <c r="I40" s="9">
        <v>98</v>
      </c>
      <c r="J40" s="42">
        <f t="shared" si="0"/>
        <v>0.79030612244898</v>
      </c>
      <c r="K40" s="48"/>
      <c r="L40" s="10"/>
      <c r="M40" s="10"/>
      <c r="N40" s="10"/>
      <c r="O40" s="49">
        <v>0.08</v>
      </c>
      <c r="P40" s="48"/>
      <c r="Q40" s="53" t="e">
        <f>O40*#REF!</f>
        <v>#REF!</v>
      </c>
      <c r="R40" s="53" t="e">
        <f>P40*#REF!</f>
        <v>#REF!</v>
      </c>
      <c r="S40" s="48"/>
      <c r="T40" s="48"/>
      <c r="U40" s="30">
        <v>82</v>
      </c>
      <c r="V40" s="30">
        <v>5053.46</v>
      </c>
      <c r="W40" s="30">
        <v>3368.36</v>
      </c>
    </row>
    <row r="41" s="31" customFormat="1" ht="27" customHeight="1" spans="1:23">
      <c r="A41" s="9">
        <v>39</v>
      </c>
      <c r="B41" s="10"/>
      <c r="C41" s="18">
        <v>2516060</v>
      </c>
      <c r="D41" s="6" t="s">
        <v>17</v>
      </c>
      <c r="E41" s="19" t="s">
        <v>173</v>
      </c>
      <c r="F41" s="19" t="s">
        <v>174</v>
      </c>
      <c r="G41" s="19" t="s">
        <v>161</v>
      </c>
      <c r="H41" s="9">
        <v>7.48</v>
      </c>
      <c r="I41" s="9">
        <v>38</v>
      </c>
      <c r="J41" s="42">
        <f t="shared" si="0"/>
        <v>0.803157894736842</v>
      </c>
      <c r="K41" s="48"/>
      <c r="L41" s="10"/>
      <c r="M41" s="10"/>
      <c r="N41" s="10"/>
      <c r="O41" s="49">
        <v>0.08</v>
      </c>
      <c r="P41" s="48"/>
      <c r="Q41" s="53" t="e">
        <f>O41*#REF!</f>
        <v>#REF!</v>
      </c>
      <c r="R41" s="53" t="e">
        <f>P41*#REF!</f>
        <v>#REF!</v>
      </c>
      <c r="S41" s="48"/>
      <c r="T41" s="48"/>
      <c r="U41" s="30">
        <v>69</v>
      </c>
      <c r="V41" s="30">
        <v>1765.86</v>
      </c>
      <c r="W41" s="30">
        <v>1249.74</v>
      </c>
    </row>
    <row r="42" s="32" customFormat="1" ht="27" customHeight="1" spans="1:23">
      <c r="A42" s="9">
        <v>40</v>
      </c>
      <c r="B42" s="10" t="s">
        <v>175</v>
      </c>
      <c r="C42" s="9">
        <v>208936</v>
      </c>
      <c r="D42" s="6" t="s">
        <v>17</v>
      </c>
      <c r="E42" s="10" t="s">
        <v>516</v>
      </c>
      <c r="F42" s="10" t="s">
        <v>517</v>
      </c>
      <c r="G42" s="3" t="s">
        <v>518</v>
      </c>
      <c r="H42" s="9">
        <v>27.58</v>
      </c>
      <c r="I42" s="9">
        <v>68</v>
      </c>
      <c r="J42" s="42">
        <f t="shared" si="0"/>
        <v>0.594411764705882</v>
      </c>
      <c r="K42" s="9" t="s">
        <v>179</v>
      </c>
      <c r="L42" s="10">
        <v>1488</v>
      </c>
      <c r="M42" s="10">
        <v>2976</v>
      </c>
      <c r="N42" s="10">
        <v>2232</v>
      </c>
      <c r="O42" s="45">
        <v>0.045</v>
      </c>
      <c r="P42" s="45">
        <v>0.05</v>
      </c>
      <c r="Q42" s="53" t="e">
        <f>O42*#REF!</f>
        <v>#REF!</v>
      </c>
      <c r="R42" s="53" t="e">
        <f>P42*#REF!</f>
        <v>#REF!</v>
      </c>
      <c r="S42" s="10" t="s">
        <v>60</v>
      </c>
      <c r="T42" s="10" t="s">
        <v>50</v>
      </c>
      <c r="U42" s="30">
        <v>8</v>
      </c>
      <c r="V42" s="30">
        <v>243</v>
      </c>
      <c r="W42" s="30">
        <v>25.9</v>
      </c>
    </row>
    <row r="43" s="32" customFormat="1" ht="27" customHeight="1" spans="1:23">
      <c r="A43" s="9">
        <v>41</v>
      </c>
      <c r="B43" s="10"/>
      <c r="C43" s="20">
        <v>2508463</v>
      </c>
      <c r="D43" s="6" t="s">
        <v>17</v>
      </c>
      <c r="E43" s="21" t="s">
        <v>176</v>
      </c>
      <c r="F43" s="21" t="s">
        <v>177</v>
      </c>
      <c r="G43" s="3" t="s">
        <v>178</v>
      </c>
      <c r="H43" s="9">
        <v>27.48</v>
      </c>
      <c r="I43" s="9">
        <v>68</v>
      </c>
      <c r="J43" s="42">
        <f t="shared" si="0"/>
        <v>0.595882352941176</v>
      </c>
      <c r="K43" s="9"/>
      <c r="L43" s="10"/>
      <c r="M43" s="10"/>
      <c r="N43" s="10"/>
      <c r="O43" s="45">
        <v>0.045</v>
      </c>
      <c r="P43" s="45">
        <v>0.05</v>
      </c>
      <c r="Q43" s="53" t="e">
        <f>O43*#REF!</f>
        <v>#REF!</v>
      </c>
      <c r="R43" s="53" t="e">
        <f>P43*#REF!</f>
        <v>#REF!</v>
      </c>
      <c r="S43" s="10"/>
      <c r="T43" s="10"/>
      <c r="U43" s="30">
        <v>494</v>
      </c>
      <c r="V43" s="30">
        <v>26875.2</v>
      </c>
      <c r="W43" s="30">
        <v>13300.08</v>
      </c>
    </row>
    <row r="44" s="32" customFormat="1" ht="27" customHeight="1" spans="1:23">
      <c r="A44" s="9">
        <v>42</v>
      </c>
      <c r="B44" s="10"/>
      <c r="C44" s="22">
        <v>201264</v>
      </c>
      <c r="D44" s="6" t="s">
        <v>17</v>
      </c>
      <c r="E44" s="12" t="s">
        <v>180</v>
      </c>
      <c r="F44" s="12" t="s">
        <v>181</v>
      </c>
      <c r="G44" s="23" t="s">
        <v>182</v>
      </c>
      <c r="H44" s="9">
        <v>154.13</v>
      </c>
      <c r="I44" s="9">
        <v>294</v>
      </c>
      <c r="J44" s="42">
        <f t="shared" si="0"/>
        <v>0.475748299319728</v>
      </c>
      <c r="K44" s="9" t="s">
        <v>21</v>
      </c>
      <c r="L44" s="10"/>
      <c r="M44" s="10"/>
      <c r="N44" s="10"/>
      <c r="O44" s="45">
        <v>0.045</v>
      </c>
      <c r="P44" s="45">
        <v>0.05</v>
      </c>
      <c r="Q44" s="53" t="e">
        <f>O44*#REF!</f>
        <v>#REF!</v>
      </c>
      <c r="R44" s="53" t="e">
        <f>P44*#REF!</f>
        <v>#REF!</v>
      </c>
      <c r="S44" s="10" t="s">
        <v>183</v>
      </c>
      <c r="T44" s="10"/>
      <c r="U44" s="30">
        <v>217</v>
      </c>
      <c r="V44" s="30">
        <v>50403.18</v>
      </c>
      <c r="W44" s="30">
        <v>17111.5</v>
      </c>
    </row>
    <row r="45" s="32" customFormat="1" ht="27" customHeight="1" spans="1:23">
      <c r="A45" s="9">
        <v>43</v>
      </c>
      <c r="B45" s="10"/>
      <c r="C45" s="22">
        <v>201495</v>
      </c>
      <c r="D45" s="6" t="s">
        <v>17</v>
      </c>
      <c r="E45" s="12" t="s">
        <v>184</v>
      </c>
      <c r="F45" s="12" t="s">
        <v>185</v>
      </c>
      <c r="G45" s="23" t="s">
        <v>182</v>
      </c>
      <c r="H45" s="9">
        <v>125.58</v>
      </c>
      <c r="I45" s="9">
        <v>299</v>
      </c>
      <c r="J45" s="42">
        <f t="shared" si="0"/>
        <v>0.58</v>
      </c>
      <c r="K45" s="9" t="s">
        <v>186</v>
      </c>
      <c r="L45" s="10"/>
      <c r="M45" s="10"/>
      <c r="N45" s="10"/>
      <c r="O45" s="45">
        <v>0.045</v>
      </c>
      <c r="P45" s="45">
        <v>0.05</v>
      </c>
      <c r="Q45" s="53" t="e">
        <f>O45*#REF!</f>
        <v>#REF!</v>
      </c>
      <c r="R45" s="53" t="e">
        <f>P45*#REF!</f>
        <v>#REF!</v>
      </c>
      <c r="S45" s="10"/>
      <c r="T45" s="10"/>
      <c r="U45" s="30">
        <v>287</v>
      </c>
      <c r="V45" s="30">
        <v>65187.4</v>
      </c>
      <c r="W45" s="30">
        <v>27130.91</v>
      </c>
    </row>
    <row r="46" s="31" customFormat="1" ht="27" customHeight="1" spans="1:23">
      <c r="A46" s="9">
        <v>44</v>
      </c>
      <c r="B46" s="10"/>
      <c r="C46" s="2">
        <v>2153015</v>
      </c>
      <c r="D46" s="6" t="s">
        <v>17</v>
      </c>
      <c r="E46" s="24" t="s">
        <v>187</v>
      </c>
      <c r="F46" s="24" t="s">
        <v>188</v>
      </c>
      <c r="G46" s="2" t="s">
        <v>189</v>
      </c>
      <c r="H46" s="9">
        <v>23.4</v>
      </c>
      <c r="I46" s="9">
        <v>78</v>
      </c>
      <c r="J46" s="42">
        <f t="shared" si="0"/>
        <v>0.7</v>
      </c>
      <c r="K46" s="37" t="s">
        <v>190</v>
      </c>
      <c r="L46" s="10"/>
      <c r="M46" s="10"/>
      <c r="N46" s="10"/>
      <c r="O46" s="45">
        <v>0.05</v>
      </c>
      <c r="P46" s="44">
        <v>0.06</v>
      </c>
      <c r="Q46" s="53" t="e">
        <f>O46*#REF!</f>
        <v>#REF!</v>
      </c>
      <c r="R46" s="53" t="e">
        <f>P46*#REF!</f>
        <v>#REF!</v>
      </c>
      <c r="S46" s="48" t="s">
        <v>191</v>
      </c>
      <c r="T46" s="10"/>
      <c r="U46" s="30" t="e">
        <v>#N/A</v>
      </c>
      <c r="V46" s="30" t="e">
        <v>#N/A</v>
      </c>
      <c r="W46" s="30" t="e">
        <v>#N/A</v>
      </c>
    </row>
    <row r="47" s="32" customFormat="1" ht="27" customHeight="1" spans="1:23">
      <c r="A47" s="9">
        <v>45</v>
      </c>
      <c r="B47" s="10" t="s">
        <v>192</v>
      </c>
      <c r="C47" s="9">
        <v>176644</v>
      </c>
      <c r="D47" s="6" t="s">
        <v>17</v>
      </c>
      <c r="E47" s="10" t="s">
        <v>193</v>
      </c>
      <c r="F47" s="10" t="s">
        <v>194</v>
      </c>
      <c r="G47" s="3" t="s">
        <v>195</v>
      </c>
      <c r="H47" s="9">
        <v>55.35</v>
      </c>
      <c r="I47" s="9">
        <v>168</v>
      </c>
      <c r="J47" s="42">
        <f t="shared" si="0"/>
        <v>0.670535714285714</v>
      </c>
      <c r="K47" s="50" t="s">
        <v>196</v>
      </c>
      <c r="L47" s="10">
        <v>3232</v>
      </c>
      <c r="M47" s="10">
        <v>6464</v>
      </c>
      <c r="N47" s="10">
        <v>4848</v>
      </c>
      <c r="O47" s="45">
        <v>0.05</v>
      </c>
      <c r="P47" s="44">
        <v>0.06</v>
      </c>
      <c r="Q47" s="53" t="e">
        <f>O47*#REF!</f>
        <v>#REF!</v>
      </c>
      <c r="R47" s="53" t="e">
        <f>P47*#REF!</f>
        <v>#REF!</v>
      </c>
      <c r="S47" s="48" t="s">
        <v>118</v>
      </c>
      <c r="T47" s="10" t="s">
        <v>50</v>
      </c>
      <c r="U47" s="30">
        <v>536</v>
      </c>
      <c r="V47" s="30">
        <v>57941.92</v>
      </c>
      <c r="W47" s="30">
        <v>28888.4</v>
      </c>
    </row>
    <row r="48" s="31" customFormat="1" ht="27" customHeight="1" spans="1:23">
      <c r="A48" s="9">
        <v>46</v>
      </c>
      <c r="B48" s="10"/>
      <c r="C48" s="8">
        <v>2501886</v>
      </c>
      <c r="D48" s="6" t="s">
        <v>17</v>
      </c>
      <c r="E48" s="6" t="s">
        <v>197</v>
      </c>
      <c r="F48" s="6" t="s">
        <v>198</v>
      </c>
      <c r="G48" s="10" t="s">
        <v>199</v>
      </c>
      <c r="H48" s="9">
        <v>47.27</v>
      </c>
      <c r="I48" s="9">
        <v>168</v>
      </c>
      <c r="J48" s="42">
        <f t="shared" si="0"/>
        <v>0.718630952380952</v>
      </c>
      <c r="K48" s="50"/>
      <c r="L48" s="10"/>
      <c r="M48" s="10"/>
      <c r="N48" s="10"/>
      <c r="O48" s="45">
        <v>0.05</v>
      </c>
      <c r="P48" s="44">
        <v>0.06</v>
      </c>
      <c r="Q48" s="53" t="e">
        <f>O48*#REF!</f>
        <v>#REF!</v>
      </c>
      <c r="R48" s="53" t="e">
        <f>P48*#REF!</f>
        <v>#REF!</v>
      </c>
      <c r="S48" s="48" t="s">
        <v>118</v>
      </c>
      <c r="T48" s="10"/>
      <c r="U48" s="30">
        <v>1026</v>
      </c>
      <c r="V48" s="30">
        <v>120879.26</v>
      </c>
      <c r="W48" s="30">
        <v>72186.56</v>
      </c>
    </row>
    <row r="49" s="31" customFormat="1" ht="27" customHeight="1" spans="1:23">
      <c r="A49" s="9">
        <v>47</v>
      </c>
      <c r="B49" s="12" t="s">
        <v>200</v>
      </c>
      <c r="C49" s="12">
        <v>839386</v>
      </c>
      <c r="D49" s="6" t="s">
        <v>17</v>
      </c>
      <c r="E49" s="12" t="s">
        <v>201</v>
      </c>
      <c r="F49" s="12" t="s">
        <v>202</v>
      </c>
      <c r="G49" s="12" t="s">
        <v>203</v>
      </c>
      <c r="H49" s="9">
        <v>50</v>
      </c>
      <c r="I49" s="9">
        <v>399</v>
      </c>
      <c r="J49" s="42">
        <f t="shared" si="0"/>
        <v>0.87468671679198</v>
      </c>
      <c r="K49" s="37" t="s">
        <v>204</v>
      </c>
      <c r="L49" s="23">
        <v>1196</v>
      </c>
      <c r="M49" s="23">
        <v>2392</v>
      </c>
      <c r="N49" s="23">
        <v>1794</v>
      </c>
      <c r="O49" s="45"/>
      <c r="P49" s="44"/>
      <c r="Q49" s="53"/>
      <c r="R49" s="53"/>
      <c r="S49" s="48" t="s">
        <v>205</v>
      </c>
      <c r="T49" s="23" t="s">
        <v>206</v>
      </c>
      <c r="U49" s="30"/>
      <c r="V49" s="30"/>
      <c r="W49" s="30"/>
    </row>
    <row r="50" s="31" customFormat="1" ht="27" customHeight="1" spans="1:23">
      <c r="A50" s="9">
        <v>48</v>
      </c>
      <c r="B50" s="12"/>
      <c r="C50" s="3">
        <v>188362</v>
      </c>
      <c r="D50" s="6" t="s">
        <v>17</v>
      </c>
      <c r="E50" s="3" t="s">
        <v>201</v>
      </c>
      <c r="F50" s="3" t="s">
        <v>202</v>
      </c>
      <c r="G50" s="3" t="s">
        <v>203</v>
      </c>
      <c r="H50" s="9">
        <v>50</v>
      </c>
      <c r="I50" s="9">
        <v>399</v>
      </c>
      <c r="J50" s="42">
        <f t="shared" si="0"/>
        <v>0.87468671679198</v>
      </c>
      <c r="K50" s="37"/>
      <c r="L50" s="23"/>
      <c r="M50" s="23"/>
      <c r="N50" s="23"/>
      <c r="O50" s="44">
        <v>0.08</v>
      </c>
      <c r="P50" s="44">
        <v>0.11</v>
      </c>
      <c r="Q50" s="53" t="e">
        <f>O50*#REF!</f>
        <v>#REF!</v>
      </c>
      <c r="R50" s="53" t="e">
        <f>P50*#REF!</f>
        <v>#REF!</v>
      </c>
      <c r="S50" s="48"/>
      <c r="T50" s="23"/>
      <c r="U50" s="30">
        <v>36</v>
      </c>
      <c r="V50" s="30">
        <v>7545.34</v>
      </c>
      <c r="W50" s="30">
        <v>5745.34</v>
      </c>
    </row>
    <row r="51" s="31" customFormat="1" ht="27" customHeight="1" spans="1:23">
      <c r="A51" s="9">
        <v>49</v>
      </c>
      <c r="B51" s="12" t="s">
        <v>207</v>
      </c>
      <c r="C51" s="13">
        <v>159558</v>
      </c>
      <c r="D51" s="6" t="s">
        <v>17</v>
      </c>
      <c r="E51" s="13" t="s">
        <v>208</v>
      </c>
      <c r="F51" s="3" t="s">
        <v>209</v>
      </c>
      <c r="G51" s="3" t="s">
        <v>210</v>
      </c>
      <c r="H51" s="9">
        <v>13.7</v>
      </c>
      <c r="I51" s="9">
        <v>39.8</v>
      </c>
      <c r="J51" s="42">
        <f t="shared" si="0"/>
        <v>0.655778894472362</v>
      </c>
      <c r="K51" s="37" t="s">
        <v>21</v>
      </c>
      <c r="L51" s="23">
        <v>1992</v>
      </c>
      <c r="M51" s="23">
        <v>3984</v>
      </c>
      <c r="N51" s="23">
        <v>2988</v>
      </c>
      <c r="O51" s="43">
        <v>0.07</v>
      </c>
      <c r="P51" s="44">
        <v>0.09</v>
      </c>
      <c r="Q51" s="53" t="e">
        <f>O51*#REF!</f>
        <v>#REF!</v>
      </c>
      <c r="R51" s="53" t="e">
        <f>P51*#REF!</f>
        <v>#REF!</v>
      </c>
      <c r="S51" s="48" t="s">
        <v>148</v>
      </c>
      <c r="T51" s="23" t="s">
        <v>206</v>
      </c>
      <c r="U51" s="30">
        <v>1130</v>
      </c>
      <c r="V51" s="30">
        <v>40836.29</v>
      </c>
      <c r="W51" s="30">
        <v>25354.88</v>
      </c>
    </row>
    <row r="52" s="31" customFormat="1" ht="27" customHeight="1" spans="1:23">
      <c r="A52" s="9">
        <v>50</v>
      </c>
      <c r="B52" s="12"/>
      <c r="C52" s="25">
        <v>191149</v>
      </c>
      <c r="D52" s="6" t="s">
        <v>17</v>
      </c>
      <c r="E52" s="26" t="s">
        <v>211</v>
      </c>
      <c r="F52" s="26" t="s">
        <v>212</v>
      </c>
      <c r="G52" s="26" t="s">
        <v>213</v>
      </c>
      <c r="H52" s="9">
        <v>11.54</v>
      </c>
      <c r="I52" s="9">
        <v>38</v>
      </c>
      <c r="J52" s="42">
        <f t="shared" si="0"/>
        <v>0.696315789473684</v>
      </c>
      <c r="K52" s="37" t="s">
        <v>21</v>
      </c>
      <c r="L52" s="23"/>
      <c r="M52" s="23"/>
      <c r="N52" s="23"/>
      <c r="O52" s="43">
        <v>0.07</v>
      </c>
      <c r="P52" s="44">
        <v>0.09</v>
      </c>
      <c r="Q52" s="53" t="e">
        <f>O52*#REF!</f>
        <v>#REF!</v>
      </c>
      <c r="R52" s="53" t="e">
        <f>P52*#REF!</f>
        <v>#REF!</v>
      </c>
      <c r="S52" s="48" t="s">
        <v>134</v>
      </c>
      <c r="T52" s="23"/>
      <c r="U52" s="30">
        <v>14</v>
      </c>
      <c r="V52" s="30">
        <v>405.58</v>
      </c>
      <c r="W52" s="30">
        <v>244.02</v>
      </c>
    </row>
    <row r="53" s="31" customFormat="1" ht="27" customHeight="1" spans="1:23">
      <c r="A53" s="9">
        <v>51</v>
      </c>
      <c r="B53" s="12"/>
      <c r="C53" s="13">
        <v>82219</v>
      </c>
      <c r="D53" s="6" t="s">
        <v>17</v>
      </c>
      <c r="E53" s="13" t="s">
        <v>214</v>
      </c>
      <c r="F53" s="3" t="s">
        <v>215</v>
      </c>
      <c r="G53" s="3" t="s">
        <v>216</v>
      </c>
      <c r="H53" s="9">
        <v>9.78</v>
      </c>
      <c r="I53" s="9">
        <v>29.8</v>
      </c>
      <c r="J53" s="42">
        <f t="shared" si="0"/>
        <v>0.671812080536913</v>
      </c>
      <c r="K53" s="37" t="s">
        <v>21</v>
      </c>
      <c r="L53" s="23"/>
      <c r="M53" s="23"/>
      <c r="N53" s="23"/>
      <c r="O53" s="43">
        <v>0.07</v>
      </c>
      <c r="P53" s="44">
        <v>0.09</v>
      </c>
      <c r="Q53" s="53" t="e">
        <f>O53*#REF!</f>
        <v>#REF!</v>
      </c>
      <c r="R53" s="53" t="e">
        <f>P53*#REF!</f>
        <v>#REF!</v>
      </c>
      <c r="S53" s="48"/>
      <c r="T53" s="23"/>
      <c r="U53" s="30">
        <v>1182</v>
      </c>
      <c r="V53" s="30">
        <v>31710.15</v>
      </c>
      <c r="W53" s="30">
        <v>20167.29</v>
      </c>
    </row>
    <row r="54" s="31" customFormat="1" ht="27" customHeight="1" spans="1:23">
      <c r="A54" s="9">
        <v>52</v>
      </c>
      <c r="B54" s="12"/>
      <c r="C54" s="9">
        <v>173195</v>
      </c>
      <c r="D54" s="6" t="s">
        <v>17</v>
      </c>
      <c r="E54" s="10" t="s">
        <v>217</v>
      </c>
      <c r="F54" s="10" t="s">
        <v>218</v>
      </c>
      <c r="G54" s="10" t="s">
        <v>219</v>
      </c>
      <c r="H54" s="9">
        <v>13.4</v>
      </c>
      <c r="I54" s="9">
        <v>36.8</v>
      </c>
      <c r="J54" s="42">
        <f t="shared" si="0"/>
        <v>0.635869565217391</v>
      </c>
      <c r="K54" s="37" t="s">
        <v>21</v>
      </c>
      <c r="L54" s="23"/>
      <c r="M54" s="23"/>
      <c r="N54" s="23"/>
      <c r="O54" s="45">
        <v>0.05</v>
      </c>
      <c r="P54" s="44">
        <v>0.06</v>
      </c>
      <c r="Q54" s="53" t="e">
        <f>O54*#REF!</f>
        <v>#REF!</v>
      </c>
      <c r="R54" s="53" t="e">
        <f>P54*#REF!</f>
        <v>#REF!</v>
      </c>
      <c r="S54" s="48"/>
      <c r="T54" s="23"/>
      <c r="U54" s="30">
        <v>985</v>
      </c>
      <c r="V54" s="30">
        <v>32722.49</v>
      </c>
      <c r="W54" s="30">
        <v>19523.49</v>
      </c>
    </row>
    <row r="55" s="31" customFormat="1" ht="27" customHeight="1" spans="1:23">
      <c r="A55" s="9">
        <v>53</v>
      </c>
      <c r="B55" s="12"/>
      <c r="C55" s="9">
        <v>192061</v>
      </c>
      <c r="D55" s="6" t="s">
        <v>17</v>
      </c>
      <c r="E55" s="10" t="s">
        <v>220</v>
      </c>
      <c r="F55" s="10" t="s">
        <v>215</v>
      </c>
      <c r="G55" s="10" t="s">
        <v>221</v>
      </c>
      <c r="H55" s="9">
        <v>8.65</v>
      </c>
      <c r="I55" s="9">
        <v>29.9</v>
      </c>
      <c r="J55" s="42">
        <f t="shared" si="0"/>
        <v>0.710702341137124</v>
      </c>
      <c r="K55" s="37" t="s">
        <v>21</v>
      </c>
      <c r="L55" s="23"/>
      <c r="M55" s="23"/>
      <c r="N55" s="23"/>
      <c r="O55" s="44">
        <v>0.08</v>
      </c>
      <c r="P55" s="44">
        <v>0.11</v>
      </c>
      <c r="Q55" s="53" t="e">
        <f>O55*#REF!</f>
        <v>#REF!</v>
      </c>
      <c r="R55" s="53" t="e">
        <f>P55*#REF!</f>
        <v>#REF!</v>
      </c>
      <c r="S55" s="48"/>
      <c r="T55" s="23"/>
      <c r="U55" s="30">
        <v>144</v>
      </c>
      <c r="V55" s="30">
        <v>3521.93</v>
      </c>
      <c r="W55" s="30">
        <v>2276.33</v>
      </c>
    </row>
    <row r="56" s="31" customFormat="1" ht="27" customHeight="1" spans="1:23">
      <c r="A56" s="9">
        <v>54</v>
      </c>
      <c r="B56" s="12" t="s">
        <v>222</v>
      </c>
      <c r="C56" s="9">
        <v>133360</v>
      </c>
      <c r="D56" s="6" t="s">
        <v>17</v>
      </c>
      <c r="E56" s="10" t="s">
        <v>223</v>
      </c>
      <c r="F56" s="10" t="s">
        <v>224</v>
      </c>
      <c r="G56" s="3" t="s">
        <v>225</v>
      </c>
      <c r="H56" s="9">
        <v>15.2</v>
      </c>
      <c r="I56" s="9">
        <v>49.9</v>
      </c>
      <c r="J56" s="42">
        <f t="shared" si="0"/>
        <v>0.695390781563126</v>
      </c>
      <c r="K56" s="37" t="s">
        <v>21</v>
      </c>
      <c r="L56" s="23">
        <v>1008</v>
      </c>
      <c r="M56" s="23">
        <v>2016</v>
      </c>
      <c r="N56" s="23">
        <v>1512</v>
      </c>
      <c r="O56" s="43">
        <v>0.07</v>
      </c>
      <c r="P56" s="44">
        <v>0.09</v>
      </c>
      <c r="Q56" s="53" t="e">
        <f>O56*#REF!</f>
        <v>#REF!</v>
      </c>
      <c r="R56" s="53" t="e">
        <f>P56*#REF!</f>
        <v>#REF!</v>
      </c>
      <c r="S56" s="10" t="s">
        <v>226</v>
      </c>
      <c r="T56" s="23" t="s">
        <v>206</v>
      </c>
      <c r="U56" s="30">
        <v>1027</v>
      </c>
      <c r="V56" s="30">
        <v>34038.77</v>
      </c>
      <c r="W56" s="30">
        <v>19593.49</v>
      </c>
    </row>
    <row r="57" s="31" customFormat="1" ht="27" customHeight="1" spans="1:23">
      <c r="A57" s="9">
        <v>55</v>
      </c>
      <c r="B57" s="12"/>
      <c r="C57" s="10">
        <v>230453</v>
      </c>
      <c r="D57" s="6" t="s">
        <v>17</v>
      </c>
      <c r="E57" s="10" t="s">
        <v>227</v>
      </c>
      <c r="F57" s="10" t="s">
        <v>228</v>
      </c>
      <c r="G57" s="10" t="s">
        <v>229</v>
      </c>
      <c r="H57" s="9">
        <v>4.7</v>
      </c>
      <c r="I57" s="9">
        <v>29.8</v>
      </c>
      <c r="J57" s="42">
        <f t="shared" si="0"/>
        <v>0.842281879194631</v>
      </c>
      <c r="K57" s="48" t="s">
        <v>230</v>
      </c>
      <c r="L57" s="23"/>
      <c r="M57" s="23"/>
      <c r="N57" s="23"/>
      <c r="O57" s="45">
        <v>0.05</v>
      </c>
      <c r="P57" s="44">
        <v>0.06</v>
      </c>
      <c r="Q57" s="53" t="e">
        <f>O57*#REF!</f>
        <v>#REF!</v>
      </c>
      <c r="R57" s="53" t="e">
        <f>P57*#REF!</f>
        <v>#REF!</v>
      </c>
      <c r="S57" s="48" t="s">
        <v>231</v>
      </c>
      <c r="T57" s="23"/>
      <c r="U57" s="30">
        <v>936</v>
      </c>
      <c r="V57" s="30">
        <v>13783.22</v>
      </c>
      <c r="W57" s="30">
        <v>9384.02</v>
      </c>
    </row>
    <row r="58" s="31" customFormat="1" ht="27" customHeight="1" spans="1:23">
      <c r="A58" s="9">
        <v>56</v>
      </c>
      <c r="B58" s="10" t="s">
        <v>232</v>
      </c>
      <c r="C58" s="26">
        <v>2502826</v>
      </c>
      <c r="D58" s="6" t="s">
        <v>17</v>
      </c>
      <c r="E58" s="26" t="s">
        <v>233</v>
      </c>
      <c r="F58" s="26" t="s">
        <v>234</v>
      </c>
      <c r="G58" s="26" t="s">
        <v>235</v>
      </c>
      <c r="H58" s="9">
        <v>27.16</v>
      </c>
      <c r="I58" s="9">
        <v>45.8</v>
      </c>
      <c r="J58" s="42">
        <f t="shared" si="0"/>
        <v>0.406986899563319</v>
      </c>
      <c r="K58" s="37" t="s">
        <v>21</v>
      </c>
      <c r="L58" s="10">
        <v>128</v>
      </c>
      <c r="M58" s="10">
        <v>256</v>
      </c>
      <c r="N58" s="10">
        <v>192</v>
      </c>
      <c r="O58" s="45">
        <v>0.045</v>
      </c>
      <c r="P58" s="45">
        <v>0.05</v>
      </c>
      <c r="Q58" s="53" t="e">
        <f>O58*#REF!</f>
        <v>#REF!</v>
      </c>
      <c r="R58" s="53" t="e">
        <f>P58*#REF!</f>
        <v>#REF!</v>
      </c>
      <c r="S58" s="48" t="s">
        <v>236</v>
      </c>
      <c r="T58" s="10" t="s">
        <v>50</v>
      </c>
      <c r="U58" s="30">
        <v>144</v>
      </c>
      <c r="V58" s="30">
        <v>5718.3</v>
      </c>
      <c r="W58" s="30">
        <v>1767.5</v>
      </c>
    </row>
    <row r="59" s="31" customFormat="1" ht="27" customHeight="1" spans="1:23">
      <c r="A59" s="9">
        <v>57</v>
      </c>
      <c r="B59" s="10"/>
      <c r="C59" s="23">
        <v>2513767</v>
      </c>
      <c r="D59" s="6" t="s">
        <v>17</v>
      </c>
      <c r="E59" s="12" t="s">
        <v>237</v>
      </c>
      <c r="F59" s="12" t="s">
        <v>238</v>
      </c>
      <c r="G59" s="23" t="s">
        <v>239</v>
      </c>
      <c r="H59" s="9">
        <v>13.94</v>
      </c>
      <c r="I59" s="9">
        <v>36</v>
      </c>
      <c r="J59" s="42">
        <f t="shared" si="0"/>
        <v>0.612777777777778</v>
      </c>
      <c r="K59" s="37" t="s">
        <v>21</v>
      </c>
      <c r="L59" s="10"/>
      <c r="M59" s="10"/>
      <c r="N59" s="10"/>
      <c r="O59" s="45">
        <v>0.05</v>
      </c>
      <c r="P59" s="44">
        <v>0.06</v>
      </c>
      <c r="Q59" s="53" t="e">
        <f>O59*#REF!</f>
        <v>#REF!</v>
      </c>
      <c r="R59" s="53" t="e">
        <f>P59*#REF!</f>
        <v>#REF!</v>
      </c>
      <c r="S59" s="48" t="s">
        <v>148</v>
      </c>
      <c r="T59" s="10"/>
      <c r="U59" s="30">
        <v>93</v>
      </c>
      <c r="V59" s="30">
        <v>3192.63</v>
      </c>
      <c r="W59" s="30">
        <v>1896.21</v>
      </c>
    </row>
    <row r="60" s="29" customFormat="1" ht="27" customHeight="1" spans="1:23">
      <c r="A60" s="9">
        <v>58</v>
      </c>
      <c r="B60" s="3" t="s">
        <v>240</v>
      </c>
      <c r="C60" s="3">
        <v>231160</v>
      </c>
      <c r="D60" s="6" t="s">
        <v>17</v>
      </c>
      <c r="E60" s="3" t="s">
        <v>241</v>
      </c>
      <c r="F60" s="3" t="s">
        <v>242</v>
      </c>
      <c r="G60" s="3" t="s">
        <v>243</v>
      </c>
      <c r="H60" s="9">
        <v>25.05</v>
      </c>
      <c r="I60" s="9">
        <v>128</v>
      </c>
      <c r="J60" s="42">
        <f t="shared" si="0"/>
        <v>0.804296875</v>
      </c>
      <c r="K60" s="3" t="s">
        <v>244</v>
      </c>
      <c r="L60" s="3">
        <v>472</v>
      </c>
      <c r="M60" s="3">
        <v>944</v>
      </c>
      <c r="N60" s="3">
        <v>708</v>
      </c>
      <c r="O60" s="45">
        <v>0.05</v>
      </c>
      <c r="P60" s="44">
        <v>0.06</v>
      </c>
      <c r="Q60" s="53" t="e">
        <f>O60*#REF!</f>
        <v>#REF!</v>
      </c>
      <c r="R60" s="53" t="e">
        <f>P60*#REF!</f>
        <v>#REF!</v>
      </c>
      <c r="S60" s="3" t="s">
        <v>245</v>
      </c>
      <c r="T60" s="6" t="s">
        <v>206</v>
      </c>
      <c r="U60" s="30">
        <v>81</v>
      </c>
      <c r="V60" s="30">
        <v>203.26</v>
      </c>
      <c r="W60" s="30">
        <v>-1296.8</v>
      </c>
    </row>
    <row r="61" s="29" customFormat="1" ht="27" customHeight="1" spans="1:23">
      <c r="A61" s="9">
        <v>59</v>
      </c>
      <c r="B61" s="3"/>
      <c r="C61" s="3">
        <v>238759</v>
      </c>
      <c r="D61" s="6" t="s">
        <v>17</v>
      </c>
      <c r="E61" s="3" t="s">
        <v>246</v>
      </c>
      <c r="F61" s="3" t="s">
        <v>247</v>
      </c>
      <c r="G61" s="3" t="s">
        <v>243</v>
      </c>
      <c r="H61" s="9">
        <v>25.05</v>
      </c>
      <c r="I61" s="9">
        <v>118</v>
      </c>
      <c r="J61" s="42">
        <f t="shared" si="0"/>
        <v>0.78771186440678</v>
      </c>
      <c r="K61" s="3"/>
      <c r="L61" s="3"/>
      <c r="M61" s="3"/>
      <c r="N61" s="3"/>
      <c r="O61" s="45">
        <v>0.05</v>
      </c>
      <c r="P61" s="44">
        <v>0.06</v>
      </c>
      <c r="Q61" s="53" t="e">
        <f>O61*#REF!</f>
        <v>#REF!</v>
      </c>
      <c r="R61" s="53" t="e">
        <f>P61*#REF!</f>
        <v>#REF!</v>
      </c>
      <c r="S61" s="3" t="s">
        <v>248</v>
      </c>
      <c r="T61" s="6"/>
      <c r="U61" s="30">
        <v>16</v>
      </c>
      <c r="V61" s="30">
        <v>108.51</v>
      </c>
      <c r="W61" s="30">
        <v>-216.72</v>
      </c>
    </row>
    <row r="62" s="29" customFormat="1" ht="27" customHeight="1" spans="1:23">
      <c r="A62" s="9">
        <v>60</v>
      </c>
      <c r="B62" s="3"/>
      <c r="C62" s="3">
        <v>263586</v>
      </c>
      <c r="D62" s="6" t="s">
        <v>17</v>
      </c>
      <c r="E62" s="3" t="s">
        <v>249</v>
      </c>
      <c r="F62" s="3" t="s">
        <v>250</v>
      </c>
      <c r="G62" s="3" t="s">
        <v>243</v>
      </c>
      <c r="H62" s="9">
        <v>16.97</v>
      </c>
      <c r="I62" s="9">
        <v>168</v>
      </c>
      <c r="J62" s="42">
        <f t="shared" si="0"/>
        <v>0.898988095238095</v>
      </c>
      <c r="K62" s="3"/>
      <c r="L62" s="3"/>
      <c r="M62" s="3"/>
      <c r="N62" s="3"/>
      <c r="O62" s="44">
        <v>0.08</v>
      </c>
      <c r="P62" s="44">
        <v>0.11</v>
      </c>
      <c r="Q62" s="53" t="e">
        <f>O62*#REF!</f>
        <v>#REF!</v>
      </c>
      <c r="R62" s="53" t="e">
        <f>P62*#REF!</f>
        <v>#REF!</v>
      </c>
      <c r="S62" s="3" t="s">
        <v>251</v>
      </c>
      <c r="T62" s="6"/>
      <c r="U62" s="30">
        <v>8</v>
      </c>
      <c r="V62" s="30">
        <v>0.08</v>
      </c>
      <c r="W62" s="30">
        <v>-135.68</v>
      </c>
    </row>
    <row r="63" s="29" customFormat="1" ht="27" customHeight="1" spans="1:23">
      <c r="A63" s="9">
        <v>61</v>
      </c>
      <c r="B63" s="3"/>
      <c r="C63" s="3">
        <v>211694</v>
      </c>
      <c r="D63" s="6" t="s">
        <v>17</v>
      </c>
      <c r="E63" s="3" t="s">
        <v>252</v>
      </c>
      <c r="F63" s="3" t="s">
        <v>253</v>
      </c>
      <c r="G63" s="3" t="s">
        <v>243</v>
      </c>
      <c r="H63" s="9">
        <v>9.6</v>
      </c>
      <c r="I63" s="9">
        <v>118</v>
      </c>
      <c r="J63" s="42">
        <f t="shared" si="0"/>
        <v>0.91864406779661</v>
      </c>
      <c r="K63" s="3"/>
      <c r="L63" s="3"/>
      <c r="M63" s="3"/>
      <c r="N63" s="3"/>
      <c r="O63" s="44">
        <v>0.08</v>
      </c>
      <c r="P63" s="44">
        <v>0.11</v>
      </c>
      <c r="Q63" s="53" t="e">
        <f>O63*#REF!</f>
        <v>#REF!</v>
      </c>
      <c r="R63" s="53" t="e">
        <f>P63*#REF!</f>
        <v>#REF!</v>
      </c>
      <c r="S63" s="3"/>
      <c r="T63" s="6"/>
      <c r="U63" s="30">
        <v>31</v>
      </c>
      <c r="V63" s="30">
        <v>216.73</v>
      </c>
      <c r="W63" s="30">
        <v>-80.87</v>
      </c>
    </row>
    <row r="64" s="29" customFormat="1" ht="27" customHeight="1" spans="1:23">
      <c r="A64" s="9">
        <v>62</v>
      </c>
      <c r="B64" s="3"/>
      <c r="C64" s="3">
        <v>266787</v>
      </c>
      <c r="D64" s="6" t="s">
        <v>17</v>
      </c>
      <c r="E64" s="3" t="s">
        <v>254</v>
      </c>
      <c r="F64" s="3" t="s">
        <v>255</v>
      </c>
      <c r="G64" s="3" t="s">
        <v>243</v>
      </c>
      <c r="H64" s="9">
        <v>16.16</v>
      </c>
      <c r="I64" s="9">
        <v>168</v>
      </c>
      <c r="J64" s="42">
        <f t="shared" si="0"/>
        <v>0.903809523809524</v>
      </c>
      <c r="K64" s="3"/>
      <c r="L64" s="3"/>
      <c r="M64" s="3"/>
      <c r="N64" s="3"/>
      <c r="O64" s="44">
        <v>0.08</v>
      </c>
      <c r="P64" s="44">
        <v>0.11</v>
      </c>
      <c r="Q64" s="53" t="e">
        <f>O64*#REF!</f>
        <v>#REF!</v>
      </c>
      <c r="R64" s="53" t="e">
        <f>P64*#REF!</f>
        <v>#REF!</v>
      </c>
      <c r="S64" s="3"/>
      <c r="T64" s="6"/>
      <c r="U64" s="30">
        <v>23</v>
      </c>
      <c r="V64" s="30">
        <v>560.44</v>
      </c>
      <c r="W64" s="30">
        <v>188.44</v>
      </c>
    </row>
    <row r="65" s="29" customFormat="1" ht="27" customHeight="1" spans="1:23">
      <c r="A65" s="9">
        <v>63</v>
      </c>
      <c r="B65" s="3"/>
      <c r="C65" s="3">
        <v>266790</v>
      </c>
      <c r="D65" s="6" t="s">
        <v>17</v>
      </c>
      <c r="E65" s="3" t="s">
        <v>256</v>
      </c>
      <c r="F65" s="3" t="s">
        <v>257</v>
      </c>
      <c r="G65" s="3" t="s">
        <v>243</v>
      </c>
      <c r="H65" s="9">
        <v>9.09</v>
      </c>
      <c r="I65" s="9">
        <v>118</v>
      </c>
      <c r="J65" s="42">
        <f t="shared" si="0"/>
        <v>0.922966101694915</v>
      </c>
      <c r="K65" s="3"/>
      <c r="L65" s="3"/>
      <c r="M65" s="3"/>
      <c r="N65" s="3"/>
      <c r="O65" s="44">
        <v>0.08</v>
      </c>
      <c r="P65" s="44">
        <v>0.11</v>
      </c>
      <c r="Q65" s="53" t="e">
        <f>O65*#REF!</f>
        <v>#REF!</v>
      </c>
      <c r="R65" s="53" t="e">
        <f>P65*#REF!</f>
        <v>#REF!</v>
      </c>
      <c r="S65" s="3"/>
      <c r="T65" s="6"/>
      <c r="U65" s="30">
        <v>7</v>
      </c>
      <c r="V65" s="30">
        <v>27.6</v>
      </c>
      <c r="W65" s="30">
        <v>-36.03</v>
      </c>
    </row>
    <row r="66" s="29" customFormat="1" ht="27" customHeight="1" spans="1:23">
      <c r="A66" s="9">
        <v>64</v>
      </c>
      <c r="B66" s="3"/>
      <c r="C66" s="3">
        <v>266791</v>
      </c>
      <c r="D66" s="6" t="s">
        <v>17</v>
      </c>
      <c r="E66" s="3" t="s">
        <v>258</v>
      </c>
      <c r="F66" s="3" t="s">
        <v>257</v>
      </c>
      <c r="G66" s="3" t="s">
        <v>243</v>
      </c>
      <c r="H66" s="9">
        <v>9.09</v>
      </c>
      <c r="I66" s="9">
        <v>118</v>
      </c>
      <c r="J66" s="42">
        <f t="shared" si="0"/>
        <v>0.922966101694915</v>
      </c>
      <c r="K66" s="3"/>
      <c r="L66" s="3"/>
      <c r="M66" s="3"/>
      <c r="N66" s="3"/>
      <c r="O66" s="44">
        <v>0.08</v>
      </c>
      <c r="P66" s="44">
        <v>0.11</v>
      </c>
      <c r="Q66" s="53" t="e">
        <f>O66*#REF!</f>
        <v>#REF!</v>
      </c>
      <c r="R66" s="53" t="e">
        <f>P66*#REF!</f>
        <v>#REF!</v>
      </c>
      <c r="S66" s="3"/>
      <c r="T66" s="6"/>
      <c r="U66" s="30">
        <v>16</v>
      </c>
      <c r="V66" s="30">
        <v>0.25</v>
      </c>
      <c r="W66" s="30">
        <v>-145.19</v>
      </c>
    </row>
    <row r="67" s="29" customFormat="1" ht="27" customHeight="1" spans="1:23">
      <c r="A67" s="9">
        <v>65</v>
      </c>
      <c r="B67" s="3"/>
      <c r="C67" s="3">
        <v>266806</v>
      </c>
      <c r="D67" s="6" t="s">
        <v>17</v>
      </c>
      <c r="E67" s="3" t="s">
        <v>259</v>
      </c>
      <c r="F67" s="3" t="s">
        <v>260</v>
      </c>
      <c r="G67" s="3" t="s">
        <v>243</v>
      </c>
      <c r="H67" s="9">
        <v>15.76</v>
      </c>
      <c r="I67" s="9">
        <v>168</v>
      </c>
      <c r="J67" s="42">
        <f>(I67-H67)/I67</f>
        <v>0.906190476190476</v>
      </c>
      <c r="K67" s="3"/>
      <c r="L67" s="3"/>
      <c r="M67" s="3"/>
      <c r="N67" s="3"/>
      <c r="O67" s="44">
        <v>0.08</v>
      </c>
      <c r="P67" s="44">
        <v>0.11</v>
      </c>
      <c r="Q67" s="53" t="e">
        <f>O67*#REF!</f>
        <v>#REF!</v>
      </c>
      <c r="R67" s="53" t="e">
        <f>P67*#REF!</f>
        <v>#REF!</v>
      </c>
      <c r="S67" s="3"/>
      <c r="T67" s="6"/>
      <c r="U67" s="30">
        <v>2</v>
      </c>
      <c r="V67" s="30">
        <v>0.11</v>
      </c>
      <c r="W67" s="30">
        <v>-31.41</v>
      </c>
    </row>
    <row r="68" s="29" customFormat="1" ht="27" customHeight="1" spans="1:23">
      <c r="A68" s="9">
        <v>66</v>
      </c>
      <c r="B68" s="3"/>
      <c r="C68" s="3">
        <v>128495</v>
      </c>
      <c r="D68" s="6" t="s">
        <v>17</v>
      </c>
      <c r="E68" s="3" t="s">
        <v>261</v>
      </c>
      <c r="F68" s="3" t="s">
        <v>262</v>
      </c>
      <c r="G68" s="3" t="s">
        <v>243</v>
      </c>
      <c r="H68" s="9">
        <v>26.26</v>
      </c>
      <c r="I68" s="9">
        <v>188</v>
      </c>
      <c r="J68" s="42">
        <f t="shared" ref="J68:J80" si="1">(I68-H68)/I68</f>
        <v>0.86031914893617</v>
      </c>
      <c r="K68" s="3"/>
      <c r="L68" s="3"/>
      <c r="M68" s="3"/>
      <c r="N68" s="3"/>
      <c r="O68" s="44">
        <v>0.08</v>
      </c>
      <c r="P68" s="44">
        <v>0.11</v>
      </c>
      <c r="Q68" s="53" t="e">
        <f>O68*#REF!</f>
        <v>#REF!</v>
      </c>
      <c r="R68" s="53" t="e">
        <f>P68*#REF!</f>
        <v>#REF!</v>
      </c>
      <c r="S68" s="3"/>
      <c r="T68" s="6"/>
      <c r="U68" s="30">
        <v>9</v>
      </c>
      <c r="V68" s="30">
        <v>291.01</v>
      </c>
      <c r="W68" s="30">
        <v>54.67</v>
      </c>
    </row>
    <row r="69" s="29" customFormat="1" ht="27" customHeight="1" spans="1:23">
      <c r="A69" s="9">
        <v>67</v>
      </c>
      <c r="B69" s="3"/>
      <c r="C69" s="3">
        <v>229170</v>
      </c>
      <c r="D69" s="6" t="s">
        <v>17</v>
      </c>
      <c r="E69" s="3" t="s">
        <v>263</v>
      </c>
      <c r="F69" s="3" t="s">
        <v>264</v>
      </c>
      <c r="G69" s="3" t="s">
        <v>243</v>
      </c>
      <c r="H69" s="9">
        <v>11.11</v>
      </c>
      <c r="I69" s="9">
        <v>118</v>
      </c>
      <c r="J69" s="42">
        <f t="shared" si="1"/>
        <v>0.905847457627119</v>
      </c>
      <c r="K69" s="3"/>
      <c r="L69" s="3"/>
      <c r="M69" s="3"/>
      <c r="N69" s="3"/>
      <c r="O69" s="44">
        <v>0.08</v>
      </c>
      <c r="P69" s="44">
        <v>0.11</v>
      </c>
      <c r="Q69" s="53" t="e">
        <f>O69*#REF!</f>
        <v>#REF!</v>
      </c>
      <c r="R69" s="53" t="e">
        <f>P69*#REF!</f>
        <v>#REF!</v>
      </c>
      <c r="S69" s="3"/>
      <c r="T69" s="6"/>
      <c r="U69" s="30">
        <v>11</v>
      </c>
      <c r="V69" s="30">
        <v>154.36</v>
      </c>
      <c r="W69" s="30">
        <v>32.15</v>
      </c>
    </row>
    <row r="70" s="29" customFormat="1" ht="27" customHeight="1" spans="1:23">
      <c r="A70" s="9">
        <v>68</v>
      </c>
      <c r="B70" s="3"/>
      <c r="C70" s="3">
        <v>266789</v>
      </c>
      <c r="D70" s="6" t="s">
        <v>17</v>
      </c>
      <c r="E70" s="3" t="s">
        <v>265</v>
      </c>
      <c r="F70" s="3" t="s">
        <v>266</v>
      </c>
      <c r="G70" s="3" t="s">
        <v>243</v>
      </c>
      <c r="H70" s="9">
        <v>20.2</v>
      </c>
      <c r="I70" s="9">
        <v>148</v>
      </c>
      <c r="J70" s="42">
        <f t="shared" si="1"/>
        <v>0.863513513513513</v>
      </c>
      <c r="K70" s="3"/>
      <c r="L70" s="3"/>
      <c r="M70" s="3"/>
      <c r="N70" s="3"/>
      <c r="O70" s="44">
        <v>0.08</v>
      </c>
      <c r="P70" s="44">
        <v>0.11</v>
      </c>
      <c r="Q70" s="53" t="e">
        <f>O70*#REF!</f>
        <v>#REF!</v>
      </c>
      <c r="R70" s="53" t="e">
        <f>P70*#REF!</f>
        <v>#REF!</v>
      </c>
      <c r="S70" s="3"/>
      <c r="T70" s="6"/>
      <c r="U70" s="30">
        <v>20</v>
      </c>
      <c r="V70" s="30">
        <v>164.18</v>
      </c>
      <c r="W70" s="30">
        <v>-240.22</v>
      </c>
    </row>
    <row r="71" s="29" customFormat="1" ht="27" customHeight="1" spans="1:23">
      <c r="A71" s="9">
        <v>69</v>
      </c>
      <c r="B71" s="3"/>
      <c r="C71" s="3">
        <v>270677</v>
      </c>
      <c r="D71" s="6" t="s">
        <v>17</v>
      </c>
      <c r="E71" s="3" t="s">
        <v>267</v>
      </c>
      <c r="F71" s="3" t="s">
        <v>268</v>
      </c>
      <c r="G71" s="3" t="s">
        <v>243</v>
      </c>
      <c r="H71" s="9">
        <v>19.19</v>
      </c>
      <c r="I71" s="9">
        <v>128</v>
      </c>
      <c r="J71" s="42">
        <f t="shared" si="1"/>
        <v>0.850078125</v>
      </c>
      <c r="K71" s="3"/>
      <c r="L71" s="3"/>
      <c r="M71" s="3"/>
      <c r="N71" s="3"/>
      <c r="O71" s="44">
        <v>0.08</v>
      </c>
      <c r="P71" s="44">
        <v>0.11</v>
      </c>
      <c r="Q71" s="53" t="e">
        <f>O71*#REF!</f>
        <v>#REF!</v>
      </c>
      <c r="R71" s="53" t="e">
        <f>P71*#REF!</f>
        <v>#REF!</v>
      </c>
      <c r="S71" s="3"/>
      <c r="T71" s="6"/>
      <c r="U71" s="30">
        <v>100</v>
      </c>
      <c r="V71" s="30">
        <v>1593.97</v>
      </c>
      <c r="W71" s="30">
        <v>-325.03</v>
      </c>
    </row>
    <row r="72" s="29" customFormat="1" ht="27" customHeight="1" spans="1:23">
      <c r="A72" s="9">
        <v>70</v>
      </c>
      <c r="B72" s="3"/>
      <c r="C72" s="3">
        <v>270674</v>
      </c>
      <c r="D72" s="6" t="s">
        <v>17</v>
      </c>
      <c r="E72" s="3" t="s">
        <v>269</v>
      </c>
      <c r="F72" s="3" t="s">
        <v>270</v>
      </c>
      <c r="G72" s="3" t="s">
        <v>243</v>
      </c>
      <c r="H72" s="9">
        <v>18.18</v>
      </c>
      <c r="I72" s="9">
        <v>128</v>
      </c>
      <c r="J72" s="42">
        <f t="shared" si="1"/>
        <v>0.85796875</v>
      </c>
      <c r="K72" s="3"/>
      <c r="L72" s="3"/>
      <c r="M72" s="3"/>
      <c r="N72" s="3"/>
      <c r="O72" s="44">
        <v>0.08</v>
      </c>
      <c r="P72" s="44">
        <v>0.11</v>
      </c>
      <c r="Q72" s="53" t="e">
        <f>O72*#REF!</f>
        <v>#REF!</v>
      </c>
      <c r="R72" s="53" t="e">
        <f>P72*#REF!</f>
        <v>#REF!</v>
      </c>
      <c r="S72" s="3"/>
      <c r="T72" s="6"/>
      <c r="U72" s="30">
        <v>69</v>
      </c>
      <c r="V72" s="30">
        <v>1696.71</v>
      </c>
      <c r="W72" s="30">
        <v>442.29</v>
      </c>
    </row>
    <row r="73" s="29" customFormat="1" ht="27" customHeight="1" spans="1:23">
      <c r="A73" s="9">
        <v>71</v>
      </c>
      <c r="B73" s="3"/>
      <c r="C73" s="3">
        <v>213661</v>
      </c>
      <c r="D73" s="6" t="s">
        <v>17</v>
      </c>
      <c r="E73" s="3" t="s">
        <v>271</v>
      </c>
      <c r="F73" s="3" t="s">
        <v>272</v>
      </c>
      <c r="G73" s="3" t="s">
        <v>243</v>
      </c>
      <c r="H73" s="9">
        <v>11.11</v>
      </c>
      <c r="I73" s="9">
        <v>118</v>
      </c>
      <c r="J73" s="42">
        <f t="shared" si="1"/>
        <v>0.905847457627119</v>
      </c>
      <c r="K73" s="3" t="s">
        <v>273</v>
      </c>
      <c r="L73" s="3"/>
      <c r="M73" s="3"/>
      <c r="N73" s="3"/>
      <c r="O73" s="44">
        <v>0.08</v>
      </c>
      <c r="P73" s="44">
        <v>0.11</v>
      </c>
      <c r="Q73" s="53" t="e">
        <f>O73*#REF!</f>
        <v>#REF!</v>
      </c>
      <c r="R73" s="53" t="e">
        <f>P73*#REF!</f>
        <v>#REF!</v>
      </c>
      <c r="S73" s="3"/>
      <c r="T73" s="6"/>
      <c r="U73" s="30">
        <v>71</v>
      </c>
      <c r="V73" s="30">
        <v>367.09</v>
      </c>
      <c r="W73" s="30">
        <v>-421.72</v>
      </c>
    </row>
  </sheetData>
  <mergeCells count="113">
    <mergeCell ref="A1:T1"/>
    <mergeCell ref="B3:B4"/>
    <mergeCell ref="B5:B8"/>
    <mergeCell ref="B11:B12"/>
    <mergeCell ref="B13:B14"/>
    <mergeCell ref="B16:B18"/>
    <mergeCell ref="B20:B21"/>
    <mergeCell ref="B24:B25"/>
    <mergeCell ref="B26:B27"/>
    <mergeCell ref="B28:B32"/>
    <mergeCell ref="B33:B34"/>
    <mergeCell ref="B35:B41"/>
    <mergeCell ref="B42:B46"/>
    <mergeCell ref="B47:B48"/>
    <mergeCell ref="B49:B50"/>
    <mergeCell ref="B51:B55"/>
    <mergeCell ref="B56:B57"/>
    <mergeCell ref="B58:B59"/>
    <mergeCell ref="B60:B73"/>
    <mergeCell ref="K3:K4"/>
    <mergeCell ref="K6:K7"/>
    <mergeCell ref="K11:K12"/>
    <mergeCell ref="K13:K14"/>
    <mergeCell ref="K16:K17"/>
    <mergeCell ref="K35:K41"/>
    <mergeCell ref="K42:K43"/>
    <mergeCell ref="K47:K48"/>
    <mergeCell ref="K49:K50"/>
    <mergeCell ref="K60:K72"/>
    <mergeCell ref="L3:L4"/>
    <mergeCell ref="L5:L8"/>
    <mergeCell ref="L11:L12"/>
    <mergeCell ref="L13:L14"/>
    <mergeCell ref="L16:L18"/>
    <mergeCell ref="L20:L21"/>
    <mergeCell ref="L24:L25"/>
    <mergeCell ref="L26:L27"/>
    <mergeCell ref="L28:L32"/>
    <mergeCell ref="L33:L34"/>
    <mergeCell ref="L35:L41"/>
    <mergeCell ref="L42:L46"/>
    <mergeCell ref="L47:L48"/>
    <mergeCell ref="L49:L50"/>
    <mergeCell ref="L51:L55"/>
    <mergeCell ref="L56:L57"/>
    <mergeCell ref="L58:L59"/>
    <mergeCell ref="L60:L73"/>
    <mergeCell ref="M3:M4"/>
    <mergeCell ref="M5:M8"/>
    <mergeCell ref="M11:M12"/>
    <mergeCell ref="M13:M14"/>
    <mergeCell ref="M16:M18"/>
    <mergeCell ref="M20:M21"/>
    <mergeCell ref="M24:M25"/>
    <mergeCell ref="M26:M27"/>
    <mergeCell ref="M28:M32"/>
    <mergeCell ref="M33:M34"/>
    <mergeCell ref="M35:M41"/>
    <mergeCell ref="M42:M46"/>
    <mergeCell ref="M47:M48"/>
    <mergeCell ref="M49:M50"/>
    <mergeCell ref="M51:M55"/>
    <mergeCell ref="M56:M57"/>
    <mergeCell ref="M58:M59"/>
    <mergeCell ref="M60:M73"/>
    <mergeCell ref="N3:N4"/>
    <mergeCell ref="N5:N8"/>
    <mergeCell ref="N11:N12"/>
    <mergeCell ref="N13:N14"/>
    <mergeCell ref="N16:N18"/>
    <mergeCell ref="N20:N21"/>
    <mergeCell ref="N24:N25"/>
    <mergeCell ref="N26:N27"/>
    <mergeCell ref="N28:N32"/>
    <mergeCell ref="N33:N34"/>
    <mergeCell ref="N35:N41"/>
    <mergeCell ref="N42:N46"/>
    <mergeCell ref="N47:N48"/>
    <mergeCell ref="N49:N50"/>
    <mergeCell ref="N51:N55"/>
    <mergeCell ref="N56:N57"/>
    <mergeCell ref="N58:N59"/>
    <mergeCell ref="N60:N73"/>
    <mergeCell ref="S3:S4"/>
    <mergeCell ref="S6:S7"/>
    <mergeCell ref="S11:S12"/>
    <mergeCell ref="S13:S14"/>
    <mergeCell ref="S16:S17"/>
    <mergeCell ref="S28:S31"/>
    <mergeCell ref="S35:S41"/>
    <mergeCell ref="S42:S43"/>
    <mergeCell ref="S44:S45"/>
    <mergeCell ref="S49:S50"/>
    <mergeCell ref="S52:S55"/>
    <mergeCell ref="S62:S73"/>
    <mergeCell ref="T3:T4"/>
    <mergeCell ref="T5:T8"/>
    <mergeCell ref="T11:T12"/>
    <mergeCell ref="T13:T14"/>
    <mergeCell ref="T16:T18"/>
    <mergeCell ref="T20:T21"/>
    <mergeCell ref="T23:T25"/>
    <mergeCell ref="T26:T27"/>
    <mergeCell ref="T28:T32"/>
    <mergeCell ref="T33:T34"/>
    <mergeCell ref="T35:T41"/>
    <mergeCell ref="T42:T46"/>
    <mergeCell ref="T47:T48"/>
    <mergeCell ref="T49:T50"/>
    <mergeCell ref="T51:T55"/>
    <mergeCell ref="T56:T57"/>
    <mergeCell ref="T58:T59"/>
    <mergeCell ref="T60:T73"/>
  </mergeCells>
  <conditionalFormatting sqref="C10:D10">
    <cfRule type="duplicateValues" dxfId="0" priority="9"/>
  </conditionalFormatting>
  <conditionalFormatting sqref="C21:D21">
    <cfRule type="duplicateValues" dxfId="0" priority="5"/>
  </conditionalFormatting>
  <conditionalFormatting sqref="C52:D52">
    <cfRule type="duplicateValues" dxfId="1" priority="1"/>
  </conditionalFormatting>
  <conditionalFormatting sqref="C16:D18">
    <cfRule type="duplicateValues" dxfId="0" priority="8"/>
  </conditionalFormatting>
  <conditionalFormatting sqref="C19:D19 C25:D25">
    <cfRule type="duplicateValues" dxfId="0" priority="6"/>
  </conditionalFormatting>
  <conditionalFormatting sqref="C28:D29 C24:D24 C26:D26 C50:D51 C53:D53">
    <cfRule type="duplicateValues" dxfId="0" priority="3"/>
  </conditionalFormatting>
  <conditionalFormatting sqref="C30:D31">
    <cfRule type="duplicateValues" dxfId="0" priority="2"/>
  </conditionalFormatting>
  <conditionalFormatting sqref="C33:D34">
    <cfRule type="duplicateValues" dxfId="0" priority="4"/>
  </conditionalFormatting>
  <conditionalFormatting sqref="C60:D73">
    <cfRule type="duplicateValues" dxfId="0" priority="7"/>
  </conditionalFormatting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95"/>
  <sheetViews>
    <sheetView topLeftCell="A72" workbookViewId="0">
      <selection activeCell="Q95" sqref="Q95"/>
    </sheetView>
  </sheetViews>
  <sheetFormatPr defaultColWidth="9" defaultRowHeight="15" customHeight="1"/>
  <cols>
    <col min="1" max="2" width="16" customWidth="1"/>
    <col min="3" max="3" width="26.5" customWidth="1"/>
    <col min="4" max="4" width="14.875" customWidth="1"/>
    <col min="5" max="5" width="14.875" hidden="1" customWidth="1"/>
    <col min="6" max="6" width="14.25" style="1" hidden="1" customWidth="1"/>
    <col min="7" max="8" width="9.125" style="1" customWidth="1"/>
    <col min="9" max="13" width="9.125" customWidth="1"/>
    <col min="18" max="18" width="10.375"/>
  </cols>
  <sheetData>
    <row r="1" hidden="1" customHeight="1" spans="1:20">
      <c r="A1" s="2"/>
      <c r="C1" s="2"/>
      <c r="D1" s="2"/>
      <c r="E1" s="2"/>
      <c r="F1" s="2"/>
      <c r="H1" s="2"/>
      <c r="I1" s="2">
        <v>1</v>
      </c>
      <c r="J1" s="2">
        <v>8</v>
      </c>
      <c r="K1" s="2">
        <v>3</v>
      </c>
      <c r="L1" s="2">
        <v>25</v>
      </c>
      <c r="M1" s="2">
        <v>14</v>
      </c>
      <c r="N1" s="2">
        <v>48</v>
      </c>
      <c r="O1" s="2">
        <v>39</v>
      </c>
      <c r="P1" s="2"/>
      <c r="Q1" s="2"/>
      <c r="R1" s="2"/>
      <c r="S1" s="2"/>
      <c r="T1" s="2"/>
    </row>
    <row r="2" ht="27" hidden="1" customHeight="1" spans="1:20">
      <c r="A2" s="3" t="s">
        <v>3</v>
      </c>
      <c r="B2" s="4"/>
      <c r="C2" s="3" t="s">
        <v>4</v>
      </c>
      <c r="D2" s="3" t="s">
        <v>5</v>
      </c>
      <c r="E2" s="3" t="s">
        <v>6</v>
      </c>
      <c r="F2" s="2" t="s">
        <v>807</v>
      </c>
      <c r="G2" s="5"/>
      <c r="H2" s="2" t="s">
        <v>808</v>
      </c>
      <c r="I2" s="2" t="s">
        <v>337</v>
      </c>
      <c r="J2" s="2" t="s">
        <v>340</v>
      </c>
      <c r="K2" s="2" t="s">
        <v>352</v>
      </c>
      <c r="L2" s="2" t="s">
        <v>358</v>
      </c>
      <c r="M2" s="2" t="s">
        <v>385</v>
      </c>
      <c r="N2" s="2" t="s">
        <v>402</v>
      </c>
      <c r="O2" s="2" t="s">
        <v>451</v>
      </c>
      <c r="P2" s="24" t="s">
        <v>809</v>
      </c>
      <c r="Q2" s="24" t="s">
        <v>810</v>
      </c>
      <c r="R2" s="2" t="s">
        <v>7</v>
      </c>
      <c r="S2" s="24" t="s">
        <v>811</v>
      </c>
      <c r="T2" s="2" t="s">
        <v>812</v>
      </c>
    </row>
    <row r="3" hidden="1" customHeight="1" spans="1:8">
      <c r="A3" s="6">
        <v>2505131</v>
      </c>
      <c r="B3" s="6" t="s">
        <v>17</v>
      </c>
      <c r="C3" s="6" t="s">
        <v>36</v>
      </c>
      <c r="D3" s="6" t="s">
        <v>37</v>
      </c>
      <c r="E3" s="3" t="s">
        <v>38</v>
      </c>
      <c r="F3" s="2"/>
      <c r="G3" s="2" t="s">
        <v>813</v>
      </c>
      <c r="H3" s="7">
        <v>4</v>
      </c>
    </row>
    <row r="4" hidden="1" customHeight="1" spans="1:8">
      <c r="A4" s="8">
        <v>2506774</v>
      </c>
      <c r="B4" s="6" t="s">
        <v>17</v>
      </c>
      <c r="C4" s="6" t="s">
        <v>42</v>
      </c>
      <c r="D4" s="6" t="s">
        <v>43</v>
      </c>
      <c r="E4" s="3" t="s">
        <v>44</v>
      </c>
      <c r="F4" s="2"/>
      <c r="G4" s="2" t="s">
        <v>814</v>
      </c>
      <c r="H4" s="2">
        <v>4836</v>
      </c>
    </row>
    <row r="5" hidden="1" customHeight="1" spans="1:8">
      <c r="A5" s="9">
        <v>2508407</v>
      </c>
      <c r="B5" s="6" t="s">
        <v>17</v>
      </c>
      <c r="C5" s="10" t="s">
        <v>46</v>
      </c>
      <c r="D5" s="10" t="s">
        <v>47</v>
      </c>
      <c r="E5" s="3" t="s">
        <v>44</v>
      </c>
      <c r="F5" s="2"/>
      <c r="G5" s="2" t="s">
        <v>814</v>
      </c>
      <c r="H5" s="2">
        <v>160</v>
      </c>
    </row>
    <row r="6" hidden="1" customHeight="1" spans="1:8">
      <c r="A6" s="9">
        <v>2508382</v>
      </c>
      <c r="B6" s="6" t="s">
        <v>17</v>
      </c>
      <c r="C6" s="10" t="s">
        <v>51</v>
      </c>
      <c r="D6" s="10" t="s">
        <v>52</v>
      </c>
      <c r="E6" s="3" t="s">
        <v>44</v>
      </c>
      <c r="F6" s="2"/>
      <c r="G6" s="2" t="s">
        <v>814</v>
      </c>
      <c r="H6" s="2">
        <v>87</v>
      </c>
    </row>
    <row r="7" hidden="1" customHeight="1" spans="1:8">
      <c r="A7" s="9">
        <v>2512720</v>
      </c>
      <c r="B7" s="6" t="s">
        <v>17</v>
      </c>
      <c r="C7" s="10" t="s">
        <v>55</v>
      </c>
      <c r="D7" s="10" t="s">
        <v>56</v>
      </c>
      <c r="E7" s="3" t="s">
        <v>44</v>
      </c>
      <c r="F7" s="2"/>
      <c r="G7" s="2" t="s">
        <v>814</v>
      </c>
      <c r="H7" s="2">
        <v>21</v>
      </c>
    </row>
    <row r="8" hidden="1" customHeight="1" spans="1:8">
      <c r="A8" s="9">
        <v>2512719</v>
      </c>
      <c r="B8" s="6" t="s">
        <v>17</v>
      </c>
      <c r="C8" s="10" t="s">
        <v>57</v>
      </c>
      <c r="D8" s="10" t="s">
        <v>58</v>
      </c>
      <c r="E8" s="3" t="s">
        <v>44</v>
      </c>
      <c r="F8" s="2"/>
      <c r="G8" s="2" t="s">
        <v>814</v>
      </c>
      <c r="H8" s="11">
        <v>52.01</v>
      </c>
    </row>
    <row r="9" hidden="1" customHeight="1" spans="1:20">
      <c r="A9" s="12">
        <v>136714</v>
      </c>
      <c r="B9" s="6" t="s">
        <v>17</v>
      </c>
      <c r="C9" s="12" t="s">
        <v>72</v>
      </c>
      <c r="D9" s="12" t="s">
        <v>73</v>
      </c>
      <c r="E9" s="12" t="s">
        <v>74</v>
      </c>
      <c r="F9" s="2">
        <v>1000</v>
      </c>
      <c r="G9" s="2"/>
      <c r="H9" s="2">
        <v>564</v>
      </c>
      <c r="I9" s="2">
        <v>15</v>
      </c>
      <c r="J9" s="2">
        <v>15</v>
      </c>
      <c r="K9" s="2">
        <v>15</v>
      </c>
      <c r="L9" s="2">
        <v>15</v>
      </c>
      <c r="M9" s="2">
        <v>10</v>
      </c>
      <c r="N9" s="2">
        <v>10</v>
      </c>
      <c r="O9" s="2">
        <v>10</v>
      </c>
      <c r="P9" s="2">
        <f>I9*1+J9*8+K9*3+L9*25+M9*14+N9*48+O9*39</f>
        <v>1565</v>
      </c>
      <c r="Q9" s="2">
        <v>887</v>
      </c>
      <c r="R9" s="2">
        <v>16.5</v>
      </c>
      <c r="S9" s="2">
        <f>P9-Q9</f>
        <v>678</v>
      </c>
      <c r="T9" s="2">
        <f>S9*R9</f>
        <v>11187</v>
      </c>
    </row>
    <row r="10" hidden="1" customHeight="1" spans="1:8">
      <c r="A10" s="3">
        <v>66073</v>
      </c>
      <c r="B10" s="6" t="s">
        <v>17</v>
      </c>
      <c r="C10" s="3" t="s">
        <v>76</v>
      </c>
      <c r="D10" s="3" t="s">
        <v>77</v>
      </c>
      <c r="E10" s="3" t="s">
        <v>78</v>
      </c>
      <c r="F10" s="2"/>
      <c r="G10" s="2" t="s">
        <v>814</v>
      </c>
      <c r="H10" s="7">
        <v>2167</v>
      </c>
    </row>
    <row r="11" hidden="1" customHeight="1" spans="1:8">
      <c r="A11" s="9">
        <v>2507742</v>
      </c>
      <c r="B11" s="6" t="s">
        <v>17</v>
      </c>
      <c r="C11" s="10" t="s">
        <v>46</v>
      </c>
      <c r="D11" s="10" t="s">
        <v>82</v>
      </c>
      <c r="E11" s="3" t="s">
        <v>44</v>
      </c>
      <c r="F11" s="2"/>
      <c r="G11" s="2" t="s">
        <v>815</v>
      </c>
      <c r="H11" s="2">
        <v>173</v>
      </c>
    </row>
    <row r="12" hidden="1" customHeight="1" spans="1:8">
      <c r="A12" s="6">
        <v>2505130</v>
      </c>
      <c r="B12" s="6" t="s">
        <v>17</v>
      </c>
      <c r="C12" s="6" t="s">
        <v>36</v>
      </c>
      <c r="D12" s="6" t="s">
        <v>84</v>
      </c>
      <c r="E12" s="3" t="s">
        <v>38</v>
      </c>
      <c r="F12" s="2"/>
      <c r="G12" s="2" t="s">
        <v>815</v>
      </c>
      <c r="H12" s="2">
        <v>33</v>
      </c>
    </row>
    <row r="13" hidden="1" customHeight="1" spans="1:8">
      <c r="A13" s="9">
        <v>2513380</v>
      </c>
      <c r="B13" s="6" t="s">
        <v>17</v>
      </c>
      <c r="C13" s="10" t="s">
        <v>86</v>
      </c>
      <c r="D13" s="10" t="s">
        <v>87</v>
      </c>
      <c r="E13" s="3" t="s">
        <v>44</v>
      </c>
      <c r="F13" s="2"/>
      <c r="G13" s="2" t="s">
        <v>814</v>
      </c>
      <c r="H13" s="2">
        <v>253</v>
      </c>
    </row>
    <row r="14" hidden="1" customHeight="1" spans="1:8">
      <c r="A14" s="9">
        <v>2513381</v>
      </c>
      <c r="B14" s="6" t="s">
        <v>17</v>
      </c>
      <c r="C14" s="10" t="s">
        <v>90</v>
      </c>
      <c r="D14" s="10" t="s">
        <v>91</v>
      </c>
      <c r="E14" s="3" t="s">
        <v>44</v>
      </c>
      <c r="F14" s="2"/>
      <c r="G14" s="2" t="s">
        <v>814</v>
      </c>
      <c r="H14" s="2">
        <v>393.4</v>
      </c>
    </row>
    <row r="15" hidden="1" customHeight="1" spans="1:8">
      <c r="A15" s="9">
        <v>194352</v>
      </c>
      <c r="B15" s="6" t="s">
        <v>17</v>
      </c>
      <c r="C15" s="10" t="s">
        <v>92</v>
      </c>
      <c r="D15" s="10" t="s">
        <v>93</v>
      </c>
      <c r="E15" s="3" t="s">
        <v>94</v>
      </c>
      <c r="F15" s="2"/>
      <c r="G15" s="2" t="s">
        <v>814</v>
      </c>
      <c r="H15" s="2">
        <v>1069</v>
      </c>
    </row>
    <row r="16" hidden="1" customHeight="1" spans="1:8">
      <c r="A16" s="13">
        <v>66828</v>
      </c>
      <c r="B16" s="6" t="s">
        <v>17</v>
      </c>
      <c r="C16" s="3" t="s">
        <v>507</v>
      </c>
      <c r="D16" s="3" t="s">
        <v>508</v>
      </c>
      <c r="E16" s="3" t="s">
        <v>78</v>
      </c>
      <c r="F16" s="2"/>
      <c r="G16" s="2" t="s">
        <v>813</v>
      </c>
      <c r="H16" s="2">
        <v>2</v>
      </c>
    </row>
    <row r="17" hidden="1" customHeight="1" spans="1:8">
      <c r="A17" s="3">
        <v>2001027</v>
      </c>
      <c r="B17" s="6" t="s">
        <v>17</v>
      </c>
      <c r="C17" s="3" t="s">
        <v>98</v>
      </c>
      <c r="D17" s="3" t="s">
        <v>99</v>
      </c>
      <c r="E17" s="3" t="s">
        <v>100</v>
      </c>
      <c r="F17" s="2"/>
      <c r="G17" s="2" t="s">
        <v>816</v>
      </c>
      <c r="H17" s="2">
        <v>1567</v>
      </c>
    </row>
    <row r="18" hidden="1" customHeight="1" spans="1:8">
      <c r="A18" s="3">
        <v>2503301</v>
      </c>
      <c r="B18" s="6" t="s">
        <v>17</v>
      </c>
      <c r="C18" s="9" t="s">
        <v>102</v>
      </c>
      <c r="D18" s="10" t="s">
        <v>103</v>
      </c>
      <c r="E18" s="9" t="s">
        <v>104</v>
      </c>
      <c r="F18" s="2"/>
      <c r="G18" s="2" t="s">
        <v>814</v>
      </c>
      <c r="H18" s="11">
        <v>887</v>
      </c>
    </row>
    <row r="19" hidden="1" customHeight="1" spans="1:20">
      <c r="A19" s="3">
        <v>203192</v>
      </c>
      <c r="B19" s="6" t="s">
        <v>17</v>
      </c>
      <c r="C19" s="10" t="s">
        <v>108</v>
      </c>
      <c r="D19" s="3" t="s">
        <v>109</v>
      </c>
      <c r="E19" s="3" t="s">
        <v>110</v>
      </c>
      <c r="F19" s="2">
        <v>600</v>
      </c>
      <c r="G19" s="2"/>
      <c r="H19" s="2">
        <v>347</v>
      </c>
      <c r="I19" s="2">
        <v>10</v>
      </c>
      <c r="J19" s="2">
        <v>8</v>
      </c>
      <c r="K19" s="2">
        <v>8</v>
      </c>
      <c r="L19" s="2">
        <v>6</v>
      </c>
      <c r="M19" s="2">
        <v>6</v>
      </c>
      <c r="N19" s="2">
        <v>4</v>
      </c>
      <c r="O19" s="2">
        <v>4</v>
      </c>
      <c r="P19" s="2">
        <f>I19*1+J19*8+K19*3+L19*25+M19*14+N19*48+O19*39</f>
        <v>680</v>
      </c>
      <c r="Q19" s="2">
        <v>882</v>
      </c>
      <c r="R19" s="2">
        <v>141.81</v>
      </c>
      <c r="S19" s="2"/>
      <c r="T19" s="2">
        <f>S19*R19</f>
        <v>0</v>
      </c>
    </row>
    <row r="20" hidden="1" customHeight="1" spans="1:20">
      <c r="A20" s="9">
        <v>166880</v>
      </c>
      <c r="B20" s="6" t="s">
        <v>17</v>
      </c>
      <c r="C20" s="9" t="s">
        <v>114</v>
      </c>
      <c r="D20" s="10" t="s">
        <v>115</v>
      </c>
      <c r="E20" s="10" t="s">
        <v>116</v>
      </c>
      <c r="F20" s="2">
        <v>400</v>
      </c>
      <c r="G20" s="2"/>
      <c r="H20" s="2">
        <v>151</v>
      </c>
      <c r="I20" s="2">
        <v>8</v>
      </c>
      <c r="J20" s="2">
        <v>8</v>
      </c>
      <c r="K20" s="2">
        <v>8</v>
      </c>
      <c r="L20" s="2">
        <v>4</v>
      </c>
      <c r="M20" s="2">
        <v>4</v>
      </c>
      <c r="N20" s="2">
        <v>4</v>
      </c>
      <c r="O20" s="2">
        <v>4</v>
      </c>
      <c r="P20" s="2">
        <f>I20*1+J20*8+K20*3+L20*25+M20*14+N20*48+O20*39</f>
        <v>600</v>
      </c>
      <c r="Q20" s="2">
        <v>1147</v>
      </c>
      <c r="R20" s="2">
        <v>44.55</v>
      </c>
      <c r="S20" s="2"/>
      <c r="T20" s="2">
        <f>S20*R20</f>
        <v>0</v>
      </c>
    </row>
    <row r="21" hidden="1" customHeight="1" spans="1:8">
      <c r="A21" s="3">
        <v>84174</v>
      </c>
      <c r="B21" s="6" t="s">
        <v>17</v>
      </c>
      <c r="C21" s="3" t="s">
        <v>119</v>
      </c>
      <c r="D21" s="3" t="s">
        <v>120</v>
      </c>
      <c r="E21" s="3" t="s">
        <v>121</v>
      </c>
      <c r="F21" s="2"/>
      <c r="G21" s="2" t="s">
        <v>815</v>
      </c>
      <c r="H21" s="14">
        <v>862</v>
      </c>
    </row>
    <row r="22" hidden="1" customHeight="1" spans="1:20">
      <c r="A22" s="10">
        <v>57318</v>
      </c>
      <c r="B22" s="6" t="s">
        <v>17</v>
      </c>
      <c r="C22" s="10" t="s">
        <v>125</v>
      </c>
      <c r="D22" s="10" t="s">
        <v>126</v>
      </c>
      <c r="E22" s="10" t="s">
        <v>127</v>
      </c>
      <c r="F22" s="2">
        <v>400</v>
      </c>
      <c r="G22" s="2"/>
      <c r="H22" s="2">
        <v>171</v>
      </c>
      <c r="I22" s="2">
        <v>6</v>
      </c>
      <c r="J22" s="2">
        <v>6</v>
      </c>
      <c r="K22" s="2">
        <v>6</v>
      </c>
      <c r="L22" s="2">
        <v>4</v>
      </c>
      <c r="M22" s="2">
        <v>4</v>
      </c>
      <c r="N22" s="2">
        <v>4</v>
      </c>
      <c r="O22" s="2">
        <v>4</v>
      </c>
      <c r="P22" s="2">
        <f>I22*1+J22*8+K22*3+L22*25+M22*14+N22*48+O22*39</f>
        <v>576</v>
      </c>
      <c r="Q22" s="2">
        <v>266</v>
      </c>
      <c r="R22" s="2">
        <v>20.91</v>
      </c>
      <c r="S22" s="2">
        <f>P22-Q22</f>
        <v>310</v>
      </c>
      <c r="T22" s="2">
        <f>S22*R22</f>
        <v>6482.1</v>
      </c>
    </row>
    <row r="23" hidden="1" customHeight="1" spans="1:20">
      <c r="A23" s="10">
        <v>179237</v>
      </c>
      <c r="B23" s="6" t="s">
        <v>17</v>
      </c>
      <c r="C23" s="10" t="s">
        <v>18</v>
      </c>
      <c r="D23" s="10" t="s">
        <v>19</v>
      </c>
      <c r="E23" s="10" t="s">
        <v>20</v>
      </c>
      <c r="F23" s="2">
        <v>400</v>
      </c>
      <c r="G23" s="2"/>
      <c r="H23" s="2">
        <v>292</v>
      </c>
      <c r="I23" s="2">
        <v>6</v>
      </c>
      <c r="J23" s="2">
        <v>6</v>
      </c>
      <c r="K23" s="2">
        <v>6</v>
      </c>
      <c r="L23" s="2">
        <v>4</v>
      </c>
      <c r="M23" s="2">
        <v>4</v>
      </c>
      <c r="N23" s="2">
        <v>4</v>
      </c>
      <c r="O23" s="2">
        <v>4</v>
      </c>
      <c r="P23" s="2">
        <f>I23*1+J23*8+K23*3+L23*25+M23*14+N23*48+O23*39</f>
        <v>576</v>
      </c>
      <c r="Q23" s="2">
        <v>477</v>
      </c>
      <c r="R23" s="2">
        <v>39.5</v>
      </c>
      <c r="S23" s="2">
        <f>P23-Q23</f>
        <v>99</v>
      </c>
      <c r="T23" s="2">
        <f>S23*R23</f>
        <v>3910.5</v>
      </c>
    </row>
    <row r="24" hidden="1" customHeight="1" spans="1:8">
      <c r="A24" s="3">
        <v>58522</v>
      </c>
      <c r="B24" s="6" t="s">
        <v>17</v>
      </c>
      <c r="C24" s="3" t="s">
        <v>25</v>
      </c>
      <c r="D24" s="3" t="s">
        <v>26</v>
      </c>
      <c r="E24" s="3" t="s">
        <v>27</v>
      </c>
      <c r="F24" s="2"/>
      <c r="G24" s="2" t="s">
        <v>817</v>
      </c>
      <c r="H24" s="14">
        <v>1675</v>
      </c>
    </row>
    <row r="25" hidden="1" customHeight="1" spans="1:20">
      <c r="A25" s="9">
        <v>218186</v>
      </c>
      <c r="B25" s="6" t="s">
        <v>17</v>
      </c>
      <c r="C25" s="9" t="s">
        <v>30</v>
      </c>
      <c r="D25" s="10" t="s">
        <v>31</v>
      </c>
      <c r="E25" s="9" t="s">
        <v>32</v>
      </c>
      <c r="F25" s="2">
        <v>400</v>
      </c>
      <c r="G25" s="2"/>
      <c r="H25" s="2">
        <v>214</v>
      </c>
      <c r="I25" s="2">
        <v>8</v>
      </c>
      <c r="J25" s="2">
        <v>8</v>
      </c>
      <c r="K25" s="2">
        <v>8</v>
      </c>
      <c r="L25" s="2">
        <v>4</v>
      </c>
      <c r="M25" s="2">
        <v>4</v>
      </c>
      <c r="N25" s="2">
        <v>4</v>
      </c>
      <c r="O25" s="2">
        <v>4</v>
      </c>
      <c r="P25" s="2">
        <f>I25*1+J25*8+K25*3+L25*25+M25*14+N25*48+O25*39</f>
        <v>600</v>
      </c>
      <c r="Q25" s="2">
        <v>659</v>
      </c>
      <c r="R25" s="2">
        <v>14.7</v>
      </c>
      <c r="S25" s="2"/>
      <c r="T25" s="2">
        <f>S25*R25</f>
        <v>0</v>
      </c>
    </row>
    <row r="26" hidden="1" customHeight="1" spans="1:8">
      <c r="A26" s="3">
        <v>1466</v>
      </c>
      <c r="B26" s="6" t="s">
        <v>17</v>
      </c>
      <c r="C26" s="3" t="s">
        <v>129</v>
      </c>
      <c r="D26" s="3" t="s">
        <v>130</v>
      </c>
      <c r="E26" s="3" t="s">
        <v>27</v>
      </c>
      <c r="F26" s="2"/>
      <c r="G26" s="2" t="s">
        <v>817</v>
      </c>
      <c r="H26" s="14">
        <v>2168</v>
      </c>
    </row>
    <row r="27" hidden="1" customHeight="1" spans="1:20">
      <c r="A27" s="9">
        <v>2517896</v>
      </c>
      <c r="B27" s="6" t="s">
        <v>17</v>
      </c>
      <c r="C27" s="9" t="s">
        <v>131</v>
      </c>
      <c r="D27" s="10" t="s">
        <v>132</v>
      </c>
      <c r="E27" s="10" t="s">
        <v>133</v>
      </c>
      <c r="F27" s="2">
        <v>500</v>
      </c>
      <c r="G27" s="2"/>
      <c r="H27" s="2">
        <v>51</v>
      </c>
      <c r="I27" s="2">
        <v>10</v>
      </c>
      <c r="J27" s="2">
        <v>8</v>
      </c>
      <c r="K27" s="2">
        <v>8</v>
      </c>
      <c r="L27" s="2">
        <v>5</v>
      </c>
      <c r="M27" s="2">
        <v>5</v>
      </c>
      <c r="N27" s="2">
        <v>5</v>
      </c>
      <c r="O27" s="2">
        <v>5</v>
      </c>
      <c r="P27" s="2">
        <f t="shared" ref="P27:P33" si="0">I27*1+J27*8+K27*3+L27*25+M27*14+N27*48+O27*39</f>
        <v>728</v>
      </c>
      <c r="Q27" s="2">
        <v>258</v>
      </c>
      <c r="R27" s="2">
        <v>10.1</v>
      </c>
      <c r="S27" s="2">
        <f>P27-Q27</f>
        <v>470</v>
      </c>
      <c r="T27" s="2">
        <f t="shared" ref="T27:T33" si="1">S27*R27</f>
        <v>4747</v>
      </c>
    </row>
    <row r="28" hidden="1" customHeight="1" spans="1:20">
      <c r="A28" s="15">
        <v>164495</v>
      </c>
      <c r="B28" s="6" t="s">
        <v>17</v>
      </c>
      <c r="C28" s="3" t="s">
        <v>136</v>
      </c>
      <c r="D28" s="3" t="s">
        <v>137</v>
      </c>
      <c r="E28" s="3" t="s">
        <v>138</v>
      </c>
      <c r="F28" s="2">
        <v>1200</v>
      </c>
      <c r="G28" s="2"/>
      <c r="H28" s="2">
        <v>1148</v>
      </c>
      <c r="I28" s="2">
        <v>10</v>
      </c>
      <c r="J28" s="2">
        <v>10</v>
      </c>
      <c r="K28" s="2">
        <v>10</v>
      </c>
      <c r="L28" s="2">
        <v>8</v>
      </c>
      <c r="M28" s="2">
        <v>8</v>
      </c>
      <c r="N28" s="2">
        <v>8</v>
      </c>
      <c r="O28" s="2">
        <v>8</v>
      </c>
      <c r="P28" s="2">
        <f t="shared" si="0"/>
        <v>1128</v>
      </c>
      <c r="Q28" s="2">
        <v>1207</v>
      </c>
      <c r="R28" s="2">
        <v>7.725</v>
      </c>
      <c r="S28" s="2"/>
      <c r="T28" s="2">
        <f t="shared" si="1"/>
        <v>0</v>
      </c>
    </row>
    <row r="29" hidden="1" customHeight="1" spans="1:20">
      <c r="A29" s="10">
        <v>181679</v>
      </c>
      <c r="B29" s="6" t="s">
        <v>17</v>
      </c>
      <c r="C29" s="10" t="s">
        <v>139</v>
      </c>
      <c r="D29" s="10" t="s">
        <v>140</v>
      </c>
      <c r="E29" s="10" t="s">
        <v>141</v>
      </c>
      <c r="F29" s="2">
        <v>500</v>
      </c>
      <c r="G29" s="2"/>
      <c r="H29" s="2">
        <v>347</v>
      </c>
      <c r="I29" s="2">
        <v>4</v>
      </c>
      <c r="J29" s="2">
        <v>3</v>
      </c>
      <c r="K29" s="2">
        <v>3</v>
      </c>
      <c r="L29" s="2">
        <v>2</v>
      </c>
      <c r="M29" s="2">
        <v>2</v>
      </c>
      <c r="N29" s="2">
        <v>2</v>
      </c>
      <c r="O29" s="2">
        <v>2</v>
      </c>
      <c r="P29" s="2">
        <f t="shared" si="0"/>
        <v>289</v>
      </c>
      <c r="Q29" s="2">
        <v>695</v>
      </c>
      <c r="R29" s="2">
        <v>16.44</v>
      </c>
      <c r="S29" s="2"/>
      <c r="T29" s="2">
        <f t="shared" si="1"/>
        <v>0</v>
      </c>
    </row>
    <row r="30" hidden="1" customHeight="1" spans="1:20">
      <c r="A30" s="16">
        <v>91595</v>
      </c>
      <c r="B30" s="6" t="s">
        <v>17</v>
      </c>
      <c r="C30" s="16" t="s">
        <v>142</v>
      </c>
      <c r="D30" s="16" t="s">
        <v>143</v>
      </c>
      <c r="E30" s="16" t="s">
        <v>141</v>
      </c>
      <c r="F30" s="2">
        <v>300</v>
      </c>
      <c r="G30" s="2"/>
      <c r="H30" s="2">
        <v>258</v>
      </c>
      <c r="I30" s="2">
        <v>4</v>
      </c>
      <c r="J30" s="2">
        <v>3</v>
      </c>
      <c r="K30" s="2">
        <v>3</v>
      </c>
      <c r="L30" s="2">
        <v>2</v>
      </c>
      <c r="M30" s="2">
        <v>2</v>
      </c>
      <c r="N30" s="2">
        <v>2</v>
      </c>
      <c r="O30" s="2">
        <v>2</v>
      </c>
      <c r="P30" s="2">
        <f t="shared" si="0"/>
        <v>289</v>
      </c>
      <c r="Q30" s="2">
        <v>746</v>
      </c>
      <c r="R30" s="2">
        <v>13.61</v>
      </c>
      <c r="S30" s="2"/>
      <c r="T30" s="2">
        <f t="shared" si="1"/>
        <v>0</v>
      </c>
    </row>
    <row r="31" hidden="1" customHeight="1" spans="1:20">
      <c r="A31" s="16">
        <v>114827</v>
      </c>
      <c r="B31" s="6" t="s">
        <v>17</v>
      </c>
      <c r="C31" s="16" t="s">
        <v>144</v>
      </c>
      <c r="D31" s="16" t="s">
        <v>143</v>
      </c>
      <c r="E31" s="16" t="s">
        <v>141</v>
      </c>
      <c r="F31" s="2">
        <v>300</v>
      </c>
      <c r="G31" s="2"/>
      <c r="H31" s="2">
        <v>194</v>
      </c>
      <c r="I31" s="2">
        <v>6</v>
      </c>
      <c r="J31" s="2">
        <v>6</v>
      </c>
      <c r="K31" s="2">
        <v>6</v>
      </c>
      <c r="L31" s="2">
        <v>4</v>
      </c>
      <c r="M31" s="2">
        <v>4</v>
      </c>
      <c r="N31" s="2">
        <v>4</v>
      </c>
      <c r="O31" s="2">
        <v>4</v>
      </c>
      <c r="P31" s="2">
        <f t="shared" si="0"/>
        <v>576</v>
      </c>
      <c r="Q31" s="2">
        <v>691</v>
      </c>
      <c r="R31" s="2">
        <v>17.62</v>
      </c>
      <c r="S31" s="2"/>
      <c r="T31" s="2">
        <f t="shared" si="1"/>
        <v>0</v>
      </c>
    </row>
    <row r="32" hidden="1" customHeight="1" spans="1:20">
      <c r="A32" s="12">
        <v>142895</v>
      </c>
      <c r="B32" s="6" t="s">
        <v>17</v>
      </c>
      <c r="C32" s="12" t="s">
        <v>145</v>
      </c>
      <c r="D32" s="12" t="s">
        <v>146</v>
      </c>
      <c r="E32" s="12" t="s">
        <v>147</v>
      </c>
      <c r="F32" s="2">
        <v>800</v>
      </c>
      <c r="G32" s="2"/>
      <c r="H32" s="2">
        <v>745</v>
      </c>
      <c r="I32" s="2">
        <v>8</v>
      </c>
      <c r="J32" s="2">
        <v>8</v>
      </c>
      <c r="K32" s="2">
        <v>8</v>
      </c>
      <c r="L32" s="2">
        <v>4</v>
      </c>
      <c r="M32" s="2">
        <v>4</v>
      </c>
      <c r="N32" s="2">
        <v>4</v>
      </c>
      <c r="O32" s="2">
        <v>4</v>
      </c>
      <c r="P32" s="2">
        <f t="shared" si="0"/>
        <v>600</v>
      </c>
      <c r="Q32" s="2">
        <v>1192</v>
      </c>
      <c r="R32" s="2">
        <v>15.8</v>
      </c>
      <c r="S32" s="2"/>
      <c r="T32" s="2">
        <f t="shared" si="1"/>
        <v>0</v>
      </c>
    </row>
    <row r="33" hidden="1" customHeight="1" spans="1:20">
      <c r="A33" s="17">
        <v>155108</v>
      </c>
      <c r="B33" s="6" t="s">
        <v>17</v>
      </c>
      <c r="C33" s="3" t="s">
        <v>150</v>
      </c>
      <c r="D33" s="3" t="s">
        <v>151</v>
      </c>
      <c r="E33" s="3" t="s">
        <v>152</v>
      </c>
      <c r="F33" s="2">
        <v>1500</v>
      </c>
      <c r="G33" s="2"/>
      <c r="H33" s="2">
        <v>1276</v>
      </c>
      <c r="I33" s="2">
        <v>15</v>
      </c>
      <c r="J33" s="2">
        <v>8</v>
      </c>
      <c r="K33" s="2">
        <v>8</v>
      </c>
      <c r="L33" s="2">
        <v>8</v>
      </c>
      <c r="M33" s="2">
        <v>8</v>
      </c>
      <c r="N33" s="2">
        <v>8</v>
      </c>
      <c r="O33" s="2">
        <v>8</v>
      </c>
      <c r="P33" s="2">
        <f t="shared" si="0"/>
        <v>1111</v>
      </c>
      <c r="Q33" s="2">
        <v>1752</v>
      </c>
      <c r="R33" s="2">
        <v>14.76</v>
      </c>
      <c r="S33" s="2"/>
      <c r="T33" s="2">
        <f t="shared" si="1"/>
        <v>0</v>
      </c>
    </row>
    <row r="34" hidden="1" customHeight="1" spans="1:15">
      <c r="A34" s="3">
        <v>171499</v>
      </c>
      <c r="B34" s="6" t="s">
        <v>17</v>
      </c>
      <c r="C34" s="3" t="s">
        <v>154</v>
      </c>
      <c r="D34" s="3" t="s">
        <v>155</v>
      </c>
      <c r="E34" s="3" t="s">
        <v>156</v>
      </c>
      <c r="F34" s="2"/>
      <c r="G34" s="2" t="s">
        <v>816</v>
      </c>
      <c r="H34" s="7">
        <v>1242</v>
      </c>
      <c r="I34" s="7"/>
      <c r="J34" s="7"/>
      <c r="K34" s="7"/>
      <c r="L34" s="7"/>
      <c r="M34" s="7"/>
      <c r="N34" s="7"/>
      <c r="O34" s="7"/>
    </row>
    <row r="35" hidden="1" customHeight="1" spans="1:8">
      <c r="A35" s="18">
        <v>2516044</v>
      </c>
      <c r="B35" s="6" t="s">
        <v>17</v>
      </c>
      <c r="C35" s="19" t="s">
        <v>159</v>
      </c>
      <c r="D35" s="19" t="s">
        <v>160</v>
      </c>
      <c r="E35" s="19" t="s">
        <v>161</v>
      </c>
      <c r="F35" s="2"/>
      <c r="G35" s="2" t="s">
        <v>816</v>
      </c>
      <c r="H35" s="7">
        <v>31</v>
      </c>
    </row>
    <row r="36" hidden="1" customHeight="1" spans="1:8">
      <c r="A36" s="18">
        <v>2516035</v>
      </c>
      <c r="B36" s="6" t="s">
        <v>17</v>
      </c>
      <c r="C36" s="19" t="s">
        <v>164</v>
      </c>
      <c r="D36" s="19" t="s">
        <v>165</v>
      </c>
      <c r="E36" s="19" t="s">
        <v>161</v>
      </c>
      <c r="F36" s="2"/>
      <c r="G36" s="2" t="s">
        <v>816</v>
      </c>
      <c r="H36" s="2">
        <v>6</v>
      </c>
    </row>
    <row r="37" hidden="1" customHeight="1" spans="1:8">
      <c r="A37" s="18">
        <v>2516046</v>
      </c>
      <c r="B37" s="6" t="s">
        <v>17</v>
      </c>
      <c r="C37" s="19" t="s">
        <v>166</v>
      </c>
      <c r="D37" s="19" t="s">
        <v>167</v>
      </c>
      <c r="E37" s="19" t="s">
        <v>161</v>
      </c>
      <c r="F37" s="2"/>
      <c r="G37" s="2" t="s">
        <v>816</v>
      </c>
      <c r="H37" s="2">
        <v>27</v>
      </c>
    </row>
    <row r="38" hidden="1" customHeight="1" spans="1:8">
      <c r="A38" s="18">
        <v>2516045</v>
      </c>
      <c r="B38" s="6" t="s">
        <v>17</v>
      </c>
      <c r="C38" s="19" t="s">
        <v>168</v>
      </c>
      <c r="D38" s="19" t="s">
        <v>169</v>
      </c>
      <c r="E38" s="19" t="s">
        <v>161</v>
      </c>
      <c r="F38" s="2"/>
      <c r="G38" s="2" t="s">
        <v>816</v>
      </c>
      <c r="H38" s="2">
        <v>48</v>
      </c>
    </row>
    <row r="39" hidden="1" customHeight="1" spans="1:8">
      <c r="A39" s="18">
        <v>2516043</v>
      </c>
      <c r="B39" s="6" t="s">
        <v>17</v>
      </c>
      <c r="C39" s="19" t="s">
        <v>170</v>
      </c>
      <c r="D39" s="19" t="s">
        <v>171</v>
      </c>
      <c r="E39" s="19" t="s">
        <v>161</v>
      </c>
      <c r="F39" s="2"/>
      <c r="G39" s="2" t="s">
        <v>816</v>
      </c>
      <c r="H39" s="2">
        <v>42</v>
      </c>
    </row>
    <row r="40" hidden="1" customHeight="1" spans="1:8">
      <c r="A40" s="18">
        <v>2516047</v>
      </c>
      <c r="B40" s="6" t="s">
        <v>17</v>
      </c>
      <c r="C40" s="19" t="s">
        <v>170</v>
      </c>
      <c r="D40" s="19" t="s">
        <v>172</v>
      </c>
      <c r="E40" s="19" t="s">
        <v>161</v>
      </c>
      <c r="F40" s="2"/>
      <c r="G40" s="2" t="s">
        <v>816</v>
      </c>
      <c r="H40" s="2">
        <v>77</v>
      </c>
    </row>
    <row r="41" hidden="1" customHeight="1" spans="1:8">
      <c r="A41" s="18">
        <v>2516060</v>
      </c>
      <c r="B41" s="6" t="s">
        <v>17</v>
      </c>
      <c r="C41" s="19" t="s">
        <v>173</v>
      </c>
      <c r="D41" s="19" t="s">
        <v>174</v>
      </c>
      <c r="E41" s="19" t="s">
        <v>161</v>
      </c>
      <c r="F41" s="2"/>
      <c r="G41" s="2" t="s">
        <v>816</v>
      </c>
      <c r="H41" s="2">
        <v>68</v>
      </c>
    </row>
    <row r="42" hidden="1" customHeight="1" spans="1:8">
      <c r="A42" s="9">
        <v>208936</v>
      </c>
      <c r="B42" s="6" t="s">
        <v>17</v>
      </c>
      <c r="C42" s="10" t="s">
        <v>516</v>
      </c>
      <c r="D42" s="10" t="s">
        <v>517</v>
      </c>
      <c r="E42" s="3" t="s">
        <v>518</v>
      </c>
      <c r="F42" s="2"/>
      <c r="G42" s="2" t="s">
        <v>816</v>
      </c>
      <c r="H42" s="2">
        <v>7</v>
      </c>
    </row>
    <row r="43" hidden="1" customHeight="1" spans="1:8">
      <c r="A43" s="20">
        <v>2508463</v>
      </c>
      <c r="B43" s="6" t="s">
        <v>17</v>
      </c>
      <c r="C43" s="21" t="s">
        <v>176</v>
      </c>
      <c r="D43" s="21" t="s">
        <v>177</v>
      </c>
      <c r="E43" s="3" t="s">
        <v>178</v>
      </c>
      <c r="F43" s="2"/>
      <c r="G43" s="2" t="s">
        <v>816</v>
      </c>
      <c r="H43" s="2">
        <v>476</v>
      </c>
    </row>
    <row r="44" hidden="1" customHeight="1" spans="1:8">
      <c r="A44" s="22">
        <v>201264</v>
      </c>
      <c r="B44" s="6" t="s">
        <v>17</v>
      </c>
      <c r="C44" s="23" t="s">
        <v>180</v>
      </c>
      <c r="D44" s="12" t="s">
        <v>181</v>
      </c>
      <c r="E44" s="23" t="s">
        <v>182</v>
      </c>
      <c r="F44" s="2"/>
      <c r="G44" s="2" t="s">
        <v>816</v>
      </c>
      <c r="H44" s="2">
        <v>207</v>
      </c>
    </row>
    <row r="45" hidden="1" customHeight="1" spans="1:8">
      <c r="A45" s="22">
        <v>201495</v>
      </c>
      <c r="B45" s="6" t="s">
        <v>17</v>
      </c>
      <c r="C45" s="23" t="s">
        <v>184</v>
      </c>
      <c r="D45" s="12" t="s">
        <v>185</v>
      </c>
      <c r="E45" s="23" t="s">
        <v>182</v>
      </c>
      <c r="F45" s="2"/>
      <c r="G45" s="2" t="s">
        <v>816</v>
      </c>
      <c r="H45" s="11">
        <v>272</v>
      </c>
    </row>
    <row r="46" hidden="1" customHeight="1" spans="1:20">
      <c r="A46" s="2">
        <v>2153015</v>
      </c>
      <c r="B46" s="6" t="s">
        <v>17</v>
      </c>
      <c r="C46" s="2" t="s">
        <v>187</v>
      </c>
      <c r="D46" s="24" t="s">
        <v>188</v>
      </c>
      <c r="E46" s="2" t="s">
        <v>189</v>
      </c>
      <c r="F46" s="2">
        <v>700</v>
      </c>
      <c r="G46" s="2"/>
      <c r="H46" s="2"/>
      <c r="I46" s="2">
        <v>6</v>
      </c>
      <c r="J46" s="2">
        <v>5</v>
      </c>
      <c r="K46" s="2">
        <v>5</v>
      </c>
      <c r="L46" s="2">
        <v>5</v>
      </c>
      <c r="M46" s="2">
        <v>5</v>
      </c>
      <c r="N46" s="2">
        <v>5</v>
      </c>
      <c r="O46" s="2">
        <v>5</v>
      </c>
      <c r="P46" s="2">
        <f t="shared" ref="P46:P58" si="2">I46*1+J46*8+K46*3+L46*25+M46*14+N46*48+O46*39</f>
        <v>691</v>
      </c>
      <c r="Q46" s="2">
        <v>0</v>
      </c>
      <c r="R46" s="9">
        <v>23.4</v>
      </c>
      <c r="S46" s="2">
        <f t="shared" ref="S46:S58" si="3">P46-Q46</f>
        <v>691</v>
      </c>
      <c r="T46" s="2">
        <f t="shared" ref="T46:T58" si="4">S46*R46</f>
        <v>16169.4</v>
      </c>
    </row>
    <row r="47" hidden="1" customHeight="1" spans="1:20">
      <c r="A47" s="9">
        <v>176644</v>
      </c>
      <c r="B47" s="6" t="s">
        <v>17</v>
      </c>
      <c r="C47" s="10" t="s">
        <v>193</v>
      </c>
      <c r="D47" s="10" t="s">
        <v>194</v>
      </c>
      <c r="E47" s="3" t="s">
        <v>195</v>
      </c>
      <c r="F47" s="2">
        <v>600</v>
      </c>
      <c r="G47" s="2"/>
      <c r="H47" s="2">
        <v>513</v>
      </c>
      <c r="I47" s="2">
        <v>8</v>
      </c>
      <c r="J47" s="2">
        <v>8</v>
      </c>
      <c r="K47" s="2">
        <v>8</v>
      </c>
      <c r="L47" s="2">
        <v>4</v>
      </c>
      <c r="M47" s="2">
        <v>4</v>
      </c>
      <c r="N47" s="2">
        <v>4</v>
      </c>
      <c r="O47" s="2">
        <v>4</v>
      </c>
      <c r="P47" s="2">
        <f t="shared" si="2"/>
        <v>600</v>
      </c>
      <c r="Q47" s="2">
        <v>1194</v>
      </c>
      <c r="R47" s="2">
        <v>55.35</v>
      </c>
      <c r="S47" s="2"/>
      <c r="T47" s="2">
        <f t="shared" si="4"/>
        <v>0</v>
      </c>
    </row>
    <row r="48" hidden="1" customHeight="1" spans="1:20">
      <c r="A48" s="8">
        <v>2501886</v>
      </c>
      <c r="B48" s="6" t="s">
        <v>17</v>
      </c>
      <c r="C48" s="6" t="s">
        <v>197</v>
      </c>
      <c r="D48" s="6" t="s">
        <v>198</v>
      </c>
      <c r="E48" s="10" t="s">
        <v>199</v>
      </c>
      <c r="F48" s="2">
        <v>1000</v>
      </c>
      <c r="G48" s="2"/>
      <c r="H48" s="2">
        <v>995</v>
      </c>
      <c r="I48" s="2">
        <v>10</v>
      </c>
      <c r="J48" s="2">
        <v>8</v>
      </c>
      <c r="K48" s="2">
        <v>8</v>
      </c>
      <c r="L48" s="2">
        <v>8</v>
      </c>
      <c r="M48" s="2">
        <v>8</v>
      </c>
      <c r="N48" s="2">
        <v>6</v>
      </c>
      <c r="O48" s="2">
        <v>6</v>
      </c>
      <c r="P48" s="2">
        <f t="shared" si="2"/>
        <v>932</v>
      </c>
      <c r="Q48" s="2">
        <v>966</v>
      </c>
      <c r="R48" s="2">
        <v>47.27</v>
      </c>
      <c r="S48" s="2"/>
      <c r="T48" s="2">
        <f t="shared" si="4"/>
        <v>0</v>
      </c>
    </row>
    <row r="49" hidden="1" customHeight="1" spans="1:20">
      <c r="A49" s="3">
        <v>188362</v>
      </c>
      <c r="B49" s="6" t="s">
        <v>17</v>
      </c>
      <c r="C49" s="3" t="s">
        <v>201</v>
      </c>
      <c r="D49" s="3" t="s">
        <v>202</v>
      </c>
      <c r="E49" s="3" t="s">
        <v>203</v>
      </c>
      <c r="F49" s="2">
        <v>300</v>
      </c>
      <c r="G49" s="2"/>
      <c r="H49" s="2">
        <v>31</v>
      </c>
      <c r="I49" s="2">
        <v>4</v>
      </c>
      <c r="J49" s="2">
        <v>2</v>
      </c>
      <c r="K49" s="2">
        <v>2</v>
      </c>
      <c r="L49" s="2">
        <v>2</v>
      </c>
      <c r="M49" s="2">
        <v>2</v>
      </c>
      <c r="N49" s="2">
        <v>2</v>
      </c>
      <c r="O49" s="2">
        <v>2</v>
      </c>
      <c r="P49" s="2">
        <f t="shared" si="2"/>
        <v>278</v>
      </c>
      <c r="Q49" s="2">
        <v>143</v>
      </c>
      <c r="R49" s="2">
        <v>50</v>
      </c>
      <c r="S49" s="2">
        <f t="shared" si="3"/>
        <v>135</v>
      </c>
      <c r="T49" s="2">
        <f t="shared" si="4"/>
        <v>6750</v>
      </c>
    </row>
    <row r="50" hidden="1" customHeight="1" spans="1:20">
      <c r="A50" s="13">
        <v>159558</v>
      </c>
      <c r="B50" s="6" t="s">
        <v>17</v>
      </c>
      <c r="C50" s="13" t="s">
        <v>208</v>
      </c>
      <c r="D50" s="3" t="s">
        <v>209</v>
      </c>
      <c r="E50" s="3" t="s">
        <v>210</v>
      </c>
      <c r="F50" s="2">
        <v>1200</v>
      </c>
      <c r="G50" s="2"/>
      <c r="H50" s="2">
        <v>1083</v>
      </c>
      <c r="I50" s="2">
        <v>12</v>
      </c>
      <c r="J50" s="2">
        <v>10</v>
      </c>
      <c r="K50" s="2">
        <v>10</v>
      </c>
      <c r="L50" s="2">
        <v>10</v>
      </c>
      <c r="M50" s="2">
        <v>10</v>
      </c>
      <c r="N50" s="2">
        <v>10</v>
      </c>
      <c r="O50" s="2">
        <v>10</v>
      </c>
      <c r="P50" s="2">
        <f t="shared" si="2"/>
        <v>1382</v>
      </c>
      <c r="Q50" s="2">
        <v>961</v>
      </c>
      <c r="R50" s="2">
        <v>13.7</v>
      </c>
      <c r="S50" s="2">
        <f t="shared" si="3"/>
        <v>421</v>
      </c>
      <c r="T50" s="2">
        <f t="shared" si="4"/>
        <v>5767.7</v>
      </c>
    </row>
    <row r="51" hidden="1" customHeight="1" spans="1:20">
      <c r="A51" s="25">
        <v>191149</v>
      </c>
      <c r="B51" s="6" t="s">
        <v>17</v>
      </c>
      <c r="C51" s="26" t="s">
        <v>211</v>
      </c>
      <c r="D51" s="26" t="s">
        <v>212</v>
      </c>
      <c r="E51" s="26" t="s">
        <v>213</v>
      </c>
      <c r="F51" s="2">
        <v>300</v>
      </c>
      <c r="G51" s="2"/>
      <c r="H51" s="2">
        <v>14</v>
      </c>
      <c r="I51" s="2">
        <v>4</v>
      </c>
      <c r="J51" s="2">
        <v>4</v>
      </c>
      <c r="K51" s="2">
        <v>4</v>
      </c>
      <c r="L51" s="2">
        <v>2</v>
      </c>
      <c r="M51" s="2">
        <v>2</v>
      </c>
      <c r="N51" s="2">
        <v>2</v>
      </c>
      <c r="O51" s="2">
        <v>2</v>
      </c>
      <c r="P51" s="2">
        <f t="shared" si="2"/>
        <v>300</v>
      </c>
      <c r="Q51" s="2">
        <v>13</v>
      </c>
      <c r="R51" s="2">
        <v>11.54</v>
      </c>
      <c r="S51" s="2">
        <f t="shared" si="3"/>
        <v>287</v>
      </c>
      <c r="T51" s="2">
        <f t="shared" si="4"/>
        <v>3311.98</v>
      </c>
    </row>
    <row r="52" hidden="1" customHeight="1" spans="1:20">
      <c r="A52" s="13">
        <v>82219</v>
      </c>
      <c r="B52" s="6" t="s">
        <v>17</v>
      </c>
      <c r="C52" s="13" t="s">
        <v>214</v>
      </c>
      <c r="D52" s="3" t="s">
        <v>215</v>
      </c>
      <c r="E52" s="3" t="s">
        <v>216</v>
      </c>
      <c r="F52" s="2">
        <v>1200</v>
      </c>
      <c r="G52" s="2"/>
      <c r="H52" s="2">
        <v>1164</v>
      </c>
      <c r="I52" s="2">
        <v>12</v>
      </c>
      <c r="J52" s="2">
        <v>10</v>
      </c>
      <c r="K52" s="2">
        <v>10</v>
      </c>
      <c r="L52" s="2">
        <v>10</v>
      </c>
      <c r="M52" s="2">
        <v>10</v>
      </c>
      <c r="N52" s="2">
        <v>10</v>
      </c>
      <c r="O52" s="2">
        <v>10</v>
      </c>
      <c r="P52" s="2">
        <f t="shared" si="2"/>
        <v>1382</v>
      </c>
      <c r="Q52" s="2">
        <v>981</v>
      </c>
      <c r="R52" s="2">
        <v>9.78</v>
      </c>
      <c r="S52" s="2">
        <f t="shared" si="3"/>
        <v>401</v>
      </c>
      <c r="T52" s="2">
        <f t="shared" si="4"/>
        <v>3921.78</v>
      </c>
    </row>
    <row r="53" hidden="1" customHeight="1" spans="1:20">
      <c r="A53" s="9">
        <v>173195</v>
      </c>
      <c r="B53" s="6" t="s">
        <v>17</v>
      </c>
      <c r="C53" s="9" t="s">
        <v>217</v>
      </c>
      <c r="D53" s="10" t="s">
        <v>218</v>
      </c>
      <c r="E53" s="10" t="s">
        <v>219</v>
      </c>
      <c r="F53" s="2">
        <v>1000</v>
      </c>
      <c r="G53" s="2"/>
      <c r="H53" s="2">
        <v>961</v>
      </c>
      <c r="I53" s="2">
        <v>10</v>
      </c>
      <c r="J53" s="2">
        <v>8</v>
      </c>
      <c r="K53" s="2">
        <v>8</v>
      </c>
      <c r="L53" s="2">
        <v>6</v>
      </c>
      <c r="M53" s="2">
        <v>6</v>
      </c>
      <c r="N53" s="2">
        <v>6</v>
      </c>
      <c r="O53" s="2">
        <v>6</v>
      </c>
      <c r="P53" s="2">
        <f t="shared" si="2"/>
        <v>854</v>
      </c>
      <c r="Q53" s="2">
        <v>779</v>
      </c>
      <c r="R53" s="2">
        <v>13.4</v>
      </c>
      <c r="S53" s="2">
        <f t="shared" si="3"/>
        <v>75</v>
      </c>
      <c r="T53" s="2">
        <f t="shared" si="4"/>
        <v>1005</v>
      </c>
    </row>
    <row r="54" hidden="1" customHeight="1" spans="1:20">
      <c r="A54" s="9">
        <v>192061</v>
      </c>
      <c r="B54" s="6" t="s">
        <v>17</v>
      </c>
      <c r="C54" s="9" t="s">
        <v>220</v>
      </c>
      <c r="D54" s="10" t="s">
        <v>215</v>
      </c>
      <c r="E54" s="10" t="s">
        <v>221</v>
      </c>
      <c r="F54" s="2">
        <v>300</v>
      </c>
      <c r="G54" s="2"/>
      <c r="H54" s="2">
        <v>136</v>
      </c>
      <c r="I54" s="2">
        <v>4</v>
      </c>
      <c r="J54" s="2">
        <v>4</v>
      </c>
      <c r="K54" s="2">
        <v>4</v>
      </c>
      <c r="L54" s="2">
        <v>2</v>
      </c>
      <c r="M54" s="2">
        <v>2</v>
      </c>
      <c r="N54" s="2">
        <v>2</v>
      </c>
      <c r="O54" s="2">
        <v>2</v>
      </c>
      <c r="P54" s="2">
        <f t="shared" si="2"/>
        <v>300</v>
      </c>
      <c r="Q54" s="2">
        <v>157</v>
      </c>
      <c r="R54" s="2">
        <v>8.65</v>
      </c>
      <c r="S54" s="2">
        <f t="shared" si="3"/>
        <v>143</v>
      </c>
      <c r="T54" s="2">
        <f t="shared" si="4"/>
        <v>1236.95</v>
      </c>
    </row>
    <row r="55" hidden="1" customHeight="1" spans="1:20">
      <c r="A55" s="9">
        <v>133360</v>
      </c>
      <c r="B55" s="6" t="s">
        <v>17</v>
      </c>
      <c r="C55" s="10" t="s">
        <v>223</v>
      </c>
      <c r="D55" s="10" t="s">
        <v>224</v>
      </c>
      <c r="E55" s="3" t="s">
        <v>225</v>
      </c>
      <c r="F55" s="2">
        <v>1200</v>
      </c>
      <c r="G55" s="2"/>
      <c r="H55" s="2">
        <v>970</v>
      </c>
      <c r="I55" s="2">
        <v>20</v>
      </c>
      <c r="J55" s="2">
        <v>8</v>
      </c>
      <c r="K55" s="2">
        <v>8</v>
      </c>
      <c r="L55" s="2">
        <v>8</v>
      </c>
      <c r="M55" s="2">
        <v>8</v>
      </c>
      <c r="N55" s="2">
        <v>8</v>
      </c>
      <c r="O55" s="2">
        <v>8</v>
      </c>
      <c r="P55" s="2">
        <f t="shared" si="2"/>
        <v>1116</v>
      </c>
      <c r="Q55" s="2">
        <v>1129</v>
      </c>
      <c r="R55" s="2">
        <v>15.2</v>
      </c>
      <c r="S55" s="2"/>
      <c r="T55" s="2">
        <f t="shared" si="4"/>
        <v>0</v>
      </c>
    </row>
    <row r="56" hidden="1" customHeight="1" spans="1:20">
      <c r="A56" s="10">
        <v>230453</v>
      </c>
      <c r="B56" s="6" t="s">
        <v>17</v>
      </c>
      <c r="C56" s="10" t="s">
        <v>227</v>
      </c>
      <c r="D56" s="10" t="s">
        <v>228</v>
      </c>
      <c r="E56" s="10" t="s">
        <v>229</v>
      </c>
      <c r="F56" s="2">
        <v>1000</v>
      </c>
      <c r="G56" s="2"/>
      <c r="H56" s="2">
        <v>900</v>
      </c>
      <c r="I56" s="2">
        <v>10</v>
      </c>
      <c r="J56" s="2">
        <v>8</v>
      </c>
      <c r="K56" s="2">
        <v>8</v>
      </c>
      <c r="L56" s="2">
        <v>6</v>
      </c>
      <c r="M56" s="2">
        <v>6</v>
      </c>
      <c r="N56" s="2">
        <v>6</v>
      </c>
      <c r="O56" s="2">
        <v>6</v>
      </c>
      <c r="P56" s="2">
        <f t="shared" si="2"/>
        <v>854</v>
      </c>
      <c r="Q56" s="2">
        <v>1571</v>
      </c>
      <c r="R56" s="2">
        <v>4.7</v>
      </c>
      <c r="S56" s="2"/>
      <c r="T56" s="2">
        <f t="shared" si="4"/>
        <v>0</v>
      </c>
    </row>
    <row r="57" hidden="1" customHeight="1" spans="1:20">
      <c r="A57" s="26">
        <v>2502826</v>
      </c>
      <c r="B57" s="6" t="s">
        <v>17</v>
      </c>
      <c r="C57" s="26" t="s">
        <v>233</v>
      </c>
      <c r="D57" s="26" t="s">
        <v>234</v>
      </c>
      <c r="E57" s="26" t="s">
        <v>235</v>
      </c>
      <c r="F57" s="2">
        <v>300</v>
      </c>
      <c r="G57" s="2"/>
      <c r="H57" s="2">
        <v>137</v>
      </c>
      <c r="I57" s="2">
        <v>3</v>
      </c>
      <c r="J57" s="2">
        <v>3</v>
      </c>
      <c r="K57" s="2">
        <v>3</v>
      </c>
      <c r="L57" s="2">
        <v>3</v>
      </c>
      <c r="M57" s="2">
        <v>3</v>
      </c>
      <c r="N57" s="2">
        <v>3</v>
      </c>
      <c r="O57" s="2">
        <v>3</v>
      </c>
      <c r="P57" s="2">
        <f t="shared" si="2"/>
        <v>414</v>
      </c>
      <c r="Q57" s="2">
        <v>687</v>
      </c>
      <c r="R57" s="2">
        <v>27.16</v>
      </c>
      <c r="S57" s="2"/>
      <c r="T57" s="2">
        <f t="shared" si="4"/>
        <v>0</v>
      </c>
    </row>
    <row r="58" hidden="1" customHeight="1" spans="1:20">
      <c r="A58" s="23">
        <v>2513767</v>
      </c>
      <c r="B58" s="6" t="s">
        <v>17</v>
      </c>
      <c r="C58" s="23" t="s">
        <v>237</v>
      </c>
      <c r="D58" s="12" t="s">
        <v>238</v>
      </c>
      <c r="E58" s="23" t="s">
        <v>239</v>
      </c>
      <c r="F58" s="2">
        <v>300</v>
      </c>
      <c r="G58" s="2"/>
      <c r="H58" s="2">
        <v>87</v>
      </c>
      <c r="I58" s="2">
        <v>8</v>
      </c>
      <c r="J58" s="2">
        <v>5</v>
      </c>
      <c r="K58" s="2">
        <v>5</v>
      </c>
      <c r="L58" s="2">
        <v>5</v>
      </c>
      <c r="M58" s="2">
        <v>5</v>
      </c>
      <c r="N58" s="2">
        <v>5</v>
      </c>
      <c r="O58" s="2">
        <v>5</v>
      </c>
      <c r="P58" s="2">
        <f t="shared" si="2"/>
        <v>693</v>
      </c>
      <c r="Q58" s="2">
        <v>493</v>
      </c>
      <c r="R58" s="2">
        <v>13.94</v>
      </c>
      <c r="S58" s="2">
        <f t="shared" si="3"/>
        <v>200</v>
      </c>
      <c r="T58" s="2">
        <f t="shared" si="4"/>
        <v>2788</v>
      </c>
    </row>
    <row r="59" hidden="1" customHeight="1"/>
    <row r="60" hidden="1" customHeight="1"/>
    <row r="61" hidden="1" customHeight="1"/>
    <row r="62" hidden="1" customHeight="1"/>
    <row r="63" hidden="1" customHeight="1"/>
    <row r="64" hidden="1" customHeight="1"/>
    <row r="65" hidden="1" customHeight="1"/>
    <row r="66" hidden="1" customHeight="1"/>
    <row r="67" hidden="1" customHeight="1"/>
    <row r="68" hidden="1" customHeight="1"/>
    <row r="69" hidden="1" customHeight="1"/>
    <row r="70" hidden="1" customHeight="1"/>
    <row r="71" hidden="1" customHeight="1" spans="1:18">
      <c r="A71" s="2"/>
      <c r="B71" s="2"/>
      <c r="C71" s="2"/>
      <c r="D71" s="2"/>
      <c r="E71" s="2"/>
      <c r="F71" s="2"/>
      <c r="G71" s="2">
        <v>1</v>
      </c>
      <c r="H71" s="2">
        <v>8</v>
      </c>
      <c r="I71" s="2">
        <v>3</v>
      </c>
      <c r="J71" s="2">
        <v>25</v>
      </c>
      <c r="K71" s="2">
        <v>14</v>
      </c>
      <c r="L71" s="2">
        <v>48</v>
      </c>
      <c r="M71" s="2">
        <v>39</v>
      </c>
      <c r="N71" s="2"/>
      <c r="O71" s="2"/>
      <c r="P71" s="2"/>
      <c r="Q71" s="2"/>
      <c r="R71" s="2"/>
    </row>
    <row r="72" ht="27" customHeight="1" spans="1:18">
      <c r="A72" s="3" t="s">
        <v>3</v>
      </c>
      <c r="B72" s="3" t="s">
        <v>4</v>
      </c>
      <c r="C72" s="3" t="s">
        <v>5</v>
      </c>
      <c r="D72" s="3" t="s">
        <v>6</v>
      </c>
      <c r="E72" s="2" t="s">
        <v>807</v>
      </c>
      <c r="F72" s="2" t="s">
        <v>808</v>
      </c>
      <c r="G72" s="2" t="s">
        <v>337</v>
      </c>
      <c r="H72" s="2" t="s">
        <v>340</v>
      </c>
      <c r="I72" s="2" t="s">
        <v>352</v>
      </c>
      <c r="J72" s="2" t="s">
        <v>358</v>
      </c>
      <c r="K72" s="2" t="s">
        <v>385</v>
      </c>
      <c r="L72" s="2" t="s">
        <v>402</v>
      </c>
      <c r="M72" s="2" t="s">
        <v>451</v>
      </c>
      <c r="N72" s="24" t="s">
        <v>809</v>
      </c>
      <c r="O72" s="24" t="s">
        <v>810</v>
      </c>
      <c r="P72" s="24" t="s">
        <v>7</v>
      </c>
      <c r="Q72" s="24" t="s">
        <v>811</v>
      </c>
      <c r="R72" s="24" t="s">
        <v>812</v>
      </c>
    </row>
    <row r="73" ht="21" customHeight="1" spans="1:18">
      <c r="A73" s="12">
        <v>136714</v>
      </c>
      <c r="B73" s="12" t="s">
        <v>72</v>
      </c>
      <c r="C73" s="12" t="s">
        <v>73</v>
      </c>
      <c r="D73" s="12" t="s">
        <v>74</v>
      </c>
      <c r="E73" s="2">
        <v>1000</v>
      </c>
      <c r="F73" s="2">
        <v>564</v>
      </c>
      <c r="G73" s="2">
        <v>12</v>
      </c>
      <c r="H73" s="2">
        <v>10</v>
      </c>
      <c r="I73" s="2">
        <v>10</v>
      </c>
      <c r="J73" s="2">
        <v>10</v>
      </c>
      <c r="K73" s="2">
        <v>10</v>
      </c>
      <c r="L73" s="2">
        <v>10</v>
      </c>
      <c r="M73" s="2">
        <v>10</v>
      </c>
      <c r="N73" s="2">
        <f>G73*1+H73*8+I73*3+J73*25+K73*14+L73*48+M73*39</f>
        <v>1382</v>
      </c>
      <c r="O73" s="2">
        <v>887</v>
      </c>
      <c r="P73" s="2">
        <v>16.5</v>
      </c>
      <c r="Q73" s="2">
        <f>N73-O73</f>
        <v>495</v>
      </c>
      <c r="R73" s="28">
        <v>11187</v>
      </c>
    </row>
    <row r="74" ht="21" customHeight="1" spans="1:18">
      <c r="A74" s="9">
        <v>166880</v>
      </c>
      <c r="B74" s="9" t="s">
        <v>114</v>
      </c>
      <c r="C74" s="10" t="s">
        <v>115</v>
      </c>
      <c r="D74" s="10" t="s">
        <v>116</v>
      </c>
      <c r="E74" s="2">
        <v>400</v>
      </c>
      <c r="F74" s="2">
        <v>151</v>
      </c>
      <c r="G74" s="2">
        <v>8</v>
      </c>
      <c r="H74" s="2">
        <v>8</v>
      </c>
      <c r="I74" s="2">
        <v>8</v>
      </c>
      <c r="J74" s="2">
        <v>4</v>
      </c>
      <c r="K74" s="2">
        <v>4</v>
      </c>
      <c r="L74" s="2">
        <v>4</v>
      </c>
      <c r="M74" s="2">
        <v>4</v>
      </c>
      <c r="N74" s="2">
        <f>G74*1+H74*8+I74*3+J74*25+K74*14+L74*48+M74*39</f>
        <v>600</v>
      </c>
      <c r="O74" s="2">
        <v>1147</v>
      </c>
      <c r="P74" s="2">
        <v>44.55</v>
      </c>
      <c r="Q74" s="2"/>
      <c r="R74" s="28">
        <v>0</v>
      </c>
    </row>
    <row r="75" ht="21" customHeight="1" spans="1:18">
      <c r="A75" s="10">
        <v>57318</v>
      </c>
      <c r="B75" s="10" t="s">
        <v>125</v>
      </c>
      <c r="C75" s="10" t="s">
        <v>126</v>
      </c>
      <c r="D75" s="10" t="s">
        <v>127</v>
      </c>
      <c r="E75" s="2">
        <v>400</v>
      </c>
      <c r="F75" s="2">
        <v>171</v>
      </c>
      <c r="G75" s="2">
        <v>6</v>
      </c>
      <c r="H75" s="2">
        <v>6</v>
      </c>
      <c r="I75" s="2">
        <v>6</v>
      </c>
      <c r="J75" s="2">
        <v>4</v>
      </c>
      <c r="K75" s="2">
        <v>4</v>
      </c>
      <c r="L75" s="2">
        <v>4</v>
      </c>
      <c r="M75" s="2">
        <v>4</v>
      </c>
      <c r="N75" s="2">
        <f>G75*1+H75*8+I75*3+J75*25+K75*14+L75*48+M75*39</f>
        <v>576</v>
      </c>
      <c r="O75" s="2">
        <v>266</v>
      </c>
      <c r="P75" s="2">
        <v>20.91</v>
      </c>
      <c r="Q75" s="2">
        <f>N75-O75</f>
        <v>310</v>
      </c>
      <c r="R75" s="28">
        <v>6482.1</v>
      </c>
    </row>
    <row r="76" ht="21" customHeight="1" spans="1:18">
      <c r="A76" s="10">
        <v>179237</v>
      </c>
      <c r="B76" s="10" t="s">
        <v>18</v>
      </c>
      <c r="C76" s="10" t="s">
        <v>19</v>
      </c>
      <c r="D76" s="10" t="s">
        <v>20</v>
      </c>
      <c r="E76" s="2">
        <v>400</v>
      </c>
      <c r="F76" s="2">
        <v>292</v>
      </c>
      <c r="G76" s="2">
        <v>6</v>
      </c>
      <c r="H76" s="2">
        <v>6</v>
      </c>
      <c r="I76" s="2">
        <v>6</v>
      </c>
      <c r="J76" s="2">
        <v>4</v>
      </c>
      <c r="K76" s="2">
        <v>4</v>
      </c>
      <c r="L76" s="2">
        <v>4</v>
      </c>
      <c r="M76" s="2">
        <v>4</v>
      </c>
      <c r="N76" s="2">
        <f>G76*1+H76*8+I76*3+J76*25+K76*14+L76*48+M76*39</f>
        <v>576</v>
      </c>
      <c r="O76" s="2">
        <v>477</v>
      </c>
      <c r="P76" s="2">
        <v>39.5</v>
      </c>
      <c r="Q76" s="2">
        <f>N76-O76</f>
        <v>99</v>
      </c>
      <c r="R76" s="28">
        <v>3910.5</v>
      </c>
    </row>
    <row r="77" ht="21" customHeight="1" spans="1:18">
      <c r="A77" s="9">
        <v>2517896</v>
      </c>
      <c r="B77" s="9" t="s">
        <v>131</v>
      </c>
      <c r="C77" s="10" t="s">
        <v>132</v>
      </c>
      <c r="D77" s="10" t="s">
        <v>133</v>
      </c>
      <c r="E77" s="2">
        <v>500</v>
      </c>
      <c r="F77" s="2">
        <v>51</v>
      </c>
      <c r="G77" s="2">
        <v>8</v>
      </c>
      <c r="H77" s="2">
        <v>6</v>
      </c>
      <c r="I77" s="2">
        <v>6</v>
      </c>
      <c r="J77" s="2">
        <v>5</v>
      </c>
      <c r="K77" s="2">
        <v>5</v>
      </c>
      <c r="L77" s="2">
        <v>5</v>
      </c>
      <c r="M77" s="2">
        <v>5</v>
      </c>
      <c r="N77" s="2">
        <f t="shared" ref="N77:N96" si="5">G77*1+H77*8+I77*3+J77*25+K77*14+L77*48+M77*39</f>
        <v>704</v>
      </c>
      <c r="O77" s="2">
        <v>258</v>
      </c>
      <c r="P77" s="2">
        <v>10.1</v>
      </c>
      <c r="Q77" s="2">
        <f>N77-O77</f>
        <v>446</v>
      </c>
      <c r="R77" s="28">
        <v>4747</v>
      </c>
    </row>
    <row r="78" ht="21" customHeight="1" spans="1:18">
      <c r="A78" s="15">
        <v>164495</v>
      </c>
      <c r="B78" s="3" t="s">
        <v>136</v>
      </c>
      <c r="C78" s="3" t="s">
        <v>137</v>
      </c>
      <c r="D78" s="3" t="s">
        <v>138</v>
      </c>
      <c r="E78" s="2">
        <v>1200</v>
      </c>
      <c r="F78" s="2">
        <v>1148</v>
      </c>
      <c r="G78" s="2">
        <v>6</v>
      </c>
      <c r="H78" s="2">
        <v>6</v>
      </c>
      <c r="I78" s="2">
        <v>6</v>
      </c>
      <c r="J78" s="2">
        <v>6</v>
      </c>
      <c r="K78" s="2">
        <v>6</v>
      </c>
      <c r="L78" s="2">
        <v>4</v>
      </c>
      <c r="M78" s="2">
        <v>4</v>
      </c>
      <c r="N78" s="2">
        <f t="shared" si="5"/>
        <v>654</v>
      </c>
      <c r="O78" s="2">
        <v>1207</v>
      </c>
      <c r="P78" s="2">
        <v>7.725</v>
      </c>
      <c r="Q78" s="2"/>
      <c r="R78" s="28">
        <v>0</v>
      </c>
    </row>
    <row r="79" ht="21" customHeight="1" spans="1:18">
      <c r="A79" s="10">
        <v>181679</v>
      </c>
      <c r="B79" s="10" t="s">
        <v>139</v>
      </c>
      <c r="C79" s="10" t="s">
        <v>140</v>
      </c>
      <c r="D79" s="10" t="s">
        <v>141</v>
      </c>
      <c r="E79" s="2">
        <v>500</v>
      </c>
      <c r="F79" s="2">
        <v>347</v>
      </c>
      <c r="G79" s="2">
        <v>4</v>
      </c>
      <c r="H79" s="2">
        <v>3</v>
      </c>
      <c r="I79" s="2">
        <v>3</v>
      </c>
      <c r="J79" s="2">
        <v>2</v>
      </c>
      <c r="K79" s="2">
        <v>2</v>
      </c>
      <c r="L79" s="2">
        <v>2</v>
      </c>
      <c r="M79" s="2">
        <v>2</v>
      </c>
      <c r="N79" s="2">
        <f t="shared" si="5"/>
        <v>289</v>
      </c>
      <c r="O79" s="2">
        <v>695</v>
      </c>
      <c r="P79" s="2">
        <v>16.44</v>
      </c>
      <c r="Q79" s="2"/>
      <c r="R79" s="28">
        <v>0</v>
      </c>
    </row>
    <row r="80" ht="21" customHeight="1" spans="1:18">
      <c r="A80" s="16">
        <v>91595</v>
      </c>
      <c r="B80" s="16" t="s">
        <v>142</v>
      </c>
      <c r="C80" s="16" t="s">
        <v>143</v>
      </c>
      <c r="D80" s="16" t="s">
        <v>141</v>
      </c>
      <c r="E80" s="2">
        <v>300</v>
      </c>
      <c r="F80" s="2">
        <v>258</v>
      </c>
      <c r="G80" s="2">
        <v>4</v>
      </c>
      <c r="H80" s="2">
        <v>3</v>
      </c>
      <c r="I80" s="2">
        <v>3</v>
      </c>
      <c r="J80" s="2">
        <v>2</v>
      </c>
      <c r="K80" s="2">
        <v>2</v>
      </c>
      <c r="L80" s="2">
        <v>2</v>
      </c>
      <c r="M80" s="2">
        <v>2</v>
      </c>
      <c r="N80" s="2">
        <f t="shared" si="5"/>
        <v>289</v>
      </c>
      <c r="O80" s="2">
        <v>746</v>
      </c>
      <c r="P80" s="2">
        <v>13.61</v>
      </c>
      <c r="Q80" s="2"/>
      <c r="R80" s="28">
        <v>0</v>
      </c>
    </row>
    <row r="81" ht="21" customHeight="1" spans="1:18">
      <c r="A81" s="16">
        <v>114827</v>
      </c>
      <c r="B81" s="16" t="s">
        <v>144</v>
      </c>
      <c r="C81" s="16" t="s">
        <v>143</v>
      </c>
      <c r="D81" s="16" t="s">
        <v>141</v>
      </c>
      <c r="E81" s="2">
        <v>300</v>
      </c>
      <c r="F81" s="2">
        <v>194</v>
      </c>
      <c r="G81" s="2">
        <v>6</v>
      </c>
      <c r="H81" s="2">
        <v>6</v>
      </c>
      <c r="I81" s="2">
        <v>6</v>
      </c>
      <c r="J81" s="2">
        <v>4</v>
      </c>
      <c r="K81" s="2">
        <v>4</v>
      </c>
      <c r="L81" s="2">
        <v>4</v>
      </c>
      <c r="M81" s="2">
        <v>4</v>
      </c>
      <c r="N81" s="2">
        <f t="shared" si="5"/>
        <v>576</v>
      </c>
      <c r="O81" s="2">
        <v>691</v>
      </c>
      <c r="P81" s="2">
        <v>17.62</v>
      </c>
      <c r="Q81" s="2"/>
      <c r="R81" s="28">
        <v>0</v>
      </c>
    </row>
    <row r="82" ht="21" customHeight="1" spans="1:18">
      <c r="A82" s="12">
        <v>142895</v>
      </c>
      <c r="B82" s="12" t="s">
        <v>145</v>
      </c>
      <c r="C82" s="12" t="s">
        <v>146</v>
      </c>
      <c r="D82" s="12" t="s">
        <v>147</v>
      </c>
      <c r="E82" s="2">
        <v>800</v>
      </c>
      <c r="F82" s="2">
        <v>745</v>
      </c>
      <c r="G82" s="2">
        <v>6</v>
      </c>
      <c r="H82" s="2">
        <v>5</v>
      </c>
      <c r="I82" s="2">
        <v>5</v>
      </c>
      <c r="J82" s="2">
        <v>4</v>
      </c>
      <c r="K82" s="2">
        <v>4</v>
      </c>
      <c r="L82" s="2">
        <v>4</v>
      </c>
      <c r="M82" s="2">
        <v>4</v>
      </c>
      <c r="N82" s="2">
        <f t="shared" si="5"/>
        <v>565</v>
      </c>
      <c r="O82" s="2">
        <v>1192</v>
      </c>
      <c r="P82" s="2">
        <v>15.8</v>
      </c>
      <c r="Q82" s="2"/>
      <c r="R82" s="28">
        <v>0</v>
      </c>
    </row>
    <row r="83" ht="21" customHeight="1" spans="1:18">
      <c r="A83" s="17">
        <v>155108</v>
      </c>
      <c r="B83" s="3" t="s">
        <v>150</v>
      </c>
      <c r="C83" s="3" t="s">
        <v>151</v>
      </c>
      <c r="D83" s="3" t="s">
        <v>152</v>
      </c>
      <c r="E83" s="2">
        <v>1500</v>
      </c>
      <c r="F83" s="2">
        <v>1276</v>
      </c>
      <c r="G83" s="2">
        <v>10</v>
      </c>
      <c r="H83" s="2">
        <v>8</v>
      </c>
      <c r="I83" s="2">
        <v>8</v>
      </c>
      <c r="J83" s="2">
        <v>8</v>
      </c>
      <c r="K83" s="2">
        <v>8</v>
      </c>
      <c r="L83" s="2">
        <v>5</v>
      </c>
      <c r="M83" s="2">
        <v>5</v>
      </c>
      <c r="N83" s="2">
        <f t="shared" si="5"/>
        <v>845</v>
      </c>
      <c r="O83" s="2">
        <v>1752</v>
      </c>
      <c r="P83" s="2">
        <v>14.76</v>
      </c>
      <c r="Q83" s="2"/>
      <c r="R83" s="28">
        <v>0</v>
      </c>
    </row>
    <row r="84" ht="21" customHeight="1" spans="1:18">
      <c r="A84" s="2">
        <v>2153015</v>
      </c>
      <c r="B84" s="2" t="s">
        <v>187</v>
      </c>
      <c r="C84" s="24" t="s">
        <v>188</v>
      </c>
      <c r="D84" s="2" t="s">
        <v>189</v>
      </c>
      <c r="E84" s="2">
        <v>700</v>
      </c>
      <c r="F84" s="2"/>
      <c r="G84" s="2">
        <v>4</v>
      </c>
      <c r="H84" s="2">
        <v>4</v>
      </c>
      <c r="I84" s="2">
        <v>4</v>
      </c>
      <c r="J84" s="2">
        <v>4</v>
      </c>
      <c r="K84" s="2">
        <v>4</v>
      </c>
      <c r="L84" s="2">
        <v>3</v>
      </c>
      <c r="M84" s="2">
        <v>3</v>
      </c>
      <c r="N84" s="2">
        <f t="shared" si="5"/>
        <v>465</v>
      </c>
      <c r="O84" s="2">
        <v>0</v>
      </c>
      <c r="P84" s="9">
        <v>23.4</v>
      </c>
      <c r="Q84" s="2">
        <f>N84-O84</f>
        <v>465</v>
      </c>
      <c r="R84" s="28">
        <v>16169.4</v>
      </c>
    </row>
    <row r="85" ht="21" customHeight="1" spans="1:18">
      <c r="A85" s="9">
        <v>176644</v>
      </c>
      <c r="B85" s="10" t="s">
        <v>193</v>
      </c>
      <c r="C85" s="10" t="s">
        <v>194</v>
      </c>
      <c r="D85" s="3" t="s">
        <v>195</v>
      </c>
      <c r="E85" s="2">
        <v>600</v>
      </c>
      <c r="F85" s="2">
        <v>513</v>
      </c>
      <c r="G85" s="2">
        <v>8</v>
      </c>
      <c r="H85" s="2">
        <v>8</v>
      </c>
      <c r="I85" s="2">
        <v>8</v>
      </c>
      <c r="J85" s="2">
        <v>4</v>
      </c>
      <c r="K85" s="2">
        <v>4</v>
      </c>
      <c r="L85" s="2">
        <v>4</v>
      </c>
      <c r="M85" s="2">
        <v>4</v>
      </c>
      <c r="N85" s="2">
        <f t="shared" si="5"/>
        <v>600</v>
      </c>
      <c r="O85" s="2">
        <v>1194</v>
      </c>
      <c r="P85" s="2">
        <v>55.35</v>
      </c>
      <c r="Q85" s="2"/>
      <c r="R85" s="28">
        <v>0</v>
      </c>
    </row>
    <row r="86" ht="21" customHeight="1" spans="1:18">
      <c r="A86" s="8">
        <v>2501886</v>
      </c>
      <c r="B86" s="6" t="s">
        <v>197</v>
      </c>
      <c r="C86" s="6" t="s">
        <v>198</v>
      </c>
      <c r="D86" s="10" t="s">
        <v>199</v>
      </c>
      <c r="E86" s="2">
        <v>1000</v>
      </c>
      <c r="F86" s="2">
        <v>995</v>
      </c>
      <c r="G86" s="2">
        <v>10</v>
      </c>
      <c r="H86" s="2">
        <v>8</v>
      </c>
      <c r="I86" s="2">
        <v>8</v>
      </c>
      <c r="J86" s="2">
        <v>8</v>
      </c>
      <c r="K86" s="2">
        <v>8</v>
      </c>
      <c r="L86" s="2">
        <v>6</v>
      </c>
      <c r="M86" s="2">
        <v>6</v>
      </c>
      <c r="N86" s="2">
        <f t="shared" si="5"/>
        <v>932</v>
      </c>
      <c r="O86" s="2">
        <v>966</v>
      </c>
      <c r="P86" s="2">
        <v>47.27</v>
      </c>
      <c r="Q86" s="2"/>
      <c r="R86" s="28">
        <v>0</v>
      </c>
    </row>
    <row r="87" ht="21" customHeight="1" spans="1:18">
      <c r="A87" s="3">
        <v>188362</v>
      </c>
      <c r="B87" s="3" t="s">
        <v>201</v>
      </c>
      <c r="C87" s="3" t="s">
        <v>202</v>
      </c>
      <c r="D87" s="3" t="s">
        <v>203</v>
      </c>
      <c r="E87" s="2">
        <v>300</v>
      </c>
      <c r="F87" s="2">
        <v>31</v>
      </c>
      <c r="G87" s="2">
        <v>4</v>
      </c>
      <c r="H87" s="2">
        <v>2</v>
      </c>
      <c r="I87" s="2">
        <v>2</v>
      </c>
      <c r="J87" s="2">
        <v>2</v>
      </c>
      <c r="K87" s="2">
        <v>2</v>
      </c>
      <c r="L87" s="2">
        <v>2</v>
      </c>
      <c r="M87" s="2">
        <v>2</v>
      </c>
      <c r="N87" s="2">
        <f t="shared" si="5"/>
        <v>278</v>
      </c>
      <c r="O87" s="2">
        <v>143</v>
      </c>
      <c r="P87" s="2">
        <v>50</v>
      </c>
      <c r="Q87" s="2">
        <f>N87-O87</f>
        <v>135</v>
      </c>
      <c r="R87" s="28">
        <v>6750</v>
      </c>
    </row>
    <row r="88" ht="21" customHeight="1" spans="1:18">
      <c r="A88" s="13">
        <v>159558</v>
      </c>
      <c r="B88" s="13" t="s">
        <v>208</v>
      </c>
      <c r="C88" s="3" t="s">
        <v>209</v>
      </c>
      <c r="D88" s="3" t="s">
        <v>210</v>
      </c>
      <c r="E88" s="2">
        <v>1200</v>
      </c>
      <c r="F88" s="2">
        <v>1083</v>
      </c>
      <c r="G88" s="2">
        <v>8</v>
      </c>
      <c r="H88" s="2">
        <v>8</v>
      </c>
      <c r="I88" s="2">
        <v>8</v>
      </c>
      <c r="J88" s="2">
        <v>8</v>
      </c>
      <c r="K88" s="2">
        <v>8</v>
      </c>
      <c r="L88" s="2">
        <v>8</v>
      </c>
      <c r="M88" s="2">
        <v>8</v>
      </c>
      <c r="N88" s="2">
        <f t="shared" si="5"/>
        <v>1104</v>
      </c>
      <c r="O88" s="2">
        <v>961</v>
      </c>
      <c r="P88" s="2">
        <v>13.7</v>
      </c>
      <c r="Q88" s="2">
        <f>N88-O88</f>
        <v>143</v>
      </c>
      <c r="R88" s="28">
        <v>5767.7</v>
      </c>
    </row>
    <row r="89" ht="21" customHeight="1" spans="1:18">
      <c r="A89" s="13">
        <v>82219</v>
      </c>
      <c r="B89" s="13" t="s">
        <v>214</v>
      </c>
      <c r="C89" s="3" t="s">
        <v>215</v>
      </c>
      <c r="D89" s="3" t="s">
        <v>216</v>
      </c>
      <c r="E89" s="2">
        <v>1200</v>
      </c>
      <c r="F89" s="2">
        <v>1164</v>
      </c>
      <c r="G89" s="2">
        <v>12</v>
      </c>
      <c r="H89" s="2">
        <v>10</v>
      </c>
      <c r="I89" s="2">
        <v>10</v>
      </c>
      <c r="J89" s="2">
        <v>10</v>
      </c>
      <c r="K89" s="2">
        <v>10</v>
      </c>
      <c r="L89" s="2">
        <v>10</v>
      </c>
      <c r="M89" s="2">
        <v>10</v>
      </c>
      <c r="N89" s="2">
        <f t="shared" si="5"/>
        <v>1382</v>
      </c>
      <c r="O89" s="2">
        <v>981</v>
      </c>
      <c r="P89" s="2">
        <v>9.78</v>
      </c>
      <c r="Q89" s="2">
        <f>N89-O89</f>
        <v>401</v>
      </c>
      <c r="R89" s="28">
        <v>3921.78</v>
      </c>
    </row>
    <row r="90" ht="21" customHeight="1" spans="1:18">
      <c r="A90" s="9">
        <v>173195</v>
      </c>
      <c r="B90" s="9" t="s">
        <v>217</v>
      </c>
      <c r="C90" s="10" t="s">
        <v>218</v>
      </c>
      <c r="D90" s="10" t="s">
        <v>219</v>
      </c>
      <c r="E90" s="2">
        <v>1000</v>
      </c>
      <c r="F90" s="2">
        <v>961</v>
      </c>
      <c r="G90" s="2">
        <v>8</v>
      </c>
      <c r="H90" s="2">
        <v>6</v>
      </c>
      <c r="I90" s="2">
        <v>6</v>
      </c>
      <c r="J90" s="2">
        <v>6</v>
      </c>
      <c r="K90" s="2">
        <v>6</v>
      </c>
      <c r="L90" s="2">
        <v>4</v>
      </c>
      <c r="M90" s="2">
        <v>4</v>
      </c>
      <c r="N90" s="2">
        <f t="shared" si="5"/>
        <v>656</v>
      </c>
      <c r="O90" s="2">
        <v>779</v>
      </c>
      <c r="P90" s="2">
        <v>13.4</v>
      </c>
      <c r="Q90" s="2"/>
      <c r="R90" s="28">
        <v>1005</v>
      </c>
    </row>
    <row r="91" ht="21" customHeight="1" spans="1:18">
      <c r="A91" s="9">
        <v>192061</v>
      </c>
      <c r="B91" s="9" t="s">
        <v>220</v>
      </c>
      <c r="C91" s="10" t="s">
        <v>215</v>
      </c>
      <c r="D91" s="10" t="s">
        <v>221</v>
      </c>
      <c r="E91" s="2">
        <v>300</v>
      </c>
      <c r="F91" s="2">
        <v>136</v>
      </c>
      <c r="G91" s="2">
        <v>4</v>
      </c>
      <c r="H91" s="2">
        <v>4</v>
      </c>
      <c r="I91" s="2">
        <v>4</v>
      </c>
      <c r="J91" s="2">
        <v>2</v>
      </c>
      <c r="K91" s="2">
        <v>2</v>
      </c>
      <c r="L91" s="2">
        <v>2</v>
      </c>
      <c r="M91" s="2">
        <v>2</v>
      </c>
      <c r="N91" s="2">
        <f t="shared" si="5"/>
        <v>300</v>
      </c>
      <c r="O91" s="2">
        <v>157</v>
      </c>
      <c r="P91" s="2">
        <v>8.65</v>
      </c>
      <c r="Q91" s="2">
        <f>N91-O91</f>
        <v>143</v>
      </c>
      <c r="R91" s="28">
        <v>1236.95</v>
      </c>
    </row>
    <row r="92" ht="21" customHeight="1" spans="1:18">
      <c r="A92" s="10">
        <v>230453</v>
      </c>
      <c r="B92" s="10" t="s">
        <v>227</v>
      </c>
      <c r="C92" s="10" t="s">
        <v>228</v>
      </c>
      <c r="D92" s="10" t="s">
        <v>229</v>
      </c>
      <c r="E92" s="2">
        <v>1000</v>
      </c>
      <c r="F92" s="2">
        <v>900</v>
      </c>
      <c r="G92" s="2">
        <v>10</v>
      </c>
      <c r="H92" s="2">
        <v>8</v>
      </c>
      <c r="I92" s="2">
        <v>8</v>
      </c>
      <c r="J92" s="2">
        <v>6</v>
      </c>
      <c r="K92" s="2">
        <v>6</v>
      </c>
      <c r="L92" s="2">
        <v>6</v>
      </c>
      <c r="M92" s="2">
        <v>6</v>
      </c>
      <c r="N92" s="2">
        <f t="shared" si="5"/>
        <v>854</v>
      </c>
      <c r="O92" s="2">
        <v>1571</v>
      </c>
      <c r="P92" s="2">
        <v>4.7</v>
      </c>
      <c r="Q92" s="2"/>
      <c r="R92" s="28">
        <v>0</v>
      </c>
    </row>
    <row r="93" ht="21" customHeight="1" spans="1:18">
      <c r="A93" s="26">
        <v>2502826</v>
      </c>
      <c r="B93" s="26" t="s">
        <v>233</v>
      </c>
      <c r="C93" s="26" t="s">
        <v>234</v>
      </c>
      <c r="D93" s="26" t="s">
        <v>235</v>
      </c>
      <c r="E93" s="2">
        <v>300</v>
      </c>
      <c r="F93" s="2">
        <v>137</v>
      </c>
      <c r="G93" s="2">
        <v>3</v>
      </c>
      <c r="H93" s="2">
        <v>3</v>
      </c>
      <c r="I93" s="2">
        <v>3</v>
      </c>
      <c r="J93" s="2">
        <v>3</v>
      </c>
      <c r="K93" s="2">
        <v>3</v>
      </c>
      <c r="L93" s="2">
        <v>3</v>
      </c>
      <c r="M93" s="2">
        <v>3</v>
      </c>
      <c r="N93" s="2">
        <f t="shared" si="5"/>
        <v>414</v>
      </c>
      <c r="O93" s="2">
        <v>687</v>
      </c>
      <c r="P93" s="2">
        <v>27.16</v>
      </c>
      <c r="Q93" s="2"/>
      <c r="R93" s="28">
        <v>0</v>
      </c>
    </row>
    <row r="94" ht="21" customHeight="1" spans="1:18">
      <c r="A94" s="23">
        <v>2513767</v>
      </c>
      <c r="B94" s="23" t="s">
        <v>237</v>
      </c>
      <c r="C94" s="12" t="s">
        <v>238</v>
      </c>
      <c r="D94" s="23" t="s">
        <v>239</v>
      </c>
      <c r="E94" s="2">
        <v>300</v>
      </c>
      <c r="F94" s="2">
        <v>87</v>
      </c>
      <c r="G94" s="2">
        <v>8</v>
      </c>
      <c r="H94" s="2">
        <v>5</v>
      </c>
      <c r="I94" s="2">
        <v>5</v>
      </c>
      <c r="J94" s="2">
        <v>5</v>
      </c>
      <c r="K94" s="2">
        <v>5</v>
      </c>
      <c r="L94" s="2">
        <v>5</v>
      </c>
      <c r="M94" s="2">
        <v>5</v>
      </c>
      <c r="N94" s="2">
        <f t="shared" si="5"/>
        <v>693</v>
      </c>
      <c r="O94" s="2">
        <v>493</v>
      </c>
      <c r="P94" s="2">
        <v>13.94</v>
      </c>
      <c r="Q94" s="2">
        <f>N94-O94</f>
        <v>200</v>
      </c>
      <c r="R94" s="28">
        <v>2788</v>
      </c>
    </row>
    <row r="95" ht="21" customHeight="1" spans="1:18">
      <c r="A95" s="27"/>
      <c r="B95" s="27"/>
      <c r="C95" s="27" t="s">
        <v>490</v>
      </c>
      <c r="D95" s="27"/>
      <c r="E95" s="27"/>
      <c r="F95" s="2"/>
      <c r="G95" s="2"/>
      <c r="H95" s="2"/>
      <c r="I95" s="27"/>
      <c r="J95" s="27"/>
      <c r="K95" s="27"/>
      <c r="L95" s="27"/>
      <c r="M95" s="27"/>
      <c r="N95" s="27">
        <f>SUBTOTAL(9,N73:N94)</f>
        <v>14734</v>
      </c>
      <c r="O95" s="27">
        <f>SUBTOTAL(9,O73:O94)</f>
        <v>17250</v>
      </c>
      <c r="P95" s="27"/>
      <c r="Q95" s="27">
        <f>SUBTOTAL(9,Q73:Q94)</f>
        <v>2837</v>
      </c>
      <c r="R95" s="27">
        <f>SUBTOTAL(9,R73:R94)</f>
        <v>63965.43</v>
      </c>
    </row>
  </sheetData>
  <autoFilter xmlns:etc="http://www.wps.cn/officeDocument/2017/etCustomData" ref="A2:S58" etc:filterBottomFollowUsedRange="0">
    <filterColumn colId="17">
      <filters>
        <filter val="50"/>
        <filter val="20.91"/>
        <filter val="11.54"/>
        <filter val="13.94"/>
        <filter val="44.55"/>
        <filter val="27.16"/>
        <filter val="10.1"/>
        <filter val="13.61"/>
        <filter val="15.2"/>
        <filter val="17.62"/>
        <filter val="13.4"/>
        <filter val="16.5"/>
        <filter val="39.5"/>
        <filter val="8.65"/>
        <filter val="7.725"/>
        <filter val="4.7"/>
        <filter val="13.7"/>
        <filter val="14.7"/>
        <filter val="47.27"/>
        <filter val="15.8"/>
        <filter val="55.35"/>
        <filter val="14.76"/>
        <filter val="9.78"/>
        <filter val="#N/A"/>
        <filter val="141.81"/>
        <filter val="16.44"/>
      </filters>
    </filterColumn>
    <extLst/>
  </autoFilter>
  <conditionalFormatting sqref="A10:B10">
    <cfRule type="duplicateValues" dxfId="0" priority="13"/>
  </conditionalFormatting>
  <conditionalFormatting sqref="A21:B21">
    <cfRule type="duplicateValues" dxfId="0" priority="10"/>
  </conditionalFormatting>
  <conditionalFormatting sqref="A51:B51">
    <cfRule type="duplicateValues" dxfId="1" priority="6"/>
  </conditionalFormatting>
  <conditionalFormatting sqref="A83">
    <cfRule type="duplicateValues" dxfId="0" priority="4"/>
  </conditionalFormatting>
  <conditionalFormatting sqref="A80:A81">
    <cfRule type="duplicateValues" dxfId="0" priority="2"/>
  </conditionalFormatting>
  <conditionalFormatting sqref="A16:B18">
    <cfRule type="duplicateValues" dxfId="0" priority="12"/>
  </conditionalFormatting>
  <conditionalFormatting sqref="A19:B19 A25:B25">
    <cfRule type="duplicateValues" dxfId="0" priority="11"/>
  </conditionalFormatting>
  <conditionalFormatting sqref="A49:B50 A28:B29 A26:B26 A52:B52 A24:B24">
    <cfRule type="duplicateValues" dxfId="0" priority="8"/>
  </conditionalFormatting>
  <conditionalFormatting sqref="A30:B31">
    <cfRule type="duplicateValues" dxfId="0" priority="7"/>
  </conditionalFormatting>
  <conditionalFormatting sqref="A33:B34">
    <cfRule type="duplicateValues" dxfId="0" priority="9"/>
  </conditionalFormatting>
  <conditionalFormatting sqref="A78:A79 A87:A89">
    <cfRule type="duplicateValues" dxfId="0" priority="3"/>
  </conditionalFormatting>
  <pageMargins left="0.75" right="0.314583333333333" top="0.393055555555556" bottom="0.23611111111111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重点5星营采清单 </vt:lpstr>
      <vt:lpstr>重点5星营采清单  (存档)</vt:lpstr>
      <vt:lpstr>5星重点门店任务</vt:lpstr>
      <vt:lpstr>6月跟进</vt:lpstr>
      <vt:lpstr>4星营采</vt:lpstr>
      <vt:lpstr>分中心营采</vt:lpstr>
      <vt:lpstr>要货计划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2025-06-30T08:32:25Z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F8F15617752847E39CC8E1286AB9FE27_12</vt:lpwstr>
  </property>
</Properties>
</file>